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U:\IFP_NEW\1_DANE\1_05_Vybor\EDV\2025_zasadnutia\DV_2025_09\2-VYSTUPY\"/>
    </mc:Choice>
  </mc:AlternateContent>
  <xr:revisionPtr revIDLastSave="0" documentId="13_ncr:1_{720545F8-0658-497E-B218-2DF042A275E2}" xr6:coauthVersionLast="47" xr6:coauthVersionMax="47" xr10:uidLastSave="{00000000-0000-0000-0000-000000000000}"/>
  <bookViews>
    <workbookView xWindow="28680" yWindow="-120" windowWidth="29040" windowHeight="18240" tabRatio="816" xr2:uid="{00000000-000D-0000-FFFF-FFFF00000000}"/>
  </bookViews>
  <sheets>
    <sheet name="ESA2010_sept25" sheetId="11" r:id="rId1"/>
    <sheet name="CASH_sept25" sheetId="12" r:id="rId2"/>
    <sheet name="Sankcie_sept25" sheetId="3" r:id="rId3"/>
    <sheet name="ESA2010_rozdiel_vybory" sheetId="13" r:id="rId4"/>
    <sheet name="ESA2010_20_jun25" sheetId="1" r:id="rId5"/>
    <sheet name="A_RVS_25_27" sheetId="9" r:id="rId6"/>
    <sheet name="C_RVS_24_26" sheetId="10" r:id="rId7"/>
  </sheets>
  <definedNames>
    <definedName name="_xlnm.Print_Area" localSheetId="5">A_RVS_25_27!$A$1:$M$100</definedName>
    <definedName name="_xlnm.Print_Area" localSheetId="6">C_RVS_24_26!$A$1:$E$82</definedName>
    <definedName name="_xlnm.Print_Area" localSheetId="1">CASH_sept25!$A$1:$G$82</definedName>
    <definedName name="_xlnm.Print_Area" localSheetId="4">ESA2010_20_jun25!$A$1:$H$103</definedName>
    <definedName name="_xlnm.Print_Area" localSheetId="3">ESA2010_rozdiel_vybory!$A$1:$G$96</definedName>
    <definedName name="_xlnm.Print_Area" localSheetId="2">Sankcie_sept25!$A$1:$G$62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1" i="11" l="1"/>
  <c r="P71" i="11"/>
  <c r="O71" i="11"/>
  <c r="N71" i="11"/>
  <c r="Q77" i="11"/>
  <c r="P77" i="11"/>
  <c r="O77" i="11"/>
  <c r="N77" i="11"/>
  <c r="Q49" i="11"/>
  <c r="P49" i="11"/>
  <c r="O49" i="11"/>
  <c r="N49" i="11"/>
  <c r="Q54" i="11"/>
  <c r="P54" i="11"/>
  <c r="O54" i="11"/>
  <c r="N54" i="11"/>
  <c r="Q57" i="11"/>
  <c r="P57" i="11"/>
  <c r="O57" i="11"/>
  <c r="N57" i="11"/>
  <c r="Q46" i="11"/>
  <c r="P46" i="11"/>
  <c r="O46" i="11"/>
  <c r="N46" i="11"/>
  <c r="H77" i="11" l="1"/>
  <c r="G77" i="11"/>
  <c r="F77" i="11"/>
  <c r="E77" i="11"/>
  <c r="H71" i="11"/>
  <c r="G71" i="11"/>
  <c r="F71" i="11"/>
  <c r="E71" i="11"/>
  <c r="H78" i="12"/>
  <c r="G78" i="12"/>
  <c r="F78" i="12"/>
  <c r="E78" i="12"/>
  <c r="H72" i="12"/>
  <c r="G72" i="12"/>
  <c r="F72" i="12"/>
  <c r="E72" i="12"/>
  <c r="H97" i="1"/>
  <c r="G97" i="1"/>
  <c r="F97" i="1"/>
  <c r="E97" i="1"/>
  <c r="D97" i="1"/>
  <c r="C97" i="1"/>
  <c r="B97" i="1"/>
  <c r="H94" i="1"/>
  <c r="G94" i="1"/>
  <c r="F94" i="1"/>
  <c r="E94" i="1"/>
  <c r="D94" i="1"/>
  <c r="C94" i="1"/>
  <c r="B94" i="1"/>
  <c r="H91" i="1"/>
  <c r="G91" i="1"/>
  <c r="F91" i="1"/>
  <c r="E91" i="1"/>
  <c r="D91" i="1"/>
  <c r="C91" i="1"/>
  <c r="B91" i="1"/>
  <c r="H77" i="1"/>
  <c r="G77" i="1"/>
  <c r="F77" i="1"/>
  <c r="E77" i="1"/>
  <c r="D77" i="1"/>
  <c r="C77" i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H74" i="1"/>
  <c r="G74" i="1"/>
  <c r="F74" i="1"/>
  <c r="E74" i="1"/>
  <c r="D74" i="1"/>
  <c r="B74" i="1"/>
  <c r="B73" i="1"/>
  <c r="D72" i="1"/>
  <c r="B72" i="1"/>
  <c r="H67" i="1"/>
  <c r="G67" i="1"/>
  <c r="F67" i="1"/>
  <c r="E67" i="1"/>
  <c r="D67" i="1"/>
  <c r="C67" i="1"/>
  <c r="B67" i="1"/>
  <c r="B62" i="1" s="1"/>
  <c r="B78" i="1" s="1"/>
  <c r="H64" i="1"/>
  <c r="H63" i="1" s="1"/>
  <c r="H62" i="1" s="1"/>
  <c r="H78" i="1" s="1"/>
  <c r="G64" i="1"/>
  <c r="F64" i="1"/>
  <c r="E64" i="1"/>
  <c r="D64" i="1"/>
  <c r="C64" i="1"/>
  <c r="B64" i="1"/>
  <c r="G63" i="1"/>
  <c r="G62" i="1" s="1"/>
  <c r="G78" i="1" s="1"/>
  <c r="F63" i="1"/>
  <c r="E63" i="1"/>
  <c r="D63" i="1"/>
  <c r="C63" i="1"/>
  <c r="B63" i="1"/>
  <c r="F62" i="1"/>
  <c r="F78" i="1" s="1"/>
  <c r="E62" i="1"/>
  <c r="E78" i="1" s="1"/>
  <c r="D62" i="1"/>
  <c r="D78" i="1" s="1"/>
  <c r="C62" i="1"/>
  <c r="C78" i="1" s="1"/>
  <c r="H57" i="1"/>
  <c r="H72" i="1" s="1"/>
  <c r="G57" i="1"/>
  <c r="G72" i="1" s="1"/>
  <c r="F57" i="1"/>
  <c r="F72" i="1" s="1"/>
  <c r="E57" i="1"/>
  <c r="E72" i="1" s="1"/>
  <c r="D57" i="1"/>
  <c r="C57" i="1"/>
  <c r="C72" i="1" s="1"/>
  <c r="B57" i="1"/>
  <c r="C55" i="1"/>
  <c r="C74" i="1" s="1"/>
  <c r="H54" i="1"/>
  <c r="G54" i="1"/>
  <c r="F54" i="1"/>
  <c r="F53" i="1" s="1"/>
  <c r="F38" i="1" s="1"/>
  <c r="E54" i="1"/>
  <c r="E53" i="1" s="1"/>
  <c r="E38" i="1" s="1"/>
  <c r="E70" i="1" s="1"/>
  <c r="E79" i="1" s="1"/>
  <c r="D54" i="1"/>
  <c r="C54" i="1"/>
  <c r="C53" i="1" s="1"/>
  <c r="B54" i="1"/>
  <c r="H53" i="1"/>
  <c r="G53" i="1"/>
  <c r="D53" i="1"/>
  <c r="B53" i="1"/>
  <c r="H46" i="1"/>
  <c r="G46" i="1"/>
  <c r="F46" i="1"/>
  <c r="E46" i="1"/>
  <c r="D46" i="1"/>
  <c r="D38" i="1" s="1"/>
  <c r="D70" i="1" s="1"/>
  <c r="D79" i="1" s="1"/>
  <c r="C46" i="1"/>
  <c r="C38" i="1" s="1"/>
  <c r="B46" i="1"/>
  <c r="H38" i="1"/>
  <c r="G38" i="1"/>
  <c r="G70" i="1" s="1"/>
  <c r="G79" i="1" s="1"/>
  <c r="B38" i="1"/>
  <c r="H35" i="1"/>
  <c r="G35" i="1"/>
  <c r="F35" i="1"/>
  <c r="E35" i="1"/>
  <c r="D35" i="1"/>
  <c r="C35" i="1"/>
  <c r="B35" i="1"/>
  <c r="H30" i="1"/>
  <c r="G30" i="1"/>
  <c r="F30" i="1"/>
  <c r="E30" i="1"/>
  <c r="D30" i="1"/>
  <c r="C30" i="1"/>
  <c r="B30" i="1"/>
  <c r="H20" i="1"/>
  <c r="H18" i="1" s="1"/>
  <c r="G20" i="1"/>
  <c r="G18" i="1" s="1"/>
  <c r="F20" i="1"/>
  <c r="E20" i="1"/>
  <c r="E18" i="1" s="1"/>
  <c r="D20" i="1"/>
  <c r="C20" i="1"/>
  <c r="C18" i="1" s="1"/>
  <c r="B20" i="1"/>
  <c r="B18" i="1" s="1"/>
  <c r="F18" i="1"/>
  <c r="D18" i="1"/>
  <c r="H13" i="1"/>
  <c r="G13" i="1"/>
  <c r="F13" i="1"/>
  <c r="E13" i="1"/>
  <c r="D13" i="1"/>
  <c r="C13" i="1"/>
  <c r="B13" i="1"/>
  <c r="H9" i="1"/>
  <c r="H71" i="1" s="1"/>
  <c r="G9" i="1"/>
  <c r="G71" i="1" s="1"/>
  <c r="F9" i="1"/>
  <c r="F71" i="1" s="1"/>
  <c r="E9" i="1"/>
  <c r="E71" i="1" s="1"/>
  <c r="D9" i="1"/>
  <c r="D71" i="1" s="1"/>
  <c r="B9" i="1"/>
  <c r="B71" i="1" s="1"/>
  <c r="H6" i="1"/>
  <c r="G6" i="1"/>
  <c r="G5" i="1" s="1"/>
  <c r="F6" i="1"/>
  <c r="F5" i="1" s="1"/>
  <c r="E6" i="1"/>
  <c r="E5" i="1" s="1"/>
  <c r="D6" i="1"/>
  <c r="D5" i="1" s="1"/>
  <c r="C6" i="1"/>
  <c r="C9" i="1" s="1"/>
  <c r="C71" i="1" s="1"/>
  <c r="B6" i="1"/>
  <c r="H5" i="1"/>
  <c r="B5" i="1"/>
  <c r="I5" i="10"/>
  <c r="C70" i="1" l="1"/>
  <c r="C79" i="1" s="1"/>
  <c r="F70" i="1"/>
  <c r="F79" i="1" s="1"/>
  <c r="B70" i="1"/>
  <c r="B79" i="1" s="1"/>
  <c r="H70" i="1"/>
  <c r="H79" i="1" s="1"/>
  <c r="C5" i="1"/>
  <c r="H57" i="12"/>
  <c r="G57" i="12"/>
  <c r="F57" i="12"/>
  <c r="E57" i="12"/>
  <c r="D57" i="12"/>
  <c r="C57" i="12"/>
  <c r="B57" i="12"/>
  <c r="C55" i="12"/>
  <c r="C53" i="12" s="1"/>
  <c r="H54" i="12"/>
  <c r="H53" i="12" s="1"/>
  <c r="G54" i="12"/>
  <c r="G53" i="12" s="1"/>
  <c r="F54" i="12"/>
  <c r="F53" i="12" s="1"/>
  <c r="E54" i="12"/>
  <c r="E53" i="12" s="1"/>
  <c r="D54" i="12"/>
  <c r="C54" i="12"/>
  <c r="B54" i="12"/>
  <c r="D53" i="12"/>
  <c r="B53" i="12"/>
  <c r="F46" i="12"/>
  <c r="H46" i="12"/>
  <c r="G46" i="12"/>
  <c r="E46" i="12"/>
  <c r="D46" i="12"/>
  <c r="C46" i="12"/>
  <c r="B46" i="12"/>
  <c r="C13" i="12"/>
  <c r="B13" i="12"/>
  <c r="C9" i="12"/>
  <c r="B9" i="12"/>
  <c r="B98" i="11" l="1"/>
  <c r="B95" i="11"/>
  <c r="B92" i="11"/>
  <c r="H67" i="11"/>
  <c r="G67" i="11"/>
  <c r="F67" i="11"/>
  <c r="E67" i="11"/>
  <c r="D67" i="11"/>
  <c r="C67" i="11"/>
  <c r="B67" i="11"/>
  <c r="H64" i="11"/>
  <c r="H63" i="11" s="1"/>
  <c r="H62" i="11" s="1"/>
  <c r="G64" i="11"/>
  <c r="G63" i="11" s="1"/>
  <c r="F64" i="11"/>
  <c r="F63" i="11" s="1"/>
  <c r="E64" i="11"/>
  <c r="E63" i="11" s="1"/>
  <c r="D64" i="11"/>
  <c r="D63" i="11" s="1"/>
  <c r="C64" i="11"/>
  <c r="B64" i="11"/>
  <c r="B63" i="11" s="1"/>
  <c r="B62" i="11" s="1"/>
  <c r="C63" i="11"/>
  <c r="H57" i="11"/>
  <c r="G57" i="11"/>
  <c r="F57" i="11"/>
  <c r="E57" i="11"/>
  <c r="D57" i="11"/>
  <c r="C57" i="11"/>
  <c r="B57" i="11"/>
  <c r="C55" i="11"/>
  <c r="H54" i="11"/>
  <c r="H53" i="11" s="1"/>
  <c r="H38" i="11" s="1"/>
  <c r="G54" i="11"/>
  <c r="G53" i="11" s="1"/>
  <c r="G38" i="11" s="1"/>
  <c r="F54" i="11"/>
  <c r="E54" i="11"/>
  <c r="E53" i="11" s="1"/>
  <c r="E38" i="11" s="1"/>
  <c r="D54" i="11"/>
  <c r="C54" i="11"/>
  <c r="C53" i="11" s="1"/>
  <c r="B54" i="11"/>
  <c r="B53" i="11" s="1"/>
  <c r="B38" i="11" s="1"/>
  <c r="F53" i="11"/>
  <c r="F38" i="11" s="1"/>
  <c r="D53" i="11"/>
  <c r="D38" i="11" s="1"/>
  <c r="C38" i="11"/>
  <c r="B46" i="11"/>
  <c r="H35" i="11"/>
  <c r="G35" i="11"/>
  <c r="F35" i="11"/>
  <c r="E35" i="11"/>
  <c r="D35" i="11"/>
  <c r="C35" i="11"/>
  <c r="B35" i="11"/>
  <c r="H30" i="11"/>
  <c r="G30" i="11"/>
  <c r="F30" i="11"/>
  <c r="E30" i="11"/>
  <c r="D30" i="11"/>
  <c r="C30" i="11"/>
  <c r="B30" i="11"/>
  <c r="H20" i="11"/>
  <c r="H18" i="11" s="1"/>
  <c r="G20" i="11"/>
  <c r="G18" i="11" s="1"/>
  <c r="F20" i="11"/>
  <c r="E20" i="11"/>
  <c r="E18" i="11" s="1"/>
  <c r="D20" i="11"/>
  <c r="D18" i="11" s="1"/>
  <c r="C20" i="11"/>
  <c r="B20" i="11"/>
  <c r="F18" i="11"/>
  <c r="C18" i="11"/>
  <c r="B18" i="11"/>
  <c r="H13" i="11"/>
  <c r="G13" i="11"/>
  <c r="F13" i="11"/>
  <c r="E13" i="11"/>
  <c r="D13" i="11"/>
  <c r="C13" i="11"/>
  <c r="B13" i="11"/>
  <c r="F9" i="11"/>
  <c r="B9" i="11"/>
  <c r="H6" i="11"/>
  <c r="H9" i="11" s="1"/>
  <c r="G6" i="11"/>
  <c r="G9" i="11" s="1"/>
  <c r="F6" i="11"/>
  <c r="F5" i="11" s="1"/>
  <c r="E6" i="11"/>
  <c r="E5" i="11" s="1"/>
  <c r="D6" i="11"/>
  <c r="D9" i="11" s="1"/>
  <c r="C6" i="11"/>
  <c r="C9" i="11" s="1"/>
  <c r="B6" i="11"/>
  <c r="B5" i="11"/>
  <c r="F62" i="11" l="1"/>
  <c r="G62" i="11"/>
  <c r="D62" i="11"/>
  <c r="E62" i="11"/>
  <c r="C62" i="11"/>
  <c r="G5" i="11"/>
  <c r="D5" i="11"/>
  <c r="C5" i="11"/>
  <c r="E9" i="11"/>
  <c r="H5" i="11"/>
  <c r="I16" i="10" l="1"/>
  <c r="J16" i="10"/>
  <c r="K16" i="10"/>
  <c r="L16" i="10"/>
  <c r="E5" i="10"/>
  <c r="D5" i="10"/>
  <c r="C5" i="10"/>
  <c r="B5" i="10"/>
  <c r="I82" i="9"/>
  <c r="J82" i="9"/>
  <c r="K82" i="9"/>
  <c r="L82" i="9"/>
  <c r="I16" i="9"/>
  <c r="J16" i="9"/>
  <c r="K16" i="9"/>
  <c r="L16" i="9"/>
  <c r="E71" i="9"/>
  <c r="D71" i="9"/>
  <c r="C71" i="9"/>
  <c r="B71" i="9"/>
  <c r="E5" i="9"/>
  <c r="D5" i="9"/>
  <c r="C5" i="9"/>
  <c r="B5" i="9"/>
  <c r="H79" i="13"/>
  <c r="G79" i="13"/>
  <c r="F79" i="13"/>
  <c r="E79" i="13"/>
  <c r="D79" i="13"/>
  <c r="C79" i="13"/>
  <c r="H85" i="1"/>
  <c r="G85" i="1"/>
  <c r="F85" i="1"/>
  <c r="E85" i="1"/>
  <c r="D85" i="1"/>
  <c r="C85" i="1"/>
  <c r="B85" i="1"/>
  <c r="C82" i="13"/>
  <c r="V85" i="11"/>
  <c r="U85" i="11"/>
  <c r="T85" i="11"/>
  <c r="Q85" i="11"/>
  <c r="P85" i="11"/>
  <c r="O85" i="11"/>
  <c r="N85" i="11"/>
  <c r="M85" i="11"/>
  <c r="L85" i="11"/>
  <c r="K85" i="11"/>
  <c r="H85" i="11"/>
  <c r="G85" i="11"/>
  <c r="F85" i="11"/>
  <c r="E85" i="11"/>
  <c r="D85" i="11"/>
  <c r="C85" i="11"/>
  <c r="B85" i="11"/>
  <c r="H83" i="13"/>
  <c r="H82" i="13" s="1"/>
  <c r="G83" i="13"/>
  <c r="G82" i="13" s="1"/>
  <c r="F83" i="13"/>
  <c r="F82" i="13" s="1"/>
  <c r="E83" i="13"/>
  <c r="E82" i="13" s="1"/>
  <c r="D83" i="13"/>
  <c r="D82" i="13" s="1"/>
  <c r="C83" i="13"/>
  <c r="B83" i="13"/>
  <c r="B82" i="13" s="1"/>
  <c r="B13" i="13"/>
  <c r="C13" i="13"/>
  <c r="D13" i="13"/>
  <c r="E13" i="13"/>
  <c r="F13" i="13"/>
  <c r="G13" i="13"/>
  <c r="H13" i="13"/>
  <c r="C90" i="1"/>
  <c r="B90" i="1"/>
  <c r="E90" i="1"/>
  <c r="D90" i="1"/>
  <c r="T16" i="11"/>
  <c r="U16" i="11"/>
  <c r="V16" i="11"/>
  <c r="W16" i="11"/>
  <c r="X16" i="11"/>
  <c r="Y16" i="11"/>
  <c r="Z16" i="11"/>
  <c r="M71" i="11"/>
  <c r="M5" i="11"/>
  <c r="L5" i="11"/>
  <c r="L71" i="11"/>
  <c r="D71" i="11"/>
  <c r="C71" i="11"/>
  <c r="H52" i="3"/>
  <c r="G52" i="3"/>
  <c r="F52" i="3"/>
  <c r="E52" i="3"/>
  <c r="D52" i="3"/>
  <c r="C52" i="3"/>
  <c r="I29" i="9"/>
  <c r="J29" i="9"/>
  <c r="K29" i="9"/>
  <c r="L29" i="9"/>
  <c r="Z86" i="11"/>
  <c r="Z85" i="11" s="1"/>
  <c r="Y86" i="11"/>
  <c r="Y85" i="11" s="1"/>
  <c r="X86" i="11"/>
  <c r="X85" i="11" s="1"/>
  <c r="W86" i="11"/>
  <c r="W85" i="11" s="1"/>
  <c r="V86" i="11"/>
  <c r="U86" i="11"/>
  <c r="T86" i="11"/>
  <c r="T29" i="11"/>
  <c r="U29" i="11"/>
  <c r="V29" i="11"/>
  <c r="W29" i="11"/>
  <c r="X29" i="11"/>
  <c r="Y29" i="11"/>
  <c r="Z29" i="11"/>
  <c r="H90" i="1" l="1"/>
  <c r="F90" i="1"/>
  <c r="G90" i="1"/>
  <c r="H35" i="12"/>
  <c r="G35" i="12"/>
  <c r="F35" i="12"/>
  <c r="E35" i="12"/>
  <c r="D35" i="12"/>
  <c r="C35" i="12"/>
  <c r="E20" i="10" l="1"/>
  <c r="D20" i="10"/>
  <c r="C20" i="10"/>
  <c r="B20" i="10"/>
  <c r="I29" i="10"/>
  <c r="J29" i="10"/>
  <c r="K29" i="10"/>
  <c r="L29" i="10"/>
  <c r="M77" i="11"/>
  <c r="L77" i="11"/>
  <c r="K77" i="11"/>
  <c r="Q76" i="11"/>
  <c r="P76" i="11"/>
  <c r="O76" i="11"/>
  <c r="N76" i="11"/>
  <c r="M76" i="11"/>
  <c r="L76" i="11"/>
  <c r="K76" i="11"/>
  <c r="Q75" i="11"/>
  <c r="P75" i="11"/>
  <c r="O75" i="11"/>
  <c r="N75" i="11"/>
  <c r="M75" i="11"/>
  <c r="L75" i="11"/>
  <c r="K75" i="11"/>
  <c r="Q74" i="11"/>
  <c r="P74" i="11"/>
  <c r="O74" i="11"/>
  <c r="N74" i="11"/>
  <c r="M74" i="11"/>
  <c r="L74" i="11"/>
  <c r="K74" i="11"/>
  <c r="K73" i="11"/>
  <c r="Q72" i="11"/>
  <c r="P72" i="11"/>
  <c r="O72" i="11"/>
  <c r="N72" i="11"/>
  <c r="M72" i="11"/>
  <c r="L72" i="11"/>
  <c r="K72" i="11"/>
  <c r="B73" i="11"/>
  <c r="D91" i="9"/>
  <c r="E91" i="9"/>
  <c r="C88" i="9"/>
  <c r="D88" i="9"/>
  <c r="E88" i="9"/>
  <c r="C94" i="9"/>
  <c r="E94" i="9"/>
  <c r="D94" i="9"/>
  <c r="C91" i="9"/>
  <c r="E20" i="9"/>
  <c r="D20" i="9"/>
  <c r="C20" i="9"/>
  <c r="B20" i="9"/>
  <c r="B26" i="13"/>
  <c r="C26" i="13"/>
  <c r="D26" i="13"/>
  <c r="E26" i="13"/>
  <c r="F26" i="13"/>
  <c r="G26" i="13"/>
  <c r="H26" i="13"/>
  <c r="H20" i="12"/>
  <c r="G20" i="12"/>
  <c r="F20" i="12"/>
  <c r="E20" i="12"/>
  <c r="D20" i="12"/>
  <c r="C20" i="12"/>
  <c r="B20" i="12"/>
  <c r="B48" i="13"/>
  <c r="C48" i="13"/>
  <c r="D48" i="13"/>
  <c r="E48" i="13"/>
  <c r="F48" i="13"/>
  <c r="G48" i="13"/>
  <c r="H48" i="13"/>
  <c r="B49" i="13"/>
  <c r="C49" i="13"/>
  <c r="D49" i="13"/>
  <c r="E49" i="13"/>
  <c r="F49" i="13"/>
  <c r="G49" i="13"/>
  <c r="H49" i="13"/>
  <c r="B50" i="13"/>
  <c r="C50" i="13"/>
  <c r="D50" i="13"/>
  <c r="E50" i="13"/>
  <c r="F50" i="13"/>
  <c r="G50" i="13"/>
  <c r="H50" i="13"/>
  <c r="B51" i="13"/>
  <c r="C51" i="13"/>
  <c r="D51" i="13"/>
  <c r="E51" i="13"/>
  <c r="F51" i="13"/>
  <c r="G51" i="13"/>
  <c r="H51" i="13"/>
  <c r="B52" i="13"/>
  <c r="C52" i="13"/>
  <c r="D52" i="13"/>
  <c r="E52" i="13"/>
  <c r="F52" i="13"/>
  <c r="G52" i="13"/>
  <c r="H52" i="13"/>
  <c r="B53" i="13"/>
  <c r="C53" i="13"/>
  <c r="D53" i="13"/>
  <c r="E53" i="13"/>
  <c r="F53" i="13"/>
  <c r="G53" i="13"/>
  <c r="H53" i="13"/>
  <c r="B54" i="13"/>
  <c r="C54" i="13"/>
  <c r="D54" i="13"/>
  <c r="E54" i="13"/>
  <c r="F54" i="13"/>
  <c r="G54" i="13"/>
  <c r="H54" i="13"/>
  <c r="B55" i="13"/>
  <c r="C55" i="13"/>
  <c r="D55" i="13"/>
  <c r="E55" i="13"/>
  <c r="F55" i="13"/>
  <c r="G55" i="13"/>
  <c r="H55" i="13"/>
  <c r="B56" i="13"/>
  <c r="C56" i="13"/>
  <c r="D56" i="13"/>
  <c r="E56" i="13"/>
  <c r="F56" i="13"/>
  <c r="G56" i="13"/>
  <c r="H56" i="13"/>
  <c r="B57" i="13"/>
  <c r="C57" i="13"/>
  <c r="D57" i="13"/>
  <c r="E57" i="13"/>
  <c r="F57" i="13"/>
  <c r="G57" i="13"/>
  <c r="H57" i="13"/>
  <c r="B58" i="13"/>
  <c r="C58" i="13"/>
  <c r="D58" i="13"/>
  <c r="E58" i="13"/>
  <c r="F58" i="13"/>
  <c r="G58" i="13"/>
  <c r="H58" i="13"/>
  <c r="D87" i="9" l="1"/>
  <c r="C87" i="9"/>
  <c r="E87" i="9"/>
  <c r="I51" i="10" l="1"/>
  <c r="J51" i="10"/>
  <c r="K51" i="10"/>
  <c r="L51" i="10"/>
  <c r="I52" i="10"/>
  <c r="J52" i="10"/>
  <c r="K52" i="10"/>
  <c r="L52" i="10"/>
  <c r="I51" i="9"/>
  <c r="J51" i="9"/>
  <c r="K51" i="9"/>
  <c r="L51" i="9"/>
  <c r="I52" i="9"/>
  <c r="J52" i="9"/>
  <c r="K52" i="9"/>
  <c r="L52" i="9"/>
  <c r="T51" i="11" l="1"/>
  <c r="U51" i="11"/>
  <c r="V51" i="11"/>
  <c r="W51" i="11"/>
  <c r="X51" i="11"/>
  <c r="Y51" i="11"/>
  <c r="Z51" i="11"/>
  <c r="Q35" i="11" l="1"/>
  <c r="P35" i="11"/>
  <c r="O35" i="11"/>
  <c r="N35" i="11"/>
  <c r="M35" i="11"/>
  <c r="L35" i="11"/>
  <c r="K35" i="11"/>
  <c r="H75" i="11"/>
  <c r="G75" i="11"/>
  <c r="F75" i="11"/>
  <c r="E75" i="11"/>
  <c r="D75" i="11"/>
  <c r="C75" i="11"/>
  <c r="B75" i="11"/>
  <c r="E76" i="10" l="1"/>
  <c r="D76" i="10"/>
  <c r="C76" i="10"/>
  <c r="B76" i="10"/>
  <c r="E75" i="9"/>
  <c r="D75" i="9"/>
  <c r="C75" i="9"/>
  <c r="B75" i="9"/>
  <c r="H76" i="12" l="1"/>
  <c r="G76" i="12"/>
  <c r="F76" i="12"/>
  <c r="E76" i="12"/>
  <c r="D76" i="12"/>
  <c r="C76" i="12"/>
  <c r="B76" i="12"/>
  <c r="F91" i="11"/>
  <c r="B91" i="11"/>
  <c r="E91" i="11"/>
  <c r="H91" i="11"/>
  <c r="G91" i="11"/>
  <c r="D91" i="11"/>
  <c r="C91" i="11"/>
  <c r="H38" i="12"/>
  <c r="G38" i="12"/>
  <c r="F38" i="12"/>
  <c r="E38" i="12"/>
  <c r="D38" i="12"/>
  <c r="C38" i="12"/>
  <c r="H48" i="3"/>
  <c r="G48" i="3"/>
  <c r="F48" i="3"/>
  <c r="E48" i="3"/>
  <c r="D48" i="3"/>
  <c r="C48" i="3"/>
  <c r="B48" i="3"/>
  <c r="H30" i="3"/>
  <c r="G30" i="3"/>
  <c r="F30" i="3"/>
  <c r="E30" i="3"/>
  <c r="D30" i="3"/>
  <c r="C30" i="3"/>
  <c r="B30" i="3"/>
  <c r="H25" i="3"/>
  <c r="G25" i="3"/>
  <c r="F25" i="3"/>
  <c r="E25" i="3"/>
  <c r="D25" i="3"/>
  <c r="C25" i="3"/>
  <c r="B25" i="3"/>
  <c r="H16" i="3"/>
  <c r="H14" i="3" s="1"/>
  <c r="G16" i="3"/>
  <c r="G14" i="3" s="1"/>
  <c r="F16" i="3"/>
  <c r="E16" i="3"/>
  <c r="E14" i="3" s="1"/>
  <c r="D16" i="3"/>
  <c r="D14" i="3" s="1"/>
  <c r="C16" i="3"/>
  <c r="C14" i="3" s="1"/>
  <c r="B16" i="3"/>
  <c r="F14" i="3"/>
  <c r="B14" i="3"/>
  <c r="H6" i="3"/>
  <c r="H5" i="3" s="1"/>
  <c r="G6" i="3"/>
  <c r="G5" i="3" s="1"/>
  <c r="F6" i="3"/>
  <c r="F5" i="3" s="1"/>
  <c r="E6" i="3"/>
  <c r="E5" i="3" s="1"/>
  <c r="D6" i="3"/>
  <c r="D5" i="3" s="1"/>
  <c r="C6" i="3"/>
  <c r="C5" i="3" s="1"/>
  <c r="B6" i="3"/>
  <c r="B5" i="3" s="1"/>
  <c r="B52" i="3"/>
  <c r="H81" i="1"/>
  <c r="G81" i="1"/>
  <c r="F81" i="1"/>
  <c r="E81" i="1"/>
  <c r="D81" i="1"/>
  <c r="C81" i="1"/>
  <c r="B81" i="1"/>
  <c r="M20" i="11"/>
  <c r="H51" i="3" l="1"/>
  <c r="C34" i="3"/>
  <c r="B34" i="3"/>
  <c r="F51" i="3"/>
  <c r="G51" i="3"/>
  <c r="E51" i="3"/>
  <c r="D51" i="3"/>
  <c r="E74" i="9"/>
  <c r="D74" i="9"/>
  <c r="C74" i="9"/>
  <c r="B74" i="9"/>
  <c r="E38" i="9"/>
  <c r="D38" i="9"/>
  <c r="C38" i="9"/>
  <c r="B38" i="9"/>
  <c r="E38" i="10"/>
  <c r="D38" i="10"/>
  <c r="C38" i="10"/>
  <c r="B38" i="10"/>
  <c r="E75" i="10"/>
  <c r="D75" i="10"/>
  <c r="C75" i="10"/>
  <c r="B75" i="10"/>
  <c r="B51" i="3" l="1"/>
  <c r="C51" i="3"/>
  <c r="B71" i="11" l="1"/>
  <c r="H68" i="12"/>
  <c r="G68" i="12"/>
  <c r="F68" i="12"/>
  <c r="E68" i="12"/>
  <c r="D68" i="12"/>
  <c r="C68" i="12"/>
  <c r="B68" i="12"/>
  <c r="H64" i="12"/>
  <c r="G64" i="12"/>
  <c r="F64" i="12"/>
  <c r="E64" i="12"/>
  <c r="D64" i="12"/>
  <c r="C64" i="12"/>
  <c r="B64" i="12"/>
  <c r="B35" i="12"/>
  <c r="H30" i="12"/>
  <c r="F30" i="12"/>
  <c r="E30" i="12"/>
  <c r="C30" i="12"/>
  <c r="C72" i="12" s="1"/>
  <c r="B30" i="12"/>
  <c r="B72" i="12" s="1"/>
  <c r="C18" i="12"/>
  <c r="B18" i="12"/>
  <c r="H6" i="12"/>
  <c r="H5" i="12" s="1"/>
  <c r="G6" i="12"/>
  <c r="G5" i="12" s="1"/>
  <c r="F6" i="12"/>
  <c r="F5" i="12" s="1"/>
  <c r="E6" i="12"/>
  <c r="E5" i="12" s="1"/>
  <c r="D6" i="12"/>
  <c r="D5" i="12" s="1"/>
  <c r="C6" i="12"/>
  <c r="C5" i="12" s="1"/>
  <c r="B6" i="12"/>
  <c r="B5" i="12" s="1"/>
  <c r="B63" i="12" l="1"/>
  <c r="B62" i="12" s="1"/>
  <c r="E63" i="12"/>
  <c r="E62" i="12" s="1"/>
  <c r="F63" i="12"/>
  <c r="G63" i="12"/>
  <c r="C63" i="12"/>
  <c r="C62" i="12" s="1"/>
  <c r="D63" i="12"/>
  <c r="D62" i="12" s="1"/>
  <c r="H63" i="12"/>
  <c r="D18" i="12"/>
  <c r="E18" i="12"/>
  <c r="G18" i="12"/>
  <c r="H18" i="12"/>
  <c r="F18" i="12"/>
  <c r="D30" i="12"/>
  <c r="D72" i="12" s="1"/>
  <c r="G30" i="12"/>
  <c r="B38" i="12"/>
  <c r="F62" i="12" l="1"/>
  <c r="G62" i="12"/>
  <c r="H62" i="12"/>
  <c r="H96" i="13"/>
  <c r="H95" i="13"/>
  <c r="H93" i="13"/>
  <c r="H92" i="13"/>
  <c r="H90" i="13"/>
  <c r="H89" i="13"/>
  <c r="H85" i="13"/>
  <c r="H80" i="13"/>
  <c r="H66" i="13"/>
  <c r="H65" i="13"/>
  <c r="H64" i="13" s="1"/>
  <c r="H63" i="13"/>
  <c r="H62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4" i="13"/>
  <c r="H33" i="13"/>
  <c r="H31" i="13"/>
  <c r="H30" i="13"/>
  <c r="H29" i="13"/>
  <c r="H28" i="13"/>
  <c r="H25" i="13"/>
  <c r="H24" i="13"/>
  <c r="H23" i="13"/>
  <c r="H22" i="13"/>
  <c r="H21" i="13"/>
  <c r="H20" i="13"/>
  <c r="H19" i="13"/>
  <c r="H18" i="13"/>
  <c r="H16" i="13"/>
  <c r="H14" i="13"/>
  <c r="H12" i="13"/>
  <c r="H11" i="13"/>
  <c r="H10" i="13"/>
  <c r="H9" i="13"/>
  <c r="H8" i="13"/>
  <c r="H7" i="13"/>
  <c r="H17" i="13" l="1"/>
  <c r="H15" i="13" s="1"/>
  <c r="H94" i="13"/>
  <c r="H91" i="13"/>
  <c r="H61" i="13"/>
  <c r="H60" i="13" s="1"/>
  <c r="H59" i="13" s="1"/>
  <c r="H75" i="13" s="1"/>
  <c r="H6" i="13"/>
  <c r="H5" i="13" s="1"/>
  <c r="H88" i="13"/>
  <c r="H32" i="13"/>
  <c r="H78" i="13"/>
  <c r="H27" i="13"/>
  <c r="H87" i="13" l="1"/>
  <c r="Z100" i="11"/>
  <c r="Z99" i="11"/>
  <c r="Z97" i="11"/>
  <c r="Z96" i="11"/>
  <c r="Z94" i="11"/>
  <c r="Z93" i="11"/>
  <c r="Z89" i="11"/>
  <c r="Z83" i="11"/>
  <c r="Z82" i="11"/>
  <c r="Z69" i="11"/>
  <c r="Z68" i="11"/>
  <c r="Z67" i="11" s="1"/>
  <c r="Z66" i="11"/>
  <c r="Z65" i="11"/>
  <c r="Z61" i="11"/>
  <c r="Z60" i="11"/>
  <c r="Z59" i="11"/>
  <c r="Z58" i="11"/>
  <c r="Z57" i="11"/>
  <c r="Z72" i="11" s="1"/>
  <c r="Z56" i="11"/>
  <c r="Z55" i="11"/>
  <c r="Z54" i="11"/>
  <c r="Z52" i="11"/>
  <c r="Z50" i="11"/>
  <c r="Z77" i="11" s="1"/>
  <c r="Z49" i="11"/>
  <c r="Z48" i="11"/>
  <c r="Z47" i="11"/>
  <c r="Z46" i="11"/>
  <c r="Z45" i="11"/>
  <c r="Z76" i="11" s="1"/>
  <c r="Z44" i="11"/>
  <c r="Z43" i="11"/>
  <c r="Z42" i="11"/>
  <c r="Z41" i="11"/>
  <c r="Z40" i="11"/>
  <c r="Z39" i="11"/>
  <c r="Z37" i="11"/>
  <c r="Z36" i="11"/>
  <c r="Z34" i="11"/>
  <c r="Z33" i="11"/>
  <c r="Z32" i="11"/>
  <c r="Z31" i="11"/>
  <c r="Z28" i="11"/>
  <c r="Z27" i="11"/>
  <c r="Z26" i="11"/>
  <c r="Z25" i="11"/>
  <c r="Z24" i="11"/>
  <c r="Z23" i="11"/>
  <c r="Z22" i="11"/>
  <c r="Z21" i="11"/>
  <c r="Z19" i="11"/>
  <c r="Z17" i="11"/>
  <c r="Z15" i="11"/>
  <c r="Z14" i="11"/>
  <c r="Z13" i="11"/>
  <c r="Z12" i="11"/>
  <c r="Z11" i="11"/>
  <c r="Z75" i="11" s="1"/>
  <c r="Z10" i="11"/>
  <c r="Z8" i="11"/>
  <c r="Z7" i="11"/>
  <c r="Q98" i="11"/>
  <c r="Q95" i="11"/>
  <c r="Q92" i="11"/>
  <c r="Q81" i="11"/>
  <c r="Q67" i="11"/>
  <c r="Q64" i="11"/>
  <c r="Q63" i="11" s="1"/>
  <c r="Q53" i="11"/>
  <c r="Z53" i="11" s="1"/>
  <c r="Q30" i="11"/>
  <c r="Q20" i="11"/>
  <c r="Q6" i="11"/>
  <c r="Q5" i="11" s="1"/>
  <c r="H35" i="13"/>
  <c r="H67" i="13" s="1"/>
  <c r="H72" i="11"/>
  <c r="H74" i="11"/>
  <c r="H76" i="11"/>
  <c r="H81" i="11"/>
  <c r="Z20" i="11" l="1"/>
  <c r="Z74" i="11"/>
  <c r="Z95" i="11"/>
  <c r="Q91" i="11"/>
  <c r="Z98" i="11"/>
  <c r="H76" i="13"/>
  <c r="Z81" i="11"/>
  <c r="Q38" i="11"/>
  <c r="Z35" i="11"/>
  <c r="Q18" i="11"/>
  <c r="Z92" i="11"/>
  <c r="Q62" i="11"/>
  <c r="Q78" i="11" s="1"/>
  <c r="Z64" i="11"/>
  <c r="Z63" i="11" s="1"/>
  <c r="Z62" i="11" s="1"/>
  <c r="Z78" i="11" s="1"/>
  <c r="H70" i="13"/>
  <c r="H69" i="13"/>
  <c r="H73" i="13"/>
  <c r="H74" i="13"/>
  <c r="Z30" i="11"/>
  <c r="H72" i="13"/>
  <c r="H71" i="13"/>
  <c r="H78" i="11"/>
  <c r="Z38" i="11"/>
  <c r="Z18" i="11"/>
  <c r="Z6" i="11"/>
  <c r="Z5" i="11" s="1"/>
  <c r="H70" i="11"/>
  <c r="H77" i="12"/>
  <c r="H75" i="12"/>
  <c r="H73" i="12"/>
  <c r="Z91" i="11" l="1"/>
  <c r="Z9" i="11"/>
  <c r="Z71" i="11" s="1"/>
  <c r="Q70" i="11"/>
  <c r="Q79" i="11" s="1"/>
  <c r="H79" i="11"/>
  <c r="Z70" i="11"/>
  <c r="Z79" i="11" s="1"/>
  <c r="H68" i="13"/>
  <c r="H79" i="12"/>
  <c r="H71" i="12"/>
  <c r="H80" i="12" l="1"/>
  <c r="H59" i="3"/>
  <c r="H57" i="3"/>
  <c r="H56" i="3"/>
  <c r="H55" i="3"/>
  <c r="H54" i="3"/>
  <c r="H62" i="3" l="1"/>
  <c r="G96" i="13" l="1"/>
  <c r="G95" i="13"/>
  <c r="G93" i="13"/>
  <c r="G92" i="13"/>
  <c r="G90" i="13"/>
  <c r="G89" i="13"/>
  <c r="G85" i="13"/>
  <c r="G80" i="13"/>
  <c r="G7" i="13"/>
  <c r="G8" i="13"/>
  <c r="G10" i="13"/>
  <c r="G11" i="13"/>
  <c r="G12" i="13"/>
  <c r="G14" i="13"/>
  <c r="G16" i="13"/>
  <c r="G18" i="13"/>
  <c r="G19" i="13"/>
  <c r="G20" i="13"/>
  <c r="G21" i="13"/>
  <c r="G22" i="13"/>
  <c r="G23" i="13"/>
  <c r="G24" i="13"/>
  <c r="G25" i="13"/>
  <c r="G28" i="13"/>
  <c r="G29" i="13"/>
  <c r="G30" i="13"/>
  <c r="G31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62" i="13"/>
  <c r="G63" i="13"/>
  <c r="G65" i="13"/>
  <c r="G64" i="13" s="1"/>
  <c r="G66" i="13"/>
  <c r="G88" i="13" l="1"/>
  <c r="G17" i="13"/>
  <c r="G15" i="13" s="1"/>
  <c r="G6" i="13"/>
  <c r="G5" i="13" s="1"/>
  <c r="G61" i="13"/>
  <c r="G60" i="13" s="1"/>
  <c r="G59" i="13" s="1"/>
  <c r="G75" i="13" s="1"/>
  <c r="G78" i="13"/>
  <c r="G94" i="13"/>
  <c r="G91" i="13"/>
  <c r="G27" i="13"/>
  <c r="G32" i="13"/>
  <c r="I43" i="10"/>
  <c r="J43" i="10"/>
  <c r="K43" i="10"/>
  <c r="L43" i="10"/>
  <c r="I44" i="10"/>
  <c r="J44" i="10"/>
  <c r="K44" i="10"/>
  <c r="L44" i="10"/>
  <c r="I45" i="10"/>
  <c r="J45" i="10"/>
  <c r="K45" i="10"/>
  <c r="L45" i="10"/>
  <c r="I46" i="10"/>
  <c r="J46" i="10"/>
  <c r="K46" i="10"/>
  <c r="L46" i="10"/>
  <c r="I47" i="10"/>
  <c r="J47" i="10"/>
  <c r="K47" i="10"/>
  <c r="L47" i="10"/>
  <c r="J13" i="10"/>
  <c r="L13" i="10"/>
  <c r="I14" i="10"/>
  <c r="J14" i="10"/>
  <c r="K14" i="10"/>
  <c r="L14" i="10"/>
  <c r="I15" i="10"/>
  <c r="J15" i="10"/>
  <c r="K15" i="10"/>
  <c r="L15" i="10"/>
  <c r="I43" i="9"/>
  <c r="J43" i="9"/>
  <c r="K43" i="9"/>
  <c r="L43" i="9"/>
  <c r="I44" i="9"/>
  <c r="J44" i="9"/>
  <c r="K44" i="9"/>
  <c r="L44" i="9"/>
  <c r="I45" i="9"/>
  <c r="J45" i="9"/>
  <c r="K45" i="9"/>
  <c r="L45" i="9"/>
  <c r="I14" i="9"/>
  <c r="J14" i="9"/>
  <c r="K14" i="9"/>
  <c r="L14" i="9"/>
  <c r="I15" i="9"/>
  <c r="J15" i="9"/>
  <c r="K15" i="9"/>
  <c r="L15" i="9"/>
  <c r="G67" i="13" l="1"/>
  <c r="G87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T13" i="11"/>
  <c r="T14" i="11"/>
  <c r="U14" i="11"/>
  <c r="V14" i="11"/>
  <c r="W14" i="11"/>
  <c r="X14" i="11"/>
  <c r="Y14" i="11"/>
  <c r="T15" i="11"/>
  <c r="U15" i="11"/>
  <c r="V15" i="11"/>
  <c r="W15" i="11"/>
  <c r="X15" i="11"/>
  <c r="Y15" i="11"/>
  <c r="T43" i="11"/>
  <c r="U43" i="11"/>
  <c r="V43" i="11"/>
  <c r="W43" i="11"/>
  <c r="X43" i="11"/>
  <c r="Y43" i="11"/>
  <c r="T44" i="11"/>
  <c r="U44" i="11"/>
  <c r="V44" i="11"/>
  <c r="W44" i="11"/>
  <c r="X44" i="11"/>
  <c r="Y44" i="11"/>
  <c r="T45" i="11"/>
  <c r="T76" i="11" s="1"/>
  <c r="U45" i="11"/>
  <c r="U76" i="11" s="1"/>
  <c r="V45" i="11"/>
  <c r="V76" i="11" s="1"/>
  <c r="W45" i="11"/>
  <c r="W76" i="11" s="1"/>
  <c r="X45" i="11"/>
  <c r="X76" i="11" s="1"/>
  <c r="Y45" i="11"/>
  <c r="Y76" i="11" s="1"/>
  <c r="G76" i="13" l="1"/>
  <c r="G74" i="11"/>
  <c r="F74" i="11"/>
  <c r="E74" i="11"/>
  <c r="D74" i="11"/>
  <c r="C74" i="11"/>
  <c r="B74" i="11"/>
  <c r="G75" i="12"/>
  <c r="F75" i="12"/>
  <c r="E75" i="12"/>
  <c r="D75" i="12"/>
  <c r="C75" i="12"/>
  <c r="B75" i="12"/>
  <c r="K13" i="10"/>
  <c r="I13" i="10"/>
  <c r="L13" i="9" l="1"/>
  <c r="X13" i="11"/>
  <c r="G71" i="13"/>
  <c r="G72" i="13"/>
  <c r="Y13" i="11"/>
  <c r="K13" i="9"/>
  <c r="W13" i="11"/>
  <c r="J13" i="9"/>
  <c r="V13" i="11"/>
  <c r="I13" i="9"/>
  <c r="U13" i="11"/>
  <c r="G77" i="12" l="1"/>
  <c r="F77" i="12"/>
  <c r="E77" i="12"/>
  <c r="D77" i="12"/>
  <c r="C77" i="12"/>
  <c r="B77" i="12"/>
  <c r="P6" i="11" l="1"/>
  <c r="P5" i="11" s="1"/>
  <c r="O6" i="11"/>
  <c r="O5" i="11" s="1"/>
  <c r="N6" i="11"/>
  <c r="N5" i="11" s="1"/>
  <c r="B43" i="13" l="1"/>
  <c r="C43" i="13"/>
  <c r="D43" i="13"/>
  <c r="E43" i="13"/>
  <c r="F43" i="13"/>
  <c r="L96" i="9" l="1"/>
  <c r="I96" i="9" s="1"/>
  <c r="K96" i="9"/>
  <c r="J96" i="9"/>
  <c r="L95" i="9"/>
  <c r="B94" i="9" s="1"/>
  <c r="K95" i="9"/>
  <c r="J95" i="9"/>
  <c r="I95" i="9"/>
  <c r="L93" i="9"/>
  <c r="I93" i="9" s="1"/>
  <c r="K93" i="9"/>
  <c r="J93" i="9"/>
  <c r="L92" i="9"/>
  <c r="K92" i="9"/>
  <c r="J92" i="9"/>
  <c r="L90" i="9"/>
  <c r="K90" i="9"/>
  <c r="J90" i="9"/>
  <c r="I90" i="9"/>
  <c r="L89" i="9"/>
  <c r="K89" i="9"/>
  <c r="J89" i="9"/>
  <c r="L85" i="9"/>
  <c r="K85" i="9"/>
  <c r="J85" i="9"/>
  <c r="I85" i="9"/>
  <c r="L83" i="9"/>
  <c r="L81" i="9" s="1"/>
  <c r="K83" i="9"/>
  <c r="K81" i="9" s="1"/>
  <c r="J83" i="9"/>
  <c r="J81" i="9" s="1"/>
  <c r="I83" i="9"/>
  <c r="I81" i="9" s="1"/>
  <c r="L69" i="9"/>
  <c r="K69" i="9"/>
  <c r="J69" i="9"/>
  <c r="I69" i="9"/>
  <c r="L68" i="9"/>
  <c r="K68" i="9"/>
  <c r="J68" i="9"/>
  <c r="I68" i="9"/>
  <c r="L66" i="9"/>
  <c r="K66" i="9"/>
  <c r="J66" i="9"/>
  <c r="I66" i="9"/>
  <c r="L65" i="9"/>
  <c r="K65" i="9"/>
  <c r="J65" i="9"/>
  <c r="I65" i="9"/>
  <c r="I55" i="9"/>
  <c r="J55" i="9"/>
  <c r="K55" i="9"/>
  <c r="L55" i="9"/>
  <c r="I56" i="9"/>
  <c r="J56" i="9"/>
  <c r="K56" i="9"/>
  <c r="L56" i="9"/>
  <c r="I57" i="9"/>
  <c r="J57" i="9"/>
  <c r="K57" i="9"/>
  <c r="L57" i="9"/>
  <c r="I58" i="9"/>
  <c r="J58" i="9"/>
  <c r="K58" i="9"/>
  <c r="L58" i="9"/>
  <c r="I59" i="9"/>
  <c r="J59" i="9"/>
  <c r="K59" i="9"/>
  <c r="L59" i="9"/>
  <c r="I60" i="9"/>
  <c r="J60" i="9"/>
  <c r="K60" i="9"/>
  <c r="L60" i="9"/>
  <c r="I61" i="9"/>
  <c r="J61" i="9"/>
  <c r="K61" i="9"/>
  <c r="L61" i="9"/>
  <c r="I42" i="9"/>
  <c r="J42" i="9"/>
  <c r="K42" i="9"/>
  <c r="L42" i="9"/>
  <c r="I46" i="9"/>
  <c r="J46" i="9"/>
  <c r="K46" i="9"/>
  <c r="L46" i="9"/>
  <c r="I47" i="9"/>
  <c r="J47" i="9"/>
  <c r="K47" i="9"/>
  <c r="L47" i="9"/>
  <c r="I48" i="9"/>
  <c r="J48" i="9"/>
  <c r="K48" i="9"/>
  <c r="L48" i="9"/>
  <c r="I49" i="9"/>
  <c r="J49" i="9"/>
  <c r="K49" i="9"/>
  <c r="L49" i="9"/>
  <c r="I50" i="9"/>
  <c r="J50" i="9"/>
  <c r="K50" i="9"/>
  <c r="L50" i="9"/>
  <c r="I54" i="9"/>
  <c r="J54" i="9"/>
  <c r="K54" i="9"/>
  <c r="L54" i="9"/>
  <c r="L41" i="9"/>
  <c r="K41" i="9"/>
  <c r="J41" i="9"/>
  <c r="I41" i="9"/>
  <c r="L40" i="9"/>
  <c r="K40" i="9"/>
  <c r="J40" i="9"/>
  <c r="I40" i="9"/>
  <c r="L39" i="9"/>
  <c r="K39" i="9"/>
  <c r="J39" i="9"/>
  <c r="I39" i="9"/>
  <c r="L37" i="9"/>
  <c r="K37" i="9"/>
  <c r="J37" i="9"/>
  <c r="I37" i="9"/>
  <c r="L36" i="9"/>
  <c r="K36" i="9"/>
  <c r="J36" i="9"/>
  <c r="I36" i="9"/>
  <c r="L34" i="9"/>
  <c r="K34" i="9"/>
  <c r="J34" i="9"/>
  <c r="I34" i="9"/>
  <c r="L33" i="9"/>
  <c r="K33" i="9"/>
  <c r="J33" i="9"/>
  <c r="I33" i="9"/>
  <c r="L32" i="9"/>
  <c r="K32" i="9"/>
  <c r="J32" i="9"/>
  <c r="I32" i="9"/>
  <c r="L31" i="9"/>
  <c r="K31" i="9"/>
  <c r="J31" i="9"/>
  <c r="I31" i="9"/>
  <c r="L28" i="9"/>
  <c r="K28" i="9"/>
  <c r="J28" i="9"/>
  <c r="I28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L20" i="9" s="1"/>
  <c r="K21" i="9"/>
  <c r="J21" i="9"/>
  <c r="I21" i="9"/>
  <c r="L19" i="9"/>
  <c r="K19" i="9"/>
  <c r="J19" i="9"/>
  <c r="I19" i="9"/>
  <c r="J7" i="9"/>
  <c r="K7" i="9"/>
  <c r="L7" i="9"/>
  <c r="J8" i="9"/>
  <c r="K8" i="9"/>
  <c r="L8" i="9"/>
  <c r="J10" i="9"/>
  <c r="K10" i="9"/>
  <c r="L10" i="9"/>
  <c r="J11" i="9"/>
  <c r="K11" i="9"/>
  <c r="L11" i="9"/>
  <c r="J12" i="9"/>
  <c r="K12" i="9"/>
  <c r="L12" i="9"/>
  <c r="J17" i="9"/>
  <c r="K17" i="9"/>
  <c r="L17" i="9"/>
  <c r="I8" i="9"/>
  <c r="I10" i="9"/>
  <c r="I11" i="9"/>
  <c r="I12" i="9"/>
  <c r="I17" i="9"/>
  <c r="I7" i="9"/>
  <c r="L82" i="10"/>
  <c r="K82" i="10"/>
  <c r="J82" i="10"/>
  <c r="I82" i="10"/>
  <c r="L67" i="10"/>
  <c r="K67" i="10"/>
  <c r="J67" i="10"/>
  <c r="I67" i="10"/>
  <c r="L70" i="10"/>
  <c r="K70" i="10"/>
  <c r="J70" i="10"/>
  <c r="I70" i="10"/>
  <c r="L69" i="10"/>
  <c r="K69" i="10"/>
  <c r="J69" i="10"/>
  <c r="I69" i="10"/>
  <c r="L66" i="10"/>
  <c r="K66" i="10"/>
  <c r="J66" i="10"/>
  <c r="I66" i="10"/>
  <c r="L65" i="10"/>
  <c r="K65" i="10"/>
  <c r="J65" i="10"/>
  <c r="I65" i="10"/>
  <c r="I55" i="10"/>
  <c r="J55" i="10"/>
  <c r="K55" i="10"/>
  <c r="L55" i="10"/>
  <c r="I56" i="10"/>
  <c r="J56" i="10"/>
  <c r="K56" i="10"/>
  <c r="L56" i="10"/>
  <c r="I57" i="10"/>
  <c r="J57" i="10"/>
  <c r="K57" i="10"/>
  <c r="L57" i="10"/>
  <c r="I58" i="10"/>
  <c r="J58" i="10"/>
  <c r="K58" i="10"/>
  <c r="L58" i="10"/>
  <c r="I59" i="10"/>
  <c r="J59" i="10"/>
  <c r="K59" i="10"/>
  <c r="L59" i="10"/>
  <c r="I60" i="10"/>
  <c r="J60" i="10"/>
  <c r="K60" i="10"/>
  <c r="L60" i="10"/>
  <c r="I61" i="10"/>
  <c r="J61" i="10"/>
  <c r="K61" i="10"/>
  <c r="L61" i="10"/>
  <c r="I48" i="10"/>
  <c r="J48" i="10"/>
  <c r="K48" i="10"/>
  <c r="L48" i="10"/>
  <c r="I49" i="10"/>
  <c r="J49" i="10"/>
  <c r="K49" i="10"/>
  <c r="L49" i="10"/>
  <c r="I50" i="10"/>
  <c r="J50" i="10"/>
  <c r="K50" i="10"/>
  <c r="L50" i="10"/>
  <c r="I54" i="10"/>
  <c r="J54" i="10"/>
  <c r="K54" i="10"/>
  <c r="L54" i="10"/>
  <c r="L42" i="10"/>
  <c r="K42" i="10"/>
  <c r="J42" i="10"/>
  <c r="I42" i="10"/>
  <c r="L41" i="10"/>
  <c r="K41" i="10"/>
  <c r="J41" i="10"/>
  <c r="I41" i="10"/>
  <c r="L40" i="10"/>
  <c r="K40" i="10"/>
  <c r="J40" i="10"/>
  <c r="I40" i="10"/>
  <c r="L39" i="10"/>
  <c r="K39" i="10"/>
  <c r="J39" i="10"/>
  <c r="I39" i="10"/>
  <c r="L37" i="10"/>
  <c r="K37" i="10"/>
  <c r="J37" i="10"/>
  <c r="I37" i="10"/>
  <c r="L36" i="10"/>
  <c r="K36" i="10"/>
  <c r="J36" i="10"/>
  <c r="I36" i="10"/>
  <c r="L34" i="10"/>
  <c r="K34" i="10"/>
  <c r="J34" i="10"/>
  <c r="I34" i="10"/>
  <c r="L33" i="10"/>
  <c r="K33" i="10"/>
  <c r="J33" i="10"/>
  <c r="I33" i="10"/>
  <c r="L32" i="10"/>
  <c r="K32" i="10"/>
  <c r="J32" i="10"/>
  <c r="I32" i="10"/>
  <c r="L31" i="10"/>
  <c r="K31" i="10"/>
  <c r="J31" i="10"/>
  <c r="I31" i="10"/>
  <c r="L28" i="10"/>
  <c r="K28" i="10"/>
  <c r="J28" i="10"/>
  <c r="I28" i="10"/>
  <c r="L27" i="10"/>
  <c r="K27" i="10"/>
  <c r="J27" i="10"/>
  <c r="I27" i="10"/>
  <c r="L26" i="10"/>
  <c r="K26" i="10"/>
  <c r="J26" i="10"/>
  <c r="I26" i="10"/>
  <c r="L25" i="10"/>
  <c r="K25" i="10"/>
  <c r="J25" i="10"/>
  <c r="I25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L21" i="10"/>
  <c r="L20" i="10" s="1"/>
  <c r="K21" i="10"/>
  <c r="J21" i="10"/>
  <c r="I21" i="10"/>
  <c r="I20" i="10" s="1"/>
  <c r="L19" i="10"/>
  <c r="K19" i="10"/>
  <c r="J19" i="10"/>
  <c r="I19" i="10"/>
  <c r="I8" i="10"/>
  <c r="J8" i="10"/>
  <c r="K8" i="10"/>
  <c r="L8" i="10"/>
  <c r="I10" i="10"/>
  <c r="J10" i="10"/>
  <c r="K10" i="10"/>
  <c r="L10" i="10"/>
  <c r="I11" i="10"/>
  <c r="J11" i="10"/>
  <c r="K11" i="10"/>
  <c r="L11" i="10"/>
  <c r="I12" i="10"/>
  <c r="J12" i="10"/>
  <c r="K12" i="10"/>
  <c r="L12" i="10"/>
  <c r="I17" i="10"/>
  <c r="J17" i="10"/>
  <c r="K17" i="10"/>
  <c r="L17" i="10"/>
  <c r="L7" i="10"/>
  <c r="K7" i="10"/>
  <c r="J7" i="10"/>
  <c r="I7" i="10"/>
  <c r="K20" i="9" l="1"/>
  <c r="I20" i="9"/>
  <c r="J20" i="9"/>
  <c r="K20" i="10"/>
  <c r="J20" i="10"/>
  <c r="I92" i="9"/>
  <c r="F96" i="13"/>
  <c r="E96" i="13"/>
  <c r="D96" i="13"/>
  <c r="C96" i="13"/>
  <c r="B96" i="13"/>
  <c r="F95" i="13"/>
  <c r="E95" i="13"/>
  <c r="D95" i="13"/>
  <c r="C95" i="13"/>
  <c r="B95" i="13"/>
  <c r="F93" i="13"/>
  <c r="E93" i="13"/>
  <c r="D93" i="13"/>
  <c r="C93" i="13"/>
  <c r="B93" i="13"/>
  <c r="F92" i="13"/>
  <c r="E92" i="13"/>
  <c r="D92" i="13"/>
  <c r="C92" i="13"/>
  <c r="B92" i="13"/>
  <c r="F90" i="13"/>
  <c r="E90" i="13"/>
  <c r="D90" i="13"/>
  <c r="C90" i="13"/>
  <c r="B90" i="13"/>
  <c r="F89" i="13"/>
  <c r="E89" i="13"/>
  <c r="D89" i="13"/>
  <c r="C89" i="13"/>
  <c r="B89" i="13"/>
  <c r="F85" i="13"/>
  <c r="E85" i="13"/>
  <c r="D85" i="13"/>
  <c r="C85" i="13"/>
  <c r="B85" i="13"/>
  <c r="F80" i="13"/>
  <c r="E80" i="13"/>
  <c r="D80" i="13"/>
  <c r="C80" i="13"/>
  <c r="B80" i="13"/>
  <c r="B79" i="13"/>
  <c r="F66" i="13"/>
  <c r="E66" i="13"/>
  <c r="D66" i="13"/>
  <c r="C66" i="13"/>
  <c r="B66" i="13"/>
  <c r="F65" i="13"/>
  <c r="F64" i="13" s="1"/>
  <c r="E65" i="13"/>
  <c r="E64" i="13" s="1"/>
  <c r="D65" i="13"/>
  <c r="D64" i="13" s="1"/>
  <c r="C65" i="13"/>
  <c r="C64" i="13" s="1"/>
  <c r="B65" i="13"/>
  <c r="B64" i="13" s="1"/>
  <c r="F63" i="13"/>
  <c r="E63" i="13"/>
  <c r="D63" i="13"/>
  <c r="C63" i="13"/>
  <c r="B63" i="13"/>
  <c r="F62" i="13"/>
  <c r="E62" i="13"/>
  <c r="D62" i="13"/>
  <c r="C62" i="13"/>
  <c r="B62" i="13"/>
  <c r="B44" i="13"/>
  <c r="C44" i="13"/>
  <c r="D44" i="13"/>
  <c r="E44" i="13"/>
  <c r="F44" i="13"/>
  <c r="B45" i="13"/>
  <c r="C45" i="13"/>
  <c r="D45" i="13"/>
  <c r="E45" i="13"/>
  <c r="F45" i="13"/>
  <c r="B46" i="13"/>
  <c r="C46" i="13"/>
  <c r="D46" i="13"/>
  <c r="E46" i="13"/>
  <c r="F46" i="13"/>
  <c r="B47" i="13"/>
  <c r="C47" i="13"/>
  <c r="D47" i="13"/>
  <c r="E47" i="13"/>
  <c r="F47" i="13"/>
  <c r="F39" i="13"/>
  <c r="E39" i="13"/>
  <c r="D39" i="13"/>
  <c r="C39" i="13"/>
  <c r="B39" i="13"/>
  <c r="F38" i="13"/>
  <c r="E38" i="13"/>
  <c r="D38" i="13"/>
  <c r="C38" i="13"/>
  <c r="B38" i="13"/>
  <c r="F37" i="13"/>
  <c r="E37" i="13"/>
  <c r="D37" i="13"/>
  <c r="C37" i="13"/>
  <c r="B37" i="13"/>
  <c r="F36" i="13"/>
  <c r="E36" i="13"/>
  <c r="D36" i="13"/>
  <c r="C36" i="13"/>
  <c r="B36" i="13"/>
  <c r="F34" i="13"/>
  <c r="E34" i="13"/>
  <c r="D34" i="13"/>
  <c r="C34" i="13"/>
  <c r="B34" i="13"/>
  <c r="F33" i="13"/>
  <c r="E33" i="13"/>
  <c r="D33" i="13"/>
  <c r="C33" i="13"/>
  <c r="B33" i="13"/>
  <c r="F31" i="13"/>
  <c r="E31" i="13"/>
  <c r="D31" i="13"/>
  <c r="C31" i="13"/>
  <c r="B31" i="13"/>
  <c r="F30" i="13"/>
  <c r="E30" i="13"/>
  <c r="D30" i="13"/>
  <c r="C30" i="13"/>
  <c r="B30" i="13"/>
  <c r="F29" i="13"/>
  <c r="E29" i="13"/>
  <c r="D29" i="13"/>
  <c r="C29" i="13"/>
  <c r="B29" i="13"/>
  <c r="F28" i="13"/>
  <c r="E28" i="13"/>
  <c r="D28" i="13"/>
  <c r="C28" i="13"/>
  <c r="B28" i="13"/>
  <c r="F25" i="13"/>
  <c r="E25" i="13"/>
  <c r="D25" i="13"/>
  <c r="C25" i="13"/>
  <c r="B25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6" i="13"/>
  <c r="E16" i="13"/>
  <c r="D16" i="13"/>
  <c r="C16" i="13"/>
  <c r="B16" i="13"/>
  <c r="B8" i="13"/>
  <c r="C8" i="13"/>
  <c r="D8" i="13"/>
  <c r="E8" i="13"/>
  <c r="F8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4" i="13"/>
  <c r="C14" i="13"/>
  <c r="D14" i="13"/>
  <c r="E14" i="13"/>
  <c r="F14" i="13"/>
  <c r="F7" i="13"/>
  <c r="E7" i="13"/>
  <c r="D7" i="13"/>
  <c r="C7" i="13"/>
  <c r="B7" i="13"/>
  <c r="Y12" i="11"/>
  <c r="X12" i="11"/>
  <c r="W12" i="11"/>
  <c r="D78" i="12"/>
  <c r="C78" i="12"/>
  <c r="B78" i="12"/>
  <c r="G73" i="12"/>
  <c r="F73" i="12"/>
  <c r="E73" i="12"/>
  <c r="D73" i="12"/>
  <c r="C73" i="12"/>
  <c r="B73" i="12"/>
  <c r="Y100" i="11"/>
  <c r="X100" i="11"/>
  <c r="W100" i="11"/>
  <c r="V100" i="11"/>
  <c r="U100" i="11"/>
  <c r="T100" i="11"/>
  <c r="Y99" i="11"/>
  <c r="X99" i="11"/>
  <c r="W99" i="11"/>
  <c r="V99" i="11"/>
  <c r="U99" i="11"/>
  <c r="T99" i="11"/>
  <c r="P98" i="11"/>
  <c r="O98" i="11"/>
  <c r="N98" i="11"/>
  <c r="M98" i="11"/>
  <c r="L98" i="11"/>
  <c r="K98" i="11"/>
  <c r="Y97" i="11"/>
  <c r="X97" i="11"/>
  <c r="W97" i="11"/>
  <c r="V97" i="11"/>
  <c r="U97" i="11"/>
  <c r="T97" i="11"/>
  <c r="Y96" i="11"/>
  <c r="X96" i="11"/>
  <c r="W96" i="11"/>
  <c r="V96" i="11"/>
  <c r="U96" i="11"/>
  <c r="T96" i="11"/>
  <c r="P95" i="11"/>
  <c r="O95" i="11"/>
  <c r="N95" i="11"/>
  <c r="M95" i="11"/>
  <c r="L95" i="11"/>
  <c r="K95" i="11"/>
  <c r="Y94" i="11"/>
  <c r="X94" i="11"/>
  <c r="W94" i="11"/>
  <c r="V94" i="11"/>
  <c r="U94" i="11"/>
  <c r="T94" i="11"/>
  <c r="Y93" i="11"/>
  <c r="X93" i="11"/>
  <c r="W93" i="11"/>
  <c r="V93" i="11"/>
  <c r="U93" i="11"/>
  <c r="T93" i="11"/>
  <c r="P92" i="11"/>
  <c r="O92" i="11"/>
  <c r="N92" i="11"/>
  <c r="M92" i="11"/>
  <c r="L92" i="11"/>
  <c r="K92" i="11"/>
  <c r="Y89" i="11"/>
  <c r="X89" i="11"/>
  <c r="W89" i="11"/>
  <c r="V89" i="11"/>
  <c r="U89" i="11"/>
  <c r="T89" i="11"/>
  <c r="Y83" i="11"/>
  <c r="X83" i="11"/>
  <c r="W83" i="11"/>
  <c r="V83" i="11"/>
  <c r="U83" i="11"/>
  <c r="T83" i="11"/>
  <c r="Y82" i="11"/>
  <c r="X82" i="11"/>
  <c r="W82" i="11"/>
  <c r="V82" i="11"/>
  <c r="U82" i="11"/>
  <c r="T82" i="11"/>
  <c r="P81" i="11"/>
  <c r="O81" i="11"/>
  <c r="N81" i="11"/>
  <c r="M81" i="11"/>
  <c r="L81" i="11"/>
  <c r="K81" i="11"/>
  <c r="G81" i="11"/>
  <c r="F81" i="11"/>
  <c r="E81" i="11"/>
  <c r="D81" i="11"/>
  <c r="C81" i="11"/>
  <c r="B81" i="11"/>
  <c r="D77" i="11"/>
  <c r="C77" i="11"/>
  <c r="B77" i="11"/>
  <c r="G76" i="11"/>
  <c r="F76" i="11"/>
  <c r="E76" i="11"/>
  <c r="D76" i="11"/>
  <c r="C76" i="11"/>
  <c r="B76" i="11"/>
  <c r="G72" i="11"/>
  <c r="F72" i="11"/>
  <c r="E72" i="11"/>
  <c r="D72" i="11"/>
  <c r="C72" i="11"/>
  <c r="B72" i="11"/>
  <c r="Y69" i="11"/>
  <c r="X69" i="11"/>
  <c r="W69" i="11"/>
  <c r="V69" i="11"/>
  <c r="U69" i="11"/>
  <c r="T69" i="11"/>
  <c r="Y68" i="11"/>
  <c r="Y67" i="11" s="1"/>
  <c r="X68" i="11"/>
  <c r="X67" i="11" s="1"/>
  <c r="W68" i="11"/>
  <c r="W67" i="11" s="1"/>
  <c r="V68" i="11"/>
  <c r="V67" i="11" s="1"/>
  <c r="U68" i="11"/>
  <c r="U67" i="11" s="1"/>
  <c r="T68" i="11"/>
  <c r="T67" i="11" s="1"/>
  <c r="P67" i="11"/>
  <c r="O67" i="11"/>
  <c r="N67" i="11"/>
  <c r="M67" i="11"/>
  <c r="L67" i="11"/>
  <c r="K67" i="11"/>
  <c r="Y66" i="11"/>
  <c r="X66" i="11"/>
  <c r="W66" i="11"/>
  <c r="V66" i="11"/>
  <c r="U66" i="11"/>
  <c r="T66" i="11"/>
  <c r="Y65" i="11"/>
  <c r="X65" i="11"/>
  <c r="W65" i="11"/>
  <c r="V65" i="11"/>
  <c r="U65" i="11"/>
  <c r="T65" i="11"/>
  <c r="P64" i="11"/>
  <c r="P63" i="11" s="1"/>
  <c r="O64" i="11"/>
  <c r="O63" i="11" s="1"/>
  <c r="N64" i="11"/>
  <c r="N63" i="11" s="1"/>
  <c r="M64" i="11"/>
  <c r="M63" i="11" s="1"/>
  <c r="L64" i="11"/>
  <c r="L63" i="11" s="1"/>
  <c r="K64" i="11"/>
  <c r="K63" i="11" s="1"/>
  <c r="B78" i="11"/>
  <c r="Y61" i="11"/>
  <c r="X61" i="11"/>
  <c r="W61" i="11"/>
  <c r="V61" i="11"/>
  <c r="U61" i="11"/>
  <c r="T61" i="11"/>
  <c r="T72" i="11" s="1"/>
  <c r="Y60" i="11"/>
  <c r="X60" i="11"/>
  <c r="W60" i="11"/>
  <c r="V60" i="11"/>
  <c r="U60" i="11"/>
  <c r="T60" i="11"/>
  <c r="Y59" i="11"/>
  <c r="X59" i="11"/>
  <c r="W59" i="11"/>
  <c r="V59" i="11"/>
  <c r="U59" i="11"/>
  <c r="T59" i="11"/>
  <c r="Y58" i="11"/>
  <c r="X58" i="11"/>
  <c r="W58" i="11"/>
  <c r="V58" i="11"/>
  <c r="U58" i="11"/>
  <c r="T58" i="11"/>
  <c r="Y57" i="11"/>
  <c r="Y72" i="11" s="1"/>
  <c r="X57" i="11"/>
  <c r="X72" i="11" s="1"/>
  <c r="W57" i="11"/>
  <c r="W72" i="11" s="1"/>
  <c r="V57" i="11"/>
  <c r="V72" i="11" s="1"/>
  <c r="U57" i="11"/>
  <c r="U72" i="11" s="1"/>
  <c r="T57" i="11"/>
  <c r="Y56" i="11"/>
  <c r="X56" i="11"/>
  <c r="W56" i="11"/>
  <c r="V56" i="11"/>
  <c r="U56" i="11"/>
  <c r="T56" i="11"/>
  <c r="Y55" i="11"/>
  <c r="X55" i="11"/>
  <c r="W55" i="11"/>
  <c r="V55" i="11"/>
  <c r="U55" i="11"/>
  <c r="T55" i="11"/>
  <c r="Y54" i="11"/>
  <c r="X54" i="11"/>
  <c r="W54" i="11"/>
  <c r="V54" i="11"/>
  <c r="U54" i="11"/>
  <c r="T54" i="11"/>
  <c r="P53" i="11"/>
  <c r="Y53" i="11" s="1"/>
  <c r="O53" i="11"/>
  <c r="O38" i="11" s="1"/>
  <c r="N53" i="11"/>
  <c r="W53" i="11" s="1"/>
  <c r="M53" i="11"/>
  <c r="V53" i="11" s="1"/>
  <c r="L53" i="11"/>
  <c r="U53" i="11" s="1"/>
  <c r="K53" i="11"/>
  <c r="T53" i="11" s="1"/>
  <c r="Y52" i="11"/>
  <c r="X52" i="11"/>
  <c r="W52" i="11"/>
  <c r="V52" i="11"/>
  <c r="U52" i="11"/>
  <c r="T52" i="11"/>
  <c r="Y50" i="11"/>
  <c r="X50" i="11"/>
  <c r="W50" i="11"/>
  <c r="V50" i="11"/>
  <c r="U50" i="11"/>
  <c r="T50" i="11"/>
  <c r="Y49" i="11"/>
  <c r="X49" i="11"/>
  <c r="W49" i="11"/>
  <c r="V49" i="11"/>
  <c r="U49" i="11"/>
  <c r="T49" i="11"/>
  <c r="Y48" i="11"/>
  <c r="X48" i="11"/>
  <c r="W48" i="11"/>
  <c r="V48" i="11"/>
  <c r="U48" i="11"/>
  <c r="T48" i="11"/>
  <c r="Y47" i="11"/>
  <c r="X47" i="11"/>
  <c r="W47" i="11"/>
  <c r="V47" i="11"/>
  <c r="U47" i="11"/>
  <c r="T47" i="11"/>
  <c r="T46" i="11"/>
  <c r="Y46" i="11"/>
  <c r="X46" i="11"/>
  <c r="W46" i="11"/>
  <c r="V46" i="11"/>
  <c r="U46" i="11"/>
  <c r="Y42" i="11"/>
  <c r="X42" i="11"/>
  <c r="W42" i="11"/>
  <c r="V42" i="11"/>
  <c r="U42" i="11"/>
  <c r="T42" i="11"/>
  <c r="T73" i="11" s="1"/>
  <c r="Y41" i="11"/>
  <c r="X41" i="11"/>
  <c r="W41" i="11"/>
  <c r="V41" i="11"/>
  <c r="U41" i="11"/>
  <c r="T41" i="11"/>
  <c r="Y40" i="11"/>
  <c r="X40" i="11"/>
  <c r="W40" i="11"/>
  <c r="V40" i="11"/>
  <c r="U40" i="11"/>
  <c r="T40" i="11"/>
  <c r="Y39" i="11"/>
  <c r="X39" i="11"/>
  <c r="W39" i="11"/>
  <c r="V39" i="11"/>
  <c r="U39" i="11"/>
  <c r="T39" i="11"/>
  <c r="Y37" i="11"/>
  <c r="X37" i="11"/>
  <c r="W37" i="11"/>
  <c r="V37" i="11"/>
  <c r="U37" i="11"/>
  <c r="T37" i="11"/>
  <c r="Y36" i="11"/>
  <c r="X36" i="11"/>
  <c r="W36" i="11"/>
  <c r="V36" i="11"/>
  <c r="U36" i="11"/>
  <c r="T36" i="11"/>
  <c r="Y34" i="11"/>
  <c r="X34" i="11"/>
  <c r="W34" i="11"/>
  <c r="V34" i="11"/>
  <c r="U34" i="11"/>
  <c r="T34" i="11"/>
  <c r="Y33" i="11"/>
  <c r="X33" i="11"/>
  <c r="W33" i="11"/>
  <c r="V33" i="11"/>
  <c r="U33" i="11"/>
  <c r="T33" i="11"/>
  <c r="Y32" i="11"/>
  <c r="X32" i="11"/>
  <c r="W32" i="11"/>
  <c r="V32" i="11"/>
  <c r="U32" i="11"/>
  <c r="T32" i="11"/>
  <c r="Y31" i="11"/>
  <c r="X31" i="11"/>
  <c r="W31" i="11"/>
  <c r="V31" i="11"/>
  <c r="U31" i="11"/>
  <c r="T31" i="11"/>
  <c r="P30" i="11"/>
  <c r="O30" i="11"/>
  <c r="N30" i="11"/>
  <c r="M30" i="11"/>
  <c r="L30" i="11"/>
  <c r="K30" i="11"/>
  <c r="K71" i="11" s="1"/>
  <c r="Y28" i="11"/>
  <c r="X28" i="11"/>
  <c r="W28" i="11"/>
  <c r="V28" i="11"/>
  <c r="U28" i="11"/>
  <c r="T28" i="11"/>
  <c r="Y27" i="11"/>
  <c r="X27" i="11"/>
  <c r="W27" i="11"/>
  <c r="V27" i="11"/>
  <c r="U27" i="11"/>
  <c r="T27" i="11"/>
  <c r="Y26" i="11"/>
  <c r="X26" i="11"/>
  <c r="W26" i="11"/>
  <c r="V26" i="11"/>
  <c r="U26" i="11"/>
  <c r="T26" i="11"/>
  <c r="Y25" i="11"/>
  <c r="X25" i="11"/>
  <c r="W25" i="11"/>
  <c r="V25" i="11"/>
  <c r="U25" i="11"/>
  <c r="T25" i="11"/>
  <c r="Y24" i="11"/>
  <c r="X24" i="11"/>
  <c r="W24" i="11"/>
  <c r="V24" i="11"/>
  <c r="U24" i="11"/>
  <c r="T24" i="11"/>
  <c r="Y23" i="11"/>
  <c r="X23" i="11"/>
  <c r="W23" i="11"/>
  <c r="V23" i="11"/>
  <c r="U23" i="11"/>
  <c r="T23" i="11"/>
  <c r="Y22" i="11"/>
  <c r="X22" i="11"/>
  <c r="W22" i="11"/>
  <c r="V22" i="11"/>
  <c r="U22" i="11"/>
  <c r="T22" i="11"/>
  <c r="Y21" i="11"/>
  <c r="X21" i="11"/>
  <c r="W21" i="11"/>
  <c r="V21" i="11"/>
  <c r="U21" i="11"/>
  <c r="T21" i="11"/>
  <c r="P20" i="11"/>
  <c r="O20" i="11"/>
  <c r="N20" i="11"/>
  <c r="Y19" i="11"/>
  <c r="X19" i="11"/>
  <c r="W19" i="11"/>
  <c r="V19" i="11"/>
  <c r="U19" i="11"/>
  <c r="T19" i="11"/>
  <c r="Y17" i="11"/>
  <c r="X17" i="11"/>
  <c r="W17" i="11"/>
  <c r="V17" i="11"/>
  <c r="U17" i="11"/>
  <c r="T17" i="11"/>
  <c r="V12" i="11"/>
  <c r="U12" i="11"/>
  <c r="T12" i="11"/>
  <c r="Y11" i="11"/>
  <c r="Y75" i="11" s="1"/>
  <c r="X11" i="11"/>
  <c r="X75" i="11" s="1"/>
  <c r="W11" i="11"/>
  <c r="V11" i="11"/>
  <c r="V75" i="11" s="1"/>
  <c r="U11" i="11"/>
  <c r="U75" i="11" s="1"/>
  <c r="T11" i="11"/>
  <c r="T75" i="11" s="1"/>
  <c r="Y10" i="11"/>
  <c r="X10" i="11"/>
  <c r="W10" i="11"/>
  <c r="V10" i="11"/>
  <c r="U10" i="11"/>
  <c r="T10" i="11"/>
  <c r="T74" i="11" s="1"/>
  <c r="Y8" i="11"/>
  <c r="X8" i="11"/>
  <c r="W8" i="11"/>
  <c r="V8" i="11"/>
  <c r="U8" i="11"/>
  <c r="T8" i="11"/>
  <c r="Y7" i="11"/>
  <c r="X7" i="11"/>
  <c r="W7" i="11"/>
  <c r="V7" i="11"/>
  <c r="U7" i="11"/>
  <c r="T7" i="11"/>
  <c r="M6" i="11"/>
  <c r="L6" i="11"/>
  <c r="K6" i="11"/>
  <c r="K5" i="11" s="1"/>
  <c r="V74" i="11" l="1"/>
  <c r="X77" i="11"/>
  <c r="W74" i="11"/>
  <c r="Y20" i="11"/>
  <c r="V20" i="11"/>
  <c r="T77" i="11"/>
  <c r="C17" i="13"/>
  <c r="C15" i="13" s="1"/>
  <c r="U74" i="11"/>
  <c r="Y77" i="11"/>
  <c r="W20" i="11"/>
  <c r="U77" i="11"/>
  <c r="D17" i="13"/>
  <c r="D15" i="13" s="1"/>
  <c r="X20" i="11"/>
  <c r="X18" i="11" s="1"/>
  <c r="V77" i="11"/>
  <c r="E17" i="13"/>
  <c r="E15" i="13" s="1"/>
  <c r="F17" i="13"/>
  <c r="F15" i="13" s="1"/>
  <c r="T20" i="11"/>
  <c r="T18" i="11" s="1"/>
  <c r="U20" i="11"/>
  <c r="B17" i="13"/>
  <c r="B15" i="13" s="1"/>
  <c r="E94" i="13"/>
  <c r="W75" i="11"/>
  <c r="W77" i="11"/>
  <c r="Y74" i="11"/>
  <c r="X74" i="11"/>
  <c r="B91" i="9"/>
  <c r="B88" i="9"/>
  <c r="B87" i="9" s="1"/>
  <c r="I89" i="9"/>
  <c r="P38" i="11"/>
  <c r="E78" i="13"/>
  <c r="C88" i="13"/>
  <c r="D88" i="13"/>
  <c r="M62" i="11"/>
  <c r="M78" i="11" s="1"/>
  <c r="B74" i="12"/>
  <c r="L62" i="11"/>
  <c r="L78" i="11" s="1"/>
  <c r="N91" i="11"/>
  <c r="P62" i="11"/>
  <c r="P78" i="11" s="1"/>
  <c r="D61" i="13"/>
  <c r="D60" i="13" s="1"/>
  <c r="D59" i="13" s="1"/>
  <c r="D75" i="13" s="1"/>
  <c r="O62" i="11"/>
  <c r="O78" i="11" s="1"/>
  <c r="C6" i="13"/>
  <c r="C5" i="13" s="1"/>
  <c r="B91" i="13"/>
  <c r="U64" i="11"/>
  <c r="U63" i="11" s="1"/>
  <c r="U62" i="11" s="1"/>
  <c r="U78" i="11" s="1"/>
  <c r="G69" i="13"/>
  <c r="M18" i="11"/>
  <c r="L18" i="11"/>
  <c r="G73" i="13"/>
  <c r="Y81" i="11"/>
  <c r="G9" i="13"/>
  <c r="T64" i="11"/>
  <c r="T63" i="11" s="1"/>
  <c r="T62" i="11" s="1"/>
  <c r="T78" i="11" s="1"/>
  <c r="G70" i="11"/>
  <c r="G74" i="13"/>
  <c r="C78" i="13"/>
  <c r="C61" i="13"/>
  <c r="C60" i="13" s="1"/>
  <c r="C59" i="13" s="1"/>
  <c r="C75" i="13" s="1"/>
  <c r="C79" i="12"/>
  <c r="C78" i="11"/>
  <c r="P18" i="11"/>
  <c r="O18" i="11"/>
  <c r="O70" i="11" s="1"/>
  <c r="N18" i="11"/>
  <c r="M91" i="11"/>
  <c r="U92" i="11"/>
  <c r="X98" i="11"/>
  <c r="B78" i="13"/>
  <c r="D71" i="12"/>
  <c r="U98" i="11"/>
  <c r="T92" i="11"/>
  <c r="U95" i="11"/>
  <c r="E91" i="13"/>
  <c r="C94" i="13"/>
  <c r="F78" i="13"/>
  <c r="U35" i="11"/>
  <c r="K91" i="11"/>
  <c r="V92" i="11"/>
  <c r="T6" i="11"/>
  <c r="T5" i="11" s="1"/>
  <c r="K38" i="11"/>
  <c r="N62" i="11"/>
  <c r="N78" i="11" s="1"/>
  <c r="T81" i="11"/>
  <c r="L91" i="11"/>
  <c r="W92" i="11"/>
  <c r="O91" i="11"/>
  <c r="E61" i="13"/>
  <c r="E60" i="13" s="1"/>
  <c r="E59" i="13" s="1"/>
  <c r="E75" i="13" s="1"/>
  <c r="B88" i="13"/>
  <c r="F94" i="13"/>
  <c r="L38" i="11"/>
  <c r="T30" i="11"/>
  <c r="M38" i="11"/>
  <c r="B61" i="13"/>
  <c r="B60" i="13" s="1"/>
  <c r="B59" i="13" s="1"/>
  <c r="B75" i="13" s="1"/>
  <c r="N38" i="11"/>
  <c r="X95" i="11"/>
  <c r="T98" i="11"/>
  <c r="V98" i="11"/>
  <c r="P91" i="11"/>
  <c r="W98" i="11"/>
  <c r="K62" i="11"/>
  <c r="K78" i="11" s="1"/>
  <c r="X6" i="11"/>
  <c r="X5" i="11" s="1"/>
  <c r="D70" i="11"/>
  <c r="B79" i="12"/>
  <c r="B32" i="13"/>
  <c r="W95" i="11"/>
  <c r="V95" i="11"/>
  <c r="Y95" i="11"/>
  <c r="F78" i="11"/>
  <c r="D78" i="11"/>
  <c r="E78" i="11"/>
  <c r="V64" i="11"/>
  <c r="V63" i="11" s="1"/>
  <c r="V62" i="11" s="1"/>
  <c r="V78" i="11" s="1"/>
  <c r="W64" i="11"/>
  <c r="W63" i="11" s="1"/>
  <c r="W62" i="11" s="1"/>
  <c r="W78" i="11" s="1"/>
  <c r="Y64" i="11"/>
  <c r="Y63" i="11" s="1"/>
  <c r="Y62" i="11" s="1"/>
  <c r="Y78" i="11" s="1"/>
  <c r="V30" i="11"/>
  <c r="F6" i="13"/>
  <c r="F5" i="13" s="1"/>
  <c r="E6" i="13"/>
  <c r="E5" i="13" s="1"/>
  <c r="F61" i="13"/>
  <c r="F60" i="13" s="1"/>
  <c r="F59" i="13" s="1"/>
  <c r="F75" i="13" s="1"/>
  <c r="D6" i="13"/>
  <c r="D5" i="13" s="1"/>
  <c r="B6" i="13"/>
  <c r="B5" i="13" s="1"/>
  <c r="D79" i="12"/>
  <c r="Y6" i="11"/>
  <c r="Y5" i="11" s="1"/>
  <c r="X35" i="11"/>
  <c r="T95" i="11"/>
  <c r="X92" i="11"/>
  <c r="Y92" i="11"/>
  <c r="Y98" i="11"/>
  <c r="V81" i="11"/>
  <c r="W81" i="11"/>
  <c r="X81" i="11"/>
  <c r="U81" i="11"/>
  <c r="G78" i="11"/>
  <c r="X64" i="11"/>
  <c r="X63" i="11" s="1"/>
  <c r="X62" i="11" s="1"/>
  <c r="X78" i="11" s="1"/>
  <c r="Y38" i="11"/>
  <c r="T38" i="11"/>
  <c r="U38" i="11"/>
  <c r="V38" i="11"/>
  <c r="W38" i="11"/>
  <c r="D32" i="13"/>
  <c r="W35" i="11"/>
  <c r="X30" i="11"/>
  <c r="D27" i="13"/>
  <c r="Y30" i="11"/>
  <c r="U30" i="11"/>
  <c r="E27" i="13"/>
  <c r="U18" i="11"/>
  <c r="W18" i="11"/>
  <c r="V18" i="11"/>
  <c r="U6" i="11"/>
  <c r="U5" i="11" s="1"/>
  <c r="L9" i="9"/>
  <c r="F88" i="13"/>
  <c r="D78" i="13"/>
  <c r="F91" i="13"/>
  <c r="D94" i="13"/>
  <c r="E88" i="13"/>
  <c r="B94" i="13"/>
  <c r="E79" i="12"/>
  <c r="F79" i="12"/>
  <c r="G79" i="12"/>
  <c r="C91" i="13"/>
  <c r="E32" i="13"/>
  <c r="D91" i="13"/>
  <c r="B27" i="13"/>
  <c r="F27" i="13"/>
  <c r="C32" i="13"/>
  <c r="F32" i="13"/>
  <c r="C27" i="13"/>
  <c r="W30" i="11"/>
  <c r="V35" i="11"/>
  <c r="V6" i="11"/>
  <c r="V5" i="11" s="1"/>
  <c r="Y18" i="11"/>
  <c r="T35" i="11"/>
  <c r="W6" i="11"/>
  <c r="W5" i="11" s="1"/>
  <c r="Y35" i="11"/>
  <c r="B71" i="12"/>
  <c r="X9" i="11"/>
  <c r="Y9" i="11"/>
  <c r="K18" i="11"/>
  <c r="X53" i="11"/>
  <c r="X38" i="11" s="1"/>
  <c r="E70" i="11"/>
  <c r="F70" i="11"/>
  <c r="Y71" i="11" l="1"/>
  <c r="X71" i="11"/>
  <c r="P70" i="11"/>
  <c r="P79" i="11" s="1"/>
  <c r="L70" i="11"/>
  <c r="L79" i="11" s="1"/>
  <c r="O79" i="11"/>
  <c r="M70" i="11"/>
  <c r="M79" i="11" s="1"/>
  <c r="F71" i="12"/>
  <c r="G71" i="12"/>
  <c r="E71" i="12"/>
  <c r="Y91" i="11"/>
  <c r="B70" i="11"/>
  <c r="B79" i="11" s="1"/>
  <c r="B87" i="13"/>
  <c r="D79" i="11"/>
  <c r="B9" i="13"/>
  <c r="T91" i="11"/>
  <c r="G70" i="13"/>
  <c r="C71" i="12"/>
  <c r="G68" i="13"/>
  <c r="C70" i="11"/>
  <c r="C79" i="11" s="1"/>
  <c r="K70" i="11"/>
  <c r="K79" i="11" s="1"/>
  <c r="N70" i="11"/>
  <c r="N79" i="11" s="1"/>
  <c r="C87" i="13"/>
  <c r="U91" i="11"/>
  <c r="W91" i="11"/>
  <c r="F79" i="11"/>
  <c r="E9" i="13"/>
  <c r="V9" i="11"/>
  <c r="V71" i="11" s="1"/>
  <c r="K9" i="9"/>
  <c r="I9" i="9"/>
  <c r="D9" i="13"/>
  <c r="C9" i="13"/>
  <c r="U9" i="11"/>
  <c r="U71" i="11" s="1"/>
  <c r="J9" i="9"/>
  <c r="F9" i="13"/>
  <c r="B80" i="12"/>
  <c r="E87" i="13"/>
  <c r="X91" i="11"/>
  <c r="V91" i="11"/>
  <c r="T70" i="11"/>
  <c r="T79" i="11" s="1"/>
  <c r="E79" i="11"/>
  <c r="D87" i="13"/>
  <c r="G79" i="11"/>
  <c r="D80" i="12"/>
  <c r="F87" i="13"/>
  <c r="W70" i="11"/>
  <c r="W79" i="11" s="1"/>
  <c r="V70" i="11"/>
  <c r="V79" i="11" s="1"/>
  <c r="X70" i="11"/>
  <c r="X79" i="11" s="1"/>
  <c r="U70" i="11"/>
  <c r="U79" i="11" s="1"/>
  <c r="Y70" i="11"/>
  <c r="Y79" i="11" s="1"/>
  <c r="T9" i="11"/>
  <c r="T71" i="11" s="1"/>
  <c r="W9" i="11"/>
  <c r="W71" i="11" s="1"/>
  <c r="L68" i="10"/>
  <c r="K68" i="10"/>
  <c r="J68" i="10"/>
  <c r="I68" i="10"/>
  <c r="L64" i="10"/>
  <c r="L63" i="10" s="1"/>
  <c r="K64" i="10"/>
  <c r="K63" i="10" s="1"/>
  <c r="L35" i="10"/>
  <c r="K35" i="10"/>
  <c r="L30" i="10"/>
  <c r="K6" i="10"/>
  <c r="K5" i="10" s="1"/>
  <c r="K18" i="10"/>
  <c r="L94" i="9"/>
  <c r="K94" i="9"/>
  <c r="J94" i="9"/>
  <c r="I91" i="9"/>
  <c r="L67" i="9"/>
  <c r="J67" i="9"/>
  <c r="I67" i="9"/>
  <c r="I35" i="9"/>
  <c r="J35" i="9"/>
  <c r="J30" i="9"/>
  <c r="E78" i="10"/>
  <c r="L78" i="10" s="1"/>
  <c r="D78" i="10"/>
  <c r="K78" i="10" s="1"/>
  <c r="C78" i="10"/>
  <c r="J78" i="10" s="1"/>
  <c r="B78" i="10"/>
  <c r="I78" i="10" s="1"/>
  <c r="E77" i="10"/>
  <c r="L77" i="10" s="1"/>
  <c r="D77" i="10"/>
  <c r="K77" i="10" s="1"/>
  <c r="C77" i="10"/>
  <c r="J77" i="10" s="1"/>
  <c r="B77" i="10"/>
  <c r="I77" i="10" s="1"/>
  <c r="L76" i="10"/>
  <c r="K76" i="10"/>
  <c r="J76" i="10"/>
  <c r="I76" i="10"/>
  <c r="L75" i="10"/>
  <c r="K75" i="10"/>
  <c r="J75" i="10"/>
  <c r="I75" i="10"/>
  <c r="E73" i="10"/>
  <c r="D73" i="10"/>
  <c r="C73" i="10"/>
  <c r="B73" i="10"/>
  <c r="E68" i="10"/>
  <c r="D68" i="10"/>
  <c r="C68" i="10"/>
  <c r="B68" i="10"/>
  <c r="E64" i="10"/>
  <c r="E63" i="10" s="1"/>
  <c r="D64" i="10"/>
  <c r="D63" i="10" s="1"/>
  <c r="C64" i="10"/>
  <c r="C63" i="10" s="1"/>
  <c r="B64" i="10"/>
  <c r="B63" i="10" s="1"/>
  <c r="E35" i="10"/>
  <c r="D35" i="10"/>
  <c r="C35" i="10"/>
  <c r="B35" i="10"/>
  <c r="E30" i="10"/>
  <c r="E72" i="10" s="1"/>
  <c r="D30" i="10"/>
  <c r="D72" i="10" s="1"/>
  <c r="C30" i="10"/>
  <c r="C72" i="10" s="1"/>
  <c r="B30" i="10"/>
  <c r="B72" i="10" s="1"/>
  <c r="L9" i="10"/>
  <c r="K9" i="10"/>
  <c r="J9" i="10"/>
  <c r="I9" i="10"/>
  <c r="E6" i="10"/>
  <c r="D6" i="10"/>
  <c r="C6" i="10"/>
  <c r="B6" i="10"/>
  <c r="I88" i="9"/>
  <c r="E81" i="9"/>
  <c r="D81" i="9"/>
  <c r="C81" i="9"/>
  <c r="B81" i="9"/>
  <c r="E77" i="9"/>
  <c r="L77" i="9" s="1"/>
  <c r="D77" i="9"/>
  <c r="K77" i="9" s="1"/>
  <c r="C77" i="9"/>
  <c r="J77" i="9" s="1"/>
  <c r="B77" i="9"/>
  <c r="I77" i="9" s="1"/>
  <c r="E76" i="9"/>
  <c r="L76" i="9" s="1"/>
  <c r="D76" i="9"/>
  <c r="K76" i="9" s="1"/>
  <c r="C76" i="9"/>
  <c r="J76" i="9" s="1"/>
  <c r="B76" i="9"/>
  <c r="I76" i="9" s="1"/>
  <c r="L75" i="9"/>
  <c r="K75" i="9"/>
  <c r="J75" i="9"/>
  <c r="I75" i="9"/>
  <c r="L74" i="9"/>
  <c r="K74" i="9"/>
  <c r="J74" i="9"/>
  <c r="I74" i="9"/>
  <c r="E72" i="9"/>
  <c r="L72" i="9" s="1"/>
  <c r="D72" i="9"/>
  <c r="K72" i="9" s="1"/>
  <c r="C72" i="9"/>
  <c r="J72" i="9" s="1"/>
  <c r="B72" i="9"/>
  <c r="I72" i="9" s="1"/>
  <c r="K67" i="9"/>
  <c r="E67" i="9"/>
  <c r="D67" i="9"/>
  <c r="C67" i="9"/>
  <c r="B67" i="9"/>
  <c r="K64" i="9"/>
  <c r="K63" i="9" s="1"/>
  <c r="E64" i="9"/>
  <c r="E63" i="9" s="1"/>
  <c r="D64" i="9"/>
  <c r="D63" i="9" s="1"/>
  <c r="C64" i="9"/>
  <c r="C63" i="9" s="1"/>
  <c r="B64" i="9"/>
  <c r="B63" i="9" s="1"/>
  <c r="I53" i="9"/>
  <c r="I38" i="9" s="1"/>
  <c r="L35" i="9"/>
  <c r="E35" i="9"/>
  <c r="D35" i="9"/>
  <c r="C35" i="9"/>
  <c r="B35" i="9"/>
  <c r="E30" i="9"/>
  <c r="D30" i="9"/>
  <c r="C30" i="9"/>
  <c r="B30" i="9"/>
  <c r="E6" i="9"/>
  <c r="D6" i="9"/>
  <c r="C6" i="9"/>
  <c r="B6" i="9"/>
  <c r="I71" i="9" l="1"/>
  <c r="C80" i="12"/>
  <c r="B18" i="10"/>
  <c r="C18" i="10"/>
  <c r="C71" i="10" s="1"/>
  <c r="J72" i="10"/>
  <c r="K72" i="10"/>
  <c r="E18" i="10"/>
  <c r="E71" i="10" s="1"/>
  <c r="L72" i="10"/>
  <c r="B18" i="9"/>
  <c r="B70" i="9" s="1"/>
  <c r="C62" i="10"/>
  <c r="C79" i="10" s="1"/>
  <c r="J79" i="10" s="1"/>
  <c r="E80" i="12"/>
  <c r="G80" i="12"/>
  <c r="F80" i="12"/>
  <c r="E62" i="9"/>
  <c r="E78" i="9" s="1"/>
  <c r="D62" i="9"/>
  <c r="D78" i="9" s="1"/>
  <c r="I53" i="10"/>
  <c r="I38" i="10" s="1"/>
  <c r="J53" i="10"/>
  <c r="J38" i="10" s="1"/>
  <c r="K53" i="10"/>
  <c r="K38" i="10" s="1"/>
  <c r="L53" i="10"/>
  <c r="L38" i="10" s="1"/>
  <c r="I74" i="10"/>
  <c r="I73" i="10"/>
  <c r="J74" i="10"/>
  <c r="J73" i="10"/>
  <c r="D62" i="10"/>
  <c r="D79" i="10" s="1"/>
  <c r="K79" i="10" s="1"/>
  <c r="K74" i="10"/>
  <c r="K73" i="10"/>
  <c r="L74" i="10"/>
  <c r="L73" i="10"/>
  <c r="J53" i="9"/>
  <c r="J38" i="9" s="1"/>
  <c r="K53" i="9"/>
  <c r="K38" i="9" s="1"/>
  <c r="L53" i="9"/>
  <c r="L38" i="9" s="1"/>
  <c r="J71" i="9"/>
  <c r="B62" i="9"/>
  <c r="B78" i="9" s="1"/>
  <c r="K71" i="9"/>
  <c r="C62" i="9"/>
  <c r="C78" i="9" s="1"/>
  <c r="K18" i="9"/>
  <c r="J30" i="10"/>
  <c r="I18" i="10"/>
  <c r="E62" i="10"/>
  <c r="E79" i="10" s="1"/>
  <c r="L79" i="10" s="1"/>
  <c r="L6" i="10"/>
  <c r="L5" i="10" s="1"/>
  <c r="J6" i="10"/>
  <c r="J5" i="10" s="1"/>
  <c r="J35" i="10"/>
  <c r="I64" i="10"/>
  <c r="I63" i="10" s="1"/>
  <c r="I62" i="10" s="1"/>
  <c r="I35" i="10"/>
  <c r="I6" i="10"/>
  <c r="K30" i="10"/>
  <c r="J64" i="10"/>
  <c r="J63" i="10" s="1"/>
  <c r="J62" i="10" s="1"/>
  <c r="L18" i="10"/>
  <c r="J18" i="10"/>
  <c r="I30" i="10"/>
  <c r="L62" i="10"/>
  <c r="K62" i="10"/>
  <c r="I72" i="10"/>
  <c r="B71" i="10"/>
  <c r="B62" i="10"/>
  <c r="B79" i="10" s="1"/>
  <c r="I79" i="10" s="1"/>
  <c r="D18" i="10"/>
  <c r="J6" i="9"/>
  <c r="J5" i="9" s="1"/>
  <c r="I64" i="9"/>
  <c r="I63" i="9" s="1"/>
  <c r="I62" i="9" s="1"/>
  <c r="I78" i="9" s="1"/>
  <c r="K91" i="9"/>
  <c r="K62" i="9"/>
  <c r="K78" i="9" s="1"/>
  <c r="L64" i="9"/>
  <c r="L63" i="9" s="1"/>
  <c r="L62" i="9" s="1"/>
  <c r="L78" i="9" s="1"/>
  <c r="D18" i="9"/>
  <c r="D70" i="9" s="1"/>
  <c r="L30" i="9"/>
  <c r="K35" i="9"/>
  <c r="C18" i="9"/>
  <c r="C70" i="9" s="1"/>
  <c r="J64" i="9"/>
  <c r="J63" i="9" s="1"/>
  <c r="J62" i="9" s="1"/>
  <c r="J78" i="9" s="1"/>
  <c r="I73" i="9"/>
  <c r="K6" i="9"/>
  <c r="K5" i="9" s="1"/>
  <c r="L71" i="9"/>
  <c r="J18" i="9"/>
  <c r="L73" i="9"/>
  <c r="L6" i="9"/>
  <c r="L5" i="9" s="1"/>
  <c r="E18" i="9"/>
  <c r="J88" i="9"/>
  <c r="I94" i="9"/>
  <c r="I87" i="9" s="1"/>
  <c r="I18" i="9"/>
  <c r="I6" i="9"/>
  <c r="I5" i="9" s="1"/>
  <c r="L18" i="9"/>
  <c r="K88" i="9"/>
  <c r="J91" i="9"/>
  <c r="L91" i="9"/>
  <c r="I30" i="9"/>
  <c r="K30" i="9"/>
  <c r="L88" i="9"/>
  <c r="J73" i="9"/>
  <c r="K73" i="9"/>
  <c r="D79" i="9" l="1"/>
  <c r="B79" i="9"/>
  <c r="C80" i="10"/>
  <c r="K87" i="9"/>
  <c r="E80" i="10"/>
  <c r="D71" i="10"/>
  <c r="C79" i="9"/>
  <c r="E70" i="9"/>
  <c r="K71" i="10"/>
  <c r="I71" i="10"/>
  <c r="L71" i="10"/>
  <c r="J71" i="10"/>
  <c r="B80" i="10"/>
  <c r="J70" i="9"/>
  <c r="J79" i="9" s="1"/>
  <c r="K70" i="9"/>
  <c r="K79" i="9" s="1"/>
  <c r="L70" i="9"/>
  <c r="L79" i="9" s="1"/>
  <c r="L87" i="9"/>
  <c r="I70" i="9"/>
  <c r="J87" i="9"/>
  <c r="E79" i="9" l="1"/>
  <c r="D80" i="10"/>
  <c r="I79" i="9"/>
  <c r="F35" i="13"/>
  <c r="F67" i="13" s="1"/>
  <c r="E35" i="13"/>
  <c r="E67" i="13" s="1"/>
  <c r="D35" i="13"/>
  <c r="D67" i="13" s="1"/>
  <c r="C35" i="13"/>
  <c r="C67" i="13" s="1"/>
  <c r="B35" i="13"/>
  <c r="B67" i="13" s="1"/>
  <c r="E76" i="13" l="1"/>
  <c r="C76" i="13"/>
  <c r="D76" i="13"/>
  <c r="F76" i="13"/>
  <c r="B76" i="13"/>
  <c r="F74" i="13"/>
  <c r="E74" i="13"/>
  <c r="D74" i="13"/>
  <c r="C74" i="13"/>
  <c r="B74" i="13"/>
  <c r="F73" i="13"/>
  <c r="E73" i="13"/>
  <c r="D73" i="13"/>
  <c r="C73" i="13"/>
  <c r="B73" i="13"/>
  <c r="F72" i="13"/>
  <c r="E72" i="13"/>
  <c r="D72" i="13"/>
  <c r="C72" i="13"/>
  <c r="B72" i="13"/>
  <c r="F71" i="13"/>
  <c r="E71" i="13"/>
  <c r="D71" i="13"/>
  <c r="C71" i="13"/>
  <c r="B71" i="13"/>
  <c r="F68" i="13"/>
  <c r="C68" i="13"/>
  <c r="E68" i="13"/>
  <c r="D68" i="13"/>
  <c r="B68" i="13"/>
  <c r="B70" i="13" l="1"/>
  <c r="B69" i="13"/>
  <c r="D70" i="13"/>
  <c r="D69" i="13"/>
  <c r="C70" i="13"/>
  <c r="C69" i="13"/>
  <c r="E70" i="13"/>
  <c r="E69" i="13"/>
  <c r="F70" i="13"/>
  <c r="F69" i="13"/>
  <c r="G59" i="3" l="1"/>
  <c r="F59" i="3"/>
  <c r="E59" i="3"/>
  <c r="D59" i="3"/>
  <c r="C59" i="3"/>
  <c r="B59" i="3"/>
  <c r="G57" i="3"/>
  <c r="F57" i="3"/>
  <c r="E57" i="3"/>
  <c r="D57" i="3"/>
  <c r="C57" i="3"/>
  <c r="B57" i="3"/>
  <c r="G56" i="3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D54" i="3"/>
  <c r="C54" i="3"/>
  <c r="B54" i="3"/>
  <c r="E62" i="3" l="1"/>
  <c r="G62" i="3"/>
  <c r="K80" i="10"/>
  <c r="J80" i="10"/>
  <c r="L80" i="10"/>
  <c r="I80" i="10"/>
  <c r="F62" i="3"/>
  <c r="C62" i="3"/>
  <c r="D62" i="3"/>
  <c r="B62" i="3"/>
</calcChain>
</file>

<file path=xl/sharedStrings.xml><?xml version="1.0" encoding="utf-8"?>
<sst xmlns="http://schemas.openxmlformats.org/spreadsheetml/2006/main" count="988" uniqueCount="106">
  <si>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</si>
  <si>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</si>
  <si>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</si>
  <si>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</si>
  <si>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</si>
  <si>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</si>
  <si>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</si>
  <si>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</si>
  <si>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</si>
  <si>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</si>
  <si>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</si>
  <si>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</si>
  <si>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</si>
  <si>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</si>
  <si>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</si>
  <si>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</si>
  <si>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</si>
  <si>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</si>
  <si>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</si>
  <si>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</si>
  <si>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</si>
  <si>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</si>
  <si>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</si>
  <si>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</si>
  <si>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</si>
  <si>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</si>
  <si>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</si>
  <si>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</si>
  <si>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</si>
  <si>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</si>
  <si>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</si>
  <si>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</si>
  <si>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</si>
  <si>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</si>
  <si>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</si>
  <si>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</si>
  <si>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</si>
  <si>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</si>
  <si>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</si>
  <si>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</si>
  <si>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</si>
  <si>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</si>
  <si>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</si>
  <si>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</si>
  <si>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</si>
  <si>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</si>
  <si>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</si>
  <si>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</si>
  <si>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</si>
  <si>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</si>
  <si>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</si>
  <si>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</si>
  <si>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</si>
  <si>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</si>
  <si>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</si>
  <si>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</si>
  <si>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</si>
  <si>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</si>
  <si>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</si>
  <si>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</si>
  <si>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</si>
  <si>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</si>
  <si>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</si>
  <si>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</si>
  <si>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</si>
  <si>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</si>
  <si>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</si>
  <si>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</si>
  <si>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</si>
  <si>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</si>
  <si>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</si>
  <si>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</si>
  <si>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</si>
  <si>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</si>
  <si>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</si>
  <si>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</si>
  <si>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</si>
  <si>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</si>
  <si>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</si>
  <si>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</si>
  <si>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</si>
  <si>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</si>
  <si>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>Iné dane *</t>
  </si>
  <si>
    <t>transfer úspor z DSS do SP- od vystúpených</t>
  </si>
  <si>
    <t>Príspevky na starobné dôchodkové sporenie</t>
  </si>
  <si>
    <t>Iné dane</t>
  </si>
  <si>
    <t>Sankcie uložené v daňovom konaní</t>
  </si>
  <si>
    <t>Porovnanie aktuálnej prognózy s rozpočtom</t>
  </si>
  <si>
    <t>Solidárny príspevok z činností v odvetviach ropy, zemného plynu, uhlia a rafinérií</t>
  </si>
  <si>
    <t>Príjem z odvodu z nadmerných príjmov - elektrárne</t>
  </si>
  <si>
    <t>Prognóza daňových príjmov verejnej správy v metodike ESA2010 (v tis. EUR) - rozdiel oproti poslednej prognóze</t>
  </si>
  <si>
    <t>Daň zo sladených nealkoholických nápojov</t>
  </si>
  <si>
    <t>Daň z finančných transakcií</t>
  </si>
  <si>
    <t>Vplyv legislatívnych zmien na prognózu daňových príjmov VS - nová legislatíva (ESA2010, v tis. EUR)</t>
  </si>
  <si>
    <t>Prognóza daňových príjmov verejnej správy v metodike ESA2010 (v tis. EUR) - Schválený rozpočet VS na roky 2025 až 2027</t>
  </si>
  <si>
    <t>Prognóza daňových príjmov verejnej správy na hotovostnom princípe (v tis. EUR) - Schválený rozpočet VS na roky 2025 až 2027</t>
  </si>
  <si>
    <t>Výdavky na poukázanie podielu zaplatenej dane pre rodiča</t>
  </si>
  <si>
    <t>Dorovnávacia daň právnických osôb</t>
  </si>
  <si>
    <t>Prognóza daňových príjmov verejnej správy v metodike ESA2010 (v tis. EUR) - jún 2025</t>
  </si>
  <si>
    <t>Pozn.</t>
  </si>
  <si>
    <t>Dorovnávacia daň PO bola v RVS súčasťou výnosu DPPO</t>
  </si>
  <si>
    <t>zo sladených nealkoholických nápojov</t>
  </si>
  <si>
    <t>Sankcie, cash = akruál (v tis.EUR) - september 2025</t>
  </si>
  <si>
    <t xml:space="preserve"> Prognóza daňových príjmov verejnej správy na hotovostnom princípe (v tis. EUR) - september 2025</t>
  </si>
  <si>
    <t>Prognóza daňových príjmov verejnej správy v metodike ESA2010 (v tis. EUR) - september 2025</t>
  </si>
  <si>
    <r>
      <t xml:space="preserve">Prognóza daňových príjmov verejnej správy v metodike ESA2010 (v tis. EUR) - september 2025 </t>
    </r>
    <r>
      <rPr>
        <b/>
        <sz val="12"/>
        <color indexed="49"/>
        <rFont val="Arial Narrow"/>
        <family val="2"/>
      </rPr>
      <t>(bez vplyvu novej legislatívy)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</si>
</sst>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"/>
    <numFmt numFmtId="166" formatCode="#,##0.0"/>
    <numFmt numFmtId="167" formatCode="0.000"/>
  </numFmts>
  <fonts count="4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12"/>
      <color indexed="4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sz val="11"/>
      <name val="Arial Narrow"/>
      <family val="2"/>
    </font>
    <font>
      <i/>
      <sz val="10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427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42" applyFont="1" applyFill="1" applyAlignment="1">
      <alignment horizontal="left" vertical="center"/>
    </xf>
    <xf numFmtId="0" fontId="25" fillId="0" borderId="0" xfId="42" applyFont="1" applyFill="1"/>
    <xf numFmtId="0" fontId="27" fillId="0" borderId="0" xfId="42" applyFont="1" applyFill="1" applyAlignment="1">
      <alignment horizontal="left" vertical="center"/>
    </xf>
    <xf numFmtId="3" fontId="25" fillId="0" borderId="0" xfId="42" applyNumberFormat="1" applyFont="1" applyFill="1"/>
    <xf numFmtId="0" fontId="22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2" fillId="0" borderId="14" xfId="45" applyFont="1" applyFill="1" applyBorder="1" applyAlignment="1">
      <alignment horizontal="center" vertical="center"/>
    </xf>
    <xf numFmtId="0" fontId="22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2" fillId="0" borderId="26" xfId="42" applyFont="1" applyFill="1" applyBorder="1" applyAlignment="1">
      <alignment vertical="center"/>
    </xf>
    <xf numFmtId="3" fontId="20" fillId="0" borderId="27" xfId="42" applyNumberFormat="1" applyFont="1" applyFill="1" applyBorder="1" applyAlignment="1">
      <alignment vertical="center"/>
    </xf>
    <xf numFmtId="3" fontId="20" fillId="0" borderId="28" xfId="42" applyNumberFormat="1" applyFont="1" applyFill="1" applyBorder="1" applyAlignment="1">
      <alignment vertical="center"/>
    </xf>
    <xf numFmtId="3" fontId="20" fillId="0" borderId="16" xfId="42" applyNumberFormat="1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164" fontId="23" fillId="0" borderId="0" xfId="0" applyNumberFormat="1" applyFont="1"/>
    <xf numFmtId="0" fontId="27" fillId="0" borderId="30" xfId="42" applyFont="1" applyFill="1" applyBorder="1" applyAlignment="1">
      <alignment horizontal="left" vertical="center" indent="2"/>
    </xf>
    <xf numFmtId="3" fontId="29" fillId="0" borderId="31" xfId="42" applyNumberFormat="1" applyFont="1" applyFill="1" applyBorder="1" applyAlignment="1">
      <alignment vertical="center"/>
    </xf>
    <xf numFmtId="3" fontId="29" fillId="0" borderId="32" xfId="42" applyNumberFormat="1" applyFont="1" applyFill="1" applyBorder="1" applyAlignment="1">
      <alignment vertical="center"/>
    </xf>
    <xf numFmtId="3" fontId="29" fillId="0" borderId="33" xfId="42" applyNumberFormat="1" applyFont="1" applyFill="1" applyBorder="1" applyAlignment="1">
      <alignment vertical="center"/>
    </xf>
    <xf numFmtId="3" fontId="29" fillId="0" borderId="34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4"/>
    </xf>
    <xf numFmtId="3" fontId="29" fillId="0" borderId="31" xfId="43" applyNumberFormat="1" applyFont="1" applyFill="1" applyBorder="1" applyAlignment="1">
      <alignment vertical="center"/>
    </xf>
    <xf numFmtId="3" fontId="29" fillId="0" borderId="35" xfId="43" applyNumberFormat="1" applyFont="1" applyFill="1" applyBorder="1" applyAlignment="1">
      <alignment vertical="center"/>
    </xf>
    <xf numFmtId="3" fontId="29" fillId="0" borderId="36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3" fontId="29" fillId="0" borderId="34" xfId="43" applyNumberFormat="1" applyFont="1" applyFill="1" applyBorder="1" applyAlignment="1">
      <alignment vertical="center"/>
    </xf>
    <xf numFmtId="3" fontId="29" fillId="0" borderId="32" xfId="43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6"/>
    </xf>
    <xf numFmtId="3" fontId="29" fillId="0" borderId="38" xfId="43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30" fillId="0" borderId="34" xfId="42" applyNumberFormat="1" applyFont="1" applyFill="1" applyBorder="1" applyAlignment="1">
      <alignment vertical="center"/>
    </xf>
    <xf numFmtId="3" fontId="30" fillId="0" borderId="32" xfId="42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166" fontId="25" fillId="0" borderId="0" xfId="0" applyNumberFormat="1" applyFont="1" applyAlignment="1">
      <alignment horizontal="center" vertical="center"/>
    </xf>
    <xf numFmtId="3" fontId="29" fillId="0" borderId="36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2"/>
    </xf>
    <xf numFmtId="3" fontId="29" fillId="0" borderId="35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6"/>
    </xf>
    <xf numFmtId="0" fontId="27" fillId="0" borderId="26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9"/>
    </xf>
    <xf numFmtId="0" fontId="27" fillId="0" borderId="44" xfId="42" applyFont="1" applyFill="1" applyBorder="1" applyAlignment="1">
      <alignment horizontal="left" vertical="center" indent="9"/>
    </xf>
    <xf numFmtId="3" fontId="29" fillId="0" borderId="22" xfId="42" applyNumberFormat="1" applyFont="1" applyFill="1" applyBorder="1" applyAlignment="1">
      <alignment vertical="center"/>
    </xf>
    <xf numFmtId="3" fontId="29" fillId="0" borderId="23" xfId="42" applyNumberFormat="1" applyFont="1" applyFill="1" applyBorder="1" applyAlignment="1">
      <alignment vertical="center"/>
    </xf>
    <xf numFmtId="3" fontId="29" fillId="0" borderId="24" xfId="42" applyNumberFormat="1" applyFont="1" applyFill="1" applyBorder="1" applyAlignment="1">
      <alignment vertical="center"/>
    </xf>
    <xf numFmtId="3" fontId="29" fillId="0" borderId="25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19" xfId="42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3" fontId="20" fillId="0" borderId="12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horizontal="left" vertical="center" indent="2"/>
    </xf>
    <xf numFmtId="3" fontId="30" fillId="0" borderId="31" xfId="42" applyNumberFormat="1" applyFont="1" applyFill="1" applyBorder="1" applyAlignment="1">
      <alignment vertical="center"/>
    </xf>
    <xf numFmtId="3" fontId="30" fillId="0" borderId="33" xfId="42" applyNumberFormat="1" applyFont="1" applyFill="1" applyBorder="1" applyAlignment="1">
      <alignment vertical="center"/>
    </xf>
    <xf numFmtId="3" fontId="27" fillId="0" borderId="0" xfId="0" applyNumberFormat="1" applyFont="1" applyAlignment="1">
      <alignment horizontal="center" vertical="center"/>
    </xf>
    <xf numFmtId="0" fontId="27" fillId="0" borderId="48" xfId="42" applyFont="1" applyFill="1" applyBorder="1" applyAlignment="1">
      <alignment horizontal="left" vertical="center" indent="6"/>
    </xf>
    <xf numFmtId="3" fontId="30" fillId="0" borderId="39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/>
    </xf>
    <xf numFmtId="3" fontId="20" fillId="34" borderId="50" xfId="42" applyNumberFormat="1" applyFont="1" applyFill="1" applyBorder="1" applyAlignment="1">
      <alignment vertical="center"/>
    </xf>
    <xf numFmtId="3" fontId="20" fillId="34" borderId="51" xfId="42" applyNumberFormat="1" applyFont="1" applyFill="1" applyBorder="1" applyAlignment="1">
      <alignment vertical="center"/>
    </xf>
    <xf numFmtId="3" fontId="20" fillId="34" borderId="52" xfId="42" applyNumberFormat="1" applyFont="1" applyFill="1" applyBorder="1" applyAlignment="1">
      <alignment vertical="center"/>
    </xf>
    <xf numFmtId="3" fontId="20" fillId="34" borderId="53" xfId="42" applyNumberFormat="1" applyFont="1" applyFill="1" applyBorder="1" applyAlignment="1">
      <alignment vertical="center"/>
    </xf>
    <xf numFmtId="0" fontId="27" fillId="0" borderId="26" xfId="42" applyFont="1" applyFill="1" applyBorder="1" applyAlignment="1">
      <alignment horizontal="left" vertical="center" indent="2"/>
    </xf>
    <xf numFmtId="3" fontId="29" fillId="0" borderId="42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2" fillId="0" borderId="48" xfId="42" applyFont="1" applyFill="1" applyBorder="1" applyAlignment="1">
      <alignment vertical="center" wrapText="1"/>
    </xf>
    <xf numFmtId="3" fontId="20" fillId="0" borderId="23" xfId="42" applyNumberFormat="1" applyFont="1" applyFill="1" applyBorder="1" applyAlignment="1">
      <alignment vertical="center"/>
    </xf>
    <xf numFmtId="3" fontId="20" fillId="0" borderId="25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 wrapText="1"/>
    </xf>
    <xf numFmtId="3" fontId="20" fillId="34" borderId="54" xfId="42" applyNumberFormat="1" applyFont="1" applyFill="1" applyBorder="1" applyAlignment="1">
      <alignment vertical="center"/>
    </xf>
    <xf numFmtId="0" fontId="23" fillId="0" borderId="0" xfId="0" applyFont="1" applyFill="1"/>
    <xf numFmtId="0" fontId="22" fillId="0" borderId="0" xfId="42" applyFont="1" applyFill="1" applyBorder="1" applyAlignment="1">
      <alignment horizontal="left" vertical="center" wrapText="1"/>
    </xf>
    <xf numFmtId="3" fontId="20" fillId="0" borderId="0" xfId="42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22" fillId="34" borderId="10" xfId="45" applyFont="1" applyFill="1" applyBorder="1" applyAlignment="1">
      <alignment horizontal="left" vertical="center"/>
    </xf>
    <xf numFmtId="3" fontId="21" fillId="34" borderId="55" xfId="45" applyNumberFormat="1" applyFont="1" applyFill="1" applyBorder="1" applyAlignment="1">
      <alignment vertical="center"/>
    </xf>
    <xf numFmtId="3" fontId="21" fillId="34" borderId="28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3" fontId="21" fillId="34" borderId="29" xfId="45" applyNumberFormat="1" applyFont="1" applyFill="1" applyBorder="1" applyAlignment="1">
      <alignment vertical="center"/>
    </xf>
    <xf numFmtId="0" fontId="22" fillId="34" borderId="56" xfId="45" applyFont="1" applyFill="1" applyBorder="1" applyAlignment="1">
      <alignment horizontal="left" vertical="center"/>
    </xf>
    <xf numFmtId="3" fontId="21" fillId="34" borderId="57" xfId="45" applyNumberFormat="1" applyFont="1" applyFill="1" applyBorder="1" applyAlignment="1">
      <alignment vertical="center"/>
    </xf>
    <xf numFmtId="3" fontId="21" fillId="34" borderId="52" xfId="45" applyNumberFormat="1" applyFont="1" applyFill="1" applyBorder="1" applyAlignment="1">
      <alignment vertical="center"/>
    </xf>
    <xf numFmtId="3" fontId="21" fillId="34" borderId="53" xfId="45" applyNumberFormat="1" applyFont="1" applyFill="1" applyBorder="1" applyAlignment="1">
      <alignment vertical="center"/>
    </xf>
    <xf numFmtId="3" fontId="21" fillId="34" borderId="51" xfId="45" applyNumberFormat="1" applyFont="1" applyFill="1" applyBorder="1" applyAlignment="1">
      <alignment vertical="center"/>
    </xf>
    <xf numFmtId="0" fontId="27" fillId="0" borderId="10" xfId="45" applyFont="1" applyFill="1" applyBorder="1" applyAlignment="1">
      <alignment horizontal="left" vertical="center" indent="3"/>
    </xf>
    <xf numFmtId="3" fontId="30" fillId="0" borderId="58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47" xfId="45" applyNumberFormat="1" applyFont="1" applyFill="1" applyBorder="1" applyAlignment="1">
      <alignment vertical="center"/>
    </xf>
    <xf numFmtId="0" fontId="27" fillId="0" borderId="59" xfId="45" applyFont="1" applyFill="1" applyBorder="1" applyAlignment="1">
      <alignment horizontal="left" vertical="center" indent="3"/>
    </xf>
    <xf numFmtId="3" fontId="29" fillId="0" borderId="46" xfId="43" applyNumberFormat="1" applyFont="1" applyFill="1" applyBorder="1" applyAlignment="1">
      <alignment vertical="center"/>
    </xf>
    <xf numFmtId="0" fontId="27" fillId="0" borderId="44" xfId="45" applyFont="1" applyFill="1" applyBorder="1" applyAlignment="1">
      <alignment horizontal="left" vertical="center" indent="6"/>
    </xf>
    <xf numFmtId="3" fontId="30" fillId="0" borderId="60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24" xfId="0" applyNumberFormat="1" applyFont="1" applyFill="1" applyBorder="1" applyAlignment="1">
      <alignment horizontal="right" vertical="center"/>
    </xf>
    <xf numFmtId="3" fontId="30" fillId="0" borderId="25" xfId="0" applyNumberFormat="1" applyFont="1" applyFill="1" applyBorder="1" applyAlignment="1">
      <alignment horizontal="right" vertical="center"/>
    </xf>
    <xf numFmtId="3" fontId="29" fillId="0" borderId="23" xfId="43" applyNumberFormat="1" applyFont="1" applyFill="1" applyBorder="1" applyAlignment="1">
      <alignment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5" xfId="43" applyNumberFormat="1" applyFont="1" applyFill="1" applyBorder="1" applyAlignment="1">
      <alignment vertical="center"/>
    </xf>
    <xf numFmtId="0" fontId="32" fillId="0" borderId="0" xfId="45" applyFont="1" applyFill="1"/>
    <xf numFmtId="3" fontId="25" fillId="0" borderId="52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3" fillId="33" borderId="0" xfId="0" applyFont="1" applyFill="1"/>
    <xf numFmtId="3" fontId="20" fillId="34" borderId="50" xfId="45" applyNumberFormat="1" applyFont="1" applyFill="1" applyBorder="1" applyAlignment="1">
      <alignment vertical="center"/>
    </xf>
    <xf numFmtId="3" fontId="20" fillId="34" borderId="51" xfId="45" applyNumberFormat="1" applyFont="1" applyFill="1" applyBorder="1" applyAlignment="1">
      <alignment vertical="center"/>
    </xf>
    <xf numFmtId="3" fontId="20" fillId="34" borderId="57" xfId="45" applyNumberFormat="1" applyFont="1" applyFill="1" applyBorder="1" applyAlignment="1">
      <alignment vertical="center"/>
    </xf>
    <xf numFmtId="3" fontId="20" fillId="34" borderId="52" xfId="45" applyNumberFormat="1" applyFont="1" applyFill="1" applyBorder="1" applyAlignment="1">
      <alignment vertical="center"/>
    </xf>
    <xf numFmtId="3" fontId="20" fillId="34" borderId="53" xfId="45" applyNumberFormat="1" applyFont="1" applyFill="1" applyBorder="1" applyAlignment="1">
      <alignment vertical="center"/>
    </xf>
    <xf numFmtId="3" fontId="20" fillId="34" borderId="61" xfId="45" applyNumberFormat="1" applyFont="1" applyFill="1" applyBorder="1" applyAlignment="1">
      <alignment vertical="center"/>
    </xf>
    <xf numFmtId="3" fontId="24" fillId="0" borderId="0" xfId="0" applyNumberFormat="1" applyFont="1"/>
    <xf numFmtId="3" fontId="25" fillId="0" borderId="0" xfId="0" applyNumberFormat="1" applyFont="1"/>
    <xf numFmtId="0" fontId="34" fillId="35" borderId="20" xfId="43" applyFont="1" applyFill="1" applyBorder="1" applyAlignment="1">
      <alignment horizontal="left" vertical="center" indent="6"/>
    </xf>
    <xf numFmtId="3" fontId="21" fillId="35" borderId="17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19" xfId="43" applyNumberFormat="1" applyFont="1" applyFill="1" applyBorder="1" applyAlignment="1">
      <alignment vertical="center"/>
    </xf>
    <xf numFmtId="3" fontId="21" fillId="35" borderId="47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0" fontId="31" fillId="0" borderId="43" xfId="42" applyFont="1" applyFill="1" applyBorder="1" applyAlignment="1">
      <alignment horizontal="left" vertical="center" indent="2"/>
    </xf>
    <xf numFmtId="3" fontId="30" fillId="0" borderId="30" xfId="43" applyNumberFormat="1" applyFont="1" applyFill="1" applyBorder="1"/>
    <xf numFmtId="3" fontId="30" fillId="0" borderId="32" xfId="43" applyNumberFormat="1" applyFont="1" applyFill="1" applyBorder="1"/>
    <xf numFmtId="3" fontId="30" fillId="0" borderId="33" xfId="43" applyNumberFormat="1" applyFont="1" applyFill="1" applyBorder="1"/>
    <xf numFmtId="3" fontId="30" fillId="0" borderId="37" xfId="43" applyNumberFormat="1" applyFont="1" applyFill="1" applyBorder="1"/>
    <xf numFmtId="3" fontId="30" fillId="0" borderId="34" xfId="43" applyNumberFormat="1" applyFont="1" applyFill="1" applyBorder="1"/>
    <xf numFmtId="0" fontId="31" fillId="0" borderId="43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 applyAlignment="1">
      <alignment vertical="center"/>
    </xf>
    <xf numFmtId="3" fontId="30" fillId="0" borderId="32" xfId="43" applyNumberFormat="1" applyFont="1" applyFill="1" applyBorder="1" applyAlignment="1">
      <alignment vertical="center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63" xfId="43" applyNumberFormat="1" applyFont="1" applyFill="1" applyBorder="1" applyAlignment="1">
      <alignment vertical="center"/>
    </xf>
    <xf numFmtId="0" fontId="31" fillId="0" borderId="64" xfId="42" applyFont="1" applyFill="1" applyBorder="1" applyAlignment="1">
      <alignment horizontal="left" vertical="center" indent="2"/>
    </xf>
    <xf numFmtId="3" fontId="30" fillId="0" borderId="38" xfId="43" applyNumberFormat="1" applyFont="1" applyFill="1" applyBorder="1" applyAlignment="1">
      <alignment vertical="center"/>
    </xf>
    <xf numFmtId="3" fontId="30" fillId="0" borderId="42" xfId="43" applyNumberFormat="1" applyFont="1" applyFill="1" applyBorder="1" applyAlignment="1">
      <alignment vertical="center"/>
    </xf>
    <xf numFmtId="3" fontId="30" fillId="0" borderId="65" xfId="43" applyNumberFormat="1" applyFont="1" applyFill="1" applyBorder="1" applyAlignment="1">
      <alignment vertical="center"/>
    </xf>
    <xf numFmtId="3" fontId="30" fillId="0" borderId="46" xfId="42" applyNumberFormat="1" applyFont="1" applyFill="1" applyBorder="1" applyAlignment="1">
      <alignment vertical="center"/>
    </xf>
    <xf numFmtId="3" fontId="30" fillId="0" borderId="42" xfId="42" applyNumberFormat="1" applyFont="1" applyFill="1" applyBorder="1" applyAlignment="1">
      <alignment vertical="center"/>
    </xf>
    <xf numFmtId="3" fontId="30" fillId="0" borderId="66" xfId="43" applyNumberFormat="1" applyFont="1" applyFill="1" applyBorder="1" applyAlignment="1">
      <alignment vertical="center"/>
    </xf>
    <xf numFmtId="0" fontId="31" fillId="0" borderId="44" xfId="42" applyFont="1" applyFill="1" applyBorder="1" applyAlignment="1">
      <alignment horizontal="left" vertical="center" indent="4"/>
    </xf>
    <xf numFmtId="3" fontId="30" fillId="0" borderId="60" xfId="43" applyNumberFormat="1" applyFont="1" applyFill="1" applyBorder="1" applyAlignment="1">
      <alignment vertical="center"/>
    </xf>
    <xf numFmtId="3" fontId="30" fillId="0" borderId="23" xfId="43" applyNumberFormat="1" applyFont="1" applyFill="1" applyBorder="1" applyAlignment="1">
      <alignment vertical="center"/>
    </xf>
    <xf numFmtId="3" fontId="30" fillId="0" borderId="67" xfId="43" applyNumberFormat="1" applyFont="1" applyFill="1" applyBorder="1" applyAlignment="1">
      <alignment vertical="center"/>
    </xf>
    <xf numFmtId="0" fontId="35" fillId="0" borderId="0" xfId="0" applyFont="1" applyFill="1"/>
    <xf numFmtId="164" fontId="24" fillId="0" borderId="0" xfId="0" applyNumberFormat="1" applyFont="1"/>
    <xf numFmtId="0" fontId="21" fillId="0" borderId="12" xfId="45" applyFont="1" applyFill="1" applyBorder="1" applyAlignment="1">
      <alignment horizontal="center" vertical="center"/>
    </xf>
    <xf numFmtId="0" fontId="21" fillId="0" borderId="68" xfId="45" applyFont="1" applyFill="1" applyBorder="1" applyAlignment="1">
      <alignment horizontal="center" vertical="center"/>
    </xf>
    <xf numFmtId="0" fontId="21" fillId="0" borderId="23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3" fontId="20" fillId="0" borderId="26" xfId="42" applyNumberFormat="1" applyFont="1" applyFill="1" applyBorder="1" applyAlignment="1">
      <alignment vertical="center"/>
    </xf>
    <xf numFmtId="3" fontId="29" fillId="0" borderId="30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0" fillId="34" borderId="49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1" fontId="20" fillId="0" borderId="23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0" fontId="34" fillId="34" borderId="49" xfId="42" applyFont="1" applyFill="1" applyBorder="1"/>
    <xf numFmtId="3" fontId="25" fillId="0" borderId="0" xfId="42" applyNumberFormat="1" applyFont="1" applyFill="1" applyBorder="1"/>
    <xf numFmtId="0" fontId="31" fillId="0" borderId="0" xfId="42" applyFont="1" applyFill="1" applyBorder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19" xfId="45" applyFont="1" applyFill="1" applyBorder="1" applyAlignment="1">
      <alignment horizontal="center" vertical="center"/>
    </xf>
    <xf numFmtId="0" fontId="22" fillId="0" borderId="70" xfId="45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13" xfId="42" applyFont="1" applyFill="1" applyBorder="1" applyAlignment="1">
      <alignment horizontal="left" vertical="center"/>
    </xf>
    <xf numFmtId="3" fontId="20" fillId="0" borderId="35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29" fillId="0" borderId="68" xfId="42" applyNumberFormat="1" applyFont="1" applyFill="1" applyBorder="1" applyAlignment="1">
      <alignment vertical="center"/>
    </xf>
    <xf numFmtId="0" fontId="34" fillId="34" borderId="49" xfId="42" applyFont="1" applyFill="1" applyBorder="1" applyAlignment="1">
      <alignment horizontal="left" vertical="center"/>
    </xf>
    <xf numFmtId="0" fontId="31" fillId="0" borderId="26" xfId="42" applyFont="1" applyFill="1" applyBorder="1" applyAlignment="1">
      <alignment horizontal="left" vertical="center" indent="2"/>
    </xf>
    <xf numFmtId="0" fontId="31" fillId="0" borderId="6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0" fontId="22" fillId="34" borderId="17" xfId="42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3" fontId="20" fillId="0" borderId="14" xfId="42" applyNumberFormat="1" applyFont="1" applyFill="1" applyBorder="1" applyAlignment="1">
      <alignment vertical="center"/>
    </xf>
    <xf numFmtId="3" fontId="21" fillId="34" borderId="72" xfId="45" applyNumberFormat="1" applyFont="1" applyFill="1" applyBorder="1" applyAlignment="1">
      <alignment vertical="center"/>
    </xf>
    <xf numFmtId="3" fontId="30" fillId="0" borderId="17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54" xfId="45" applyNumberFormat="1" applyFont="1" applyFill="1" applyBorder="1" applyAlignment="1">
      <alignment vertical="center"/>
    </xf>
    <xf numFmtId="3" fontId="30" fillId="0" borderId="71" xfId="45" applyNumberFormat="1" applyFont="1" applyFill="1" applyBorder="1" applyAlignment="1">
      <alignment vertical="center"/>
    </xf>
    <xf numFmtId="3" fontId="25" fillId="0" borderId="71" xfId="45" applyNumberFormat="1" applyFont="1" applyFill="1" applyBorder="1"/>
    <xf numFmtId="3" fontId="21" fillId="35" borderId="55" xfId="43" applyNumberFormat="1" applyFont="1" applyFill="1" applyBorder="1" applyAlignment="1">
      <alignment vertical="center"/>
    </xf>
    <xf numFmtId="3" fontId="21" fillId="35" borderId="28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58" xfId="43" applyNumberFormat="1" applyFont="1" applyFill="1" applyBorder="1"/>
    <xf numFmtId="3" fontId="29" fillId="0" borderId="62" xfId="43" applyNumberFormat="1" applyFont="1" applyFill="1" applyBorder="1"/>
    <xf numFmtId="0" fontId="31" fillId="0" borderId="30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/>
    <xf numFmtId="3" fontId="30" fillId="0" borderId="36" xfId="43" applyNumberFormat="1" applyFont="1" applyFill="1" applyBorder="1"/>
    <xf numFmtId="3" fontId="29" fillId="0" borderId="32" xfId="43" applyNumberFormat="1" applyFont="1" applyFill="1" applyBorder="1"/>
    <xf numFmtId="3" fontId="29" fillId="0" borderId="36" xfId="43" applyNumberFormat="1" applyFont="1" applyFill="1" applyBorder="1"/>
    <xf numFmtId="3" fontId="29" fillId="0" borderId="37" xfId="43" applyNumberFormat="1" applyFont="1" applyFill="1" applyBorder="1"/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0" fontId="39" fillId="33" borderId="0" xfId="0" applyFont="1" applyFill="1"/>
    <xf numFmtId="3" fontId="30" fillId="0" borderId="33" xfId="43" applyNumberFormat="1" applyFont="1" applyFill="1" applyBorder="1" applyAlignment="1">
      <alignment vertical="center"/>
    </xf>
    <xf numFmtId="3" fontId="30" fillId="0" borderId="24" xfId="43" applyNumberFormat="1" applyFont="1" applyFill="1" applyBorder="1" applyAlignment="1">
      <alignment vertical="center"/>
    </xf>
    <xf numFmtId="164" fontId="20" fillId="0" borderId="0" xfId="42" applyNumberFormat="1" applyFont="1" applyFill="1" applyBorder="1" applyAlignment="1">
      <alignment vertical="center"/>
    </xf>
    <xf numFmtId="164" fontId="18" fillId="0" borderId="0" xfId="0" applyNumberFormat="1" applyFont="1"/>
    <xf numFmtId="0" fontId="22" fillId="0" borderId="10" xfId="45" applyFont="1" applyFill="1" applyBorder="1" applyAlignment="1">
      <alignment horizontal="center" vertical="center"/>
    </xf>
    <xf numFmtId="167" fontId="20" fillId="0" borderId="0" xfId="42" applyNumberFormat="1" applyFont="1" applyFill="1" applyBorder="1" applyAlignment="1">
      <alignment vertical="center"/>
    </xf>
    <xf numFmtId="164" fontId="25" fillId="0" borderId="16" xfId="45" applyNumberFormat="1" applyFont="1" applyFill="1" applyBorder="1"/>
    <xf numFmtId="164" fontId="25" fillId="0" borderId="52" xfId="45" applyNumberFormat="1" applyFont="1" applyFill="1" applyBorder="1"/>
    <xf numFmtId="3" fontId="18" fillId="0" borderId="0" xfId="0" applyNumberFormat="1" applyFont="1"/>
    <xf numFmtId="164" fontId="42" fillId="0" borderId="0" xfId="42" applyNumberFormat="1" applyFont="1" applyFill="1" applyBorder="1" applyAlignment="1">
      <alignment vertical="center"/>
    </xf>
    <xf numFmtId="164" fontId="41" fillId="0" borderId="0" xfId="45" applyNumberFormat="1" applyFont="1" applyFill="1"/>
    <xf numFmtId="3" fontId="21" fillId="35" borderId="29" xfId="43" applyNumberFormat="1" applyFont="1" applyFill="1" applyBorder="1" applyAlignment="1">
      <alignment vertical="center"/>
    </xf>
    <xf numFmtId="3" fontId="29" fillId="0" borderId="47" xfId="43" applyNumberFormat="1" applyFont="1" applyFill="1" applyBorder="1"/>
    <xf numFmtId="3" fontId="29" fillId="0" borderId="34" xfId="43" applyNumberFormat="1" applyFont="1" applyFill="1" applyBorder="1"/>
    <xf numFmtId="3" fontId="29" fillId="0" borderId="26" xfId="42" applyNumberFormat="1" applyFont="1" applyFill="1" applyBorder="1" applyAlignment="1">
      <alignment vertical="center"/>
    </xf>
    <xf numFmtId="3" fontId="43" fillId="0" borderId="0" xfId="45" applyNumberFormat="1" applyFont="1" applyFill="1"/>
    <xf numFmtId="3" fontId="20" fillId="34" borderId="47" xfId="42" applyNumberFormat="1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3" fontId="20" fillId="34" borderId="61" xfId="42" applyNumberFormat="1" applyFont="1" applyFill="1" applyBorder="1" applyAlignment="1">
      <alignment vertical="center"/>
    </xf>
    <xf numFmtId="3" fontId="20" fillId="34" borderId="69" xfId="42" applyNumberFormat="1" applyFont="1" applyFill="1" applyBorder="1" applyAlignment="1">
      <alignment vertical="center"/>
    </xf>
    <xf numFmtId="3" fontId="29" fillId="0" borderId="30" xfId="44" applyNumberFormat="1" applyFont="1" applyFill="1" applyBorder="1" applyAlignment="1">
      <alignment vertical="center"/>
    </xf>
    <xf numFmtId="3" fontId="29" fillId="0" borderId="32" xfId="44" applyNumberFormat="1" applyFont="1" applyFill="1" applyBorder="1" applyAlignment="1">
      <alignment vertical="center"/>
    </xf>
    <xf numFmtId="3" fontId="29" fillId="0" borderId="34" xfId="44" applyNumberFormat="1" applyFont="1" applyFill="1" applyBorder="1" applyAlignment="1">
      <alignment vertical="center"/>
    </xf>
    <xf numFmtId="3" fontId="29" fillId="0" borderId="31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0" fillId="0" borderId="68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4" fontId="45" fillId="0" borderId="0" xfId="0" applyNumberFormat="1" applyFont="1"/>
    <xf numFmtId="0" fontId="20" fillId="0" borderId="17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7" fillId="0" borderId="30" xfId="42" applyFont="1" applyFill="1" applyBorder="1" applyAlignment="1">
      <alignment horizontal="left" vertical="center" indent="9"/>
    </xf>
    <xf numFmtId="0" fontId="27" fillId="0" borderId="68" xfId="42" applyFont="1" applyFill="1" applyBorder="1" applyAlignment="1">
      <alignment horizontal="left" vertical="center" indent="9"/>
    </xf>
    <xf numFmtId="0" fontId="22" fillId="0" borderId="27" xfId="45" applyFont="1" applyFill="1" applyBorder="1" applyAlignment="1">
      <alignment horizontal="center" vertical="center"/>
    </xf>
    <xf numFmtId="0" fontId="22" fillId="0" borderId="73" xfId="45" applyFont="1" applyFill="1" applyBorder="1" applyAlignment="1">
      <alignment horizontal="center" vertical="center"/>
    </xf>
    <xf numFmtId="0" fontId="22" fillId="0" borderId="38" xfId="42" applyFont="1" applyFill="1" applyBorder="1" applyAlignment="1">
      <alignment vertical="center"/>
    </xf>
    <xf numFmtId="0" fontId="27" fillId="0" borderId="31" xfId="42" applyFont="1" applyFill="1" applyBorder="1" applyAlignment="1">
      <alignment horizontal="left" vertical="center" indent="2"/>
    </xf>
    <xf numFmtId="0" fontId="27" fillId="0" borderId="31" xfId="42" applyFont="1" applyFill="1" applyBorder="1" applyAlignment="1">
      <alignment horizontal="left" vertical="center" indent="4"/>
    </xf>
    <xf numFmtId="0" fontId="27" fillId="0" borderId="31" xfId="42" applyFont="1" applyFill="1" applyBorder="1" applyAlignment="1">
      <alignment horizontal="left" vertical="center" indent="6"/>
    </xf>
    <xf numFmtId="0" fontId="22" fillId="0" borderId="31" xfId="42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2"/>
    </xf>
    <xf numFmtId="0" fontId="31" fillId="0" borderId="31" xfId="42" applyFont="1" applyFill="1" applyBorder="1" applyAlignment="1">
      <alignment horizontal="left" vertical="center" indent="6"/>
    </xf>
    <xf numFmtId="0" fontId="27" fillId="0" borderId="38" xfId="42" applyFont="1" applyFill="1" applyBorder="1" applyAlignment="1">
      <alignment horizontal="left" vertical="center" indent="6"/>
    </xf>
    <xf numFmtId="0" fontId="27" fillId="0" borderId="31" xfId="42" applyFont="1" applyFill="1" applyBorder="1" applyAlignment="1">
      <alignment horizontal="left" vertical="center" indent="9"/>
    </xf>
    <xf numFmtId="0" fontId="27" fillId="0" borderId="22" xfId="42" applyFont="1" applyFill="1" applyBorder="1" applyAlignment="1">
      <alignment horizontal="left" vertical="center" indent="9"/>
    </xf>
    <xf numFmtId="0" fontId="22" fillId="0" borderId="31" xfId="42" applyFont="1" applyFill="1" applyBorder="1" applyAlignment="1">
      <alignment horizontal="left" vertical="center" indent="2"/>
    </xf>
    <xf numFmtId="0" fontId="27" fillId="0" borderId="39" xfId="42" applyFont="1" applyFill="1" applyBorder="1" applyAlignment="1">
      <alignment horizontal="left" vertical="center" indent="6"/>
    </xf>
    <xf numFmtId="0" fontId="22" fillId="34" borderId="50" xfId="42" applyFont="1" applyFill="1" applyBorder="1" applyAlignment="1">
      <alignment horizontal="left" vertical="center"/>
    </xf>
    <xf numFmtId="0" fontId="27" fillId="0" borderId="38" xfId="42" applyFont="1" applyFill="1" applyBorder="1" applyAlignment="1">
      <alignment horizontal="left" vertical="center" indent="2"/>
    </xf>
    <xf numFmtId="0" fontId="22" fillId="0" borderId="39" xfId="42" applyFont="1" applyFill="1" applyBorder="1" applyAlignment="1">
      <alignment vertical="center" wrapText="1"/>
    </xf>
    <xf numFmtId="0" fontId="22" fillId="34" borderId="50" xfId="42" applyFont="1" applyFill="1" applyBorder="1" applyAlignment="1">
      <alignment horizontal="left" vertical="center" wrapText="1"/>
    </xf>
    <xf numFmtId="165" fontId="35" fillId="0" borderId="0" xfId="42" applyNumberFormat="1" applyFont="1" applyFill="1" applyBorder="1" applyAlignment="1"/>
    <xf numFmtId="164" fontId="46" fillId="0" borderId="0" xfId="0" applyNumberFormat="1" applyFont="1"/>
    <xf numFmtId="3" fontId="20" fillId="0" borderId="17" xfId="42" applyNumberFormat="1" applyFont="1" applyFill="1" applyBorder="1" applyAlignment="1">
      <alignment vertical="center"/>
    </xf>
    <xf numFmtId="3" fontId="20" fillId="34" borderId="60" xfId="42" applyNumberFormat="1" applyFont="1" applyFill="1" applyBorder="1" applyAlignment="1">
      <alignment vertical="center"/>
    </xf>
    <xf numFmtId="3" fontId="20" fillId="34" borderId="22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3" fontId="29" fillId="0" borderId="41" xfId="43" applyNumberFormat="1" applyFont="1" applyFill="1" applyBorder="1" applyAlignment="1">
      <alignment vertical="center"/>
    </xf>
    <xf numFmtId="165" fontId="44" fillId="0" borderId="0" xfId="0" applyNumberFormat="1" applyFont="1"/>
    <xf numFmtId="3" fontId="20" fillId="0" borderId="72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9" fillId="0" borderId="74" xfId="42" applyNumberFormat="1" applyFont="1" applyFill="1" applyBorder="1" applyAlignment="1">
      <alignment vertical="center"/>
    </xf>
    <xf numFmtId="3" fontId="29" fillId="0" borderId="75" xfId="42" applyNumberFormat="1" applyFont="1" applyFill="1" applyBorder="1" applyAlignment="1">
      <alignment vertical="center"/>
    </xf>
    <xf numFmtId="3" fontId="20" fillId="0" borderId="66" xfId="42" applyNumberFormat="1" applyFont="1" applyFill="1" applyBorder="1" applyAlignment="1">
      <alignment vertical="center"/>
    </xf>
    <xf numFmtId="3" fontId="20" fillId="0" borderId="74" xfId="42" applyNumberFormat="1" applyFont="1" applyFill="1" applyBorder="1" applyAlignment="1">
      <alignment vertical="center"/>
    </xf>
    <xf numFmtId="0" fontId="35" fillId="0" borderId="0" xfId="42" applyFont="1" applyFill="1" applyBorder="1" applyAlignment="1">
      <alignment horizontal="left" wrapText="1"/>
    </xf>
    <xf numFmtId="1" fontId="20" fillId="0" borderId="73" xfId="45" applyNumberFormat="1" applyFont="1" applyFill="1" applyBorder="1" applyAlignment="1">
      <alignment horizontal="center" vertical="center"/>
    </xf>
    <xf numFmtId="1" fontId="20" fillId="0" borderId="69" xfId="45" applyNumberFormat="1" applyFont="1" applyFill="1" applyBorder="1" applyAlignment="1">
      <alignment horizontal="center" vertical="center"/>
    </xf>
    <xf numFmtId="1" fontId="20" fillId="0" borderId="77" xfId="45" applyNumberFormat="1" applyFont="1" applyFill="1" applyBorder="1" applyAlignment="1">
      <alignment horizontal="center" vertical="center"/>
    </xf>
    <xf numFmtId="3" fontId="29" fillId="0" borderId="63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9" fillId="0" borderId="79" xfId="42" applyNumberFormat="1" applyFont="1" applyFill="1" applyBorder="1" applyAlignment="1">
      <alignment vertical="center"/>
    </xf>
    <xf numFmtId="3" fontId="29" fillId="0" borderId="67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1" fontId="20" fillId="0" borderId="61" xfId="45" applyNumberFormat="1" applyFont="1" applyFill="1" applyBorder="1" applyAlignment="1">
      <alignment horizontal="center" vertical="center"/>
    </xf>
    <xf numFmtId="3" fontId="20" fillId="34" borderId="75" xfId="42" applyNumberFormat="1" applyFont="1" applyFill="1" applyBorder="1" applyAlignment="1">
      <alignment vertical="center"/>
    </xf>
    <xf numFmtId="3" fontId="29" fillId="0" borderId="66" xfId="42" applyNumberFormat="1" applyFont="1" applyFill="1" applyBorder="1" applyAlignment="1">
      <alignment vertical="center"/>
    </xf>
    <xf numFmtId="0" fontId="21" fillId="0" borderId="21" xfId="45" applyFont="1" applyFill="1" applyBorder="1" applyAlignment="1">
      <alignment horizontal="center" vertical="center"/>
    </xf>
    <xf numFmtId="0" fontId="21" fillId="0" borderId="69" xfId="45" applyFont="1" applyFill="1" applyBorder="1" applyAlignment="1">
      <alignment horizontal="center" vertical="center"/>
    </xf>
    <xf numFmtId="0" fontId="21" fillId="0" borderId="77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20" fillId="34" borderId="76" xfId="42" applyNumberFormat="1" applyFont="1" applyFill="1" applyBorder="1" applyAlignment="1">
      <alignment vertical="center"/>
    </xf>
    <xf numFmtId="3" fontId="20" fillId="0" borderId="67" xfId="42" applyNumberFormat="1" applyFont="1" applyFill="1" applyBorder="1" applyAlignment="1">
      <alignment vertical="center"/>
    </xf>
    <xf numFmtId="3" fontId="20" fillId="34" borderId="77" xfId="42" applyNumberFormat="1" applyFont="1" applyFill="1" applyBorder="1" applyAlignment="1">
      <alignment vertical="center"/>
    </xf>
    <xf numFmtId="0" fontId="21" fillId="0" borderId="61" xfId="45" applyFont="1" applyFill="1" applyBorder="1" applyAlignment="1">
      <alignment horizontal="center"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75" xfId="42" applyNumberFormat="1" applyFont="1" applyFill="1" applyBorder="1" applyAlignment="1">
      <alignment vertical="center"/>
    </xf>
    <xf numFmtId="3" fontId="20" fillId="34" borderId="80" xfId="42" applyNumberFormat="1" applyFont="1" applyFill="1" applyBorder="1" applyAlignment="1">
      <alignment vertical="center"/>
    </xf>
    <xf numFmtId="3" fontId="20" fillId="34" borderId="76" xfId="45" applyNumberFormat="1" applyFont="1" applyFill="1" applyBorder="1" applyAlignment="1">
      <alignment vertical="center"/>
    </xf>
    <xf numFmtId="0" fontId="20" fillId="0" borderId="71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1" fillId="35" borderId="18" xfId="43" applyNumberFormat="1" applyFont="1" applyFill="1" applyBorder="1" applyAlignment="1">
      <alignment vertical="center"/>
    </xf>
    <xf numFmtId="3" fontId="30" fillId="0" borderId="63" xfId="43" applyNumberFormat="1" applyFont="1" applyFill="1" applyBorder="1"/>
    <xf numFmtId="3" fontId="30" fillId="0" borderId="63" xfId="42" applyNumberFormat="1" applyFont="1" applyFill="1" applyBorder="1" applyAlignment="1">
      <alignment vertical="center"/>
    </xf>
    <xf numFmtId="3" fontId="30" fillId="0" borderId="78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66" xfId="42" applyNumberFormat="1" applyFont="1" applyFill="1" applyBorder="1" applyAlignment="1">
      <alignment vertical="center"/>
    </xf>
    <xf numFmtId="3" fontId="30" fillId="0" borderId="75" xfId="43" applyNumberFormat="1" applyFont="1" applyFill="1" applyBorder="1" applyAlignment="1">
      <alignment vertical="center"/>
    </xf>
    <xf numFmtId="3" fontId="21" fillId="34" borderId="15" xfId="45" applyNumberFormat="1" applyFont="1" applyFill="1" applyBorder="1" applyAlignment="1">
      <alignment vertical="center"/>
    </xf>
    <xf numFmtId="3" fontId="30" fillId="0" borderId="18" xfId="45" applyNumberFormat="1" applyFont="1" applyFill="1" applyBorder="1" applyAlignment="1">
      <alignment vertical="center"/>
    </xf>
    <xf numFmtId="3" fontId="30" fillId="0" borderId="67" xfId="0" applyNumberFormat="1" applyFont="1" applyFill="1" applyBorder="1" applyAlignment="1">
      <alignment horizontal="right"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75" xfId="0" applyNumberFormat="1" applyFont="1" applyFill="1" applyBorder="1" applyAlignment="1">
      <alignment horizontal="right" vertical="center"/>
    </xf>
    <xf numFmtId="0" fontId="20" fillId="0" borderId="77" xfId="45" applyFont="1" applyFill="1" applyBorder="1" applyAlignment="1">
      <alignment horizontal="center" vertical="center"/>
    </xf>
    <xf numFmtId="3" fontId="20" fillId="0" borderId="15" xfId="42" applyNumberFormat="1" applyFont="1" applyFill="1" applyBorder="1" applyAlignment="1">
      <alignment vertical="center"/>
    </xf>
    <xf numFmtId="3" fontId="29" fillId="0" borderId="63" xfId="43" applyNumberFormat="1" applyFont="1" applyFill="1" applyBorder="1" applyAlignment="1">
      <alignment vertical="center"/>
    </xf>
    <xf numFmtId="0" fontId="20" fillId="0" borderId="61" xfId="45" applyFont="1" applyFill="1" applyBorder="1" applyAlignment="1">
      <alignment horizontal="center" vertical="center"/>
    </xf>
    <xf numFmtId="3" fontId="21" fillId="34" borderId="76" xfId="45" applyNumberFormat="1" applyFont="1" applyFill="1" applyBorder="1" applyAlignment="1">
      <alignment vertical="center"/>
    </xf>
    <xf numFmtId="3" fontId="29" fillId="0" borderId="78" xfId="43" applyNumberFormat="1" applyFont="1" applyFill="1" applyBorder="1" applyAlignment="1">
      <alignment vertical="center"/>
    </xf>
    <xf numFmtId="3" fontId="29" fillId="0" borderId="67" xfId="43" applyNumberFormat="1" applyFont="1" applyFill="1" applyBorder="1" applyAlignment="1">
      <alignment vertical="center"/>
    </xf>
    <xf numFmtId="0" fontId="20" fillId="0" borderId="80" xfId="45" applyFont="1" applyFill="1" applyBorder="1" applyAlignment="1">
      <alignment horizontal="center" vertical="center"/>
    </xf>
    <xf numFmtId="3" fontId="21" fillId="34" borderId="61" xfId="45" applyNumberFormat="1" applyFont="1" applyFill="1" applyBorder="1" applyAlignment="1">
      <alignment vertical="center"/>
    </xf>
    <xf numFmtId="3" fontId="29" fillId="0" borderId="66" xfId="43" applyNumberFormat="1" applyFont="1" applyFill="1" applyBorder="1" applyAlignment="1">
      <alignment vertical="center"/>
    </xf>
    <xf numFmtId="3" fontId="29" fillId="0" borderId="75" xfId="43" applyNumberFormat="1" applyFont="1" applyFill="1" applyBorder="1" applyAlignment="1">
      <alignment vertical="center"/>
    </xf>
    <xf numFmtId="0" fontId="20" fillId="0" borderId="47" xfId="45" applyFont="1" applyFill="1" applyBorder="1" applyAlignment="1">
      <alignment horizontal="center"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20" fillId="0" borderId="54" xfId="45" applyFont="1" applyFill="1" applyBorder="1" applyAlignment="1">
      <alignment horizontal="center" vertical="center"/>
    </xf>
    <xf numFmtId="0" fontId="20" fillId="0" borderId="51" xfId="45" applyFont="1" applyFill="1" applyBorder="1" applyAlignment="1">
      <alignment horizontal="center" vertical="center"/>
    </xf>
    <xf numFmtId="0" fontId="20" fillId="0" borderId="21" xfId="45" applyFont="1" applyFill="1" applyBorder="1" applyAlignment="1">
      <alignment horizontal="center" vertical="center"/>
    </xf>
    <xf numFmtId="0" fontId="26" fillId="33" borderId="0" xfId="42" applyFont="1" applyFill="1" applyAlignment="1">
      <alignment horizontal="left" vertical="center"/>
    </xf>
    <xf numFmtId="0" fontId="31" fillId="0" borderId="31" xfId="42" applyFont="1" applyBorder="1" applyAlignment="1">
      <alignment horizontal="left" vertical="center" indent="2"/>
    </xf>
    <xf numFmtId="0" fontId="31" fillId="0" borderId="30" xfId="42" applyFont="1" applyBorder="1" applyAlignment="1">
      <alignment horizontal="left" vertical="center" indent="2"/>
    </xf>
    <xf numFmtId="3" fontId="30" fillId="0" borderId="35" xfId="43" applyNumberFormat="1" applyFont="1" applyFill="1" applyBorder="1" applyAlignment="1">
      <alignment vertical="center"/>
    </xf>
    <xf numFmtId="3" fontId="30" fillId="0" borderId="34" xfId="43" applyNumberFormat="1" applyFont="1" applyFill="1" applyBorder="1" applyAlignment="1">
      <alignment vertical="center"/>
    </xf>
    <xf numFmtId="3" fontId="21" fillId="0" borderId="27" xfId="42" applyNumberFormat="1" applyFont="1" applyFill="1" applyBorder="1" applyAlignment="1">
      <alignment vertical="center"/>
    </xf>
    <xf numFmtId="3" fontId="21" fillId="0" borderId="28" xfId="42" applyNumberFormat="1" applyFont="1" applyFill="1" applyBorder="1" applyAlignment="1">
      <alignment vertical="center"/>
    </xf>
    <xf numFmtId="3" fontId="21" fillId="0" borderId="16" xfId="42" applyNumberFormat="1" applyFont="1" applyFill="1" applyBorder="1" applyAlignment="1">
      <alignment vertical="center"/>
    </xf>
    <xf numFmtId="3" fontId="21" fillId="0" borderId="29" xfId="42" applyNumberFormat="1" applyFont="1" applyFill="1" applyBorder="1" applyAlignment="1">
      <alignment vertical="center"/>
    </xf>
    <xf numFmtId="3" fontId="21" fillId="0" borderId="72" xfId="42" applyNumberFormat="1" applyFont="1" applyFill="1" applyBorder="1" applyAlignment="1">
      <alignment vertical="center"/>
    </xf>
    <xf numFmtId="3" fontId="21" fillId="0" borderId="15" xfId="42" applyNumberFormat="1" applyFont="1" applyFill="1" applyBorder="1" applyAlignment="1">
      <alignment vertical="center"/>
    </xf>
    <xf numFmtId="3" fontId="30" fillId="0" borderId="40" xfId="43" applyNumberFormat="1" applyFont="1" applyFill="1" applyBorder="1" applyAlignment="1">
      <alignment vertical="center"/>
    </xf>
    <xf numFmtId="3" fontId="30" fillId="0" borderId="41" xfId="43" applyNumberFormat="1" applyFont="1" applyFill="1" applyBorder="1" applyAlignment="1">
      <alignment vertical="center"/>
    </xf>
    <xf numFmtId="3" fontId="30" fillId="0" borderId="40" xfId="42" applyNumberFormat="1" applyFont="1" applyFill="1" applyBorder="1" applyAlignment="1">
      <alignment vertical="center"/>
    </xf>
    <xf numFmtId="3" fontId="30" fillId="0" borderId="41" xfId="42" applyNumberFormat="1" applyFont="1" applyFill="1" applyBorder="1" applyAlignment="1">
      <alignment vertical="center"/>
    </xf>
    <xf numFmtId="3" fontId="21" fillId="0" borderId="31" xfId="42" applyNumberFormat="1" applyFont="1" applyFill="1" applyBorder="1" applyAlignment="1">
      <alignment vertical="center"/>
    </xf>
    <xf numFmtId="3" fontId="21" fillId="0" borderId="32" xfId="42" applyNumberFormat="1" applyFont="1" applyFill="1" applyBorder="1" applyAlignment="1">
      <alignment vertical="center"/>
    </xf>
    <xf numFmtId="3" fontId="21" fillId="0" borderId="33" xfId="42" applyNumberFormat="1" applyFont="1" applyFill="1" applyBorder="1" applyAlignment="1">
      <alignment vertical="center"/>
    </xf>
    <xf numFmtId="3" fontId="21" fillId="0" borderId="34" xfId="42" applyNumberFormat="1" applyFont="1" applyFill="1" applyBorder="1" applyAlignment="1">
      <alignment vertical="center"/>
    </xf>
    <xf numFmtId="3" fontId="21" fillId="0" borderId="37" xfId="42" applyNumberFormat="1" applyFont="1" applyFill="1" applyBorder="1" applyAlignment="1">
      <alignment vertical="center"/>
    </xf>
    <xf numFmtId="3" fontId="21" fillId="0" borderId="63" xfId="42" applyNumberFormat="1" applyFont="1" applyFill="1" applyBorder="1" applyAlignment="1">
      <alignment vertical="center"/>
    </xf>
    <xf numFmtId="3" fontId="30" fillId="0" borderId="22" xfId="42" applyNumberFormat="1" applyFont="1" applyFill="1" applyBorder="1" applyAlignment="1">
      <alignment vertical="center"/>
    </xf>
    <xf numFmtId="3" fontId="30" fillId="0" borderId="23" xfId="42" applyNumberFormat="1" applyFont="1" applyFill="1" applyBorder="1" applyAlignment="1">
      <alignment vertical="center"/>
    </xf>
    <xf numFmtId="3" fontId="30" fillId="0" borderId="24" xfId="42" applyNumberFormat="1" applyFont="1" applyFill="1" applyBorder="1" applyAlignment="1">
      <alignment vertical="center"/>
    </xf>
    <xf numFmtId="3" fontId="30" fillId="0" borderId="25" xfId="42" applyNumberFormat="1" applyFont="1" applyFill="1" applyBorder="1" applyAlignment="1">
      <alignment vertical="center"/>
    </xf>
    <xf numFmtId="3" fontId="30" fillId="0" borderId="75" xfId="42" applyNumberFormat="1" applyFont="1" applyFill="1" applyBorder="1" applyAlignment="1">
      <alignment vertical="center"/>
    </xf>
    <xf numFmtId="3" fontId="30" fillId="0" borderId="67" xfId="42" applyNumberFormat="1" applyFont="1" applyFill="1" applyBorder="1" applyAlignment="1">
      <alignment vertical="center"/>
    </xf>
    <xf numFmtId="3" fontId="21" fillId="0" borderId="38" xfId="42" applyNumberFormat="1" applyFont="1" applyFill="1" applyBorder="1" applyAlignment="1">
      <alignment vertical="center"/>
    </xf>
    <xf numFmtId="3" fontId="21" fillId="0" borderId="42" xfId="42" applyNumberFormat="1" applyFont="1" applyFill="1" applyBorder="1" applyAlignment="1">
      <alignment vertical="center"/>
    </xf>
    <xf numFmtId="3" fontId="21" fillId="0" borderId="45" xfId="42" applyNumberFormat="1" applyFont="1" applyFill="1" applyBorder="1" applyAlignment="1">
      <alignment vertical="center"/>
    </xf>
    <xf numFmtId="3" fontId="21" fillId="0" borderId="46" xfId="42" applyNumberFormat="1" applyFont="1" applyFill="1" applyBorder="1" applyAlignment="1">
      <alignment vertical="center"/>
    </xf>
    <xf numFmtId="3" fontId="21" fillId="0" borderId="66" xfId="42" applyNumberFormat="1" applyFont="1" applyFill="1" applyBorder="1" applyAlignment="1">
      <alignment vertical="center"/>
    </xf>
    <xf numFmtId="3" fontId="21" fillId="0" borderId="78" xfId="42" applyNumberFormat="1" applyFont="1" applyFill="1" applyBorder="1" applyAlignment="1">
      <alignment vertical="center"/>
    </xf>
    <xf numFmtId="3" fontId="30" fillId="0" borderId="74" xfId="42" applyNumberFormat="1" applyFont="1" applyFill="1" applyBorder="1" applyAlignment="1">
      <alignment vertical="center"/>
    </xf>
    <xf numFmtId="3" fontId="30" fillId="0" borderId="79" xfId="42" applyNumberFormat="1" applyFont="1" applyFill="1" applyBorder="1" applyAlignment="1">
      <alignment vertical="center"/>
    </xf>
    <xf numFmtId="3" fontId="21" fillId="34" borderId="50" xfId="42" applyNumberFormat="1" applyFont="1" applyFill="1" applyBorder="1" applyAlignment="1">
      <alignment vertical="center"/>
    </xf>
    <xf numFmtId="3" fontId="21" fillId="34" borderId="51" xfId="42" applyNumberFormat="1" applyFont="1" applyFill="1" applyBorder="1" applyAlignment="1">
      <alignment vertical="center"/>
    </xf>
    <xf numFmtId="3" fontId="21" fillId="34" borderId="52" xfId="42" applyNumberFormat="1" applyFont="1" applyFill="1" applyBorder="1" applyAlignment="1">
      <alignment vertical="center"/>
    </xf>
    <xf numFmtId="3" fontId="21" fillId="34" borderId="53" xfId="42" applyNumberFormat="1" applyFont="1" applyFill="1" applyBorder="1" applyAlignment="1">
      <alignment vertical="center"/>
    </xf>
    <xf numFmtId="3" fontId="21" fillId="34" borderId="61" xfId="42" applyNumberFormat="1" applyFont="1" applyFill="1" applyBorder="1" applyAlignment="1">
      <alignment vertical="center"/>
    </xf>
    <xf numFmtId="3" fontId="21" fillId="34" borderId="76" xfId="42" applyNumberFormat="1" applyFont="1" applyFill="1" applyBorder="1" applyAlignment="1">
      <alignment vertical="center"/>
    </xf>
    <xf numFmtId="3" fontId="30" fillId="0" borderId="38" xfId="42" applyNumberFormat="1" applyFont="1" applyFill="1" applyBorder="1" applyAlignment="1">
      <alignment vertical="center"/>
    </xf>
    <xf numFmtId="3" fontId="30" fillId="0" borderId="45" xfId="42" applyNumberFormat="1" applyFont="1" applyFill="1" applyBorder="1" applyAlignment="1">
      <alignment vertical="center"/>
    </xf>
    <xf numFmtId="3" fontId="21" fillId="0" borderId="39" xfId="42" applyNumberFormat="1" applyFont="1" applyFill="1" applyBorder="1" applyAlignment="1">
      <alignment vertical="center"/>
    </xf>
    <xf numFmtId="3" fontId="21" fillId="0" borderId="23" xfId="42" applyNumberFormat="1" applyFont="1" applyFill="1" applyBorder="1" applyAlignment="1">
      <alignment vertical="center"/>
    </xf>
    <xf numFmtId="3" fontId="21" fillId="0" borderId="24" xfId="42" applyNumberFormat="1" applyFont="1" applyFill="1" applyBorder="1" applyAlignment="1">
      <alignment vertical="center"/>
    </xf>
    <xf numFmtId="3" fontId="21" fillId="0" borderId="25" xfId="42" applyNumberFormat="1" applyFont="1" applyFill="1" applyBorder="1" applyAlignment="1">
      <alignment vertical="center"/>
    </xf>
    <xf numFmtId="3" fontId="21" fillId="0" borderId="75" xfId="42" applyNumberFormat="1" applyFont="1" applyFill="1" applyBorder="1" applyAlignment="1">
      <alignment vertical="center"/>
    </xf>
    <xf numFmtId="3" fontId="21" fillId="0" borderId="67" xfId="42" applyNumberFormat="1" applyFont="1" applyFill="1" applyBorder="1" applyAlignment="1">
      <alignment vertical="center"/>
    </xf>
    <xf numFmtId="3" fontId="21" fillId="34" borderId="54" xfId="42" applyNumberFormat="1" applyFont="1" applyFill="1" applyBorder="1" applyAlignment="1">
      <alignment vertical="center"/>
    </xf>
    <xf numFmtId="164" fontId="21" fillId="0" borderId="0" xfId="42" applyNumberFormat="1" applyFont="1" applyFill="1" applyBorder="1" applyAlignment="1">
      <alignment vertical="center"/>
    </xf>
    <xf numFmtId="164" fontId="30" fillId="0" borderId="52" xfId="45" applyNumberFormat="1" applyFont="1" applyFill="1" applyBorder="1"/>
    <xf numFmtId="3" fontId="21" fillId="34" borderId="50" xfId="45" applyNumberFormat="1" applyFont="1" applyFill="1" applyBorder="1" applyAlignment="1">
      <alignment vertical="center"/>
    </xf>
    <xf numFmtId="4" fontId="23" fillId="0" borderId="0" xfId="0" applyNumberFormat="1" applyFont="1" applyFill="1"/>
    <xf numFmtId="164" fontId="30" fillId="0" borderId="16" xfId="45" applyNumberFormat="1" applyFont="1" applyFill="1" applyBorder="1"/>
    <xf numFmtId="0" fontId="32" fillId="0" borderId="0" xfId="45" applyFont="1" applyFill="1" applyBorder="1"/>
    <xf numFmtId="164" fontId="30" fillId="0" borderId="71" xfId="45" applyNumberFormat="1" applyFont="1" applyFill="1" applyBorder="1"/>
    <xf numFmtId="0" fontId="23" fillId="0" borderId="0" xfId="0" applyFont="1" applyBorder="1"/>
    <xf numFmtId="3" fontId="30" fillId="0" borderId="81" xfId="43" applyNumberFormat="1" applyFont="1" applyFill="1" applyBorder="1" applyAlignment="1">
      <alignment vertical="center"/>
    </xf>
    <xf numFmtId="0" fontId="47" fillId="0" borderId="0" xfId="0" applyFont="1"/>
    <xf numFmtId="3" fontId="20" fillId="0" borderId="78" xfId="42" applyNumberFormat="1" applyFont="1" applyFill="1" applyBorder="1" applyAlignment="1">
      <alignment vertical="center"/>
    </xf>
    <xf numFmtId="3" fontId="20" fillId="0" borderId="79" xfId="42" applyNumberFormat="1" applyFont="1" applyFill="1" applyBorder="1" applyAlignment="1">
      <alignment vertical="center"/>
    </xf>
    <xf numFmtId="3" fontId="29" fillId="0" borderId="63" xfId="44" applyNumberFormat="1" applyFont="1" applyFill="1" applyBorder="1" applyAlignment="1">
      <alignment vertical="center"/>
    </xf>
    <xf numFmtId="3" fontId="30" fillId="0" borderId="48" xfId="42" applyNumberFormat="1" applyFont="1" applyFill="1" applyBorder="1" applyAlignment="1">
      <alignment vertical="center"/>
    </xf>
    <xf numFmtId="4" fontId="18" fillId="0" borderId="0" xfId="0" applyNumberFormat="1" applyFont="1"/>
    <xf numFmtId="3" fontId="30" fillId="0" borderId="30" xfId="42" applyNumberFormat="1" applyFont="1" applyFill="1" applyBorder="1" applyAlignment="1">
      <alignment vertical="center"/>
    </xf>
    <xf numFmtId="0" fontId="35" fillId="0" borderId="0" xfId="42" applyFont="1" applyFill="1" applyBorder="1" applyAlignment="1">
      <alignment horizontal="left" wrapText="1"/>
    </xf>
    <xf numFmtId="0" fontId="20" fillId="0" borderId="49" xfId="45" applyFont="1" applyFill="1" applyBorder="1" applyAlignment="1">
      <alignment horizontal="center" vertical="center"/>
    </xf>
    <xf numFmtId="0" fontId="20" fillId="0" borderId="52" xfId="45" applyFont="1" applyFill="1" applyBorder="1" applyAlignment="1">
      <alignment horizontal="center" vertical="center"/>
    </xf>
    <xf numFmtId="0" fontId="20" fillId="0" borderId="76" xfId="45" applyFont="1" applyFill="1" applyBorder="1" applyAlignment="1">
      <alignment horizontal="center" vertical="center"/>
    </xf>
    <xf numFmtId="0" fontId="21" fillId="0" borderId="49" xfId="45" applyFont="1" applyFill="1" applyBorder="1" applyAlignment="1">
      <alignment horizontal="center" vertical="center"/>
    </xf>
    <xf numFmtId="0" fontId="21" fillId="0" borderId="52" xfId="45" applyFont="1" applyFill="1" applyBorder="1" applyAlignment="1">
      <alignment horizontal="center" vertical="center"/>
    </xf>
    <xf numFmtId="0" fontId="21" fillId="0" borderId="76" xfId="45" applyFont="1" applyFill="1" applyBorder="1" applyAlignment="1">
      <alignment horizontal="center" vertical="center"/>
    </xf>
    <xf numFmtId="0" fontId="20" fillId="0" borderId="29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47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18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  <xf numFmtId="3" fontId="29" fillId="0" borderId="12" xfId="42" applyNumberFormat="1" applyFont="1" applyFill="1" applyBorder="1" applyAlignment="1">
      <alignment vertical="center"/>
    </xf>
    <xf numFmtId="3" fontId="29" fillId="0" borderId="38" xfId="42" applyNumberFormat="1" applyFont="1" applyFill="1" applyBorder="1" applyAlignment="1">
      <alignment vertical="center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_dane pre rozpocet 2006-2008_JUN2005_final" xfId="42" xr:uid="{00000000-0005-0000-0000-00001A000000}"/>
    <cellStyle name="normálne_dane pre rozpocet 2006-2008_JUN2005_final 2" xfId="43" xr:uid="{00000000-0005-0000-0000-00001B000000}"/>
    <cellStyle name="normálne_dane pre rozpocet 2006-2008_JUN2005_final 3" xfId="44" xr:uid="{00000000-0005-0000-0000-00001C000000}"/>
    <cellStyle name="normálne_IFP_DANE_20081103" xfId="45" xr:uid="{00000000-0005-0000-0000-00001D000000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1"/>
  <sheetViews>
    <sheetView showGridLines="0" tabSelected="1" zoomScaleNormal="100" workbookViewId="0">
      <pane xSplit="1" ySplit="4" topLeftCell="B54" activePane="bottomRight" state="frozen"/>
      <selection activeCell="I81" sqref="I81"/>
      <selection pane="topRight" activeCell="I81" sqref="I81"/>
      <selection pane="bottomLeft" activeCell="I81" sqref="I81"/>
      <selection pane="bottomRight" activeCell="F71" sqref="F71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10.26953125" style="1" customWidth="1"/>
    <col min="10" max="10" width="45.26953125" style="1" customWidth="1"/>
    <col min="11" max="12" width="12.54296875" style="3" customWidth="1"/>
    <col min="13" max="17" width="12.54296875" style="1" customWidth="1"/>
    <col min="18" max="18" width="6.7265625" style="1" customWidth="1"/>
    <col min="19" max="19" width="47.81640625" style="1" customWidth="1"/>
    <col min="20" max="21" width="12.54296875" style="3" customWidth="1"/>
    <col min="22" max="26" width="12.54296875" style="1" customWidth="1"/>
    <col min="27" max="27" width="9.1796875" style="1" customWidth="1"/>
    <col min="28" max="16384" width="9.1796875" style="1"/>
  </cols>
  <sheetData>
    <row r="1" spans="1:36" ht="15.75" customHeight="1" x14ac:dyDescent="0.25">
      <c r="A1" s="4" t="s">
        <v>104</v>
      </c>
      <c r="B1" s="5"/>
      <c r="C1" s="5"/>
      <c r="D1" s="5"/>
      <c r="E1" s="5"/>
      <c r="F1" s="5"/>
      <c r="G1" s="5"/>
      <c r="H1" s="5"/>
      <c r="J1" s="343" t="s">
        <v>93</v>
      </c>
      <c r="S1" s="4" t="s">
        <v>105</v>
      </c>
    </row>
    <row r="2" spans="1:36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  <c r="J2" s="6" t="s">
        <v>0</v>
      </c>
      <c r="K2" s="7"/>
      <c r="S2" s="6" t="s">
        <v>0</v>
      </c>
    </row>
    <row r="3" spans="1:36" ht="13.5" customHeight="1" thickBot="1" x14ac:dyDescent="0.3">
      <c r="A3" s="223" t="s">
        <v>1</v>
      </c>
      <c r="B3" s="9" t="s">
        <v>2</v>
      </c>
      <c r="C3" s="10" t="s">
        <v>3</v>
      </c>
      <c r="D3" s="410" t="s">
        <v>4</v>
      </c>
      <c r="E3" s="411"/>
      <c r="F3" s="411"/>
      <c r="G3" s="411"/>
      <c r="H3" s="412"/>
      <c r="J3" s="11" t="s">
        <v>1</v>
      </c>
      <c r="K3" s="250" t="s">
        <v>2</v>
      </c>
      <c r="L3" s="10" t="s">
        <v>3</v>
      </c>
      <c r="M3" s="410" t="s">
        <v>4</v>
      </c>
      <c r="N3" s="411"/>
      <c r="O3" s="411"/>
      <c r="P3" s="411"/>
      <c r="Q3" s="412"/>
      <c r="S3" s="11" t="s">
        <v>1</v>
      </c>
      <c r="T3" s="9" t="s">
        <v>2</v>
      </c>
      <c r="U3" s="10" t="s">
        <v>3</v>
      </c>
      <c r="V3" s="410" t="s">
        <v>4</v>
      </c>
      <c r="W3" s="411"/>
      <c r="X3" s="411"/>
      <c r="Y3" s="411"/>
      <c r="Z3" s="412"/>
    </row>
    <row r="4" spans="1:36" ht="14.25" customHeight="1" thickBot="1" x14ac:dyDescent="0.3">
      <c r="A4" s="12"/>
      <c r="B4" s="13">
        <v>2023</v>
      </c>
      <c r="C4" s="14">
        <v>2024</v>
      </c>
      <c r="D4" s="312">
        <v>2025</v>
      </c>
      <c r="E4" s="313">
        <v>2026</v>
      </c>
      <c r="F4" s="313">
        <v>2027</v>
      </c>
      <c r="G4" s="329">
        <v>2028</v>
      </c>
      <c r="H4" s="326">
        <v>2029</v>
      </c>
      <c r="J4" s="12"/>
      <c r="K4" s="13">
        <v>2023</v>
      </c>
      <c r="L4" s="14">
        <v>2024</v>
      </c>
      <c r="M4" s="312">
        <v>2025</v>
      </c>
      <c r="N4" s="313">
        <v>2026</v>
      </c>
      <c r="O4" s="313">
        <v>2027</v>
      </c>
      <c r="P4" s="329">
        <v>2028</v>
      </c>
      <c r="Q4" s="326">
        <v>2029</v>
      </c>
      <c r="S4" s="12"/>
      <c r="T4" s="13">
        <v>2023</v>
      </c>
      <c r="U4" s="14">
        <v>2024</v>
      </c>
      <c r="V4" s="312">
        <v>2025</v>
      </c>
      <c r="W4" s="313">
        <v>2026</v>
      </c>
      <c r="X4" s="313">
        <v>2027</v>
      </c>
      <c r="Y4" s="333">
        <v>2028</v>
      </c>
      <c r="Z4" s="326">
        <v>2029</v>
      </c>
    </row>
    <row r="5" spans="1:36" ht="13.5" customHeight="1" x14ac:dyDescent="0.25">
      <c r="A5" s="16" t="s">
        <v>5</v>
      </c>
      <c r="B5" s="348">
        <f>B6+B12+B17+B16</f>
        <v>9471523.8614383619</v>
      </c>
      <c r="C5" s="349">
        <f t="shared" ref="C5:H5" si="0">C6+C12+C17+C16</f>
        <v>9832955.4541533329</v>
      </c>
      <c r="D5" s="350">
        <f t="shared" si="0"/>
        <v>10637774</v>
      </c>
      <c r="E5" s="351">
        <f t="shared" si="0"/>
        <v>11278645</v>
      </c>
      <c r="F5" s="351">
        <f t="shared" si="0"/>
        <v>11690731</v>
      </c>
      <c r="G5" s="352">
        <f t="shared" si="0"/>
        <v>12220347</v>
      </c>
      <c r="H5" s="353">
        <f t="shared" si="0"/>
        <v>12790679</v>
      </c>
      <c r="I5" s="278"/>
      <c r="J5" s="16" t="s">
        <v>5</v>
      </c>
      <c r="K5" s="17">
        <f t="shared" ref="K5" si="1">K6+K12+K17</f>
        <v>0</v>
      </c>
      <c r="L5" s="18">
        <f>L6+L12+L17+L16</f>
        <v>0</v>
      </c>
      <c r="M5" s="19">
        <f t="shared" ref="M5:Q5" si="2">M6+M12+M17+M16</f>
        <v>0</v>
      </c>
      <c r="N5" s="20">
        <f t="shared" si="2"/>
        <v>159778.61267773315</v>
      </c>
      <c r="O5" s="20">
        <f t="shared" si="2"/>
        <v>126104.60983423253</v>
      </c>
      <c r="P5" s="281">
        <f t="shared" si="2"/>
        <v>133431.57830435198</v>
      </c>
      <c r="Q5" s="327">
        <f t="shared" si="2"/>
        <v>145140.7655846166</v>
      </c>
      <c r="S5" s="16" t="s">
        <v>5</v>
      </c>
      <c r="T5" s="17">
        <f>T6+T12+T17+T16</f>
        <v>9471523.8614383619</v>
      </c>
      <c r="U5" s="18">
        <f t="shared" ref="U5:Z5" si="3">U6+U12+U17+U16</f>
        <v>9832955.4541533329</v>
      </c>
      <c r="V5" s="19">
        <f t="shared" si="3"/>
        <v>10637774</v>
      </c>
      <c r="W5" s="20">
        <f t="shared" si="3"/>
        <v>11118866.387322268</v>
      </c>
      <c r="X5" s="20">
        <f t="shared" si="3"/>
        <v>11564626.390165769</v>
      </c>
      <c r="Y5" s="281">
        <f t="shared" si="3"/>
        <v>12086915.421695648</v>
      </c>
      <c r="Z5" s="327">
        <f t="shared" si="3"/>
        <v>12645538.234415384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3.5" customHeight="1" x14ac:dyDescent="0.25">
      <c r="A6" s="24" t="s">
        <v>6</v>
      </c>
      <c r="B6" s="73">
        <f t="shared" ref="B6:H6" si="4">B7+B8</f>
        <v>4685122.1134183621</v>
      </c>
      <c r="C6" s="48">
        <f t="shared" si="4"/>
        <v>4810991.9639933333</v>
      </c>
      <c r="D6" s="74">
        <f t="shared" si="4"/>
        <v>5139253</v>
      </c>
      <c r="E6" s="47">
        <f t="shared" si="4"/>
        <v>5535728</v>
      </c>
      <c r="F6" s="47">
        <f t="shared" si="4"/>
        <v>5762415</v>
      </c>
      <c r="G6" s="318">
        <f t="shared" si="4"/>
        <v>6025211</v>
      </c>
      <c r="H6" s="316">
        <f t="shared" si="4"/>
        <v>6348576</v>
      </c>
      <c r="I6" s="278"/>
      <c r="J6" s="24" t="s">
        <v>7</v>
      </c>
      <c r="K6" s="25">
        <f t="shared" ref="K6:P6" si="5">K7+K8</f>
        <v>0</v>
      </c>
      <c r="L6" s="26">
        <f t="shared" si="5"/>
        <v>0</v>
      </c>
      <c r="M6" s="27">
        <f t="shared" si="5"/>
        <v>0</v>
      </c>
      <c r="N6" s="28">
        <f t="shared" si="5"/>
        <v>115766.1292591657</v>
      </c>
      <c r="O6" s="28">
        <f t="shared" si="5"/>
        <v>119833.80152217012</v>
      </c>
      <c r="P6" s="55">
        <f t="shared" si="5"/>
        <v>128582.57385426766</v>
      </c>
      <c r="Q6" s="291">
        <f t="shared" ref="Q6" si="6">Q7+Q8</f>
        <v>143180.27785431556</v>
      </c>
      <c r="S6" s="24" t="s">
        <v>7</v>
      </c>
      <c r="T6" s="25">
        <f t="shared" ref="T6:Y6" si="7">T7+T8</f>
        <v>4685122.1134183621</v>
      </c>
      <c r="U6" s="26">
        <f t="shared" si="7"/>
        <v>4810991.9639933333</v>
      </c>
      <c r="V6" s="27">
        <f t="shared" si="7"/>
        <v>5139253</v>
      </c>
      <c r="W6" s="28">
        <f t="shared" si="7"/>
        <v>5419961.8707408346</v>
      </c>
      <c r="X6" s="28">
        <f t="shared" si="7"/>
        <v>5642581.1984778298</v>
      </c>
      <c r="Y6" s="55">
        <f t="shared" si="7"/>
        <v>5896628.4261457324</v>
      </c>
      <c r="Z6" s="291">
        <f t="shared" ref="Z6" si="8">Z7+Z8</f>
        <v>6205395.722145685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3.5" customHeight="1" x14ac:dyDescent="0.25">
      <c r="A7" s="29" t="s">
        <v>8</v>
      </c>
      <c r="B7" s="147">
        <v>4541629.8025483619</v>
      </c>
      <c r="C7" s="346">
        <v>4616591.9639933333</v>
      </c>
      <c r="D7" s="149">
        <v>4956740</v>
      </c>
      <c r="E7" s="150">
        <v>5328097</v>
      </c>
      <c r="F7" s="347">
        <v>5559049</v>
      </c>
      <c r="G7" s="150">
        <v>5818373</v>
      </c>
      <c r="H7" s="151">
        <v>6138627</v>
      </c>
      <c r="I7" s="278"/>
      <c r="J7" s="29" t="s">
        <v>8</v>
      </c>
      <c r="K7" s="25"/>
      <c r="L7" s="26"/>
      <c r="M7" s="27"/>
      <c r="N7" s="28">
        <v>93716.947681688645</v>
      </c>
      <c r="O7" s="28">
        <v>102455.32030188324</v>
      </c>
      <c r="P7" s="55">
        <v>110785.16150421757</v>
      </c>
      <c r="Q7" s="291">
        <v>123833.60343581949</v>
      </c>
      <c r="S7" s="29" t="s">
        <v>8</v>
      </c>
      <c r="T7" s="30">
        <f t="shared" ref="T7:Z12" si="9">+B7-K7</f>
        <v>4541629.8025483619</v>
      </c>
      <c r="U7" s="31">
        <f t="shared" si="9"/>
        <v>4616591.9639933333</v>
      </c>
      <c r="V7" s="32">
        <f t="shared" si="9"/>
        <v>4956740</v>
      </c>
      <c r="W7" s="33">
        <f t="shared" si="9"/>
        <v>5234380.0523183113</v>
      </c>
      <c r="X7" s="34">
        <f t="shared" si="9"/>
        <v>5456593.6796981171</v>
      </c>
      <c r="Y7" s="33">
        <f t="shared" si="9"/>
        <v>5707587.8384957826</v>
      </c>
      <c r="Z7" s="328">
        <f t="shared" si="9"/>
        <v>6014793.396564181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3.5" customHeight="1" x14ac:dyDescent="0.25">
      <c r="A8" s="29" t="s">
        <v>9</v>
      </c>
      <c r="B8" s="147">
        <v>143492.31087000002</v>
      </c>
      <c r="C8" s="346">
        <v>194400</v>
      </c>
      <c r="D8" s="149">
        <v>182513</v>
      </c>
      <c r="E8" s="150">
        <v>207631</v>
      </c>
      <c r="F8" s="347">
        <v>203366</v>
      </c>
      <c r="G8" s="150">
        <v>206838</v>
      </c>
      <c r="H8" s="151">
        <v>209949</v>
      </c>
      <c r="I8" s="278"/>
      <c r="J8" s="29" t="s">
        <v>9</v>
      </c>
      <c r="K8" s="25"/>
      <c r="L8" s="26"/>
      <c r="M8" s="27"/>
      <c r="N8" s="28">
        <v>22049.181577477055</v>
      </c>
      <c r="O8" s="28">
        <v>17378.481220286878</v>
      </c>
      <c r="P8" s="55">
        <v>17797.412350050086</v>
      </c>
      <c r="Q8" s="291">
        <v>19346.674418496059</v>
      </c>
      <c r="S8" s="29" t="s">
        <v>9</v>
      </c>
      <c r="T8" s="30">
        <f t="shared" si="9"/>
        <v>143492.31087000002</v>
      </c>
      <c r="U8" s="31">
        <f t="shared" si="9"/>
        <v>194400</v>
      </c>
      <c r="V8" s="32">
        <f t="shared" si="9"/>
        <v>182513</v>
      </c>
      <c r="W8" s="33">
        <f t="shared" si="9"/>
        <v>185581.81842252295</v>
      </c>
      <c r="X8" s="34">
        <f t="shared" si="9"/>
        <v>185987.51877971314</v>
      </c>
      <c r="Y8" s="33">
        <f t="shared" si="9"/>
        <v>189040.58764994991</v>
      </c>
      <c r="Z8" s="328">
        <f t="shared" si="9"/>
        <v>190602.32558150394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3.5" customHeight="1" x14ac:dyDescent="0.25">
      <c r="A9" s="36" t="s">
        <v>10</v>
      </c>
      <c r="B9" s="147">
        <f>B6-B10-B11</f>
        <v>1162870.3898302789</v>
      </c>
      <c r="C9" s="346">
        <f t="shared" ref="C9:F9" si="10">C6-C10-C11</f>
        <v>1363763.1483033327</v>
      </c>
      <c r="D9" s="149">
        <f t="shared" si="10"/>
        <v>1698948</v>
      </c>
      <c r="E9" s="150">
        <f t="shared" si="10"/>
        <v>1753121</v>
      </c>
      <c r="F9" s="347">
        <f t="shared" si="10"/>
        <v>1863263</v>
      </c>
      <c r="G9" s="150">
        <f>G6-G10-G11</f>
        <v>1918290</v>
      </c>
      <c r="H9" s="151">
        <f>H6-H10-H11</f>
        <v>1990910</v>
      </c>
      <c r="I9" s="278"/>
      <c r="J9" s="36" t="s">
        <v>10</v>
      </c>
      <c r="K9" s="25"/>
      <c r="L9" s="26"/>
      <c r="M9" s="27"/>
      <c r="N9" s="28"/>
      <c r="O9" s="28"/>
      <c r="P9" s="55"/>
      <c r="Q9" s="291"/>
      <c r="S9" s="36" t="s">
        <v>10</v>
      </c>
      <c r="T9" s="30">
        <f t="shared" si="9"/>
        <v>1162870.3898302789</v>
      </c>
      <c r="U9" s="31">
        <f t="shared" si="9"/>
        <v>1363763.1483033327</v>
      </c>
      <c r="V9" s="32">
        <f t="shared" si="9"/>
        <v>1698948</v>
      </c>
      <c r="W9" s="33">
        <f t="shared" si="9"/>
        <v>1753121</v>
      </c>
      <c r="X9" s="34">
        <f t="shared" si="9"/>
        <v>1863263</v>
      </c>
      <c r="Y9" s="33">
        <f t="shared" si="9"/>
        <v>1918290</v>
      </c>
      <c r="Z9" s="328">
        <f t="shared" si="9"/>
        <v>1990910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3.5" customHeight="1" x14ac:dyDescent="0.25">
      <c r="A10" s="36" t="s">
        <v>11</v>
      </c>
      <c r="B10" s="147">
        <v>2465576.2092096582</v>
      </c>
      <c r="C10" s="346">
        <v>2413060.1910800003</v>
      </c>
      <c r="D10" s="149">
        <v>2241731</v>
      </c>
      <c r="E10" s="150">
        <v>2456951</v>
      </c>
      <c r="F10" s="347">
        <v>2532537</v>
      </c>
      <c r="G10" s="150">
        <v>2667485</v>
      </c>
      <c r="H10" s="151">
        <v>2830347</v>
      </c>
      <c r="I10" s="278"/>
      <c r="J10" s="36" t="s">
        <v>11</v>
      </c>
      <c r="K10" s="25"/>
      <c r="L10" s="26"/>
      <c r="M10" s="27"/>
      <c r="N10" s="28"/>
      <c r="O10" s="28"/>
      <c r="P10" s="55"/>
      <c r="Q10" s="291"/>
      <c r="S10" s="36" t="s">
        <v>11</v>
      </c>
      <c r="T10" s="30">
        <f t="shared" si="9"/>
        <v>2465576.2092096582</v>
      </c>
      <c r="U10" s="31">
        <f t="shared" si="9"/>
        <v>2413060.1910800003</v>
      </c>
      <c r="V10" s="32">
        <f t="shared" si="9"/>
        <v>2241731</v>
      </c>
      <c r="W10" s="33">
        <f t="shared" si="9"/>
        <v>2456951</v>
      </c>
      <c r="X10" s="34">
        <f t="shared" si="9"/>
        <v>2532537</v>
      </c>
      <c r="Y10" s="33">
        <f t="shared" si="9"/>
        <v>2667485</v>
      </c>
      <c r="Z10" s="328">
        <f t="shared" si="9"/>
        <v>2830347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3.5" customHeight="1" x14ac:dyDescent="0.25">
      <c r="A11" s="36" t="s">
        <v>12</v>
      </c>
      <c r="B11" s="147">
        <v>1056675.514378425</v>
      </c>
      <c r="C11" s="346">
        <v>1034168.6246100002</v>
      </c>
      <c r="D11" s="149">
        <v>1198574</v>
      </c>
      <c r="E11" s="150">
        <v>1325656</v>
      </c>
      <c r="F11" s="347">
        <v>1366615</v>
      </c>
      <c r="G11" s="150">
        <v>1439436</v>
      </c>
      <c r="H11" s="151">
        <v>1527319</v>
      </c>
      <c r="I11" s="278"/>
      <c r="J11" s="36" t="s">
        <v>12</v>
      </c>
      <c r="K11" s="25"/>
      <c r="L11" s="26"/>
      <c r="M11" s="27"/>
      <c r="N11" s="28"/>
      <c r="O11" s="28"/>
      <c r="P11" s="55"/>
      <c r="Q11" s="291"/>
      <c r="S11" s="36" t="s">
        <v>12</v>
      </c>
      <c r="T11" s="30">
        <f t="shared" si="9"/>
        <v>1056675.514378425</v>
      </c>
      <c r="U11" s="31">
        <f t="shared" si="9"/>
        <v>1034168.6246100002</v>
      </c>
      <c r="V11" s="32">
        <f t="shared" si="9"/>
        <v>1198574</v>
      </c>
      <c r="W11" s="33">
        <f t="shared" si="9"/>
        <v>1325656</v>
      </c>
      <c r="X11" s="34">
        <f t="shared" si="9"/>
        <v>1366615</v>
      </c>
      <c r="Y11" s="33">
        <f t="shared" si="9"/>
        <v>1439436</v>
      </c>
      <c r="Z11" s="328">
        <f t="shared" si="9"/>
        <v>1527319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3.5" customHeight="1" x14ac:dyDescent="0.25">
      <c r="A12" s="24" t="s">
        <v>13</v>
      </c>
      <c r="B12" s="153">
        <v>4355827.416410001</v>
      </c>
      <c r="C12" s="346">
        <v>4444313</v>
      </c>
      <c r="D12" s="149">
        <v>4909045</v>
      </c>
      <c r="E12" s="150">
        <v>5183544</v>
      </c>
      <c r="F12" s="347">
        <v>5320786</v>
      </c>
      <c r="G12" s="150">
        <v>5582694</v>
      </c>
      <c r="H12" s="151">
        <v>5822009</v>
      </c>
      <c r="I12" s="278"/>
      <c r="J12" s="24" t="s">
        <v>14</v>
      </c>
      <c r="K12" s="25"/>
      <c r="L12" s="26"/>
      <c r="M12" s="27"/>
      <c r="N12" s="28">
        <v>44012.483418567463</v>
      </c>
      <c r="O12" s="28">
        <v>6270.8083120624106</v>
      </c>
      <c r="P12" s="55">
        <v>4849.0044500843305</v>
      </c>
      <c r="Q12" s="291">
        <v>1960.4877303010326</v>
      </c>
      <c r="S12" s="24" t="s">
        <v>14</v>
      </c>
      <c r="T12" s="30">
        <f t="shared" si="9"/>
        <v>4355827.416410001</v>
      </c>
      <c r="U12" s="31">
        <f t="shared" si="9"/>
        <v>4444313</v>
      </c>
      <c r="V12" s="32">
        <f t="shared" si="9"/>
        <v>4909045</v>
      </c>
      <c r="W12" s="33">
        <f t="shared" si="9"/>
        <v>5139531.5165814329</v>
      </c>
      <c r="X12" s="34">
        <f t="shared" si="9"/>
        <v>5314515.1916879378</v>
      </c>
      <c r="Y12" s="33">
        <f t="shared" si="9"/>
        <v>5577844.9955499154</v>
      </c>
      <c r="Z12" s="328">
        <f t="shared" si="9"/>
        <v>5820048.512269699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3.5" customHeight="1" x14ac:dyDescent="0.25">
      <c r="A13" s="36" t="s">
        <v>10</v>
      </c>
      <c r="B13" s="153">
        <f>B12-B14-B15</f>
        <v>4030029.416410001</v>
      </c>
      <c r="C13" s="346">
        <f>C12-C14-C15</f>
        <v>4106390</v>
      </c>
      <c r="D13" s="354">
        <f t="shared" ref="D13:H13" si="11">D12-D14-D15</f>
        <v>4909045</v>
      </c>
      <c r="E13" s="355">
        <f t="shared" si="11"/>
        <v>5183544</v>
      </c>
      <c r="F13" s="347">
        <f t="shared" si="11"/>
        <v>5320786</v>
      </c>
      <c r="G13" s="150">
        <f t="shared" si="11"/>
        <v>5582694</v>
      </c>
      <c r="H13" s="151">
        <f t="shared" si="11"/>
        <v>5822009</v>
      </c>
      <c r="I13" s="278"/>
      <c r="J13" s="29" t="s">
        <v>10</v>
      </c>
      <c r="K13" s="25"/>
      <c r="L13" s="26"/>
      <c r="M13" s="27"/>
      <c r="N13" s="28"/>
      <c r="O13" s="28"/>
      <c r="P13" s="55"/>
      <c r="Q13" s="291"/>
      <c r="S13" s="36" t="s">
        <v>10</v>
      </c>
      <c r="T13" s="30">
        <f t="shared" ref="T13:T15" si="12">+B13-K13</f>
        <v>4030029.416410001</v>
      </c>
      <c r="U13" s="31">
        <f t="shared" ref="U13:U15" si="13">+C13-L13</f>
        <v>4106390</v>
      </c>
      <c r="V13" s="32">
        <f t="shared" ref="V13:V15" si="14">+D13-M13</f>
        <v>4909045</v>
      </c>
      <c r="W13" s="33">
        <f t="shared" ref="W13:W15" si="15">+E13-N13</f>
        <v>5183544</v>
      </c>
      <c r="X13" s="34">
        <f t="shared" ref="X13:X15" si="16">+F13-O13</f>
        <v>5320786</v>
      </c>
      <c r="Y13" s="33">
        <f t="shared" ref="Y13:Z15" si="17">+G13-P13</f>
        <v>5582694</v>
      </c>
      <c r="Z13" s="328">
        <f t="shared" si="17"/>
        <v>5822009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3.5" customHeight="1" x14ac:dyDescent="0.25">
      <c r="A14" s="36" t="s">
        <v>11</v>
      </c>
      <c r="B14" s="153">
        <v>228059</v>
      </c>
      <c r="C14" s="346">
        <v>236546</v>
      </c>
      <c r="D14" s="354">
        <v>0</v>
      </c>
      <c r="E14" s="355">
        <v>0</v>
      </c>
      <c r="F14" s="347">
        <v>0</v>
      </c>
      <c r="G14" s="150">
        <v>0</v>
      </c>
      <c r="H14" s="151">
        <v>0</v>
      </c>
      <c r="I14" s="278"/>
      <c r="J14" s="29" t="s">
        <v>11</v>
      </c>
      <c r="K14" s="25"/>
      <c r="L14" s="26"/>
      <c r="M14" s="27"/>
      <c r="N14" s="28"/>
      <c r="O14" s="28"/>
      <c r="P14" s="55"/>
      <c r="Q14" s="291"/>
      <c r="S14" s="36" t="s">
        <v>11</v>
      </c>
      <c r="T14" s="30">
        <f t="shared" si="12"/>
        <v>228059</v>
      </c>
      <c r="U14" s="31">
        <f t="shared" si="13"/>
        <v>236546</v>
      </c>
      <c r="V14" s="32">
        <f t="shared" si="14"/>
        <v>0</v>
      </c>
      <c r="W14" s="33">
        <f t="shared" si="15"/>
        <v>0</v>
      </c>
      <c r="X14" s="34">
        <f t="shared" si="16"/>
        <v>0</v>
      </c>
      <c r="Y14" s="33">
        <f t="shared" si="17"/>
        <v>0</v>
      </c>
      <c r="Z14" s="328">
        <f t="shared" si="17"/>
        <v>0</v>
      </c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3.5" customHeight="1" x14ac:dyDescent="0.25">
      <c r="A15" s="36" t="s">
        <v>12</v>
      </c>
      <c r="B15" s="153">
        <v>97739</v>
      </c>
      <c r="C15" s="346">
        <v>101377</v>
      </c>
      <c r="D15" s="354">
        <v>0</v>
      </c>
      <c r="E15" s="355">
        <v>0</v>
      </c>
      <c r="F15" s="347">
        <v>0</v>
      </c>
      <c r="G15" s="150">
        <v>0</v>
      </c>
      <c r="H15" s="151">
        <v>0</v>
      </c>
      <c r="I15" s="278"/>
      <c r="J15" s="29" t="s">
        <v>12</v>
      </c>
      <c r="K15" s="25"/>
      <c r="L15" s="26"/>
      <c r="M15" s="27"/>
      <c r="N15" s="28"/>
      <c r="O15" s="28"/>
      <c r="P15" s="55"/>
      <c r="Q15" s="291"/>
      <c r="S15" s="36" t="s">
        <v>12</v>
      </c>
      <c r="T15" s="30">
        <f t="shared" si="12"/>
        <v>97739</v>
      </c>
      <c r="U15" s="31">
        <f t="shared" si="13"/>
        <v>101377</v>
      </c>
      <c r="V15" s="32">
        <f t="shared" si="14"/>
        <v>0</v>
      </c>
      <c r="W15" s="33">
        <f t="shared" si="15"/>
        <v>0</v>
      </c>
      <c r="X15" s="34">
        <f t="shared" si="16"/>
        <v>0</v>
      </c>
      <c r="Y15" s="33">
        <f t="shared" si="17"/>
        <v>0</v>
      </c>
      <c r="Z15" s="328">
        <f t="shared" si="17"/>
        <v>0</v>
      </c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3.5" customHeight="1" x14ac:dyDescent="0.25">
      <c r="A16" s="24" t="s">
        <v>97</v>
      </c>
      <c r="B16" s="401">
        <v>0</v>
      </c>
      <c r="C16" s="346">
        <v>48500</v>
      </c>
      <c r="D16" s="354">
        <v>48500</v>
      </c>
      <c r="E16" s="355">
        <v>48500</v>
      </c>
      <c r="F16" s="347">
        <v>48500</v>
      </c>
      <c r="G16" s="150">
        <v>48500</v>
      </c>
      <c r="H16" s="151">
        <v>48500</v>
      </c>
      <c r="I16" s="278"/>
      <c r="J16" s="24" t="s">
        <v>97</v>
      </c>
      <c r="K16" s="25"/>
      <c r="L16" s="26"/>
      <c r="M16" s="27"/>
      <c r="N16" s="28"/>
      <c r="O16" s="28"/>
      <c r="P16" s="55"/>
      <c r="Q16" s="291"/>
      <c r="S16" s="24" t="s">
        <v>97</v>
      </c>
      <c r="T16" s="30">
        <f t="shared" ref="T16" si="18">+B16-K16</f>
        <v>0</v>
      </c>
      <c r="U16" s="31">
        <f t="shared" ref="U16" si="19">+C16-L16</f>
        <v>48500</v>
      </c>
      <c r="V16" s="32">
        <f t="shared" ref="V16" si="20">+D16-M16</f>
        <v>48500</v>
      </c>
      <c r="W16" s="33">
        <f t="shared" ref="W16" si="21">+E16-N16</f>
        <v>48500</v>
      </c>
      <c r="X16" s="34">
        <f t="shared" ref="X16" si="22">+F16-O16</f>
        <v>48500</v>
      </c>
      <c r="Y16" s="33">
        <f t="shared" ref="Y16" si="23">+G16-P16</f>
        <v>48500</v>
      </c>
      <c r="Z16" s="328">
        <f t="shared" ref="Z16" si="24">+H16-Q16</f>
        <v>48500</v>
      </c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13.5" customHeight="1" x14ac:dyDescent="0.25">
      <c r="A17" s="24" t="s">
        <v>15</v>
      </c>
      <c r="B17" s="77">
        <v>430574.33160999999</v>
      </c>
      <c r="C17" s="48">
        <v>529150.49016000004</v>
      </c>
      <c r="D17" s="356">
        <v>540976</v>
      </c>
      <c r="E17" s="357">
        <v>510873</v>
      </c>
      <c r="F17" s="47">
        <v>559030</v>
      </c>
      <c r="G17" s="318">
        <v>563942</v>
      </c>
      <c r="H17" s="316">
        <v>571594</v>
      </c>
      <c r="I17" s="278"/>
      <c r="J17" s="24" t="s">
        <v>15</v>
      </c>
      <c r="K17" s="25"/>
      <c r="L17" s="26"/>
      <c r="M17" s="27"/>
      <c r="N17" s="28"/>
      <c r="O17" s="28"/>
      <c r="P17" s="55"/>
      <c r="Q17" s="291"/>
      <c r="S17" s="24" t="s">
        <v>15</v>
      </c>
      <c r="T17" s="30">
        <f t="shared" ref="T17:Z17" si="25">+B17-K17</f>
        <v>430574.33160999999</v>
      </c>
      <c r="U17" s="31">
        <f t="shared" si="25"/>
        <v>529150.49016000004</v>
      </c>
      <c r="V17" s="32">
        <f t="shared" si="25"/>
        <v>540976</v>
      </c>
      <c r="W17" s="33">
        <f t="shared" si="25"/>
        <v>510873</v>
      </c>
      <c r="X17" s="34">
        <f t="shared" si="25"/>
        <v>559030</v>
      </c>
      <c r="Y17" s="33">
        <f t="shared" si="25"/>
        <v>563942</v>
      </c>
      <c r="Z17" s="328">
        <f t="shared" si="25"/>
        <v>571594</v>
      </c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3.5" customHeight="1" x14ac:dyDescent="0.25">
      <c r="A18" s="41" t="s">
        <v>16</v>
      </c>
      <c r="B18" s="358">
        <f t="shared" ref="B18:H18" si="26">B19+B20</f>
        <v>12333006.505899999</v>
      </c>
      <c r="C18" s="359">
        <f t="shared" si="26"/>
        <v>12614980.136799997</v>
      </c>
      <c r="D18" s="360">
        <f t="shared" si="26"/>
        <v>13751884</v>
      </c>
      <c r="E18" s="361">
        <f t="shared" si="26"/>
        <v>14466303</v>
      </c>
      <c r="F18" s="361">
        <f t="shared" si="26"/>
        <v>14514127</v>
      </c>
      <c r="G18" s="362">
        <f t="shared" si="26"/>
        <v>14976129</v>
      </c>
      <c r="H18" s="363">
        <f t="shared" si="26"/>
        <v>15599150</v>
      </c>
      <c r="I18" s="278"/>
      <c r="J18" s="41" t="s">
        <v>16</v>
      </c>
      <c r="K18" s="42">
        <f t="shared" ref="K18:P18" si="27">K19+K20</f>
        <v>0</v>
      </c>
      <c r="L18" s="43">
        <f t="shared" si="27"/>
        <v>0</v>
      </c>
      <c r="M18" s="44">
        <f t="shared" si="27"/>
        <v>0</v>
      </c>
      <c r="N18" s="45">
        <f t="shared" si="27"/>
        <v>222439</v>
      </c>
      <c r="O18" s="45">
        <f t="shared" si="27"/>
        <v>183449</v>
      </c>
      <c r="P18" s="282">
        <f t="shared" si="27"/>
        <v>188922</v>
      </c>
      <c r="Q18" s="292">
        <f t="shared" ref="Q18" si="28">Q19+Q20</f>
        <v>194682</v>
      </c>
      <c r="S18" s="41" t="s">
        <v>16</v>
      </c>
      <c r="T18" s="42">
        <f t="shared" ref="T18:Y18" si="29">T19+T20</f>
        <v>12333006.505899999</v>
      </c>
      <c r="U18" s="43">
        <f t="shared" si="29"/>
        <v>12614980.136799997</v>
      </c>
      <c r="V18" s="44">
        <f t="shared" si="29"/>
        <v>13751884</v>
      </c>
      <c r="W18" s="45">
        <f t="shared" si="29"/>
        <v>14243864</v>
      </c>
      <c r="X18" s="45">
        <f t="shared" si="29"/>
        <v>14330678</v>
      </c>
      <c r="Y18" s="282">
        <f t="shared" si="29"/>
        <v>14787207</v>
      </c>
      <c r="Z18" s="292">
        <f t="shared" ref="Z18" si="30">Z19+Z20</f>
        <v>15404468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3.5" customHeight="1" x14ac:dyDescent="0.25">
      <c r="A19" s="24" t="s">
        <v>17</v>
      </c>
      <c r="B19" s="77">
        <v>9732959.800999999</v>
      </c>
      <c r="C19" s="48">
        <v>9914695.8221099973</v>
      </c>
      <c r="D19" s="356">
        <v>10995764</v>
      </c>
      <c r="E19" s="357">
        <v>11592464</v>
      </c>
      <c r="F19" s="47">
        <v>11569843</v>
      </c>
      <c r="G19" s="318">
        <v>11912021</v>
      </c>
      <c r="H19" s="316">
        <v>12460242</v>
      </c>
      <c r="I19" s="278"/>
      <c r="J19" s="24" t="s">
        <v>17</v>
      </c>
      <c r="K19" s="25"/>
      <c r="L19" s="26"/>
      <c r="M19" s="27"/>
      <c r="N19" s="28">
        <v>222439</v>
      </c>
      <c r="O19" s="28">
        <v>183449</v>
      </c>
      <c r="P19" s="55">
        <v>188922</v>
      </c>
      <c r="Q19" s="291">
        <v>194682</v>
      </c>
      <c r="S19" s="24" t="s">
        <v>17</v>
      </c>
      <c r="T19" s="25">
        <f t="shared" ref="T19:Z19" si="31">+B19-K19</f>
        <v>9732959.800999999</v>
      </c>
      <c r="U19" s="26">
        <f t="shared" si="31"/>
        <v>9914695.8221099973</v>
      </c>
      <c r="V19" s="32">
        <f t="shared" si="31"/>
        <v>10995764</v>
      </c>
      <c r="W19" s="33">
        <f t="shared" si="31"/>
        <v>11370025</v>
      </c>
      <c r="X19" s="28">
        <f t="shared" si="31"/>
        <v>11386394</v>
      </c>
      <c r="Y19" s="55">
        <f t="shared" si="31"/>
        <v>11723099</v>
      </c>
      <c r="Z19" s="291">
        <f t="shared" si="31"/>
        <v>12265560</v>
      </c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3.5" customHeight="1" x14ac:dyDescent="0.25">
      <c r="A20" s="24" t="s">
        <v>18</v>
      </c>
      <c r="B20" s="73">
        <f>SUM(B21:B29)</f>
        <v>2600046.7049000002</v>
      </c>
      <c r="C20" s="48">
        <f t="shared" ref="C20:H20" si="32">SUM(C21:C29)</f>
        <v>2700284.3146899999</v>
      </c>
      <c r="D20" s="149">
        <f t="shared" si="32"/>
        <v>2756120</v>
      </c>
      <c r="E20" s="150">
        <f t="shared" si="32"/>
        <v>2873839</v>
      </c>
      <c r="F20" s="47">
        <f t="shared" si="32"/>
        <v>2944284</v>
      </c>
      <c r="G20" s="318">
        <f t="shared" si="32"/>
        <v>3064108</v>
      </c>
      <c r="H20" s="316">
        <f t="shared" si="32"/>
        <v>3138908</v>
      </c>
      <c r="I20" s="278"/>
      <c r="J20" s="24" t="s">
        <v>18</v>
      </c>
      <c r="K20" s="25"/>
      <c r="L20" s="26"/>
      <c r="M20" s="32">
        <f t="shared" ref="M20:P20" si="33">SUM(M21:M28)</f>
        <v>0</v>
      </c>
      <c r="N20" s="33">
        <f t="shared" si="33"/>
        <v>0</v>
      </c>
      <c r="O20" s="47">
        <f t="shared" si="33"/>
        <v>0</v>
      </c>
      <c r="P20" s="318">
        <f t="shared" si="33"/>
        <v>0</v>
      </c>
      <c r="Q20" s="316">
        <f t="shared" ref="Q20" si="34">SUM(Q21:Q28)</f>
        <v>0</v>
      </c>
      <c r="S20" s="24" t="s">
        <v>18</v>
      </c>
      <c r="T20" s="25">
        <f>SUM(T21:T29)</f>
        <v>2600046.7049000002</v>
      </c>
      <c r="U20" s="26">
        <f t="shared" ref="U20:Z20" si="35">SUM(U21:U29)</f>
        <v>2700284.3146899999</v>
      </c>
      <c r="V20" s="32">
        <f t="shared" si="35"/>
        <v>2756120</v>
      </c>
      <c r="W20" s="33">
        <f t="shared" si="35"/>
        <v>2873839</v>
      </c>
      <c r="X20" s="28">
        <f t="shared" si="35"/>
        <v>2944284</v>
      </c>
      <c r="Y20" s="55">
        <f t="shared" si="35"/>
        <v>3064108</v>
      </c>
      <c r="Z20" s="291">
        <f t="shared" si="35"/>
        <v>3138908</v>
      </c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3.5" customHeight="1" x14ac:dyDescent="0.25">
      <c r="A21" s="29" t="s">
        <v>19</v>
      </c>
      <c r="B21" s="77">
        <v>1315052.5247499999</v>
      </c>
      <c r="C21" s="48">
        <v>1352021.7734699999</v>
      </c>
      <c r="D21" s="356">
        <v>1360728</v>
      </c>
      <c r="E21" s="357">
        <v>1374975</v>
      </c>
      <c r="F21" s="47">
        <v>1391347</v>
      </c>
      <c r="G21" s="318">
        <v>1413454</v>
      </c>
      <c r="H21" s="316">
        <v>1444275</v>
      </c>
      <c r="I21" s="278"/>
      <c r="J21" s="29" t="s">
        <v>19</v>
      </c>
      <c r="K21" s="25"/>
      <c r="L21" s="26"/>
      <c r="M21" s="27"/>
      <c r="N21" s="28"/>
      <c r="O21" s="28"/>
      <c r="P21" s="55"/>
      <c r="Q21" s="291"/>
      <c r="S21" s="29" t="s">
        <v>19</v>
      </c>
      <c r="T21" s="37">
        <f t="shared" ref="T21:Z28" si="36">+B21-K21</f>
        <v>1315052.5247499999</v>
      </c>
      <c r="U21" s="49">
        <f t="shared" si="36"/>
        <v>1352021.7734699999</v>
      </c>
      <c r="V21" s="32">
        <f t="shared" si="36"/>
        <v>1360728</v>
      </c>
      <c r="W21" s="33">
        <f t="shared" si="36"/>
        <v>1374975</v>
      </c>
      <c r="X21" s="28">
        <f t="shared" si="36"/>
        <v>1391347</v>
      </c>
      <c r="Y21" s="55">
        <f t="shared" si="36"/>
        <v>1413454</v>
      </c>
      <c r="Z21" s="291">
        <f t="shared" si="36"/>
        <v>1444275</v>
      </c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3.5" customHeight="1" x14ac:dyDescent="0.25">
      <c r="A22" s="29" t="s">
        <v>20</v>
      </c>
      <c r="B22" s="77">
        <v>256028.68348000001</v>
      </c>
      <c r="C22" s="48">
        <v>232299.74083000002</v>
      </c>
      <c r="D22" s="356">
        <v>252622</v>
      </c>
      <c r="E22" s="357">
        <v>251083</v>
      </c>
      <c r="F22" s="47">
        <v>250856</v>
      </c>
      <c r="G22" s="318">
        <v>250047</v>
      </c>
      <c r="H22" s="316">
        <v>250632</v>
      </c>
      <c r="I22" s="278"/>
      <c r="J22" s="29" t="s">
        <v>20</v>
      </c>
      <c r="K22" s="25"/>
      <c r="L22" s="26"/>
      <c r="M22" s="27"/>
      <c r="N22" s="28"/>
      <c r="O22" s="28"/>
      <c r="P22" s="55"/>
      <c r="Q22" s="291"/>
      <c r="S22" s="29" t="s">
        <v>20</v>
      </c>
      <c r="T22" s="37">
        <f t="shared" si="36"/>
        <v>256028.68348000001</v>
      </c>
      <c r="U22" s="49">
        <f t="shared" si="36"/>
        <v>232299.74083000002</v>
      </c>
      <c r="V22" s="32">
        <f t="shared" si="36"/>
        <v>252622</v>
      </c>
      <c r="W22" s="33">
        <f t="shared" si="36"/>
        <v>251083</v>
      </c>
      <c r="X22" s="28">
        <f t="shared" si="36"/>
        <v>250856</v>
      </c>
      <c r="Y22" s="55">
        <f t="shared" si="36"/>
        <v>250047</v>
      </c>
      <c r="Z22" s="291">
        <f t="shared" si="36"/>
        <v>250632</v>
      </c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3.5" customHeight="1" x14ac:dyDescent="0.25">
      <c r="A23" s="29" t="s">
        <v>21</v>
      </c>
      <c r="B23" s="77">
        <v>52897.642440000011</v>
      </c>
      <c r="C23" s="48">
        <v>55801.913319999992</v>
      </c>
      <c r="D23" s="356">
        <v>54771</v>
      </c>
      <c r="E23" s="357">
        <v>54378</v>
      </c>
      <c r="F23" s="47">
        <v>54268</v>
      </c>
      <c r="G23" s="318">
        <v>54033</v>
      </c>
      <c r="H23" s="316">
        <v>54099</v>
      </c>
      <c r="I23" s="278"/>
      <c r="J23" s="29" t="s">
        <v>21</v>
      </c>
      <c r="K23" s="25"/>
      <c r="L23" s="26"/>
      <c r="M23" s="27"/>
      <c r="N23" s="28"/>
      <c r="O23" s="28"/>
      <c r="P23" s="55"/>
      <c r="Q23" s="291"/>
      <c r="S23" s="29" t="s">
        <v>21</v>
      </c>
      <c r="T23" s="37">
        <f t="shared" si="36"/>
        <v>52897.642440000011</v>
      </c>
      <c r="U23" s="49">
        <f t="shared" si="36"/>
        <v>55801.913319999992</v>
      </c>
      <c r="V23" s="32">
        <f t="shared" si="36"/>
        <v>54771</v>
      </c>
      <c r="W23" s="33">
        <f t="shared" si="36"/>
        <v>54378</v>
      </c>
      <c r="X23" s="28">
        <f t="shared" si="36"/>
        <v>54268</v>
      </c>
      <c r="Y23" s="55">
        <f t="shared" si="36"/>
        <v>54033</v>
      </c>
      <c r="Z23" s="291">
        <f t="shared" si="36"/>
        <v>54099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3.5" customHeight="1" x14ac:dyDescent="0.25">
      <c r="A24" s="29" t="s">
        <v>22</v>
      </c>
      <c r="B24" s="77">
        <v>5068.7261299999991</v>
      </c>
      <c r="C24" s="48">
        <v>4983.5142699999988</v>
      </c>
      <c r="D24" s="356">
        <v>4812</v>
      </c>
      <c r="E24" s="357">
        <v>4766</v>
      </c>
      <c r="F24" s="47">
        <v>4744</v>
      </c>
      <c r="G24" s="318">
        <v>4711</v>
      </c>
      <c r="H24" s="316">
        <v>4707</v>
      </c>
      <c r="I24" s="278"/>
      <c r="J24" s="29" t="s">
        <v>22</v>
      </c>
      <c r="K24" s="25"/>
      <c r="L24" s="26"/>
      <c r="M24" s="27"/>
      <c r="N24" s="28"/>
      <c r="O24" s="28"/>
      <c r="P24" s="55"/>
      <c r="Q24" s="291"/>
      <c r="S24" s="29" t="s">
        <v>22</v>
      </c>
      <c r="T24" s="37">
        <f t="shared" si="36"/>
        <v>5068.7261299999991</v>
      </c>
      <c r="U24" s="49">
        <f t="shared" si="36"/>
        <v>4983.5142699999988</v>
      </c>
      <c r="V24" s="32">
        <f t="shared" si="36"/>
        <v>4812</v>
      </c>
      <c r="W24" s="33">
        <f t="shared" si="36"/>
        <v>4766</v>
      </c>
      <c r="X24" s="28">
        <f t="shared" si="36"/>
        <v>4744</v>
      </c>
      <c r="Y24" s="55">
        <f t="shared" si="36"/>
        <v>4711</v>
      </c>
      <c r="Z24" s="291">
        <f t="shared" si="36"/>
        <v>4707</v>
      </c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3.5" customHeight="1" x14ac:dyDescent="0.25">
      <c r="A25" s="29" t="s">
        <v>23</v>
      </c>
      <c r="B25" s="77">
        <v>936552.02467999991</v>
      </c>
      <c r="C25" s="48">
        <v>1021078.1292499996</v>
      </c>
      <c r="D25" s="356">
        <v>951977</v>
      </c>
      <c r="E25" s="357">
        <v>1056303</v>
      </c>
      <c r="F25" s="47">
        <v>1108904</v>
      </c>
      <c r="G25" s="318">
        <v>1206148</v>
      </c>
      <c r="H25" s="316">
        <v>1247147</v>
      </c>
      <c r="I25" s="278"/>
      <c r="J25" s="29" t="s">
        <v>23</v>
      </c>
      <c r="K25" s="25"/>
      <c r="L25" s="26"/>
      <c r="M25" s="27"/>
      <c r="N25" s="28"/>
      <c r="O25" s="28"/>
      <c r="P25" s="55"/>
      <c r="Q25" s="291"/>
      <c r="S25" s="29" t="s">
        <v>23</v>
      </c>
      <c r="T25" s="37">
        <f t="shared" si="36"/>
        <v>936552.02467999991</v>
      </c>
      <c r="U25" s="49">
        <f t="shared" si="36"/>
        <v>1021078.1292499996</v>
      </c>
      <c r="V25" s="32">
        <f t="shared" si="36"/>
        <v>951977</v>
      </c>
      <c r="W25" s="33">
        <f t="shared" si="36"/>
        <v>1056303</v>
      </c>
      <c r="X25" s="28">
        <f t="shared" si="36"/>
        <v>1108904</v>
      </c>
      <c r="Y25" s="55">
        <f t="shared" si="36"/>
        <v>1206148</v>
      </c>
      <c r="Z25" s="291">
        <f t="shared" si="36"/>
        <v>1247147</v>
      </c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3.5" customHeight="1" x14ac:dyDescent="0.25">
      <c r="A26" s="29" t="s">
        <v>24</v>
      </c>
      <c r="B26" s="77">
        <v>13138.471909999998</v>
      </c>
      <c r="C26" s="48">
        <v>12777.880029999998</v>
      </c>
      <c r="D26" s="356">
        <v>12363</v>
      </c>
      <c r="E26" s="357">
        <v>12437</v>
      </c>
      <c r="F26" s="47">
        <v>12575</v>
      </c>
      <c r="G26" s="318">
        <v>12686</v>
      </c>
      <c r="H26" s="316">
        <v>12869</v>
      </c>
      <c r="I26" s="278"/>
      <c r="J26" s="29" t="s">
        <v>24</v>
      </c>
      <c r="K26" s="25"/>
      <c r="L26" s="26"/>
      <c r="M26" s="27"/>
      <c r="N26" s="28"/>
      <c r="O26" s="28"/>
      <c r="P26" s="55"/>
      <c r="Q26" s="291"/>
      <c r="S26" s="29" t="s">
        <v>24</v>
      </c>
      <c r="T26" s="37">
        <f t="shared" si="36"/>
        <v>13138.471909999998</v>
      </c>
      <c r="U26" s="49">
        <f t="shared" si="36"/>
        <v>12777.880029999998</v>
      </c>
      <c r="V26" s="32">
        <f t="shared" si="36"/>
        <v>12363</v>
      </c>
      <c r="W26" s="33">
        <f t="shared" si="36"/>
        <v>12437</v>
      </c>
      <c r="X26" s="28">
        <f t="shared" si="36"/>
        <v>12575</v>
      </c>
      <c r="Y26" s="55">
        <f t="shared" si="36"/>
        <v>12686</v>
      </c>
      <c r="Z26" s="291">
        <f t="shared" si="36"/>
        <v>12869</v>
      </c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3.5" customHeight="1" x14ac:dyDescent="0.25">
      <c r="A27" s="29" t="s">
        <v>25</v>
      </c>
      <c r="B27" s="77">
        <v>21109.318210000005</v>
      </c>
      <c r="C27" s="48">
        <v>21127.798239999996</v>
      </c>
      <c r="D27" s="356">
        <v>21002</v>
      </c>
      <c r="E27" s="357">
        <v>21183</v>
      </c>
      <c r="F27" s="47">
        <v>21475</v>
      </c>
      <c r="G27" s="318">
        <v>21723</v>
      </c>
      <c r="H27" s="316">
        <v>22096</v>
      </c>
      <c r="I27" s="278"/>
      <c r="J27" s="29" t="s">
        <v>25</v>
      </c>
      <c r="K27" s="25"/>
      <c r="L27" s="26"/>
      <c r="M27" s="27"/>
      <c r="N27" s="28"/>
      <c r="O27" s="28"/>
      <c r="P27" s="55"/>
      <c r="Q27" s="291"/>
      <c r="S27" s="29" t="s">
        <v>25</v>
      </c>
      <c r="T27" s="37">
        <f t="shared" si="36"/>
        <v>21109.318210000005</v>
      </c>
      <c r="U27" s="49">
        <f t="shared" si="36"/>
        <v>21127.798239999996</v>
      </c>
      <c r="V27" s="32">
        <f t="shared" si="36"/>
        <v>21002</v>
      </c>
      <c r="W27" s="33">
        <f t="shared" si="36"/>
        <v>21183</v>
      </c>
      <c r="X27" s="28">
        <f t="shared" si="36"/>
        <v>21475</v>
      </c>
      <c r="Y27" s="55">
        <f t="shared" si="36"/>
        <v>21723</v>
      </c>
      <c r="Z27" s="291">
        <f t="shared" si="36"/>
        <v>22096</v>
      </c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3.5" customHeight="1" x14ac:dyDescent="0.25">
      <c r="A28" s="29" t="s">
        <v>26</v>
      </c>
      <c r="B28" s="77">
        <v>199.31329999999997</v>
      </c>
      <c r="C28" s="48">
        <v>193.56527999999997</v>
      </c>
      <c r="D28" s="356">
        <v>180</v>
      </c>
      <c r="E28" s="357">
        <v>154</v>
      </c>
      <c r="F28" s="47">
        <v>134</v>
      </c>
      <c r="G28" s="318">
        <v>117</v>
      </c>
      <c r="H28" s="316">
        <v>100</v>
      </c>
      <c r="I28" s="278"/>
      <c r="J28" s="29" t="s">
        <v>26</v>
      </c>
      <c r="K28" s="25"/>
      <c r="L28" s="26"/>
      <c r="M28" s="27"/>
      <c r="N28" s="28"/>
      <c r="O28" s="28"/>
      <c r="P28" s="55"/>
      <c r="Q28" s="291"/>
      <c r="S28" s="29" t="s">
        <v>26</v>
      </c>
      <c r="T28" s="37">
        <f t="shared" si="36"/>
        <v>199.31329999999997</v>
      </c>
      <c r="U28" s="49">
        <f t="shared" si="36"/>
        <v>193.56527999999997</v>
      </c>
      <c r="V28" s="32">
        <f t="shared" si="36"/>
        <v>180</v>
      </c>
      <c r="W28" s="33">
        <f t="shared" si="36"/>
        <v>154</v>
      </c>
      <c r="X28" s="28">
        <f t="shared" si="36"/>
        <v>134</v>
      </c>
      <c r="Y28" s="55">
        <f t="shared" si="36"/>
        <v>117</v>
      </c>
      <c r="Z28" s="291">
        <f t="shared" si="36"/>
        <v>100</v>
      </c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3.5" customHeight="1" x14ac:dyDescent="0.25">
      <c r="A29" s="29" t="s">
        <v>101</v>
      </c>
      <c r="B29" s="77">
        <v>0</v>
      </c>
      <c r="C29" s="48">
        <v>0</v>
      </c>
      <c r="D29" s="356">
        <v>97665</v>
      </c>
      <c r="E29" s="357">
        <v>98560</v>
      </c>
      <c r="F29" s="47">
        <v>99981</v>
      </c>
      <c r="G29" s="318">
        <v>101189</v>
      </c>
      <c r="H29" s="316">
        <v>102983</v>
      </c>
      <c r="I29" s="278"/>
      <c r="J29" s="29" t="s">
        <v>101</v>
      </c>
      <c r="K29" s="25"/>
      <c r="L29" s="26"/>
      <c r="M29" s="27"/>
      <c r="N29" s="28"/>
      <c r="O29" s="28"/>
      <c r="P29" s="55"/>
      <c r="Q29" s="291"/>
      <c r="S29" s="29" t="s">
        <v>101</v>
      </c>
      <c r="T29" s="37">
        <f t="shared" ref="T29" si="37">+B29-K29</f>
        <v>0</v>
      </c>
      <c r="U29" s="49">
        <f t="shared" ref="U29" si="38">+C29-L29</f>
        <v>0</v>
      </c>
      <c r="V29" s="32">
        <f t="shared" ref="V29" si="39">+D29-M29</f>
        <v>97665</v>
      </c>
      <c r="W29" s="33">
        <f t="shared" ref="W29" si="40">+E29-N29</f>
        <v>98560</v>
      </c>
      <c r="X29" s="28">
        <f t="shared" ref="X29" si="41">+F29-O29</f>
        <v>99981</v>
      </c>
      <c r="Y29" s="55">
        <f t="shared" ref="Y29" si="42">+G29-P29</f>
        <v>101189</v>
      </c>
      <c r="Z29" s="291">
        <f t="shared" ref="Z29" si="43">+H29-Q29</f>
        <v>102983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13.5" customHeight="1" x14ac:dyDescent="0.25">
      <c r="A30" s="41" t="s">
        <v>27</v>
      </c>
      <c r="B30" s="358">
        <f t="shared" ref="B30:H30" si="44">SUM(B31:B34)</f>
        <v>37916.567119999992</v>
      </c>
      <c r="C30" s="359">
        <f t="shared" si="44"/>
        <v>36827.937919999997</v>
      </c>
      <c r="D30" s="360">
        <f t="shared" si="44"/>
        <v>44901</v>
      </c>
      <c r="E30" s="361">
        <f t="shared" si="44"/>
        <v>48573</v>
      </c>
      <c r="F30" s="361">
        <f t="shared" si="44"/>
        <v>51421</v>
      </c>
      <c r="G30" s="362">
        <f t="shared" si="44"/>
        <v>54286</v>
      </c>
      <c r="H30" s="363">
        <f t="shared" si="44"/>
        <v>57316</v>
      </c>
      <c r="I30" s="278"/>
      <c r="J30" s="41" t="s">
        <v>27</v>
      </c>
      <c r="K30" s="42">
        <f t="shared" ref="K30:P30" si="45">SUM(K31:K34)</f>
        <v>0</v>
      </c>
      <c r="L30" s="43">
        <f t="shared" si="45"/>
        <v>0</v>
      </c>
      <c r="M30" s="44">
        <f t="shared" si="45"/>
        <v>0</v>
      </c>
      <c r="N30" s="45">
        <f t="shared" si="45"/>
        <v>0</v>
      </c>
      <c r="O30" s="45">
        <f t="shared" si="45"/>
        <v>0</v>
      </c>
      <c r="P30" s="282">
        <f t="shared" si="45"/>
        <v>0</v>
      </c>
      <c r="Q30" s="292">
        <f t="shared" ref="Q30" si="46">SUM(Q31:Q34)</f>
        <v>0</v>
      </c>
      <c r="S30" s="41" t="s">
        <v>27</v>
      </c>
      <c r="T30" s="42">
        <f t="shared" ref="T30:Y30" si="47">SUM(T31:T34)</f>
        <v>37916.567119999992</v>
      </c>
      <c r="U30" s="43">
        <f t="shared" si="47"/>
        <v>36827.937919999997</v>
      </c>
      <c r="V30" s="44">
        <f t="shared" si="47"/>
        <v>44901</v>
      </c>
      <c r="W30" s="45">
        <f t="shared" si="47"/>
        <v>48573</v>
      </c>
      <c r="X30" s="45">
        <f t="shared" si="47"/>
        <v>51421</v>
      </c>
      <c r="Y30" s="282">
        <f t="shared" si="47"/>
        <v>54286</v>
      </c>
      <c r="Z30" s="292">
        <f t="shared" ref="Z30" si="48">SUM(Z31:Z34)</f>
        <v>57316</v>
      </c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 ht="13.5" customHeight="1" x14ac:dyDescent="0.25">
      <c r="A31" s="24" t="s">
        <v>28</v>
      </c>
      <c r="B31" s="77">
        <v>12.173110000000001</v>
      </c>
      <c r="C31" s="48">
        <v>14.2415</v>
      </c>
      <c r="D31" s="356">
        <v>50</v>
      </c>
      <c r="E31" s="357">
        <v>0</v>
      </c>
      <c r="F31" s="47">
        <v>0</v>
      </c>
      <c r="G31" s="318">
        <v>0</v>
      </c>
      <c r="H31" s="316">
        <v>0</v>
      </c>
      <c r="I31" s="278"/>
      <c r="J31" s="24" t="s">
        <v>28</v>
      </c>
      <c r="K31" s="25"/>
      <c r="L31" s="26"/>
      <c r="M31" s="27"/>
      <c r="N31" s="28"/>
      <c r="O31" s="28"/>
      <c r="P31" s="55"/>
      <c r="Q31" s="291"/>
      <c r="S31" s="24" t="s">
        <v>28</v>
      </c>
      <c r="T31" s="25">
        <f t="shared" ref="T31:Z34" si="49">+B31-K31</f>
        <v>12.173110000000001</v>
      </c>
      <c r="U31" s="49">
        <f t="shared" si="49"/>
        <v>14.2415</v>
      </c>
      <c r="V31" s="32">
        <f t="shared" si="49"/>
        <v>50</v>
      </c>
      <c r="W31" s="33">
        <f t="shared" si="49"/>
        <v>0</v>
      </c>
      <c r="X31" s="28">
        <f t="shared" si="49"/>
        <v>0</v>
      </c>
      <c r="Y31" s="55">
        <f t="shared" si="49"/>
        <v>0</v>
      </c>
      <c r="Z31" s="291">
        <f t="shared" si="49"/>
        <v>0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 ht="13.5" customHeight="1" x14ac:dyDescent="0.25">
      <c r="A32" s="24" t="s">
        <v>29</v>
      </c>
      <c r="B32" s="77">
        <v>0.29043000000000002</v>
      </c>
      <c r="C32" s="48">
        <v>0</v>
      </c>
      <c r="D32" s="356">
        <v>0</v>
      </c>
      <c r="E32" s="357">
        <v>0</v>
      </c>
      <c r="F32" s="47">
        <v>0</v>
      </c>
      <c r="G32" s="318">
        <v>0</v>
      </c>
      <c r="H32" s="316">
        <v>0</v>
      </c>
      <c r="I32" s="278"/>
      <c r="J32" s="24" t="s">
        <v>29</v>
      </c>
      <c r="K32" s="25"/>
      <c r="L32" s="26"/>
      <c r="M32" s="27"/>
      <c r="N32" s="28"/>
      <c r="O32" s="28"/>
      <c r="P32" s="55"/>
      <c r="Q32" s="291"/>
      <c r="S32" s="24" t="s">
        <v>29</v>
      </c>
      <c r="T32" s="25">
        <f t="shared" si="49"/>
        <v>0.29043000000000002</v>
      </c>
      <c r="U32" s="49">
        <f t="shared" si="49"/>
        <v>0</v>
      </c>
      <c r="V32" s="32">
        <f t="shared" si="49"/>
        <v>0</v>
      </c>
      <c r="W32" s="33">
        <f t="shared" si="49"/>
        <v>0</v>
      </c>
      <c r="X32" s="28">
        <f t="shared" si="49"/>
        <v>0</v>
      </c>
      <c r="Y32" s="55">
        <f t="shared" si="49"/>
        <v>0</v>
      </c>
      <c r="Z32" s="291">
        <f t="shared" si="49"/>
        <v>0</v>
      </c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1:36" ht="13.5" customHeight="1" x14ac:dyDescent="0.25">
      <c r="A33" s="24" t="s">
        <v>30</v>
      </c>
      <c r="B33" s="77">
        <v>37904.103579999995</v>
      </c>
      <c r="C33" s="48">
        <v>36813.69642</v>
      </c>
      <c r="D33" s="356">
        <v>44851</v>
      </c>
      <c r="E33" s="357">
        <v>48573</v>
      </c>
      <c r="F33" s="47">
        <v>51421</v>
      </c>
      <c r="G33" s="318">
        <v>54286</v>
      </c>
      <c r="H33" s="316">
        <v>57316</v>
      </c>
      <c r="I33" s="278"/>
      <c r="J33" s="24" t="s">
        <v>30</v>
      </c>
      <c r="K33" s="25"/>
      <c r="L33" s="26"/>
      <c r="M33" s="27"/>
      <c r="N33" s="28"/>
      <c r="O33" s="28"/>
      <c r="P33" s="55"/>
      <c r="Q33" s="291"/>
      <c r="S33" s="24" t="s">
        <v>30</v>
      </c>
      <c r="T33" s="38">
        <f t="shared" si="49"/>
        <v>37904.103579999995</v>
      </c>
      <c r="U33" s="49">
        <f t="shared" si="49"/>
        <v>36813.69642</v>
      </c>
      <c r="V33" s="32">
        <f t="shared" si="49"/>
        <v>44851</v>
      </c>
      <c r="W33" s="33">
        <f t="shared" si="49"/>
        <v>48573</v>
      </c>
      <c r="X33" s="28">
        <f t="shared" si="49"/>
        <v>51421</v>
      </c>
      <c r="Y33" s="55">
        <f t="shared" si="49"/>
        <v>54286</v>
      </c>
      <c r="Z33" s="291">
        <f t="shared" si="49"/>
        <v>57316</v>
      </c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1:36" ht="13.5" customHeight="1" x14ac:dyDescent="0.25">
      <c r="A34" s="24" t="s">
        <v>31</v>
      </c>
      <c r="B34" s="77">
        <v>0</v>
      </c>
      <c r="C34" s="48">
        <v>0</v>
      </c>
      <c r="D34" s="356">
        <v>0</v>
      </c>
      <c r="E34" s="357">
        <v>0</v>
      </c>
      <c r="F34" s="47">
        <v>0</v>
      </c>
      <c r="G34" s="318">
        <v>0</v>
      </c>
      <c r="H34" s="316">
        <v>0</v>
      </c>
      <c r="I34" s="278"/>
      <c r="J34" s="24" t="s">
        <v>31</v>
      </c>
      <c r="K34" s="25"/>
      <c r="L34" s="26"/>
      <c r="M34" s="27"/>
      <c r="N34" s="28"/>
      <c r="O34" s="28"/>
      <c r="P34" s="55"/>
      <c r="Q34" s="291"/>
      <c r="S34" s="24" t="s">
        <v>31</v>
      </c>
      <c r="T34" s="25">
        <f t="shared" si="49"/>
        <v>0</v>
      </c>
      <c r="U34" s="49">
        <f t="shared" si="49"/>
        <v>0</v>
      </c>
      <c r="V34" s="32">
        <f t="shared" si="49"/>
        <v>0</v>
      </c>
      <c r="W34" s="33">
        <f t="shared" si="49"/>
        <v>0</v>
      </c>
      <c r="X34" s="28">
        <f t="shared" si="49"/>
        <v>0</v>
      </c>
      <c r="Y34" s="55">
        <f t="shared" si="49"/>
        <v>0</v>
      </c>
      <c r="Z34" s="291">
        <f t="shared" si="49"/>
        <v>0</v>
      </c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 ht="13.5" customHeight="1" x14ac:dyDescent="0.25">
      <c r="A35" s="41" t="s">
        <v>32</v>
      </c>
      <c r="B35" s="358">
        <f t="shared" ref="B35:H35" si="50">SUM(B36:B37)</f>
        <v>791189.0454200001</v>
      </c>
      <c r="C35" s="359">
        <f t="shared" si="50"/>
        <v>973461.24368000007</v>
      </c>
      <c r="D35" s="360">
        <f t="shared" si="50"/>
        <v>1023183</v>
      </c>
      <c r="E35" s="361">
        <f t="shared" si="50"/>
        <v>1059560</v>
      </c>
      <c r="F35" s="361">
        <f t="shared" si="50"/>
        <v>1074028</v>
      </c>
      <c r="G35" s="362">
        <f t="shared" si="50"/>
        <v>1090708</v>
      </c>
      <c r="H35" s="363">
        <f t="shared" si="50"/>
        <v>1109355</v>
      </c>
      <c r="I35" s="278"/>
      <c r="J35" s="41" t="s">
        <v>32</v>
      </c>
      <c r="K35" s="50">
        <f>+K36+K37</f>
        <v>0</v>
      </c>
      <c r="L35" s="43">
        <f t="shared" ref="L35:Q35" si="51">+L36+L37</f>
        <v>0</v>
      </c>
      <c r="M35" s="44">
        <f t="shared" si="51"/>
        <v>0</v>
      </c>
      <c r="N35" s="45">
        <f t="shared" si="51"/>
        <v>0</v>
      </c>
      <c r="O35" s="45">
        <f t="shared" si="51"/>
        <v>0</v>
      </c>
      <c r="P35" s="282">
        <f t="shared" si="51"/>
        <v>0</v>
      </c>
      <c r="Q35" s="292">
        <f t="shared" si="51"/>
        <v>0</v>
      </c>
      <c r="R35" s="51"/>
      <c r="S35" s="41" t="s">
        <v>32</v>
      </c>
      <c r="T35" s="42">
        <f t="shared" ref="T35:Z35" si="52">SUM(T36:T37)</f>
        <v>791189.0454200001</v>
      </c>
      <c r="U35" s="43">
        <f t="shared" si="52"/>
        <v>973461.24368000007</v>
      </c>
      <c r="V35" s="44">
        <f t="shared" si="52"/>
        <v>1023183</v>
      </c>
      <c r="W35" s="45">
        <f t="shared" si="52"/>
        <v>1059560</v>
      </c>
      <c r="X35" s="45">
        <f t="shared" si="52"/>
        <v>1074028</v>
      </c>
      <c r="Y35" s="282">
        <f t="shared" si="52"/>
        <v>1090708</v>
      </c>
      <c r="Z35" s="292">
        <f t="shared" si="52"/>
        <v>1109355</v>
      </c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1:36" ht="13.5" customHeight="1" x14ac:dyDescent="0.25">
      <c r="A36" s="24" t="s">
        <v>33</v>
      </c>
      <c r="B36" s="77">
        <v>496602.23708000005</v>
      </c>
      <c r="C36" s="48">
        <v>618717.19252000004</v>
      </c>
      <c r="D36" s="356">
        <v>656692</v>
      </c>
      <c r="E36" s="357">
        <v>672569</v>
      </c>
      <c r="F36" s="47">
        <v>680806</v>
      </c>
      <c r="G36" s="318">
        <v>689561</v>
      </c>
      <c r="H36" s="316">
        <v>697733</v>
      </c>
      <c r="I36" s="278"/>
      <c r="J36" s="24" t="s">
        <v>33</v>
      </c>
      <c r="K36" s="38"/>
      <c r="L36" s="26"/>
      <c r="M36" s="27"/>
      <c r="N36" s="28"/>
      <c r="O36" s="28"/>
      <c r="P36" s="55"/>
      <c r="Q36" s="291"/>
      <c r="S36" s="24" t="s">
        <v>33</v>
      </c>
      <c r="T36" s="25">
        <f t="shared" ref="T36:Z37" si="53">+B36-K36</f>
        <v>496602.23708000005</v>
      </c>
      <c r="U36" s="26">
        <f t="shared" si="53"/>
        <v>618717.19252000004</v>
      </c>
      <c r="V36" s="39">
        <f t="shared" si="53"/>
        <v>656692</v>
      </c>
      <c r="W36" s="40">
        <f t="shared" si="53"/>
        <v>672569</v>
      </c>
      <c r="X36" s="28">
        <f t="shared" si="53"/>
        <v>680806</v>
      </c>
      <c r="Y36" s="55">
        <f t="shared" si="53"/>
        <v>689561</v>
      </c>
      <c r="Z36" s="291">
        <f t="shared" si="53"/>
        <v>697733</v>
      </c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1:36" ht="13.5" customHeight="1" x14ac:dyDescent="0.25">
      <c r="A37" s="24" t="s">
        <v>34</v>
      </c>
      <c r="B37" s="77">
        <v>294586.80833999999</v>
      </c>
      <c r="C37" s="48">
        <v>354744.05116000003</v>
      </c>
      <c r="D37" s="356">
        <v>366491</v>
      </c>
      <c r="E37" s="357">
        <v>386991</v>
      </c>
      <c r="F37" s="47">
        <v>393222</v>
      </c>
      <c r="G37" s="318">
        <v>401147</v>
      </c>
      <c r="H37" s="316">
        <v>411622</v>
      </c>
      <c r="I37" s="278"/>
      <c r="J37" s="24" t="s">
        <v>34</v>
      </c>
      <c r="K37" s="38"/>
      <c r="L37" s="26"/>
      <c r="M37" s="27"/>
      <c r="N37" s="28"/>
      <c r="O37" s="28"/>
      <c r="P37" s="55"/>
      <c r="Q37" s="291"/>
      <c r="S37" s="24" t="s">
        <v>34</v>
      </c>
      <c r="T37" s="38">
        <f t="shared" si="53"/>
        <v>294586.80833999999</v>
      </c>
      <c r="U37" s="26">
        <f t="shared" si="53"/>
        <v>354744.05116000003</v>
      </c>
      <c r="V37" s="39">
        <f t="shared" si="53"/>
        <v>366491</v>
      </c>
      <c r="W37" s="40">
        <f t="shared" si="53"/>
        <v>386991</v>
      </c>
      <c r="X37" s="28">
        <f t="shared" si="53"/>
        <v>393222</v>
      </c>
      <c r="Y37" s="55">
        <f t="shared" si="53"/>
        <v>401147</v>
      </c>
      <c r="Z37" s="291">
        <f t="shared" si="53"/>
        <v>411622</v>
      </c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1:36" ht="13.5" customHeight="1" x14ac:dyDescent="0.25">
      <c r="A38" s="41" t="s">
        <v>36</v>
      </c>
      <c r="B38" s="358">
        <f t="shared" ref="B38:H38" si="54">SUM(B39:B46,B49:B53)</f>
        <v>523932.48701999994</v>
      </c>
      <c r="C38" s="359">
        <f t="shared" si="54"/>
        <v>924241.38088999991</v>
      </c>
      <c r="D38" s="360">
        <f t="shared" si="54"/>
        <v>1195930</v>
      </c>
      <c r="E38" s="361">
        <f t="shared" si="54"/>
        <v>1333294</v>
      </c>
      <c r="F38" s="361">
        <f t="shared" si="54"/>
        <v>1309593</v>
      </c>
      <c r="G38" s="362">
        <f t="shared" si="54"/>
        <v>1223001</v>
      </c>
      <c r="H38" s="363">
        <f t="shared" si="54"/>
        <v>1271032</v>
      </c>
      <c r="I38" s="278"/>
      <c r="J38" s="41" t="s">
        <v>37</v>
      </c>
      <c r="K38" s="42">
        <f t="shared" ref="K38:Q38" si="55">SUM(K39:K46,K49:K53)</f>
        <v>0</v>
      </c>
      <c r="L38" s="43">
        <f t="shared" si="55"/>
        <v>0</v>
      </c>
      <c r="M38" s="44">
        <f t="shared" si="55"/>
        <v>0</v>
      </c>
      <c r="N38" s="45">
        <f t="shared" si="55"/>
        <v>43023</v>
      </c>
      <c r="O38" s="45">
        <f t="shared" si="55"/>
        <v>50002</v>
      </c>
      <c r="P38" s="282">
        <f t="shared" si="55"/>
        <v>51930</v>
      </c>
      <c r="Q38" s="292">
        <f t="shared" si="55"/>
        <v>54187</v>
      </c>
      <c r="S38" s="41" t="s">
        <v>37</v>
      </c>
      <c r="T38" s="42">
        <f t="shared" ref="T38:Z38" si="56">SUM(T39:T46,T49:T53)</f>
        <v>523932.48701999994</v>
      </c>
      <c r="U38" s="43">
        <f t="shared" si="56"/>
        <v>924241.38088999991</v>
      </c>
      <c r="V38" s="44">
        <f t="shared" si="56"/>
        <v>1195930</v>
      </c>
      <c r="W38" s="45">
        <f t="shared" si="56"/>
        <v>1290271</v>
      </c>
      <c r="X38" s="45">
        <f t="shared" si="56"/>
        <v>1259591</v>
      </c>
      <c r="Y38" s="282">
        <f t="shared" si="56"/>
        <v>1171071</v>
      </c>
      <c r="Z38" s="292">
        <f t="shared" si="56"/>
        <v>1216845</v>
      </c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1:36" ht="13.5" customHeight="1" x14ac:dyDescent="0.25">
      <c r="A39" s="53" t="s">
        <v>38</v>
      </c>
      <c r="B39" s="77">
        <v>0</v>
      </c>
      <c r="C39" s="48">
        <v>0</v>
      </c>
      <c r="D39" s="356">
        <v>0</v>
      </c>
      <c r="E39" s="357">
        <v>0</v>
      </c>
      <c r="F39" s="47">
        <v>0</v>
      </c>
      <c r="G39" s="318">
        <v>0</v>
      </c>
      <c r="H39" s="316">
        <v>0</v>
      </c>
      <c r="I39" s="278"/>
      <c r="J39" s="24" t="s">
        <v>38</v>
      </c>
      <c r="K39" s="25"/>
      <c r="L39" s="26"/>
      <c r="M39" s="27"/>
      <c r="N39" s="28"/>
      <c r="O39" s="28"/>
      <c r="P39" s="55"/>
      <c r="Q39" s="291"/>
      <c r="S39" s="24" t="s">
        <v>38</v>
      </c>
      <c r="T39" s="38">
        <f t="shared" ref="T39:Z42" si="57">+B39-K39</f>
        <v>0</v>
      </c>
      <c r="U39" s="26">
        <f t="shared" si="57"/>
        <v>0</v>
      </c>
      <c r="V39" s="39">
        <f t="shared" si="57"/>
        <v>0</v>
      </c>
      <c r="W39" s="40">
        <f t="shared" si="57"/>
        <v>0</v>
      </c>
      <c r="X39" s="40">
        <f t="shared" si="57"/>
        <v>0</v>
      </c>
      <c r="Y39" s="283">
        <f t="shared" si="57"/>
        <v>0</v>
      </c>
      <c r="Z39" s="293">
        <f t="shared" si="57"/>
        <v>0</v>
      </c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1:36" ht="13.5" customHeight="1" x14ac:dyDescent="0.25">
      <c r="A40" s="24" t="s">
        <v>39</v>
      </c>
      <c r="B40" s="77">
        <v>136633.21777000002</v>
      </c>
      <c r="C40" s="48">
        <v>140288.88676999998</v>
      </c>
      <c r="D40" s="356">
        <v>137668</v>
      </c>
      <c r="E40" s="357">
        <v>139440</v>
      </c>
      <c r="F40" s="47">
        <v>141440</v>
      </c>
      <c r="G40" s="318">
        <v>144048</v>
      </c>
      <c r="H40" s="316">
        <v>147580</v>
      </c>
      <c r="I40" s="278"/>
      <c r="J40" s="24" t="s">
        <v>39</v>
      </c>
      <c r="K40" s="25"/>
      <c r="L40" s="26"/>
      <c r="M40" s="27"/>
      <c r="N40" s="28"/>
      <c r="O40" s="28"/>
      <c r="P40" s="55"/>
      <c r="Q40" s="291"/>
      <c r="S40" s="24" t="s">
        <v>39</v>
      </c>
      <c r="T40" s="38">
        <f t="shared" si="57"/>
        <v>136633.21777000002</v>
      </c>
      <c r="U40" s="26">
        <f t="shared" si="57"/>
        <v>140288.88676999998</v>
      </c>
      <c r="V40" s="52">
        <f t="shared" si="57"/>
        <v>137668</v>
      </c>
      <c r="W40" s="55">
        <f t="shared" si="57"/>
        <v>139440</v>
      </c>
      <c r="X40" s="28">
        <f t="shared" si="57"/>
        <v>141440</v>
      </c>
      <c r="Y40" s="55">
        <f t="shared" si="57"/>
        <v>144048</v>
      </c>
      <c r="Z40" s="291">
        <f t="shared" si="57"/>
        <v>147580</v>
      </c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1:36" ht="13.5" customHeight="1" x14ac:dyDescent="0.25">
      <c r="A41" s="53" t="s">
        <v>40</v>
      </c>
      <c r="B41" s="77">
        <v>0</v>
      </c>
      <c r="C41" s="48">
        <v>0</v>
      </c>
      <c r="D41" s="356">
        <v>0</v>
      </c>
      <c r="E41" s="357">
        <v>0</v>
      </c>
      <c r="F41" s="47">
        <v>0</v>
      </c>
      <c r="G41" s="318">
        <v>0</v>
      </c>
      <c r="H41" s="316"/>
      <c r="I41" s="278"/>
      <c r="J41" s="24" t="s">
        <v>40</v>
      </c>
      <c r="K41" s="25"/>
      <c r="L41" s="26"/>
      <c r="M41" s="27"/>
      <c r="N41" s="28"/>
      <c r="O41" s="28"/>
      <c r="P41" s="55"/>
      <c r="Q41" s="291"/>
      <c r="S41" s="24" t="s">
        <v>40</v>
      </c>
      <c r="T41" s="25">
        <f t="shared" si="57"/>
        <v>0</v>
      </c>
      <c r="U41" s="26">
        <f t="shared" si="57"/>
        <v>0</v>
      </c>
      <c r="V41" s="52">
        <f t="shared" si="57"/>
        <v>0</v>
      </c>
      <c r="W41" s="55">
        <f t="shared" si="57"/>
        <v>0</v>
      </c>
      <c r="X41" s="28">
        <f t="shared" si="57"/>
        <v>0</v>
      </c>
      <c r="Y41" s="55">
        <f t="shared" si="57"/>
        <v>0</v>
      </c>
      <c r="Z41" s="291">
        <f t="shared" si="57"/>
        <v>0</v>
      </c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1:36" ht="13.5" customHeight="1" x14ac:dyDescent="0.25">
      <c r="A42" s="53" t="s">
        <v>41</v>
      </c>
      <c r="B42" s="77">
        <v>134957.73748000001</v>
      </c>
      <c r="C42" s="48">
        <v>533620</v>
      </c>
      <c r="D42" s="356">
        <v>473657</v>
      </c>
      <c r="E42" s="357">
        <v>427399</v>
      </c>
      <c r="F42" s="47">
        <v>377401</v>
      </c>
      <c r="G42" s="318">
        <v>256561</v>
      </c>
      <c r="H42" s="316">
        <v>263734</v>
      </c>
      <c r="I42" s="278"/>
      <c r="J42" s="24" t="s">
        <v>41</v>
      </c>
      <c r="K42" s="25"/>
      <c r="L42" s="26"/>
      <c r="M42" s="27"/>
      <c r="N42" s="28">
        <v>6500</v>
      </c>
      <c r="O42" s="28">
        <v>6500</v>
      </c>
      <c r="P42" s="55">
        <v>6500</v>
      </c>
      <c r="Q42" s="291">
        <v>6500</v>
      </c>
      <c r="S42" s="24" t="s">
        <v>41</v>
      </c>
      <c r="T42" s="25">
        <f t="shared" si="57"/>
        <v>134957.73748000001</v>
      </c>
      <c r="U42" s="26">
        <f t="shared" si="57"/>
        <v>533620</v>
      </c>
      <c r="V42" s="52">
        <f t="shared" si="57"/>
        <v>473657</v>
      </c>
      <c r="W42" s="55">
        <f t="shared" si="57"/>
        <v>420899</v>
      </c>
      <c r="X42" s="28">
        <f t="shared" si="57"/>
        <v>370901</v>
      </c>
      <c r="Y42" s="55">
        <f t="shared" si="57"/>
        <v>250061</v>
      </c>
      <c r="Z42" s="291">
        <f t="shared" si="57"/>
        <v>257234</v>
      </c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1:36" ht="13.5" customHeight="1" x14ac:dyDescent="0.25">
      <c r="A43" s="53" t="s">
        <v>88</v>
      </c>
      <c r="B43" s="77">
        <v>0</v>
      </c>
      <c r="C43" s="48">
        <v>55672</v>
      </c>
      <c r="D43" s="356">
        <v>0</v>
      </c>
      <c r="E43" s="357">
        <v>0</v>
      </c>
      <c r="F43" s="47">
        <v>0</v>
      </c>
      <c r="G43" s="318">
        <v>0</v>
      </c>
      <c r="H43" s="316">
        <v>0</v>
      </c>
      <c r="I43" s="278"/>
      <c r="J43" s="24" t="s">
        <v>88</v>
      </c>
      <c r="K43" s="25"/>
      <c r="L43" s="26"/>
      <c r="M43" s="27"/>
      <c r="N43" s="28"/>
      <c r="O43" s="28"/>
      <c r="P43" s="55"/>
      <c r="Q43" s="291"/>
      <c r="S43" s="24" t="s">
        <v>88</v>
      </c>
      <c r="T43" s="25">
        <f t="shared" ref="T43:T45" si="58">+B43-K43</f>
        <v>0</v>
      </c>
      <c r="U43" s="26">
        <f t="shared" ref="U43:U45" si="59">+C43-L43</f>
        <v>55672</v>
      </c>
      <c r="V43" s="52">
        <f t="shared" ref="V43:V45" si="60">+D43-M43</f>
        <v>0</v>
      </c>
      <c r="W43" s="55">
        <f t="shared" ref="W43:W45" si="61">+E43-N43</f>
        <v>0</v>
      </c>
      <c r="X43" s="28">
        <f t="shared" ref="X43:X45" si="62">+F43-O43</f>
        <v>0</v>
      </c>
      <c r="Y43" s="55">
        <f t="shared" ref="Y43:Z45" si="63">+G43-P43</f>
        <v>0</v>
      </c>
      <c r="Z43" s="291">
        <f t="shared" si="63"/>
        <v>0</v>
      </c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1:36" ht="13.5" customHeight="1" x14ac:dyDescent="0.25">
      <c r="A44" s="53" t="s">
        <v>89</v>
      </c>
      <c r="B44" s="77">
        <v>37624.289870000001</v>
      </c>
      <c r="C44" s="48">
        <v>7528.9286100000008</v>
      </c>
      <c r="D44" s="356">
        <v>347</v>
      </c>
      <c r="E44" s="357">
        <v>0</v>
      </c>
      <c r="F44" s="47">
        <v>0</v>
      </c>
      <c r="G44" s="318">
        <v>0</v>
      </c>
      <c r="H44" s="316">
        <v>0</v>
      </c>
      <c r="I44" s="278"/>
      <c r="J44" s="24" t="s">
        <v>89</v>
      </c>
      <c r="K44" s="25"/>
      <c r="L44" s="26"/>
      <c r="M44" s="27"/>
      <c r="N44" s="28"/>
      <c r="O44" s="28"/>
      <c r="P44" s="55"/>
      <c r="Q44" s="291"/>
      <c r="S44" s="24" t="s">
        <v>89</v>
      </c>
      <c r="T44" s="25">
        <f t="shared" si="58"/>
        <v>37624.289870000001</v>
      </c>
      <c r="U44" s="26">
        <f t="shared" si="59"/>
        <v>7528.9286100000008</v>
      </c>
      <c r="V44" s="52">
        <f t="shared" si="60"/>
        <v>347</v>
      </c>
      <c r="W44" s="55">
        <f t="shared" si="61"/>
        <v>0</v>
      </c>
      <c r="X44" s="28">
        <f t="shared" si="62"/>
        <v>0</v>
      </c>
      <c r="Y44" s="55">
        <f t="shared" si="63"/>
        <v>0</v>
      </c>
      <c r="Z44" s="291">
        <f t="shared" si="63"/>
        <v>0</v>
      </c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1:36" ht="13.5" customHeight="1" x14ac:dyDescent="0.25">
      <c r="A45" s="53" t="s">
        <v>42</v>
      </c>
      <c r="B45" s="77">
        <v>44589.589529999997</v>
      </c>
      <c r="C45" s="48">
        <v>2117.90022</v>
      </c>
      <c r="D45" s="356">
        <v>0</v>
      </c>
      <c r="E45" s="357">
        <v>0</v>
      </c>
      <c r="F45" s="47">
        <v>0</v>
      </c>
      <c r="G45" s="318">
        <v>0</v>
      </c>
      <c r="H45" s="316">
        <v>0</v>
      </c>
      <c r="I45" s="278"/>
      <c r="J45" s="24" t="s">
        <v>42</v>
      </c>
      <c r="K45" s="25"/>
      <c r="L45" s="26"/>
      <c r="M45" s="27"/>
      <c r="N45" s="28"/>
      <c r="O45" s="28"/>
      <c r="P45" s="55"/>
      <c r="Q45" s="291"/>
      <c r="S45" s="24" t="s">
        <v>42</v>
      </c>
      <c r="T45" s="25">
        <f t="shared" si="58"/>
        <v>44589.589529999997</v>
      </c>
      <c r="U45" s="26">
        <f t="shared" si="59"/>
        <v>2117.90022</v>
      </c>
      <c r="V45" s="52">
        <f t="shared" si="60"/>
        <v>0</v>
      </c>
      <c r="W45" s="55">
        <f t="shared" si="61"/>
        <v>0</v>
      </c>
      <c r="X45" s="28">
        <f t="shared" si="62"/>
        <v>0</v>
      </c>
      <c r="Y45" s="55">
        <f t="shared" si="63"/>
        <v>0</v>
      </c>
      <c r="Z45" s="291">
        <f t="shared" si="63"/>
        <v>0</v>
      </c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1:36" ht="13.5" customHeight="1" x14ac:dyDescent="0.25">
      <c r="A46" s="53" t="s">
        <v>43</v>
      </c>
      <c r="B46" s="77">
        <f>+B47+B48</f>
        <v>338.89035000000001</v>
      </c>
      <c r="C46" s="48">
        <v>360.98953999999998</v>
      </c>
      <c r="D46" s="356">
        <v>362</v>
      </c>
      <c r="E46" s="357">
        <v>361</v>
      </c>
      <c r="F46" s="47">
        <v>361</v>
      </c>
      <c r="G46" s="318">
        <v>361</v>
      </c>
      <c r="H46" s="316">
        <v>361</v>
      </c>
      <c r="I46" s="278"/>
      <c r="J46" s="24" t="s">
        <v>43</v>
      </c>
      <c r="K46" s="25"/>
      <c r="L46" s="26"/>
      <c r="M46" s="27"/>
      <c r="N46" s="28">
        <f>+N47+N48</f>
        <v>0</v>
      </c>
      <c r="O46" s="28">
        <f t="shared" ref="O46:Q46" si="64">+O47+O48</f>
        <v>0</v>
      </c>
      <c r="P46" s="55">
        <f t="shared" si="64"/>
        <v>0</v>
      </c>
      <c r="Q46" s="291">
        <f t="shared" si="64"/>
        <v>0</v>
      </c>
      <c r="S46" s="53" t="s">
        <v>43</v>
      </c>
      <c r="T46" s="38">
        <f t="shared" ref="T46:T61" si="65">+B46-K46</f>
        <v>338.89035000000001</v>
      </c>
      <c r="U46" s="26">
        <f t="shared" ref="U46:U61" si="66">+C46-L46</f>
        <v>360.98953999999998</v>
      </c>
      <c r="V46" s="39">
        <f t="shared" ref="V46:V61" si="67">+D46-M46</f>
        <v>362</v>
      </c>
      <c r="W46" s="40">
        <f t="shared" ref="W46:W61" si="68">+E46-N46</f>
        <v>361</v>
      </c>
      <c r="X46" s="40">
        <f t="shared" ref="X46:X61" si="69">+F46-O46</f>
        <v>361</v>
      </c>
      <c r="Y46" s="283">
        <f t="shared" ref="Y46:Y61" si="70">+G46-P46</f>
        <v>361</v>
      </c>
      <c r="Z46" s="293">
        <f t="shared" ref="Z46:Z61" si="71">+H46-Q46</f>
        <v>361</v>
      </c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1:36" ht="13.5" customHeight="1" x14ac:dyDescent="0.25">
      <c r="A47" s="56" t="s">
        <v>10</v>
      </c>
      <c r="B47" s="77">
        <v>81.658119999999997</v>
      </c>
      <c r="C47" s="48">
        <v>82.454829999999959</v>
      </c>
      <c r="D47" s="356">
        <v>83</v>
      </c>
      <c r="E47" s="357">
        <v>0</v>
      </c>
      <c r="F47" s="47">
        <v>0</v>
      </c>
      <c r="G47" s="318">
        <v>0</v>
      </c>
      <c r="H47" s="316">
        <v>0</v>
      </c>
      <c r="I47" s="278"/>
      <c r="J47" s="36" t="s">
        <v>10</v>
      </c>
      <c r="K47" s="25"/>
      <c r="L47" s="26"/>
      <c r="M47" s="27"/>
      <c r="N47" s="28">
        <v>-82</v>
      </c>
      <c r="O47" s="28">
        <v>-82</v>
      </c>
      <c r="P47" s="55">
        <v>-82</v>
      </c>
      <c r="Q47" s="291">
        <v>-82</v>
      </c>
      <c r="S47" s="56" t="s">
        <v>10</v>
      </c>
      <c r="T47" s="38">
        <f t="shared" si="65"/>
        <v>81.658119999999997</v>
      </c>
      <c r="U47" s="26">
        <f t="shared" si="66"/>
        <v>82.454829999999959</v>
      </c>
      <c r="V47" s="39">
        <f t="shared" si="67"/>
        <v>83</v>
      </c>
      <c r="W47" s="40">
        <f t="shared" si="68"/>
        <v>82</v>
      </c>
      <c r="X47" s="40">
        <f t="shared" si="69"/>
        <v>82</v>
      </c>
      <c r="Y47" s="283">
        <f t="shared" si="70"/>
        <v>82</v>
      </c>
      <c r="Z47" s="293">
        <f t="shared" si="71"/>
        <v>82</v>
      </c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1:36" ht="13.5" customHeight="1" x14ac:dyDescent="0.25">
      <c r="A48" s="56" t="s">
        <v>11</v>
      </c>
      <c r="B48" s="77">
        <v>257.23223000000002</v>
      </c>
      <c r="C48" s="48">
        <v>278.53471000000002</v>
      </c>
      <c r="D48" s="356">
        <v>279</v>
      </c>
      <c r="E48" s="357">
        <v>361</v>
      </c>
      <c r="F48" s="47">
        <v>361</v>
      </c>
      <c r="G48" s="318">
        <v>361</v>
      </c>
      <c r="H48" s="316">
        <v>361</v>
      </c>
      <c r="I48" s="278"/>
      <c r="J48" s="36" t="s">
        <v>11</v>
      </c>
      <c r="K48" s="25"/>
      <c r="L48" s="26"/>
      <c r="M48" s="27"/>
      <c r="N48" s="28">
        <v>82</v>
      </c>
      <c r="O48" s="28">
        <v>82</v>
      </c>
      <c r="P48" s="55">
        <v>82</v>
      </c>
      <c r="Q48" s="291">
        <v>82</v>
      </c>
      <c r="S48" s="56" t="s">
        <v>11</v>
      </c>
      <c r="T48" s="38">
        <f t="shared" si="65"/>
        <v>257.23223000000002</v>
      </c>
      <c r="U48" s="26">
        <f t="shared" si="66"/>
        <v>278.53471000000002</v>
      </c>
      <c r="V48" s="39">
        <f t="shared" si="67"/>
        <v>279</v>
      </c>
      <c r="W48" s="40">
        <f t="shared" si="68"/>
        <v>279</v>
      </c>
      <c r="X48" s="40">
        <f t="shared" si="69"/>
        <v>279</v>
      </c>
      <c r="Y48" s="283">
        <f t="shared" si="70"/>
        <v>279</v>
      </c>
      <c r="Z48" s="293">
        <f t="shared" si="71"/>
        <v>279</v>
      </c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1:36" ht="13.5" customHeight="1" x14ac:dyDescent="0.25">
      <c r="A49" s="53" t="s">
        <v>44</v>
      </c>
      <c r="B49" s="77">
        <v>1222.8538599999999</v>
      </c>
      <c r="C49" s="48">
        <v>765.42763000000002</v>
      </c>
      <c r="D49" s="356">
        <v>1000</v>
      </c>
      <c r="E49" s="357">
        <v>1000</v>
      </c>
      <c r="F49" s="47">
        <v>1000</v>
      </c>
      <c r="G49" s="318">
        <v>1000</v>
      </c>
      <c r="H49" s="316">
        <v>1000</v>
      </c>
      <c r="I49" s="278"/>
      <c r="J49" s="24" t="s">
        <v>44</v>
      </c>
      <c r="K49" s="25"/>
      <c r="L49" s="26"/>
      <c r="M49" s="27"/>
      <c r="N49" s="28">
        <f>1000-1000</f>
        <v>0</v>
      </c>
      <c r="O49" s="28">
        <f t="shared" ref="O49:Q49" si="72">1000-1000</f>
        <v>0</v>
      </c>
      <c r="P49" s="55">
        <f t="shared" si="72"/>
        <v>0</v>
      </c>
      <c r="Q49" s="291">
        <f t="shared" si="72"/>
        <v>0</v>
      </c>
      <c r="S49" s="53" t="s">
        <v>44</v>
      </c>
      <c r="T49" s="38">
        <f t="shared" si="65"/>
        <v>1222.8538599999999</v>
      </c>
      <c r="U49" s="26">
        <f t="shared" si="66"/>
        <v>765.42763000000002</v>
      </c>
      <c r="V49" s="39">
        <f t="shared" si="67"/>
        <v>1000</v>
      </c>
      <c r="W49" s="40">
        <f t="shared" si="68"/>
        <v>1000</v>
      </c>
      <c r="X49" s="40">
        <f t="shared" si="69"/>
        <v>1000</v>
      </c>
      <c r="Y49" s="283">
        <f t="shared" si="70"/>
        <v>1000</v>
      </c>
      <c r="Z49" s="293">
        <f t="shared" si="71"/>
        <v>1000</v>
      </c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1:36" ht="13.5" customHeight="1" x14ac:dyDescent="0.25">
      <c r="A50" s="53" t="s">
        <v>45</v>
      </c>
      <c r="B50" s="77">
        <v>29606.884010000002</v>
      </c>
      <c r="C50" s="48">
        <v>30281.73488</v>
      </c>
      <c r="D50" s="356">
        <v>30101</v>
      </c>
      <c r="E50" s="357">
        <v>30478</v>
      </c>
      <c r="F50" s="47">
        <v>19894</v>
      </c>
      <c r="G50" s="318">
        <v>20375</v>
      </c>
      <c r="H50" s="316">
        <v>21052</v>
      </c>
      <c r="I50" s="278"/>
      <c r="J50" s="53" t="s">
        <v>45</v>
      </c>
      <c r="K50" s="25"/>
      <c r="L50" s="26"/>
      <c r="M50" s="27"/>
      <c r="N50" s="28"/>
      <c r="O50" s="28"/>
      <c r="P50" s="55"/>
      <c r="Q50" s="291"/>
      <c r="S50" s="53" t="s">
        <v>45</v>
      </c>
      <c r="T50" s="38">
        <f t="shared" si="65"/>
        <v>29606.884010000002</v>
      </c>
      <c r="U50" s="26">
        <f t="shared" si="66"/>
        <v>30281.73488</v>
      </c>
      <c r="V50" s="39">
        <f t="shared" si="67"/>
        <v>30101</v>
      </c>
      <c r="W50" s="40">
        <f t="shared" si="68"/>
        <v>30478</v>
      </c>
      <c r="X50" s="40">
        <f t="shared" si="69"/>
        <v>19894</v>
      </c>
      <c r="Y50" s="283">
        <f t="shared" si="70"/>
        <v>20375</v>
      </c>
      <c r="Z50" s="293">
        <f t="shared" si="71"/>
        <v>21052</v>
      </c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  <row r="51" spans="1:36" ht="13.5" customHeight="1" x14ac:dyDescent="0.25">
      <c r="A51" s="53" t="s">
        <v>92</v>
      </c>
      <c r="B51" s="77">
        <v>0</v>
      </c>
      <c r="C51" s="48">
        <v>0</v>
      </c>
      <c r="D51" s="356">
        <v>393146</v>
      </c>
      <c r="E51" s="357">
        <v>530542</v>
      </c>
      <c r="F51" s="47">
        <v>551556</v>
      </c>
      <c r="G51" s="318">
        <v>573426</v>
      </c>
      <c r="H51" s="316">
        <v>599153</v>
      </c>
      <c r="I51" s="278"/>
      <c r="J51" s="53" t="s">
        <v>92</v>
      </c>
      <c r="K51" s="25"/>
      <c r="L51" s="26"/>
      <c r="M51" s="27"/>
      <c r="N51" s="28"/>
      <c r="O51" s="28"/>
      <c r="P51" s="55"/>
      <c r="Q51" s="291"/>
      <c r="S51" s="53" t="s">
        <v>92</v>
      </c>
      <c r="T51" s="38">
        <f t="shared" ref="T51" si="73">+B51-K51</f>
        <v>0</v>
      </c>
      <c r="U51" s="26">
        <f t="shared" ref="U51" si="74">+C51-L51</f>
        <v>0</v>
      </c>
      <c r="V51" s="39">
        <f t="shared" ref="V51" si="75">+D51-M51</f>
        <v>393146</v>
      </c>
      <c r="W51" s="40">
        <f t="shared" ref="W51" si="76">+E51-N51</f>
        <v>530542</v>
      </c>
      <c r="X51" s="40">
        <f t="shared" ref="X51" si="77">+F51-O51</f>
        <v>551556</v>
      </c>
      <c r="Y51" s="283">
        <f t="shared" ref="Y51" si="78">+G51-P51</f>
        <v>573426</v>
      </c>
      <c r="Z51" s="293">
        <f t="shared" ref="Z51" si="79">+H51-Q51</f>
        <v>599153</v>
      </c>
      <c r="AA51" s="23"/>
      <c r="AB51" s="23"/>
      <c r="AC51" s="23"/>
      <c r="AD51" s="23"/>
      <c r="AE51" s="23"/>
      <c r="AF51" s="23"/>
      <c r="AG51" s="23"/>
      <c r="AH51" s="23"/>
      <c r="AI51" s="23"/>
      <c r="AJ51" s="23"/>
    </row>
    <row r="52" spans="1:36" ht="13.5" customHeight="1" x14ac:dyDescent="0.25">
      <c r="A52" s="53" t="s">
        <v>46</v>
      </c>
      <c r="B52" s="77">
        <v>7.7539400000000001</v>
      </c>
      <c r="C52" s="48">
        <v>10.8108</v>
      </c>
      <c r="D52" s="356">
        <v>0</v>
      </c>
      <c r="E52" s="357">
        <v>0</v>
      </c>
      <c r="F52" s="47">
        <v>0</v>
      </c>
      <c r="G52" s="318">
        <v>0</v>
      </c>
      <c r="H52" s="316">
        <v>0</v>
      </c>
      <c r="I52" s="278"/>
      <c r="J52" s="24" t="s">
        <v>46</v>
      </c>
      <c r="K52" s="25"/>
      <c r="L52" s="26"/>
      <c r="M52" s="27"/>
      <c r="N52" s="28"/>
      <c r="O52" s="28"/>
      <c r="P52" s="55"/>
      <c r="Q52" s="291"/>
      <c r="S52" s="53" t="s">
        <v>46</v>
      </c>
      <c r="T52" s="38">
        <f t="shared" si="65"/>
        <v>7.7539400000000001</v>
      </c>
      <c r="U52" s="26">
        <f t="shared" si="66"/>
        <v>10.8108</v>
      </c>
      <c r="V52" s="39">
        <f t="shared" si="67"/>
        <v>0</v>
      </c>
      <c r="W52" s="40">
        <f t="shared" si="68"/>
        <v>0</v>
      </c>
      <c r="X52" s="40">
        <f t="shared" si="69"/>
        <v>0</v>
      </c>
      <c r="Y52" s="283">
        <f t="shared" si="70"/>
        <v>0</v>
      </c>
      <c r="Z52" s="293">
        <f t="shared" si="71"/>
        <v>0</v>
      </c>
      <c r="AA52" s="23"/>
      <c r="AB52" s="23"/>
      <c r="AC52" s="23"/>
      <c r="AD52" s="23"/>
      <c r="AE52" s="23"/>
      <c r="AF52" s="23"/>
      <c r="AG52" s="23"/>
      <c r="AH52" s="23"/>
      <c r="AI52" s="23"/>
      <c r="AJ52" s="23"/>
    </row>
    <row r="53" spans="1:36" ht="13.5" customHeight="1" x14ac:dyDescent="0.25">
      <c r="A53" s="24" t="s">
        <v>47</v>
      </c>
      <c r="B53" s="73">
        <f t="shared" ref="B53" si="80">+B54+B55+B56+B57</f>
        <v>138951.27020999999</v>
      </c>
      <c r="C53" s="48">
        <f>+C54+C55+C56+C57</f>
        <v>153594.70243999999</v>
      </c>
      <c r="D53" s="74">
        <f t="shared" ref="D53:H53" si="81">+D54+D55+D56+D57</f>
        <v>159649</v>
      </c>
      <c r="E53" s="47">
        <f t="shared" si="81"/>
        <v>204074</v>
      </c>
      <c r="F53" s="47">
        <f t="shared" si="81"/>
        <v>217941</v>
      </c>
      <c r="G53" s="318">
        <f t="shared" si="81"/>
        <v>227230</v>
      </c>
      <c r="H53" s="316">
        <f t="shared" si="81"/>
        <v>238152</v>
      </c>
      <c r="I53" s="278"/>
      <c r="J53" s="24" t="s">
        <v>48</v>
      </c>
      <c r="K53" s="25">
        <f t="shared" ref="K53:P53" si="82">+SUM(K54:K57)</f>
        <v>0</v>
      </c>
      <c r="L53" s="26">
        <f t="shared" si="82"/>
        <v>0</v>
      </c>
      <c r="M53" s="27">
        <f t="shared" si="82"/>
        <v>0</v>
      </c>
      <c r="N53" s="28">
        <f t="shared" si="82"/>
        <v>36523</v>
      </c>
      <c r="O53" s="28">
        <f t="shared" si="82"/>
        <v>43502</v>
      </c>
      <c r="P53" s="55">
        <f t="shared" si="82"/>
        <v>45430</v>
      </c>
      <c r="Q53" s="291">
        <f t="shared" ref="Q53" si="83">+SUM(Q54:Q57)</f>
        <v>47687</v>
      </c>
      <c r="S53" s="24" t="s">
        <v>48</v>
      </c>
      <c r="T53" s="25">
        <f t="shared" si="65"/>
        <v>138951.27020999999</v>
      </c>
      <c r="U53" s="26">
        <f t="shared" si="66"/>
        <v>153594.70243999999</v>
      </c>
      <c r="V53" s="27">
        <f t="shared" si="67"/>
        <v>159649</v>
      </c>
      <c r="W53" s="28">
        <f t="shared" si="68"/>
        <v>167551</v>
      </c>
      <c r="X53" s="28">
        <f t="shared" si="69"/>
        <v>174439</v>
      </c>
      <c r="Y53" s="55">
        <f t="shared" si="70"/>
        <v>181800</v>
      </c>
      <c r="Z53" s="291">
        <f t="shared" si="71"/>
        <v>190465</v>
      </c>
      <c r="AA53" s="23"/>
      <c r="AB53" s="23"/>
      <c r="AC53" s="23"/>
      <c r="AD53" s="23"/>
      <c r="AE53" s="23"/>
      <c r="AF53" s="23"/>
      <c r="AG53" s="23"/>
      <c r="AH53" s="23"/>
      <c r="AI53" s="23"/>
      <c r="AJ53" s="23"/>
    </row>
    <row r="54" spans="1:36" ht="13.5" customHeight="1" x14ac:dyDescent="0.25">
      <c r="A54" s="36" t="s">
        <v>10</v>
      </c>
      <c r="B54" s="73">
        <f t="shared" ref="B54:H54" si="84">+B58+B59+B60</f>
        <v>103237.37547999999</v>
      </c>
      <c r="C54" s="48">
        <f>+C58+C59+C60+73.45814</f>
        <v>111991.48939</v>
      </c>
      <c r="D54" s="74">
        <f t="shared" si="84"/>
        <v>118833</v>
      </c>
      <c r="E54" s="47">
        <f t="shared" si="84"/>
        <v>152068</v>
      </c>
      <c r="F54" s="47">
        <f t="shared" si="84"/>
        <v>162175</v>
      </c>
      <c r="G54" s="318">
        <f t="shared" si="84"/>
        <v>168695</v>
      </c>
      <c r="H54" s="316">
        <f t="shared" si="84"/>
        <v>176349</v>
      </c>
      <c r="I54" s="278"/>
      <c r="J54" s="36" t="s">
        <v>10</v>
      </c>
      <c r="K54" s="25"/>
      <c r="L54" s="26"/>
      <c r="M54" s="27"/>
      <c r="N54" s="28">
        <f>+N58+N59+N60</f>
        <v>27130</v>
      </c>
      <c r="O54" s="28">
        <f t="shared" ref="O54:Q54" si="85">+O58+O59+O60</f>
        <v>32288</v>
      </c>
      <c r="P54" s="55">
        <f t="shared" si="85"/>
        <v>33658</v>
      </c>
      <c r="Q54" s="291">
        <f t="shared" si="85"/>
        <v>35253</v>
      </c>
      <c r="S54" s="36" t="s">
        <v>10</v>
      </c>
      <c r="T54" s="25">
        <f t="shared" si="65"/>
        <v>103237.37547999999</v>
      </c>
      <c r="U54" s="26">
        <f t="shared" si="66"/>
        <v>111991.48939</v>
      </c>
      <c r="V54" s="27">
        <f t="shared" si="67"/>
        <v>118833</v>
      </c>
      <c r="W54" s="28">
        <f t="shared" si="68"/>
        <v>124938</v>
      </c>
      <c r="X54" s="28">
        <f t="shared" si="69"/>
        <v>129887</v>
      </c>
      <c r="Y54" s="55">
        <f t="shared" si="70"/>
        <v>135037</v>
      </c>
      <c r="Z54" s="291">
        <f t="shared" si="71"/>
        <v>141096</v>
      </c>
      <c r="AA54" s="23"/>
      <c r="AB54" s="23"/>
      <c r="AC54" s="23"/>
      <c r="AD54" s="23"/>
      <c r="AE54" s="23"/>
      <c r="AF54" s="23"/>
      <c r="AG54" s="23"/>
      <c r="AH54" s="23"/>
      <c r="AI54" s="23"/>
      <c r="AJ54" s="23"/>
    </row>
    <row r="55" spans="1:36" ht="14.25" customHeight="1" x14ac:dyDescent="0.25">
      <c r="A55" s="57" t="s">
        <v>11</v>
      </c>
      <c r="B55" s="73">
        <v>630.63604999999995</v>
      </c>
      <c r="C55" s="48">
        <f>2346.05058+6.00035</f>
        <v>2352.0509299999999</v>
      </c>
      <c r="D55" s="74">
        <v>0</v>
      </c>
      <c r="E55" s="47">
        <v>0</v>
      </c>
      <c r="F55" s="47">
        <v>0</v>
      </c>
      <c r="G55" s="318">
        <v>0</v>
      </c>
      <c r="H55" s="316">
        <v>0</v>
      </c>
      <c r="I55" s="278"/>
      <c r="J55" s="57" t="s">
        <v>11</v>
      </c>
      <c r="K55" s="25"/>
      <c r="L55" s="26"/>
      <c r="M55" s="27"/>
      <c r="N55" s="28"/>
      <c r="O55" s="28"/>
      <c r="P55" s="55"/>
      <c r="Q55" s="291"/>
      <c r="S55" s="57" t="s">
        <v>11</v>
      </c>
      <c r="T55" s="25">
        <f t="shared" si="65"/>
        <v>630.63604999999995</v>
      </c>
      <c r="U55" s="26">
        <f t="shared" si="66"/>
        <v>2352.0509299999999</v>
      </c>
      <c r="V55" s="27">
        <f t="shared" si="67"/>
        <v>0</v>
      </c>
      <c r="W55" s="28">
        <f t="shared" si="68"/>
        <v>0</v>
      </c>
      <c r="X55" s="28">
        <f t="shared" si="69"/>
        <v>0</v>
      </c>
      <c r="Y55" s="55">
        <f t="shared" si="70"/>
        <v>0</v>
      </c>
      <c r="Z55" s="291">
        <f t="shared" si="71"/>
        <v>0</v>
      </c>
      <c r="AA55" s="23"/>
      <c r="AB55" s="23"/>
      <c r="AC55" s="23"/>
      <c r="AD55" s="23"/>
      <c r="AE55" s="23"/>
      <c r="AF55" s="23"/>
      <c r="AG55" s="23"/>
      <c r="AH55" s="23"/>
      <c r="AI55" s="23"/>
      <c r="AJ55" s="23"/>
    </row>
    <row r="56" spans="1:36" ht="14.25" customHeight="1" x14ac:dyDescent="0.25">
      <c r="A56" s="58" t="s">
        <v>12</v>
      </c>
      <c r="B56" s="73">
        <v>0</v>
      </c>
      <c r="C56" s="48">
        <v>0</v>
      </c>
      <c r="D56" s="74">
        <v>0</v>
      </c>
      <c r="E56" s="47">
        <v>0</v>
      </c>
      <c r="F56" s="47">
        <v>0</v>
      </c>
      <c r="G56" s="318">
        <v>0</v>
      </c>
      <c r="H56" s="316">
        <v>0</v>
      </c>
      <c r="I56" s="278"/>
      <c r="J56" s="58" t="s">
        <v>12</v>
      </c>
      <c r="K56" s="25"/>
      <c r="L56" s="26"/>
      <c r="M56" s="27"/>
      <c r="N56" s="28"/>
      <c r="O56" s="28"/>
      <c r="P56" s="55"/>
      <c r="Q56" s="291"/>
      <c r="S56" s="58" t="s">
        <v>12</v>
      </c>
      <c r="T56" s="25">
        <f t="shared" si="65"/>
        <v>0</v>
      </c>
      <c r="U56" s="26">
        <f t="shared" si="66"/>
        <v>0</v>
      </c>
      <c r="V56" s="27">
        <f t="shared" si="67"/>
        <v>0</v>
      </c>
      <c r="W56" s="28">
        <f t="shared" si="68"/>
        <v>0</v>
      </c>
      <c r="X56" s="28">
        <f t="shared" si="69"/>
        <v>0</v>
      </c>
      <c r="Y56" s="55">
        <f t="shared" si="70"/>
        <v>0</v>
      </c>
      <c r="Z56" s="291">
        <f t="shared" si="71"/>
        <v>0</v>
      </c>
      <c r="AA56" s="23"/>
      <c r="AB56" s="23"/>
      <c r="AC56" s="23"/>
      <c r="AD56" s="23"/>
      <c r="AE56" s="23"/>
      <c r="AF56" s="23"/>
      <c r="AG56" s="23"/>
      <c r="AH56" s="23"/>
      <c r="AI56" s="23"/>
      <c r="AJ56" s="23"/>
    </row>
    <row r="57" spans="1:36" ht="14.25" customHeight="1" x14ac:dyDescent="0.25">
      <c r="A57" s="36" t="s">
        <v>49</v>
      </c>
      <c r="B57" s="73">
        <f t="shared" ref="B57:H57" si="86">+B61</f>
        <v>35083.258679999999</v>
      </c>
      <c r="C57" s="48">
        <f t="shared" si="86"/>
        <v>39251.162120000001</v>
      </c>
      <c r="D57" s="74">
        <f t="shared" si="86"/>
        <v>40816</v>
      </c>
      <c r="E57" s="47">
        <f t="shared" si="86"/>
        <v>52006</v>
      </c>
      <c r="F57" s="47">
        <f t="shared" si="86"/>
        <v>55766</v>
      </c>
      <c r="G57" s="318">
        <f t="shared" si="86"/>
        <v>58535</v>
      </c>
      <c r="H57" s="316">
        <f t="shared" si="86"/>
        <v>61803</v>
      </c>
      <c r="I57" s="278"/>
      <c r="J57" s="36" t="s">
        <v>49</v>
      </c>
      <c r="K57" s="25"/>
      <c r="L57" s="26"/>
      <c r="M57" s="27"/>
      <c r="N57" s="28">
        <f>+N61</f>
        <v>9393</v>
      </c>
      <c r="O57" s="28">
        <f t="shared" ref="O57:Q57" si="87">+O61</f>
        <v>11214</v>
      </c>
      <c r="P57" s="55">
        <f t="shared" si="87"/>
        <v>11772</v>
      </c>
      <c r="Q57" s="291">
        <f t="shared" si="87"/>
        <v>12434</v>
      </c>
      <c r="S57" s="36" t="s">
        <v>49</v>
      </c>
      <c r="T57" s="25">
        <f t="shared" si="65"/>
        <v>35083.258679999999</v>
      </c>
      <c r="U57" s="26">
        <f t="shared" si="66"/>
        <v>39251.162120000001</v>
      </c>
      <c r="V57" s="27">
        <f t="shared" si="67"/>
        <v>40816</v>
      </c>
      <c r="W57" s="28">
        <f t="shared" si="68"/>
        <v>42613</v>
      </c>
      <c r="X57" s="28">
        <f t="shared" si="69"/>
        <v>44552</v>
      </c>
      <c r="Y57" s="55">
        <f t="shared" si="70"/>
        <v>46763</v>
      </c>
      <c r="Z57" s="291">
        <f t="shared" si="71"/>
        <v>49369</v>
      </c>
      <c r="AA57" s="23"/>
      <c r="AB57" s="23"/>
      <c r="AC57" s="23"/>
      <c r="AD57" s="23"/>
      <c r="AE57" s="23"/>
      <c r="AF57" s="23"/>
      <c r="AG57" s="23"/>
      <c r="AH57" s="23"/>
      <c r="AI57" s="23"/>
      <c r="AJ57" s="23"/>
    </row>
    <row r="58" spans="1:36" ht="14.25" customHeight="1" x14ac:dyDescent="0.25">
      <c r="A58" s="59" t="s">
        <v>50</v>
      </c>
      <c r="B58" s="73">
        <v>0.86316000000000015</v>
      </c>
      <c r="C58" s="48">
        <v>0.25095000000000001</v>
      </c>
      <c r="D58" s="74">
        <v>0</v>
      </c>
      <c r="E58" s="47">
        <v>0</v>
      </c>
      <c r="F58" s="47">
        <v>0</v>
      </c>
      <c r="G58" s="318">
        <v>0</v>
      </c>
      <c r="H58" s="316"/>
      <c r="I58" s="278"/>
      <c r="J58" s="59" t="s">
        <v>50</v>
      </c>
      <c r="K58" s="25"/>
      <c r="L58" s="26"/>
      <c r="M58" s="27"/>
      <c r="N58" s="28"/>
      <c r="O58" s="28"/>
      <c r="P58" s="55"/>
      <c r="Q58" s="291"/>
      <c r="S58" s="59" t="s">
        <v>50</v>
      </c>
      <c r="T58" s="25">
        <f t="shared" si="65"/>
        <v>0.86316000000000015</v>
      </c>
      <c r="U58" s="26">
        <f t="shared" si="66"/>
        <v>0.25095000000000001</v>
      </c>
      <c r="V58" s="27">
        <f t="shared" si="67"/>
        <v>0</v>
      </c>
      <c r="W58" s="28">
        <f t="shared" si="68"/>
        <v>0</v>
      </c>
      <c r="X58" s="28">
        <f t="shared" si="69"/>
        <v>0</v>
      </c>
      <c r="Y58" s="55">
        <f t="shared" si="70"/>
        <v>0</v>
      </c>
      <c r="Z58" s="291">
        <f t="shared" si="71"/>
        <v>0</v>
      </c>
      <c r="AA58" s="23"/>
      <c r="AB58" s="23"/>
      <c r="AC58" s="23"/>
      <c r="AD58" s="23"/>
      <c r="AE58" s="23"/>
      <c r="AF58" s="23"/>
      <c r="AG58" s="23"/>
      <c r="AH58" s="23"/>
      <c r="AI58" s="23"/>
      <c r="AJ58" s="23"/>
    </row>
    <row r="59" spans="1:36" ht="14.25" customHeight="1" x14ac:dyDescent="0.25">
      <c r="A59" s="59" t="s">
        <v>51</v>
      </c>
      <c r="B59" s="73">
        <v>623.38842999999997</v>
      </c>
      <c r="C59" s="48">
        <v>-42.588760000000001</v>
      </c>
      <c r="D59" s="74">
        <v>0</v>
      </c>
      <c r="E59" s="47">
        <v>0</v>
      </c>
      <c r="F59" s="47">
        <v>0</v>
      </c>
      <c r="G59" s="318">
        <v>0</v>
      </c>
      <c r="H59" s="316">
        <v>0</v>
      </c>
      <c r="I59" s="278"/>
      <c r="J59" s="59" t="s">
        <v>51</v>
      </c>
      <c r="K59" s="25"/>
      <c r="L59" s="26"/>
      <c r="M59" s="27"/>
      <c r="N59" s="28"/>
      <c r="O59" s="28"/>
      <c r="P59" s="55"/>
      <c r="Q59" s="291"/>
      <c r="S59" s="59" t="s">
        <v>51</v>
      </c>
      <c r="T59" s="25">
        <f t="shared" si="65"/>
        <v>623.38842999999997</v>
      </c>
      <c r="U59" s="26">
        <f t="shared" si="66"/>
        <v>-42.588760000000001</v>
      </c>
      <c r="V59" s="27">
        <f t="shared" si="67"/>
        <v>0</v>
      </c>
      <c r="W59" s="28">
        <f t="shared" si="68"/>
        <v>0</v>
      </c>
      <c r="X59" s="28">
        <f t="shared" si="69"/>
        <v>0</v>
      </c>
      <c r="Y59" s="55">
        <f t="shared" si="70"/>
        <v>0</v>
      </c>
      <c r="Z59" s="291">
        <f t="shared" si="71"/>
        <v>0</v>
      </c>
      <c r="AA59" s="23"/>
      <c r="AB59" s="23"/>
      <c r="AC59" s="23"/>
      <c r="AD59" s="23"/>
      <c r="AE59" s="23"/>
      <c r="AF59" s="23"/>
      <c r="AG59" s="23"/>
      <c r="AH59" s="23"/>
      <c r="AI59" s="23"/>
      <c r="AJ59" s="23"/>
    </row>
    <row r="60" spans="1:36" ht="14.25" customHeight="1" x14ac:dyDescent="0.25">
      <c r="A60" s="59" t="s">
        <v>52</v>
      </c>
      <c r="B60" s="73">
        <v>102613.12388999999</v>
      </c>
      <c r="C60" s="48">
        <v>111960.36906</v>
      </c>
      <c r="D60" s="74">
        <v>118833</v>
      </c>
      <c r="E60" s="47">
        <v>152068</v>
      </c>
      <c r="F60" s="47">
        <v>162175</v>
      </c>
      <c r="G60" s="318">
        <v>168695</v>
      </c>
      <c r="H60" s="316">
        <v>176349</v>
      </c>
      <c r="I60" s="278"/>
      <c r="J60" s="59" t="s">
        <v>52</v>
      </c>
      <c r="K60" s="25"/>
      <c r="L60" s="26"/>
      <c r="M60" s="27"/>
      <c r="N60" s="28">
        <v>27130</v>
      </c>
      <c r="O60" s="28">
        <v>32288</v>
      </c>
      <c r="P60" s="55">
        <v>33658</v>
      </c>
      <c r="Q60" s="291">
        <v>35253</v>
      </c>
      <c r="S60" s="59" t="s">
        <v>52</v>
      </c>
      <c r="T60" s="25">
        <f t="shared" si="65"/>
        <v>102613.12388999999</v>
      </c>
      <c r="U60" s="26">
        <f t="shared" si="66"/>
        <v>111960.36906</v>
      </c>
      <c r="V60" s="27">
        <f t="shared" si="67"/>
        <v>118833</v>
      </c>
      <c r="W60" s="28">
        <f t="shared" si="68"/>
        <v>124938</v>
      </c>
      <c r="X60" s="28">
        <f t="shared" si="69"/>
        <v>129887</v>
      </c>
      <c r="Y60" s="55">
        <f t="shared" si="70"/>
        <v>135037</v>
      </c>
      <c r="Z60" s="291">
        <f t="shared" si="71"/>
        <v>141096</v>
      </c>
      <c r="AA60" s="23"/>
      <c r="AB60" s="23"/>
      <c r="AC60" s="23"/>
      <c r="AD60" s="23"/>
      <c r="AE60" s="23"/>
      <c r="AF60" s="23"/>
      <c r="AG60" s="23"/>
      <c r="AH60" s="23"/>
      <c r="AI60" s="23"/>
      <c r="AJ60" s="23"/>
    </row>
    <row r="61" spans="1:36" ht="14.25" customHeight="1" thickBot="1" x14ac:dyDescent="0.3">
      <c r="A61" s="60" t="s">
        <v>53</v>
      </c>
      <c r="B61" s="364">
        <v>35083.258679999999</v>
      </c>
      <c r="C61" s="365">
        <v>39251.162120000001</v>
      </c>
      <c r="D61" s="366">
        <v>40816</v>
      </c>
      <c r="E61" s="367">
        <v>52006</v>
      </c>
      <c r="F61" s="367">
        <v>55766</v>
      </c>
      <c r="G61" s="368">
        <v>58535</v>
      </c>
      <c r="H61" s="369">
        <v>61803</v>
      </c>
      <c r="I61" s="278"/>
      <c r="J61" s="60" t="s">
        <v>53</v>
      </c>
      <c r="K61" s="61"/>
      <c r="L61" s="62"/>
      <c r="M61" s="63"/>
      <c r="N61" s="64">
        <v>9393</v>
      </c>
      <c r="O61" s="64">
        <v>11214</v>
      </c>
      <c r="P61" s="284">
        <v>11772</v>
      </c>
      <c r="Q61" s="294">
        <v>12434</v>
      </c>
      <c r="S61" s="60" t="s">
        <v>53</v>
      </c>
      <c r="T61" s="61">
        <f t="shared" si="65"/>
        <v>35083.258679999999</v>
      </c>
      <c r="U61" s="62">
        <f t="shared" si="66"/>
        <v>39251.162120000001</v>
      </c>
      <c r="V61" s="63">
        <f t="shared" si="67"/>
        <v>40816</v>
      </c>
      <c r="W61" s="64">
        <f t="shared" si="68"/>
        <v>42613</v>
      </c>
      <c r="X61" s="64">
        <f t="shared" si="69"/>
        <v>44552</v>
      </c>
      <c r="Y61" s="284">
        <f t="shared" si="70"/>
        <v>46763</v>
      </c>
      <c r="Z61" s="294">
        <f t="shared" si="71"/>
        <v>49369</v>
      </c>
      <c r="AA61" s="23"/>
      <c r="AB61" s="23"/>
      <c r="AC61" s="23"/>
      <c r="AD61" s="23"/>
      <c r="AE61" s="23"/>
      <c r="AF61" s="23"/>
      <c r="AG61" s="23"/>
      <c r="AH61" s="23"/>
      <c r="AI61" s="23"/>
      <c r="AJ61" s="23"/>
    </row>
    <row r="62" spans="1:36" ht="13.5" customHeight="1" x14ac:dyDescent="0.25">
      <c r="A62" s="16" t="s">
        <v>54</v>
      </c>
      <c r="B62" s="370">
        <f t="shared" ref="B62:H62" si="88">B63+B67</f>
        <v>15340056.709147647</v>
      </c>
      <c r="C62" s="371">
        <f t="shared" si="88"/>
        <v>17303235.117621232</v>
      </c>
      <c r="D62" s="372">
        <f t="shared" si="88"/>
        <v>18395260</v>
      </c>
      <c r="E62" s="373">
        <f t="shared" si="88"/>
        <v>19917359</v>
      </c>
      <c r="F62" s="373">
        <f t="shared" si="88"/>
        <v>20923159</v>
      </c>
      <c r="G62" s="374">
        <f t="shared" si="88"/>
        <v>21218281</v>
      </c>
      <c r="H62" s="375">
        <f t="shared" si="88"/>
        <v>22096245</v>
      </c>
      <c r="I62" s="278"/>
      <c r="J62" s="16" t="s">
        <v>54</v>
      </c>
      <c r="K62" s="68">
        <f t="shared" ref="K62:P62" si="89">K63+K67</f>
        <v>0</v>
      </c>
      <c r="L62" s="66">
        <f t="shared" si="89"/>
        <v>0</v>
      </c>
      <c r="M62" s="69">
        <f t="shared" si="89"/>
        <v>0</v>
      </c>
      <c r="N62" s="70">
        <f t="shared" si="89"/>
        <v>711132.00221336912</v>
      </c>
      <c r="O62" s="70">
        <f t="shared" si="89"/>
        <v>872550.3814116877</v>
      </c>
      <c r="P62" s="308">
        <f t="shared" si="89"/>
        <v>910494.32915689424</v>
      </c>
      <c r="Q62" s="303">
        <f t="shared" ref="Q62" si="90">Q63+Q67</f>
        <v>952272.97024621069</v>
      </c>
      <c r="S62" s="16" t="s">
        <v>54</v>
      </c>
      <c r="T62" s="68">
        <f t="shared" ref="T62:Y62" si="91">T63+T67</f>
        <v>15340056.709147647</v>
      </c>
      <c r="U62" s="66">
        <f t="shared" si="91"/>
        <v>17303235.117621232</v>
      </c>
      <c r="V62" s="69">
        <f t="shared" si="91"/>
        <v>18395260</v>
      </c>
      <c r="W62" s="70">
        <f t="shared" si="91"/>
        <v>19206226.997786634</v>
      </c>
      <c r="X62" s="70">
        <f t="shared" si="91"/>
        <v>20050608.618588313</v>
      </c>
      <c r="Y62" s="308">
        <f t="shared" si="91"/>
        <v>20307786.670843106</v>
      </c>
      <c r="Z62" s="303">
        <f t="shared" ref="Z62" si="92">Z63+Z67</f>
        <v>21143972.029753789</v>
      </c>
      <c r="AA62" s="23"/>
      <c r="AB62" s="23"/>
      <c r="AC62" s="23"/>
      <c r="AD62" s="23"/>
      <c r="AE62" s="23"/>
      <c r="AF62" s="23"/>
      <c r="AG62" s="23"/>
      <c r="AH62" s="23"/>
      <c r="AI62" s="23"/>
      <c r="AJ62" s="23"/>
    </row>
    <row r="63" spans="1:36" ht="13.5" customHeight="1" x14ac:dyDescent="0.25">
      <c r="A63" s="72" t="s">
        <v>55</v>
      </c>
      <c r="B63" s="358">
        <f>B64</f>
        <v>10135746.926617621</v>
      </c>
      <c r="C63" s="359">
        <f t="shared" ref="C63:H63" si="93">C64</f>
        <v>11345254.749081191</v>
      </c>
      <c r="D63" s="360">
        <f t="shared" si="93"/>
        <v>12053666</v>
      </c>
      <c r="E63" s="361">
        <f t="shared" si="93"/>
        <v>12840373</v>
      </c>
      <c r="F63" s="361">
        <f t="shared" si="93"/>
        <v>13532254</v>
      </c>
      <c r="G63" s="362">
        <f t="shared" si="93"/>
        <v>14019582</v>
      </c>
      <c r="H63" s="363">
        <f t="shared" si="93"/>
        <v>14600094</v>
      </c>
      <c r="I63" s="278"/>
      <c r="J63" s="72" t="s">
        <v>55</v>
      </c>
      <c r="K63" s="42">
        <f t="shared" ref="K63:Q63" si="94">K64</f>
        <v>0</v>
      </c>
      <c r="L63" s="43">
        <f t="shared" si="94"/>
        <v>0</v>
      </c>
      <c r="M63" s="44">
        <f t="shared" si="94"/>
        <v>0</v>
      </c>
      <c r="N63" s="45">
        <f t="shared" si="94"/>
        <v>272807.45254277869</v>
      </c>
      <c r="O63" s="45">
        <f t="shared" si="94"/>
        <v>413740.5166948011</v>
      </c>
      <c r="P63" s="282">
        <f t="shared" si="94"/>
        <v>433629.0414017287</v>
      </c>
      <c r="Q63" s="292">
        <f t="shared" si="94"/>
        <v>454629.24259820738</v>
      </c>
      <c r="S63" s="72" t="s">
        <v>55</v>
      </c>
      <c r="T63" s="42">
        <f t="shared" ref="T63:Z63" si="95">T64</f>
        <v>10135746.926617621</v>
      </c>
      <c r="U63" s="43">
        <f t="shared" si="95"/>
        <v>11345254.749081191</v>
      </c>
      <c r="V63" s="44">
        <f t="shared" si="95"/>
        <v>12053666</v>
      </c>
      <c r="W63" s="45">
        <f t="shared" si="95"/>
        <v>12567565.547457222</v>
      </c>
      <c r="X63" s="45">
        <f t="shared" si="95"/>
        <v>13118513.483305199</v>
      </c>
      <c r="Y63" s="282">
        <f t="shared" si="95"/>
        <v>13585952.958598271</v>
      </c>
      <c r="Z63" s="292">
        <f t="shared" si="95"/>
        <v>14145464.757401792</v>
      </c>
      <c r="AA63" s="23"/>
      <c r="AB63" s="23"/>
      <c r="AC63" s="23"/>
      <c r="AD63" s="23"/>
      <c r="AE63" s="23"/>
      <c r="AF63" s="23"/>
      <c r="AG63" s="23"/>
      <c r="AH63" s="23"/>
      <c r="AI63" s="23"/>
      <c r="AJ63" s="23"/>
    </row>
    <row r="64" spans="1:36" ht="13.5" customHeight="1" x14ac:dyDescent="0.25">
      <c r="A64" s="29" t="s">
        <v>56</v>
      </c>
      <c r="B64" s="73">
        <f>+B65+B66</f>
        <v>10135746.926617621</v>
      </c>
      <c r="C64" s="48">
        <f>+C65+C66</f>
        <v>11345254.749081191</v>
      </c>
      <c r="D64" s="74">
        <f>+D65+D66</f>
        <v>12053666</v>
      </c>
      <c r="E64" s="47">
        <f t="shared" ref="E64:H64" si="96">+E65+E66</f>
        <v>12840373</v>
      </c>
      <c r="F64" s="47">
        <f t="shared" si="96"/>
        <v>13532254</v>
      </c>
      <c r="G64" s="318">
        <f t="shared" si="96"/>
        <v>14019582</v>
      </c>
      <c r="H64" s="316">
        <f t="shared" si="96"/>
        <v>14600094</v>
      </c>
      <c r="I64" s="278"/>
      <c r="J64" s="29" t="s">
        <v>56</v>
      </c>
      <c r="K64" s="25">
        <f t="shared" ref="K64:P64" si="97">+K65+K66</f>
        <v>0</v>
      </c>
      <c r="L64" s="26">
        <f t="shared" si="97"/>
        <v>0</v>
      </c>
      <c r="M64" s="27">
        <f t="shared" si="97"/>
        <v>0</v>
      </c>
      <c r="N64" s="28">
        <f t="shared" si="97"/>
        <v>272807.45254277869</v>
      </c>
      <c r="O64" s="28">
        <f t="shared" si="97"/>
        <v>413740.5166948011</v>
      </c>
      <c r="P64" s="55">
        <f t="shared" si="97"/>
        <v>433629.0414017287</v>
      </c>
      <c r="Q64" s="291">
        <f t="shared" ref="Q64" si="98">+Q65+Q66</f>
        <v>454629.24259820738</v>
      </c>
      <c r="S64" s="29" t="s">
        <v>56</v>
      </c>
      <c r="T64" s="25">
        <f t="shared" ref="T64:Y64" si="99">T65+T66</f>
        <v>10135746.926617621</v>
      </c>
      <c r="U64" s="26">
        <f t="shared" si="99"/>
        <v>11345254.749081191</v>
      </c>
      <c r="V64" s="27">
        <f t="shared" si="99"/>
        <v>12053666</v>
      </c>
      <c r="W64" s="28">
        <f t="shared" si="99"/>
        <v>12567565.547457222</v>
      </c>
      <c r="X64" s="28">
        <f t="shared" si="99"/>
        <v>13118513.483305199</v>
      </c>
      <c r="Y64" s="55">
        <f t="shared" si="99"/>
        <v>13585952.958598271</v>
      </c>
      <c r="Z64" s="291">
        <f t="shared" ref="Z64" si="100">Z65+Z66</f>
        <v>14145464.757401792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</row>
    <row r="65" spans="1:36" ht="13.5" customHeight="1" x14ac:dyDescent="0.25">
      <c r="A65" s="29" t="s">
        <v>57</v>
      </c>
      <c r="B65" s="73">
        <v>9887240.0010676198</v>
      </c>
      <c r="C65" s="48">
        <v>10909899.678581191</v>
      </c>
      <c r="D65" s="74">
        <v>11834016</v>
      </c>
      <c r="E65" s="47">
        <v>12621482</v>
      </c>
      <c r="F65" s="47">
        <v>13314583</v>
      </c>
      <c r="G65" s="318">
        <v>13803730</v>
      </c>
      <c r="H65" s="316">
        <v>14385660</v>
      </c>
      <c r="I65" s="278"/>
      <c r="J65" s="29" t="s">
        <v>57</v>
      </c>
      <c r="K65" s="25"/>
      <c r="L65" s="26"/>
      <c r="M65" s="27"/>
      <c r="N65" s="47">
        <v>272807.45254277869</v>
      </c>
      <c r="O65" s="47">
        <v>413740.5166948011</v>
      </c>
      <c r="P65" s="318">
        <v>433629.0414017287</v>
      </c>
      <c r="Q65" s="316">
        <v>454629.24259820738</v>
      </c>
      <c r="S65" s="29" t="s">
        <v>57</v>
      </c>
      <c r="T65" s="25">
        <f t="shared" ref="T65:Z66" si="101">+B65-K65</f>
        <v>9887240.0010676198</v>
      </c>
      <c r="U65" s="26">
        <f t="shared" si="101"/>
        <v>10909899.678581191</v>
      </c>
      <c r="V65" s="27">
        <f t="shared" si="101"/>
        <v>11834016</v>
      </c>
      <c r="W65" s="28">
        <f t="shared" si="101"/>
        <v>12348674.547457222</v>
      </c>
      <c r="X65" s="28">
        <f t="shared" si="101"/>
        <v>12900842.483305199</v>
      </c>
      <c r="Y65" s="55">
        <f t="shared" si="101"/>
        <v>13370100.958598271</v>
      </c>
      <c r="Z65" s="291">
        <f t="shared" si="101"/>
        <v>13931030.757401792</v>
      </c>
      <c r="AA65" s="23"/>
      <c r="AB65" s="23"/>
      <c r="AC65" s="23"/>
      <c r="AD65" s="23"/>
      <c r="AE65" s="23"/>
      <c r="AF65" s="23"/>
      <c r="AG65" s="23"/>
      <c r="AH65" s="23"/>
      <c r="AI65" s="23"/>
      <c r="AJ65" s="23"/>
    </row>
    <row r="66" spans="1:36" ht="13.5" customHeight="1" x14ac:dyDescent="0.25">
      <c r="A66" s="29" t="s">
        <v>58</v>
      </c>
      <c r="B66" s="73">
        <v>248506.92555000001</v>
      </c>
      <c r="C66" s="48">
        <v>435355.07050000003</v>
      </c>
      <c r="D66" s="74">
        <v>219650</v>
      </c>
      <c r="E66" s="47">
        <v>218891</v>
      </c>
      <c r="F66" s="47">
        <v>217671</v>
      </c>
      <c r="G66" s="318">
        <v>215852</v>
      </c>
      <c r="H66" s="316">
        <v>214434</v>
      </c>
      <c r="I66" s="278"/>
      <c r="J66" s="29" t="s">
        <v>58</v>
      </c>
      <c r="K66" s="73"/>
      <c r="L66" s="48"/>
      <c r="M66" s="74"/>
      <c r="N66" s="47"/>
      <c r="O66" s="47"/>
      <c r="P66" s="318"/>
      <c r="Q66" s="316"/>
      <c r="S66" s="29" t="s">
        <v>58</v>
      </c>
      <c r="T66" s="25">
        <f t="shared" si="101"/>
        <v>248506.92555000001</v>
      </c>
      <c r="U66" s="26">
        <f t="shared" si="101"/>
        <v>435355.07050000003</v>
      </c>
      <c r="V66" s="27">
        <f t="shared" si="101"/>
        <v>219650</v>
      </c>
      <c r="W66" s="28">
        <f t="shared" si="101"/>
        <v>218891</v>
      </c>
      <c r="X66" s="28">
        <f t="shared" si="101"/>
        <v>217671</v>
      </c>
      <c r="Y66" s="55">
        <f t="shared" si="101"/>
        <v>215852</v>
      </c>
      <c r="Z66" s="291">
        <f t="shared" si="101"/>
        <v>214434</v>
      </c>
      <c r="AA66" s="23"/>
      <c r="AB66" s="23"/>
      <c r="AC66" s="23"/>
      <c r="AD66" s="23"/>
      <c r="AE66" s="23"/>
      <c r="AF66" s="23"/>
      <c r="AG66" s="23"/>
      <c r="AH66" s="23"/>
      <c r="AI66" s="23"/>
      <c r="AJ66" s="23"/>
    </row>
    <row r="67" spans="1:36" ht="13.5" customHeight="1" x14ac:dyDescent="0.25">
      <c r="A67" s="72" t="s">
        <v>59</v>
      </c>
      <c r="B67" s="358">
        <f>B68</f>
        <v>5204309.7825300265</v>
      </c>
      <c r="C67" s="359">
        <f t="shared" ref="C67:H67" si="102">C68</f>
        <v>5957980.3685400411</v>
      </c>
      <c r="D67" s="360">
        <f>D68</f>
        <v>6341594</v>
      </c>
      <c r="E67" s="361">
        <f t="shared" si="102"/>
        <v>7076986</v>
      </c>
      <c r="F67" s="361">
        <f t="shared" si="102"/>
        <v>7390905</v>
      </c>
      <c r="G67" s="362">
        <f t="shared" si="102"/>
        <v>7198699</v>
      </c>
      <c r="H67" s="363">
        <f t="shared" si="102"/>
        <v>7496151</v>
      </c>
      <c r="I67" s="278"/>
      <c r="J67" s="72" t="s">
        <v>59</v>
      </c>
      <c r="K67" s="42">
        <f t="shared" ref="K67:Q67" si="103">K68</f>
        <v>0</v>
      </c>
      <c r="L67" s="43">
        <f t="shared" si="103"/>
        <v>0</v>
      </c>
      <c r="M67" s="44">
        <f t="shared" si="103"/>
        <v>0</v>
      </c>
      <c r="N67" s="45">
        <f t="shared" si="103"/>
        <v>438324.5496705905</v>
      </c>
      <c r="O67" s="45">
        <f t="shared" si="103"/>
        <v>458809.86471688654</v>
      </c>
      <c r="P67" s="282">
        <f t="shared" si="103"/>
        <v>476865.28775516554</v>
      </c>
      <c r="Q67" s="292">
        <f t="shared" si="103"/>
        <v>497643.72764800326</v>
      </c>
      <c r="S67" s="72" t="s">
        <v>59</v>
      </c>
      <c r="T67" s="42">
        <f t="shared" ref="T67:Z67" si="104">T68</f>
        <v>5204309.7825300265</v>
      </c>
      <c r="U67" s="43">
        <f t="shared" si="104"/>
        <v>5957980.3685400411</v>
      </c>
      <c r="V67" s="44">
        <f t="shared" si="104"/>
        <v>6341594</v>
      </c>
      <c r="W67" s="45">
        <f t="shared" si="104"/>
        <v>6638661.4503294099</v>
      </c>
      <c r="X67" s="45">
        <f t="shared" si="104"/>
        <v>6932095.1352831135</v>
      </c>
      <c r="Y67" s="282">
        <f t="shared" si="104"/>
        <v>6721833.7122448348</v>
      </c>
      <c r="Z67" s="292">
        <f t="shared" si="104"/>
        <v>6998507.272351997</v>
      </c>
      <c r="AA67" s="23"/>
      <c r="AB67" s="23"/>
      <c r="AC67" s="23"/>
      <c r="AD67" s="23"/>
      <c r="AE67" s="23"/>
      <c r="AF67" s="23"/>
      <c r="AG67" s="23"/>
      <c r="AH67" s="23"/>
      <c r="AI67" s="23"/>
      <c r="AJ67" s="23"/>
    </row>
    <row r="68" spans="1:36" ht="13.5" customHeight="1" x14ac:dyDescent="0.25">
      <c r="A68" s="29" t="s">
        <v>56</v>
      </c>
      <c r="B68" s="73">
        <v>5204309.7825300265</v>
      </c>
      <c r="C68" s="48">
        <v>5957980.3685400411</v>
      </c>
      <c r="D68" s="74">
        <v>6341594</v>
      </c>
      <c r="E68" s="47">
        <v>7076986</v>
      </c>
      <c r="F68" s="47">
        <v>7390905</v>
      </c>
      <c r="G68" s="318">
        <v>7198699</v>
      </c>
      <c r="H68" s="316">
        <v>7496151</v>
      </c>
      <c r="I68" s="278"/>
      <c r="J68" s="29" t="s">
        <v>56</v>
      </c>
      <c r="K68" s="73"/>
      <c r="L68" s="48"/>
      <c r="M68" s="74"/>
      <c r="N68" s="47">
        <v>438324.5496705905</v>
      </c>
      <c r="O68" s="47">
        <v>458809.86471688654</v>
      </c>
      <c r="P68" s="318">
        <v>476865.28775516554</v>
      </c>
      <c r="Q68" s="316">
        <v>497643.72764800326</v>
      </c>
      <c r="S68" s="29" t="s">
        <v>56</v>
      </c>
      <c r="T68" s="25">
        <f t="shared" ref="T68:Z69" si="105">+B68-K68</f>
        <v>5204309.7825300265</v>
      </c>
      <c r="U68" s="26">
        <f t="shared" si="105"/>
        <v>5957980.3685400411</v>
      </c>
      <c r="V68" s="27">
        <f t="shared" si="105"/>
        <v>6341594</v>
      </c>
      <c r="W68" s="28">
        <f t="shared" si="105"/>
        <v>6638661.4503294099</v>
      </c>
      <c r="X68" s="28">
        <f t="shared" si="105"/>
        <v>6932095.1352831135</v>
      </c>
      <c r="Y68" s="55">
        <f t="shared" si="105"/>
        <v>6721833.7122448348</v>
      </c>
      <c r="Z68" s="291">
        <f t="shared" si="105"/>
        <v>6998507.272351997</v>
      </c>
      <c r="AA68" s="23"/>
      <c r="AB68" s="23"/>
      <c r="AC68" s="23"/>
      <c r="AD68" s="23"/>
      <c r="AE68" s="23"/>
      <c r="AF68" s="23"/>
      <c r="AG68" s="23"/>
      <c r="AH68" s="23"/>
      <c r="AI68" s="23"/>
      <c r="AJ68" s="23"/>
    </row>
    <row r="69" spans="1:36" ht="14.25" customHeight="1" thickBot="1" x14ac:dyDescent="0.3">
      <c r="A69" s="76" t="s">
        <v>60</v>
      </c>
      <c r="B69" s="77">
        <v>47474</v>
      </c>
      <c r="C69" s="48">
        <v>49423</v>
      </c>
      <c r="D69" s="356">
        <v>46931</v>
      </c>
      <c r="E69" s="357">
        <v>47979</v>
      </c>
      <c r="F69" s="357">
        <v>45920</v>
      </c>
      <c r="G69" s="376">
        <v>43638</v>
      </c>
      <c r="H69" s="377">
        <v>40965</v>
      </c>
      <c r="I69" s="278"/>
      <c r="J69" s="76" t="s">
        <v>60</v>
      </c>
      <c r="K69" s="77"/>
      <c r="L69" s="48"/>
      <c r="M69" s="74"/>
      <c r="N69" s="47"/>
      <c r="O69" s="47"/>
      <c r="P69" s="318"/>
      <c r="Q69" s="316"/>
      <c r="S69" s="76" t="s">
        <v>60</v>
      </c>
      <c r="T69" s="38">
        <f t="shared" si="105"/>
        <v>47474</v>
      </c>
      <c r="U69" s="26">
        <f t="shared" si="105"/>
        <v>49423</v>
      </c>
      <c r="V69" s="39">
        <f t="shared" si="105"/>
        <v>46931</v>
      </c>
      <c r="W69" s="40">
        <f t="shared" si="105"/>
        <v>47979</v>
      </c>
      <c r="X69" s="40">
        <f t="shared" si="105"/>
        <v>45920</v>
      </c>
      <c r="Y69" s="283">
        <f t="shared" si="105"/>
        <v>43638</v>
      </c>
      <c r="Z69" s="293">
        <f t="shared" si="105"/>
        <v>40965</v>
      </c>
      <c r="AA69" s="23"/>
      <c r="AB69" s="23"/>
      <c r="AC69" s="23"/>
      <c r="AD69" s="23"/>
      <c r="AE69" s="23"/>
      <c r="AF69" s="23"/>
      <c r="AG69" s="23"/>
      <c r="AH69" s="23"/>
      <c r="AI69" s="23"/>
      <c r="AJ69" s="23"/>
    </row>
    <row r="70" spans="1:36" ht="14.25" customHeight="1" thickBot="1" x14ac:dyDescent="0.3">
      <c r="A70" s="78" t="s">
        <v>61</v>
      </c>
      <c r="B70" s="378">
        <f t="shared" ref="B70:H70" si="106">B38+B35+B30+B18+B5</f>
        <v>23157568.466898359</v>
      </c>
      <c r="C70" s="379">
        <f t="shared" si="106"/>
        <v>24382466.153443329</v>
      </c>
      <c r="D70" s="380">
        <f t="shared" si="106"/>
        <v>26653672</v>
      </c>
      <c r="E70" s="381">
        <f t="shared" si="106"/>
        <v>28186375</v>
      </c>
      <c r="F70" s="381">
        <f t="shared" si="106"/>
        <v>28639900</v>
      </c>
      <c r="G70" s="382">
        <f t="shared" si="106"/>
        <v>29564471</v>
      </c>
      <c r="H70" s="383">
        <f t="shared" si="106"/>
        <v>30827532</v>
      </c>
      <c r="I70" s="278"/>
      <c r="J70" s="78" t="s">
        <v>61</v>
      </c>
      <c r="K70" s="79">
        <f t="shared" ref="K70:Q70" si="107">+K5+K18+K30+K35+K38</f>
        <v>0</v>
      </c>
      <c r="L70" s="80">
        <f t="shared" si="107"/>
        <v>0</v>
      </c>
      <c r="M70" s="81">
        <f t="shared" si="107"/>
        <v>0</v>
      </c>
      <c r="N70" s="82">
        <f t="shared" si="107"/>
        <v>425240.61267773318</v>
      </c>
      <c r="O70" s="82">
        <f t="shared" si="107"/>
        <v>359555.60983423254</v>
      </c>
      <c r="P70" s="238">
        <f t="shared" si="107"/>
        <v>374283.57830435201</v>
      </c>
      <c r="Q70" s="304">
        <f t="shared" si="107"/>
        <v>394009.76558461657</v>
      </c>
      <c r="S70" s="78" t="s">
        <v>61</v>
      </c>
      <c r="T70" s="79">
        <f t="shared" ref="T70:Z70" si="108">+T38+T35+T30+T18+T5</f>
        <v>23157568.466898359</v>
      </c>
      <c r="U70" s="80">
        <f t="shared" si="108"/>
        <v>24382466.153443329</v>
      </c>
      <c r="V70" s="81">
        <f t="shared" si="108"/>
        <v>26653672</v>
      </c>
      <c r="W70" s="82">
        <f t="shared" si="108"/>
        <v>27761134.387322269</v>
      </c>
      <c r="X70" s="82">
        <f t="shared" si="108"/>
        <v>28280344.390165769</v>
      </c>
      <c r="Y70" s="238">
        <f t="shared" si="108"/>
        <v>29190187.42169565</v>
      </c>
      <c r="Z70" s="304">
        <f t="shared" si="108"/>
        <v>30433522.234415382</v>
      </c>
      <c r="AA70" s="23"/>
      <c r="AB70" s="23"/>
      <c r="AC70" s="23"/>
      <c r="AD70" s="23"/>
      <c r="AE70" s="23"/>
      <c r="AF70" s="23"/>
      <c r="AG70" s="23"/>
      <c r="AH70" s="23"/>
      <c r="AI70" s="23"/>
      <c r="AJ70" s="23"/>
    </row>
    <row r="71" spans="1:36" ht="13.5" customHeight="1" x14ac:dyDescent="0.25">
      <c r="A71" s="83" t="s">
        <v>62</v>
      </c>
      <c r="B71" s="384">
        <f>B9+B13+B17+B19+B20+B30+B47+B52+B54+B40+B39+B43+B44+B51</f>
        <v>18271981.506050281</v>
      </c>
      <c r="C71" s="157">
        <f>C9+C13+C17+C19+C20+C30+C47+C52+C54+C40+C39+C43+C44+C51+C42+C16</f>
        <v>19548806.283583332</v>
      </c>
      <c r="D71" s="385">
        <f>D9+D13+D17+D19+D20+D30+D47+D52+D54+D40+D39+D43+D44+D51+D42+D16</f>
        <v>22117988</v>
      </c>
      <c r="E71" s="156">
        <f>E9+E13+E17+E19+E20+E30+E47+E52+E54+E40+E39+E43+E44+E51+E42+E16+E49</f>
        <v>23261363</v>
      </c>
      <c r="F71" s="156">
        <f t="shared" ref="F71:H71" si="109">F9+F13+F17+F19+F20+F30+F47+F52+F54+F40+F39+F43+F44+F51+F42+F16+F49</f>
        <v>23590699</v>
      </c>
      <c r="G71" s="319">
        <f t="shared" si="109"/>
        <v>24287571</v>
      </c>
      <c r="H71" s="317">
        <f t="shared" si="109"/>
        <v>25277295</v>
      </c>
      <c r="I71" s="278"/>
      <c r="J71" s="83" t="s">
        <v>62</v>
      </c>
      <c r="K71" s="384">
        <f>K9+K13+K17+K19+K20+K30+K47+K52+K54+K40+K39+K43+K44+K51</f>
        <v>0</v>
      </c>
      <c r="L71" s="157">
        <f>L9+L13+L17+L19+L20+L30+L47+L52+L54+L40+L39+L43+L44+L51+L42+L16</f>
        <v>0</v>
      </c>
      <c r="M71" s="385">
        <f>M9+M13+M17+M19+M20+M30+M47+M52+M54+M40+M39+M43+M44+M51+M42+M16</f>
        <v>0</v>
      </c>
      <c r="N71" s="156">
        <f>N9+N13+N17+N19+N20+N30+N47+N52+N54+N40+N39+N43+N44+N51+N42+N16+1000</f>
        <v>256987</v>
      </c>
      <c r="O71" s="156">
        <f t="shared" ref="O71:Q71" si="110">O9+O13+O17+O19+O20+O30+O47+O52+O54+O40+O39+O43+O44+O51+O42+O16+1000</f>
        <v>223155</v>
      </c>
      <c r="P71" s="319">
        <f t="shared" si="110"/>
        <v>229998</v>
      </c>
      <c r="Q71" s="317">
        <f t="shared" si="110"/>
        <v>237353</v>
      </c>
      <c r="S71" s="83" t="s">
        <v>62</v>
      </c>
      <c r="T71" s="384">
        <f>T9+T13+T17+T19+T20+T30+T47+T52+T54+T40+T39+T43+T44+T51</f>
        <v>18271981.506050281</v>
      </c>
      <c r="U71" s="157">
        <f>U9+U13+U17+U19+U20+U30+U47+U52+U54+U40+U39+U43+U44+U51+U42+U16</f>
        <v>19548806.283583332</v>
      </c>
      <c r="V71" s="385">
        <f>V9+V13+V17+V19+V20+V30+V47+V52+V54+V40+V39+V43+V44+V51+V42+V16</f>
        <v>22117988</v>
      </c>
      <c r="W71" s="156">
        <f t="shared" ref="W71:Z71" si="111">W9+W13+W17+W19+W20+W30+W47+W52+W54+W40+W39+W43+W44+W51+W42+W16</f>
        <v>23004376</v>
      </c>
      <c r="X71" s="156">
        <f t="shared" si="111"/>
        <v>23367544</v>
      </c>
      <c r="Y71" s="319">
        <f t="shared" si="111"/>
        <v>24057573</v>
      </c>
      <c r="Z71" s="317">
        <f t="shared" si="111"/>
        <v>25039942</v>
      </c>
      <c r="AA71" s="23"/>
      <c r="AB71" s="23"/>
      <c r="AC71" s="23"/>
      <c r="AD71" s="23"/>
      <c r="AE71" s="23"/>
      <c r="AF71" s="23"/>
      <c r="AG71" s="23"/>
      <c r="AH71" s="23"/>
      <c r="AI71" s="23"/>
      <c r="AJ71" s="23"/>
    </row>
    <row r="72" spans="1:36" ht="13.5" customHeight="1" x14ac:dyDescent="0.25">
      <c r="A72" s="83" t="s">
        <v>63</v>
      </c>
      <c r="B72" s="384">
        <f>+B61</f>
        <v>35083.258679999999</v>
      </c>
      <c r="C72" s="157">
        <f t="shared" ref="C72:H72" si="112">0+C57</f>
        <v>39251.162120000001</v>
      </c>
      <c r="D72" s="385">
        <f t="shared" si="112"/>
        <v>40816</v>
      </c>
      <c r="E72" s="156">
        <f t="shared" si="112"/>
        <v>52006</v>
      </c>
      <c r="F72" s="156">
        <f t="shared" si="112"/>
        <v>55766</v>
      </c>
      <c r="G72" s="319">
        <f t="shared" si="112"/>
        <v>58535</v>
      </c>
      <c r="H72" s="317">
        <f t="shared" si="112"/>
        <v>61803</v>
      </c>
      <c r="I72" s="278"/>
      <c r="J72" s="83" t="s">
        <v>63</v>
      </c>
      <c r="K72" s="384">
        <f>+K61</f>
        <v>0</v>
      </c>
      <c r="L72" s="157">
        <f t="shared" ref="L72:Q72" si="113">0+L57</f>
        <v>0</v>
      </c>
      <c r="M72" s="385">
        <f t="shared" si="113"/>
        <v>0</v>
      </c>
      <c r="N72" s="156">
        <f t="shared" si="113"/>
        <v>9393</v>
      </c>
      <c r="O72" s="156">
        <f t="shared" si="113"/>
        <v>11214</v>
      </c>
      <c r="P72" s="319">
        <f t="shared" si="113"/>
        <v>11772</v>
      </c>
      <c r="Q72" s="317">
        <f t="shared" si="113"/>
        <v>12434</v>
      </c>
      <c r="S72" s="83" t="s">
        <v>63</v>
      </c>
      <c r="T72" s="384">
        <f>+T61</f>
        <v>35083.258679999999</v>
      </c>
      <c r="U72" s="157">
        <f t="shared" ref="U72:Z72" si="114">0+U57</f>
        <v>39251.162120000001</v>
      </c>
      <c r="V72" s="385">
        <f t="shared" si="114"/>
        <v>40816</v>
      </c>
      <c r="W72" s="156">
        <f t="shared" si="114"/>
        <v>42613</v>
      </c>
      <c r="X72" s="156">
        <f t="shared" si="114"/>
        <v>44552</v>
      </c>
      <c r="Y72" s="319">
        <f t="shared" si="114"/>
        <v>46763</v>
      </c>
      <c r="Z72" s="317">
        <f t="shared" si="114"/>
        <v>49369</v>
      </c>
      <c r="AA72" s="23"/>
      <c r="AB72" s="23"/>
      <c r="AC72" s="23"/>
      <c r="AD72" s="23"/>
      <c r="AE72" s="23"/>
      <c r="AF72" s="23"/>
      <c r="AG72" s="23"/>
      <c r="AH72" s="23"/>
      <c r="AI72" s="23"/>
      <c r="AJ72" s="23"/>
    </row>
    <row r="73" spans="1:36" ht="13.5" customHeight="1" x14ac:dyDescent="0.25">
      <c r="A73" s="24" t="s">
        <v>64</v>
      </c>
      <c r="B73" s="384">
        <f>B42</f>
        <v>134957.73748000001</v>
      </c>
      <c r="C73" s="157">
        <v>0</v>
      </c>
      <c r="D73" s="385">
        <v>0</v>
      </c>
      <c r="E73" s="156">
        <v>0</v>
      </c>
      <c r="F73" s="156">
        <v>0</v>
      </c>
      <c r="G73" s="319">
        <v>0</v>
      </c>
      <c r="H73" s="317">
        <v>0</v>
      </c>
      <c r="I73" s="278"/>
      <c r="J73" s="24" t="s">
        <v>64</v>
      </c>
      <c r="K73" s="384">
        <f>K42</f>
        <v>0</v>
      </c>
      <c r="L73" s="157">
        <v>0</v>
      </c>
      <c r="M73" s="385">
        <v>0</v>
      </c>
      <c r="N73" s="156">
        <v>0</v>
      </c>
      <c r="O73" s="156">
        <v>0</v>
      </c>
      <c r="P73" s="319">
        <v>0</v>
      </c>
      <c r="Q73" s="317">
        <v>0</v>
      </c>
      <c r="S73" s="24" t="s">
        <v>64</v>
      </c>
      <c r="T73" s="384">
        <f>T42</f>
        <v>134957.73748000001</v>
      </c>
      <c r="U73" s="157">
        <v>0</v>
      </c>
      <c r="V73" s="385">
        <v>0</v>
      </c>
      <c r="W73" s="156">
        <v>0</v>
      </c>
      <c r="X73" s="156">
        <v>0</v>
      </c>
      <c r="Y73" s="319">
        <v>0</v>
      </c>
      <c r="Z73" s="317">
        <v>0</v>
      </c>
      <c r="AA73" s="23"/>
      <c r="AB73" s="23"/>
      <c r="AC73" s="23"/>
      <c r="AD73" s="23"/>
      <c r="AE73" s="23"/>
      <c r="AF73" s="23"/>
      <c r="AG73" s="23"/>
      <c r="AH73" s="23"/>
      <c r="AI73" s="23"/>
      <c r="AJ73" s="23"/>
    </row>
    <row r="74" spans="1:36" ht="13.5" customHeight="1" x14ac:dyDescent="0.25">
      <c r="A74" s="24" t="s">
        <v>65</v>
      </c>
      <c r="B74" s="384">
        <f t="shared" ref="B74:H74" si="115">B10+B37+B36+B48+B55+B14</f>
        <v>3485712.1229096581</v>
      </c>
      <c r="C74" s="157">
        <f t="shared" si="115"/>
        <v>3625698.0204000003</v>
      </c>
      <c r="D74" s="385">
        <f t="shared" si="115"/>
        <v>3265193</v>
      </c>
      <c r="E74" s="156">
        <f t="shared" si="115"/>
        <v>3516872</v>
      </c>
      <c r="F74" s="156">
        <f t="shared" si="115"/>
        <v>3606926</v>
      </c>
      <c r="G74" s="319">
        <f t="shared" si="115"/>
        <v>3758554</v>
      </c>
      <c r="H74" s="317">
        <f t="shared" si="115"/>
        <v>3940063</v>
      </c>
      <c r="I74" s="278"/>
      <c r="J74" s="24" t="s">
        <v>65</v>
      </c>
      <c r="K74" s="384">
        <f t="shared" ref="K74:Q74" si="116">K10+K37+K36+K48+K55+K14</f>
        <v>0</v>
      </c>
      <c r="L74" s="157">
        <f t="shared" si="116"/>
        <v>0</v>
      </c>
      <c r="M74" s="385">
        <f t="shared" si="116"/>
        <v>0</v>
      </c>
      <c r="N74" s="156">
        <f t="shared" si="116"/>
        <v>82</v>
      </c>
      <c r="O74" s="156">
        <f t="shared" si="116"/>
        <v>82</v>
      </c>
      <c r="P74" s="319">
        <f t="shared" si="116"/>
        <v>82</v>
      </c>
      <c r="Q74" s="317">
        <f t="shared" si="116"/>
        <v>82</v>
      </c>
      <c r="S74" s="24" t="s">
        <v>65</v>
      </c>
      <c r="T74" s="384">
        <f t="shared" ref="T74:Z74" si="117">T10+T37+T36+T48+T55+T14</f>
        <v>3485712.1229096581</v>
      </c>
      <c r="U74" s="157">
        <f t="shared" si="117"/>
        <v>3625698.0204000003</v>
      </c>
      <c r="V74" s="385">
        <f t="shared" si="117"/>
        <v>3265193</v>
      </c>
      <c r="W74" s="156">
        <f t="shared" si="117"/>
        <v>3516790</v>
      </c>
      <c r="X74" s="156">
        <f t="shared" si="117"/>
        <v>3606844</v>
      </c>
      <c r="Y74" s="319">
        <f t="shared" si="117"/>
        <v>3758472</v>
      </c>
      <c r="Z74" s="317">
        <f t="shared" si="117"/>
        <v>3939981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</row>
    <row r="75" spans="1:36" ht="13.5" customHeight="1" x14ac:dyDescent="0.25">
      <c r="A75" s="24" t="s">
        <v>66</v>
      </c>
      <c r="B75" s="384">
        <f t="shared" ref="B75:H75" si="118">B11+B56+B15</f>
        <v>1154414.514378425</v>
      </c>
      <c r="C75" s="157">
        <f t="shared" si="118"/>
        <v>1135545.6246100003</v>
      </c>
      <c r="D75" s="385">
        <f t="shared" si="118"/>
        <v>1198574</v>
      </c>
      <c r="E75" s="156">
        <f t="shared" si="118"/>
        <v>1325656</v>
      </c>
      <c r="F75" s="156">
        <f t="shared" si="118"/>
        <v>1366615</v>
      </c>
      <c r="G75" s="319">
        <f t="shared" si="118"/>
        <v>1439436</v>
      </c>
      <c r="H75" s="317">
        <f t="shared" si="118"/>
        <v>1527319</v>
      </c>
      <c r="I75" s="278"/>
      <c r="J75" s="24" t="s">
        <v>66</v>
      </c>
      <c r="K75" s="384">
        <f t="shared" ref="K75:Q75" si="119">K11+K56+K15</f>
        <v>0</v>
      </c>
      <c r="L75" s="157">
        <f t="shared" si="119"/>
        <v>0</v>
      </c>
      <c r="M75" s="385">
        <f t="shared" si="119"/>
        <v>0</v>
      </c>
      <c r="N75" s="156">
        <f t="shared" si="119"/>
        <v>0</v>
      </c>
      <c r="O75" s="156">
        <f t="shared" si="119"/>
        <v>0</v>
      </c>
      <c r="P75" s="319">
        <f t="shared" si="119"/>
        <v>0</v>
      </c>
      <c r="Q75" s="317">
        <f t="shared" si="119"/>
        <v>0</v>
      </c>
      <c r="S75" s="24" t="s">
        <v>66</v>
      </c>
      <c r="T75" s="384">
        <f t="shared" ref="T75:Z75" si="120">T11+T56+T15</f>
        <v>1154414.514378425</v>
      </c>
      <c r="U75" s="157">
        <f t="shared" si="120"/>
        <v>1135545.6246100003</v>
      </c>
      <c r="V75" s="385">
        <f t="shared" si="120"/>
        <v>1198574</v>
      </c>
      <c r="W75" s="156">
        <f t="shared" si="120"/>
        <v>1325656</v>
      </c>
      <c r="X75" s="156">
        <f t="shared" si="120"/>
        <v>1366615</v>
      </c>
      <c r="Y75" s="319">
        <f t="shared" si="120"/>
        <v>1439436</v>
      </c>
      <c r="Z75" s="317">
        <f t="shared" si="120"/>
        <v>1527319</v>
      </c>
      <c r="AA75" s="23"/>
      <c r="AB75" s="23"/>
      <c r="AC75" s="23"/>
      <c r="AD75" s="23"/>
      <c r="AE75" s="23"/>
      <c r="AF75" s="23"/>
      <c r="AG75" s="23"/>
      <c r="AH75" s="23"/>
      <c r="AI75" s="23"/>
      <c r="AJ75" s="23"/>
    </row>
    <row r="76" spans="1:36" ht="13.5" customHeight="1" x14ac:dyDescent="0.25">
      <c r="A76" s="24" t="s">
        <v>67</v>
      </c>
      <c r="B76" s="384">
        <f t="shared" ref="B76:H76" si="121">B45</f>
        <v>44589.589529999997</v>
      </c>
      <c r="C76" s="157">
        <f t="shared" si="121"/>
        <v>2117.90022</v>
      </c>
      <c r="D76" s="385">
        <f t="shared" si="121"/>
        <v>0</v>
      </c>
      <c r="E76" s="156">
        <f t="shared" si="121"/>
        <v>0</v>
      </c>
      <c r="F76" s="156">
        <f t="shared" si="121"/>
        <v>0</v>
      </c>
      <c r="G76" s="319">
        <f t="shared" si="121"/>
        <v>0</v>
      </c>
      <c r="H76" s="317">
        <f t="shared" si="121"/>
        <v>0</v>
      </c>
      <c r="I76" s="278"/>
      <c r="J76" s="24" t="s">
        <v>67</v>
      </c>
      <c r="K76" s="384">
        <f t="shared" ref="K76:Q76" si="122">K45</f>
        <v>0</v>
      </c>
      <c r="L76" s="157">
        <f t="shared" si="122"/>
        <v>0</v>
      </c>
      <c r="M76" s="385">
        <f t="shared" si="122"/>
        <v>0</v>
      </c>
      <c r="N76" s="156">
        <f t="shared" si="122"/>
        <v>0</v>
      </c>
      <c r="O76" s="156">
        <f t="shared" si="122"/>
        <v>0</v>
      </c>
      <c r="P76" s="319">
        <f t="shared" si="122"/>
        <v>0</v>
      </c>
      <c r="Q76" s="317">
        <f t="shared" si="122"/>
        <v>0</v>
      </c>
      <c r="S76" s="24" t="s">
        <v>67</v>
      </c>
      <c r="T76" s="384">
        <f t="shared" ref="T76:Z76" si="123">T45</f>
        <v>44589.589529999997</v>
      </c>
      <c r="U76" s="157">
        <f t="shared" si="123"/>
        <v>2117.90022</v>
      </c>
      <c r="V76" s="385">
        <f t="shared" si="123"/>
        <v>0</v>
      </c>
      <c r="W76" s="156">
        <f t="shared" si="123"/>
        <v>0</v>
      </c>
      <c r="X76" s="156">
        <f t="shared" si="123"/>
        <v>0</v>
      </c>
      <c r="Y76" s="319">
        <f t="shared" si="123"/>
        <v>0</v>
      </c>
      <c r="Z76" s="317">
        <f t="shared" si="123"/>
        <v>0</v>
      </c>
      <c r="AA76" s="23"/>
      <c r="AB76" s="23"/>
      <c r="AC76" s="23"/>
      <c r="AD76" s="23"/>
      <c r="AE76" s="23"/>
      <c r="AF76" s="23"/>
      <c r="AG76" s="23"/>
      <c r="AH76" s="23"/>
      <c r="AI76" s="23"/>
      <c r="AJ76" s="23"/>
    </row>
    <row r="77" spans="1:36" ht="13.5" customHeight="1" x14ac:dyDescent="0.25">
      <c r="A77" s="24" t="s">
        <v>68</v>
      </c>
      <c r="B77" s="384">
        <f t="shared" ref="B77:D77" si="124">B50+B49</f>
        <v>30829.737870000001</v>
      </c>
      <c r="C77" s="157">
        <f t="shared" si="124"/>
        <v>31047.162509999998</v>
      </c>
      <c r="D77" s="385">
        <f t="shared" si="124"/>
        <v>31101</v>
      </c>
      <c r="E77" s="156">
        <f>E50</f>
        <v>30478</v>
      </c>
      <c r="F77" s="156">
        <f t="shared" ref="F77:H77" si="125">F50</f>
        <v>19894</v>
      </c>
      <c r="G77" s="319">
        <f t="shared" si="125"/>
        <v>20375</v>
      </c>
      <c r="H77" s="317">
        <f t="shared" si="125"/>
        <v>21052</v>
      </c>
      <c r="I77" s="278"/>
      <c r="J77" s="24" t="s">
        <v>68</v>
      </c>
      <c r="K77" s="384">
        <f t="shared" ref="K77:M77" si="126">K50+K49</f>
        <v>0</v>
      </c>
      <c r="L77" s="157">
        <f t="shared" si="126"/>
        <v>0</v>
      </c>
      <c r="M77" s="385">
        <f t="shared" si="126"/>
        <v>0</v>
      </c>
      <c r="N77" s="156">
        <f>N50+N49-1000</f>
        <v>-1000</v>
      </c>
      <c r="O77" s="156">
        <f t="shared" ref="O77:Q77" si="127">O50+O49-1000</f>
        <v>-1000</v>
      </c>
      <c r="P77" s="319">
        <f t="shared" si="127"/>
        <v>-1000</v>
      </c>
      <c r="Q77" s="317">
        <f t="shared" si="127"/>
        <v>-1000</v>
      </c>
      <c r="S77" s="24" t="s">
        <v>68</v>
      </c>
      <c r="T77" s="384">
        <f t="shared" ref="T77:Z77" si="128">T50+T49</f>
        <v>30829.737870000001</v>
      </c>
      <c r="U77" s="157">
        <f t="shared" si="128"/>
        <v>31047.162509999998</v>
      </c>
      <c r="V77" s="385">
        <f t="shared" si="128"/>
        <v>31101</v>
      </c>
      <c r="W77" s="156">
        <f t="shared" si="128"/>
        <v>31478</v>
      </c>
      <c r="X77" s="156">
        <f t="shared" si="128"/>
        <v>20894</v>
      </c>
      <c r="Y77" s="319">
        <f t="shared" si="128"/>
        <v>21375</v>
      </c>
      <c r="Z77" s="317">
        <f t="shared" si="128"/>
        <v>22052</v>
      </c>
      <c r="AA77" s="23"/>
      <c r="AB77" s="23"/>
      <c r="AC77" s="23"/>
      <c r="AD77" s="23"/>
      <c r="AE77" s="23"/>
      <c r="AF77" s="23"/>
      <c r="AG77" s="23"/>
      <c r="AH77" s="23"/>
      <c r="AI77" s="23"/>
      <c r="AJ77" s="23"/>
    </row>
    <row r="78" spans="1:36" ht="14.25" customHeight="1" thickBot="1" x14ac:dyDescent="0.3">
      <c r="A78" s="86" t="s">
        <v>69</v>
      </c>
      <c r="B78" s="386">
        <f t="shared" ref="B78:G78" si="129">B62</f>
        <v>15340056.709147647</v>
      </c>
      <c r="C78" s="387">
        <f t="shared" si="129"/>
        <v>17303235.117621232</v>
      </c>
      <c r="D78" s="388">
        <f t="shared" si="129"/>
        <v>18395260</v>
      </c>
      <c r="E78" s="389">
        <f t="shared" si="129"/>
        <v>19917359</v>
      </c>
      <c r="F78" s="389">
        <f t="shared" si="129"/>
        <v>20923159</v>
      </c>
      <c r="G78" s="390">
        <f t="shared" si="129"/>
        <v>21218281</v>
      </c>
      <c r="H78" s="391">
        <f t="shared" ref="H78" si="130">H62</f>
        <v>22096245</v>
      </c>
      <c r="I78" s="278"/>
      <c r="J78" s="86" t="s">
        <v>69</v>
      </c>
      <c r="K78" s="386">
        <f t="shared" ref="K78:Q78" si="131">K62</f>
        <v>0</v>
      </c>
      <c r="L78" s="387">
        <f t="shared" si="131"/>
        <v>0</v>
      </c>
      <c r="M78" s="388">
        <f t="shared" si="131"/>
        <v>0</v>
      </c>
      <c r="N78" s="389">
        <f t="shared" si="131"/>
        <v>711132.00221336912</v>
      </c>
      <c r="O78" s="389">
        <f t="shared" si="131"/>
        <v>872550.3814116877</v>
      </c>
      <c r="P78" s="390">
        <f t="shared" si="131"/>
        <v>910494.32915689424</v>
      </c>
      <c r="Q78" s="391">
        <f t="shared" si="131"/>
        <v>952272.97024621069</v>
      </c>
      <c r="S78" s="86" t="s">
        <v>69</v>
      </c>
      <c r="T78" s="386">
        <f t="shared" ref="T78:Z78" si="132">T62</f>
        <v>15340056.709147647</v>
      </c>
      <c r="U78" s="387">
        <f t="shared" si="132"/>
        <v>17303235.117621232</v>
      </c>
      <c r="V78" s="388">
        <f t="shared" si="132"/>
        <v>18395260</v>
      </c>
      <c r="W78" s="389">
        <f t="shared" si="132"/>
        <v>19206226.997786634</v>
      </c>
      <c r="X78" s="389">
        <f t="shared" si="132"/>
        <v>20050608.618588313</v>
      </c>
      <c r="Y78" s="390">
        <f t="shared" si="132"/>
        <v>20307786.670843106</v>
      </c>
      <c r="Z78" s="391">
        <f t="shared" si="132"/>
        <v>21143972.029753789</v>
      </c>
      <c r="AA78" s="23"/>
      <c r="AB78" s="23"/>
      <c r="AC78" s="23"/>
      <c r="AD78" s="23"/>
      <c r="AE78" s="23"/>
      <c r="AF78" s="23"/>
      <c r="AG78" s="23"/>
      <c r="AH78" s="23"/>
      <c r="AI78" s="23"/>
      <c r="AJ78" s="23"/>
    </row>
    <row r="79" spans="1:36" ht="14.25" customHeight="1" thickBot="1" x14ac:dyDescent="0.3">
      <c r="A79" s="89" t="s">
        <v>70</v>
      </c>
      <c r="B79" s="378">
        <f t="shared" ref="B79:G79" si="133">B70+B78</f>
        <v>38497625.176046006</v>
      </c>
      <c r="C79" s="392">
        <f t="shared" si="133"/>
        <v>41685701.271064565</v>
      </c>
      <c r="D79" s="380">
        <f t="shared" si="133"/>
        <v>45048932</v>
      </c>
      <c r="E79" s="381">
        <f t="shared" si="133"/>
        <v>48103734</v>
      </c>
      <c r="F79" s="381">
        <f t="shared" si="133"/>
        <v>49563059</v>
      </c>
      <c r="G79" s="382">
        <f t="shared" si="133"/>
        <v>50782752</v>
      </c>
      <c r="H79" s="383">
        <f t="shared" ref="H79" si="134">H70+H78</f>
        <v>52923777</v>
      </c>
      <c r="I79" s="278"/>
      <c r="J79" s="89" t="s">
        <v>70</v>
      </c>
      <c r="K79" s="79">
        <f t="shared" ref="K79:P79" si="135">+K78+K70</f>
        <v>0</v>
      </c>
      <c r="L79" s="80">
        <f t="shared" si="135"/>
        <v>0</v>
      </c>
      <c r="M79" s="81">
        <f t="shared" si="135"/>
        <v>0</v>
      </c>
      <c r="N79" s="82">
        <f t="shared" si="135"/>
        <v>1136372.6148911023</v>
      </c>
      <c r="O79" s="82">
        <f t="shared" si="135"/>
        <v>1232105.9912459203</v>
      </c>
      <c r="P79" s="238">
        <f t="shared" si="135"/>
        <v>1284777.9074612462</v>
      </c>
      <c r="Q79" s="304">
        <f t="shared" ref="Q79" si="136">+Q78+Q70</f>
        <v>1346282.7358308272</v>
      </c>
      <c r="S79" s="89" t="s">
        <v>70</v>
      </c>
      <c r="T79" s="79">
        <f t="shared" ref="T79:Y79" si="137">+T78+T70</f>
        <v>38497625.176046006</v>
      </c>
      <c r="U79" s="80">
        <f t="shared" si="137"/>
        <v>41685701.271064565</v>
      </c>
      <c r="V79" s="81">
        <f t="shared" si="137"/>
        <v>45048932</v>
      </c>
      <c r="W79" s="82">
        <f t="shared" si="137"/>
        <v>46967361.385108903</v>
      </c>
      <c r="X79" s="82">
        <f t="shared" si="137"/>
        <v>48330953.008754082</v>
      </c>
      <c r="Y79" s="238">
        <f t="shared" si="137"/>
        <v>49497974.092538759</v>
      </c>
      <c r="Z79" s="304">
        <f t="shared" ref="Z79" si="138">+Z78+Z70</f>
        <v>51577494.264169171</v>
      </c>
      <c r="AA79" s="23"/>
      <c r="AB79" s="23"/>
      <c r="AC79" s="23"/>
      <c r="AD79" s="23"/>
      <c r="AE79" s="23"/>
      <c r="AF79" s="23"/>
      <c r="AG79" s="23"/>
      <c r="AH79" s="23"/>
      <c r="AI79" s="23"/>
      <c r="AJ79" s="23"/>
    </row>
    <row r="80" spans="1:36" s="91" customFormat="1" ht="13.5" customHeight="1" thickBot="1" x14ac:dyDescent="0.3">
      <c r="A80" s="92"/>
      <c r="B80" s="393"/>
      <c r="C80" s="393"/>
      <c r="D80" s="393"/>
      <c r="E80" s="393"/>
      <c r="F80" s="393"/>
      <c r="G80" s="393"/>
      <c r="H80" s="393"/>
      <c r="I80" s="46"/>
      <c r="J80" s="92"/>
      <c r="K80" s="93"/>
      <c r="L80" s="93"/>
      <c r="M80" s="93"/>
      <c r="N80" s="93"/>
      <c r="O80" s="93"/>
      <c r="P80" s="93"/>
      <c r="Q80" s="93"/>
      <c r="S80" s="92"/>
      <c r="T80" s="221"/>
      <c r="U80" s="221"/>
      <c r="V80" s="221"/>
      <c r="W80" s="221"/>
      <c r="X80" s="221"/>
      <c r="Y80" s="221"/>
      <c r="Z80" s="221"/>
      <c r="AA80" s="23"/>
      <c r="AB80" s="23"/>
      <c r="AC80" s="23"/>
      <c r="AD80" s="23"/>
      <c r="AE80" s="23"/>
      <c r="AF80" s="23"/>
      <c r="AG80" s="23"/>
      <c r="AH80" s="23"/>
      <c r="AI80" s="23"/>
      <c r="AJ80" s="23"/>
    </row>
    <row r="81" spans="1:36" ht="14.25" customHeight="1" thickBot="1" x14ac:dyDescent="0.3">
      <c r="A81" s="95" t="s">
        <v>71</v>
      </c>
      <c r="B81" s="96">
        <f t="shared" ref="B81:G81" si="139">SUM(B82:B83)</f>
        <v>100869.76809</v>
      </c>
      <c r="C81" s="97">
        <f t="shared" si="139"/>
        <v>105253.26207</v>
      </c>
      <c r="D81" s="98">
        <f t="shared" si="139"/>
        <v>106585</v>
      </c>
      <c r="E81" s="99">
        <f t="shared" si="139"/>
        <v>123272</v>
      </c>
      <c r="F81" s="99">
        <f t="shared" si="139"/>
        <v>131331</v>
      </c>
      <c r="G81" s="197">
        <f t="shared" si="139"/>
        <v>136694</v>
      </c>
      <c r="H81" s="321">
        <f t="shared" ref="H81" si="140">SUM(H82:H83)</f>
        <v>144010</v>
      </c>
      <c r="J81" s="95" t="s">
        <v>71</v>
      </c>
      <c r="K81" s="96">
        <f t="shared" ref="K81:P81" si="141">+K82+K83</f>
        <v>0</v>
      </c>
      <c r="L81" s="98">
        <f t="shared" si="141"/>
        <v>0</v>
      </c>
      <c r="M81" s="99">
        <f t="shared" si="141"/>
        <v>0</v>
      </c>
      <c r="N81" s="99">
        <f t="shared" si="141"/>
        <v>0</v>
      </c>
      <c r="O81" s="99">
        <f t="shared" si="141"/>
        <v>0</v>
      </c>
      <c r="P81" s="197">
        <f t="shared" si="141"/>
        <v>0</v>
      </c>
      <c r="Q81" s="321">
        <f t="shared" ref="Q81" si="142">+Q82+Q83</f>
        <v>0</v>
      </c>
      <c r="S81" s="100" t="s">
        <v>71</v>
      </c>
      <c r="T81" s="101">
        <f t="shared" ref="T81:Z83" si="143">+B81-K81</f>
        <v>100869.76809</v>
      </c>
      <c r="U81" s="102">
        <f t="shared" si="143"/>
        <v>105253.26207</v>
      </c>
      <c r="V81" s="103">
        <f t="shared" si="143"/>
        <v>106585</v>
      </c>
      <c r="W81" s="103">
        <f t="shared" si="143"/>
        <v>123272</v>
      </c>
      <c r="X81" s="103">
        <f t="shared" si="143"/>
        <v>131331</v>
      </c>
      <c r="Y81" s="334">
        <f t="shared" si="143"/>
        <v>136694</v>
      </c>
      <c r="Z81" s="330">
        <f t="shared" si="143"/>
        <v>144010</v>
      </c>
      <c r="AA81" s="23"/>
      <c r="AB81" s="23"/>
      <c r="AC81" s="23"/>
      <c r="AD81" s="23"/>
      <c r="AE81" s="23"/>
      <c r="AF81" s="23"/>
      <c r="AG81" s="23"/>
      <c r="AH81" s="23"/>
      <c r="AI81" s="23"/>
      <c r="AJ81" s="23"/>
    </row>
    <row r="82" spans="1:36" ht="13.5" customHeight="1" x14ac:dyDescent="0.25">
      <c r="A82" s="105" t="s">
        <v>72</v>
      </c>
      <c r="B82" s="106">
        <v>47964.618560000003</v>
      </c>
      <c r="C82" s="107">
        <v>47704.866009999998</v>
      </c>
      <c r="D82" s="108">
        <v>48832</v>
      </c>
      <c r="E82" s="109">
        <v>58352</v>
      </c>
      <c r="F82" s="109">
        <v>63852</v>
      </c>
      <c r="G82" s="324">
        <v>66785</v>
      </c>
      <c r="H82" s="322">
        <v>70222</v>
      </c>
      <c r="J82" s="105" t="s">
        <v>72</v>
      </c>
      <c r="K82" s="106"/>
      <c r="L82" s="109"/>
      <c r="M82" s="109"/>
      <c r="N82" s="109"/>
      <c r="O82" s="109"/>
      <c r="P82" s="324"/>
      <c r="Q82" s="322"/>
      <c r="S82" s="110" t="s">
        <v>72</v>
      </c>
      <c r="T82" s="49">
        <f t="shared" si="143"/>
        <v>47964.618560000003</v>
      </c>
      <c r="U82" s="37">
        <f t="shared" si="143"/>
        <v>47704.866009999998</v>
      </c>
      <c r="V82" s="111">
        <f t="shared" si="143"/>
        <v>48832</v>
      </c>
      <c r="W82" s="111">
        <f t="shared" si="143"/>
        <v>58352</v>
      </c>
      <c r="X82" s="111">
        <f t="shared" si="143"/>
        <v>63852</v>
      </c>
      <c r="Y82" s="335">
        <f t="shared" si="143"/>
        <v>66785</v>
      </c>
      <c r="Z82" s="331">
        <f t="shared" si="143"/>
        <v>70222</v>
      </c>
      <c r="AA82" s="23"/>
      <c r="AB82" s="23"/>
      <c r="AC82" s="23"/>
      <c r="AD82" s="23"/>
      <c r="AE82" s="23"/>
      <c r="AF82" s="23"/>
      <c r="AG82" s="23"/>
      <c r="AH82" s="23"/>
      <c r="AI82" s="23"/>
      <c r="AJ82" s="23"/>
    </row>
    <row r="83" spans="1:36" ht="14.25" customHeight="1" thickBot="1" x14ac:dyDescent="0.3">
      <c r="A83" s="112" t="s">
        <v>73</v>
      </c>
      <c r="B83" s="113">
        <v>52905.149529999995</v>
      </c>
      <c r="C83" s="114">
        <v>57548.396059999999</v>
      </c>
      <c r="D83" s="115">
        <v>57753</v>
      </c>
      <c r="E83" s="116">
        <v>64920</v>
      </c>
      <c r="F83" s="116">
        <v>67479</v>
      </c>
      <c r="G83" s="325">
        <v>69909</v>
      </c>
      <c r="H83" s="323">
        <v>73788</v>
      </c>
      <c r="J83" s="112" t="s">
        <v>73</v>
      </c>
      <c r="K83" s="113"/>
      <c r="L83" s="116"/>
      <c r="M83" s="116"/>
      <c r="N83" s="116"/>
      <c r="O83" s="116"/>
      <c r="P83" s="325"/>
      <c r="Q83" s="323"/>
      <c r="S83" s="112" t="s">
        <v>73</v>
      </c>
      <c r="T83" s="117">
        <f t="shared" si="143"/>
        <v>52905.149529999995</v>
      </c>
      <c r="U83" s="118">
        <f t="shared" si="143"/>
        <v>57548.396059999999</v>
      </c>
      <c r="V83" s="119">
        <f t="shared" si="143"/>
        <v>57753</v>
      </c>
      <c r="W83" s="119">
        <f t="shared" si="143"/>
        <v>64920</v>
      </c>
      <c r="X83" s="119">
        <f t="shared" si="143"/>
        <v>67479</v>
      </c>
      <c r="Y83" s="336">
        <f t="shared" si="143"/>
        <v>69909</v>
      </c>
      <c r="Z83" s="332">
        <f t="shared" si="143"/>
        <v>73788</v>
      </c>
      <c r="AA83" s="23"/>
      <c r="AB83" s="23"/>
      <c r="AC83" s="23"/>
      <c r="AD83" s="23"/>
      <c r="AE83" s="23"/>
      <c r="AF83" s="23"/>
      <c r="AG83" s="23"/>
      <c r="AH83" s="23"/>
      <c r="AI83" s="23"/>
      <c r="AJ83" s="23"/>
    </row>
    <row r="84" spans="1:36" ht="17.25" customHeight="1" thickBot="1" x14ac:dyDescent="0.35">
      <c r="A84" s="120"/>
      <c r="B84" s="394"/>
      <c r="C84" s="394"/>
      <c r="D84" s="394"/>
      <c r="E84" s="394"/>
      <c r="F84" s="394"/>
      <c r="G84" s="394"/>
      <c r="H84" s="394"/>
      <c r="J84" s="120"/>
      <c r="S84" s="122"/>
      <c r="T84" s="123"/>
      <c r="U84" s="123"/>
      <c r="V84" s="124"/>
      <c r="W84" s="124"/>
      <c r="X84" s="124"/>
      <c r="Y84" s="124"/>
      <c r="Z84" s="124"/>
      <c r="AA84" s="23"/>
      <c r="AB84" s="23"/>
      <c r="AC84" s="23"/>
      <c r="AD84" s="23"/>
      <c r="AE84" s="23"/>
      <c r="AF84" s="23"/>
      <c r="AG84" s="23"/>
      <c r="AH84" s="23"/>
      <c r="AI84" s="23"/>
      <c r="AJ84" s="23"/>
    </row>
    <row r="85" spans="1:36" ht="17.25" customHeight="1" thickBot="1" x14ac:dyDescent="0.3">
      <c r="A85" s="95" t="s">
        <v>96</v>
      </c>
      <c r="B85" s="96">
        <f>+B86</f>
        <v>0</v>
      </c>
      <c r="C85" s="97">
        <f t="shared" ref="C85:H85" si="144">+C86</f>
        <v>0</v>
      </c>
      <c r="D85" s="98">
        <f t="shared" si="144"/>
        <v>0</v>
      </c>
      <c r="E85" s="99">
        <f t="shared" si="144"/>
        <v>68454</v>
      </c>
      <c r="F85" s="99">
        <f t="shared" si="144"/>
        <v>73848</v>
      </c>
      <c r="G85" s="197">
        <f t="shared" si="144"/>
        <v>78648</v>
      </c>
      <c r="H85" s="321">
        <f t="shared" si="144"/>
        <v>82889</v>
      </c>
      <c r="J85" s="95" t="s">
        <v>96</v>
      </c>
      <c r="K85" s="96">
        <f t="shared" ref="K85:Q85" si="145">+K86</f>
        <v>0</v>
      </c>
      <c r="L85" s="97">
        <f t="shared" si="145"/>
        <v>0</v>
      </c>
      <c r="M85" s="98">
        <f t="shared" si="145"/>
        <v>0</v>
      </c>
      <c r="N85" s="99">
        <f t="shared" si="145"/>
        <v>0</v>
      </c>
      <c r="O85" s="99">
        <f t="shared" si="145"/>
        <v>0</v>
      </c>
      <c r="P85" s="197">
        <f t="shared" si="145"/>
        <v>0</v>
      </c>
      <c r="Q85" s="321">
        <f t="shared" si="145"/>
        <v>0</v>
      </c>
      <c r="S85" s="95" t="s">
        <v>96</v>
      </c>
      <c r="T85" s="96">
        <f t="shared" ref="T85:Z85" si="146">+T86</f>
        <v>0</v>
      </c>
      <c r="U85" s="96">
        <f t="shared" si="146"/>
        <v>0</v>
      </c>
      <c r="V85" s="96">
        <f t="shared" si="146"/>
        <v>0</v>
      </c>
      <c r="W85" s="96">
        <f t="shared" si="146"/>
        <v>68454</v>
      </c>
      <c r="X85" s="96">
        <f t="shared" si="146"/>
        <v>73848</v>
      </c>
      <c r="Y85" s="96">
        <f t="shared" si="146"/>
        <v>78648</v>
      </c>
      <c r="Z85" s="96">
        <f t="shared" si="146"/>
        <v>82889</v>
      </c>
      <c r="AA85" s="23"/>
      <c r="AB85" s="23"/>
      <c r="AC85" s="23"/>
      <c r="AD85" s="23"/>
      <c r="AE85" s="23"/>
      <c r="AF85" s="23"/>
      <c r="AG85" s="23"/>
      <c r="AH85" s="23"/>
      <c r="AI85" s="23"/>
      <c r="AJ85" s="23"/>
    </row>
    <row r="86" spans="1:36" ht="17.25" customHeight="1" thickBot="1" x14ac:dyDescent="0.3">
      <c r="A86" s="112" t="s">
        <v>72</v>
      </c>
      <c r="B86" s="106">
        <v>0</v>
      </c>
      <c r="C86" s="107">
        <v>0</v>
      </c>
      <c r="D86" s="108">
        <v>0</v>
      </c>
      <c r="E86" s="109">
        <v>68454</v>
      </c>
      <c r="F86" s="109">
        <v>73848</v>
      </c>
      <c r="G86" s="324">
        <v>78648</v>
      </c>
      <c r="H86" s="322">
        <v>82889</v>
      </c>
      <c r="J86" s="112" t="s">
        <v>72</v>
      </c>
      <c r="K86" s="106"/>
      <c r="L86" s="107"/>
      <c r="M86" s="108"/>
      <c r="N86" s="109"/>
      <c r="O86" s="109"/>
      <c r="P86" s="324"/>
      <c r="Q86" s="322"/>
      <c r="S86" s="112" t="s">
        <v>72</v>
      </c>
      <c r="T86" s="106">
        <f t="shared" ref="T86" si="147">+B86-K86</f>
        <v>0</v>
      </c>
      <c r="U86" s="107">
        <f t="shared" ref="U86" si="148">+C86-L86</f>
        <v>0</v>
      </c>
      <c r="V86" s="108">
        <f t="shared" ref="V86" si="149">+D86-M86</f>
        <v>0</v>
      </c>
      <c r="W86" s="109">
        <f t="shared" ref="W86" si="150">+E86-N86</f>
        <v>68454</v>
      </c>
      <c r="X86" s="109">
        <f t="shared" ref="X86" si="151">+F86-O86</f>
        <v>73848</v>
      </c>
      <c r="Y86" s="324">
        <f t="shared" ref="Y86" si="152">+G86-P86</f>
        <v>78648</v>
      </c>
      <c r="Z86" s="322">
        <f t="shared" ref="Z86" si="153">+H86-Q86</f>
        <v>82889</v>
      </c>
      <c r="AA86" s="23"/>
      <c r="AB86" s="23"/>
      <c r="AC86" s="23"/>
      <c r="AD86" s="23"/>
      <c r="AE86" s="23"/>
      <c r="AF86" s="23"/>
      <c r="AG86" s="23"/>
      <c r="AH86" s="23"/>
      <c r="AI86" s="23"/>
      <c r="AJ86" s="23"/>
    </row>
    <row r="87" spans="1:36" ht="17.25" customHeight="1" x14ac:dyDescent="0.3">
      <c r="A87" s="120"/>
      <c r="B87" s="397"/>
      <c r="C87" s="397"/>
      <c r="D87" s="397"/>
      <c r="E87" s="397"/>
      <c r="F87" s="397"/>
      <c r="G87" s="397"/>
      <c r="H87" s="397"/>
      <c r="J87" s="120"/>
      <c r="S87" s="122"/>
      <c r="T87" s="123"/>
      <c r="U87" s="123"/>
      <c r="V87" s="124"/>
      <c r="W87" s="124"/>
      <c r="X87" s="124"/>
      <c r="Y87" s="124"/>
      <c r="Z87" s="124"/>
      <c r="AA87" s="23"/>
      <c r="AB87" s="23"/>
      <c r="AC87" s="23"/>
      <c r="AD87" s="23"/>
      <c r="AE87" s="23"/>
      <c r="AF87" s="23"/>
      <c r="AG87" s="23"/>
      <c r="AH87" s="23"/>
      <c r="AI87" s="23"/>
      <c r="AJ87" s="23"/>
    </row>
    <row r="88" spans="1:36" ht="17.25" customHeight="1" thickBot="1" x14ac:dyDescent="0.35">
      <c r="A88" s="398"/>
      <c r="B88" s="399"/>
      <c r="C88" s="399"/>
      <c r="D88" s="399"/>
      <c r="E88" s="399"/>
      <c r="F88" s="399"/>
      <c r="G88" s="399"/>
      <c r="H88" s="399"/>
      <c r="I88" s="400"/>
      <c r="J88" s="120"/>
      <c r="S88" s="122"/>
      <c r="T88" s="123"/>
      <c r="U88" s="123"/>
      <c r="V88" s="124"/>
      <c r="W88" s="124"/>
      <c r="X88" s="124"/>
      <c r="Y88" s="124"/>
      <c r="Z88" s="124"/>
      <c r="AA88" s="23"/>
      <c r="AB88" s="23"/>
      <c r="AC88" s="23"/>
      <c r="AD88" s="23"/>
      <c r="AE88" s="23"/>
      <c r="AF88" s="23"/>
      <c r="AG88" s="23"/>
      <c r="AH88" s="23"/>
      <c r="AI88" s="23"/>
      <c r="AJ88" s="23"/>
    </row>
    <row r="89" spans="1:36" s="125" customFormat="1" ht="14.25" customHeight="1" thickBot="1" x14ac:dyDescent="0.3">
      <c r="A89" s="100" t="s">
        <v>74</v>
      </c>
      <c r="B89" s="395">
        <v>1201647.102872381</v>
      </c>
      <c r="C89" s="104">
        <v>971786.70429880952</v>
      </c>
      <c r="D89" s="101">
        <v>1034333</v>
      </c>
      <c r="E89" s="102">
        <v>1131030</v>
      </c>
      <c r="F89" s="103">
        <v>1182375</v>
      </c>
      <c r="G89" s="104">
        <v>1246991</v>
      </c>
      <c r="H89" s="104">
        <v>1286701</v>
      </c>
      <c r="J89" s="100" t="s">
        <v>74</v>
      </c>
      <c r="K89" s="130"/>
      <c r="L89" s="126"/>
      <c r="M89" s="131"/>
      <c r="N89" s="129">
        <v>17880.944733031673</v>
      </c>
      <c r="O89" s="130">
        <v>29504.619899205474</v>
      </c>
      <c r="P89" s="131">
        <v>30942.969385541735</v>
      </c>
      <c r="Q89" s="311">
        <v>32451.438373566642</v>
      </c>
      <c r="S89" s="100" t="s">
        <v>74</v>
      </c>
      <c r="T89" s="130">
        <f t="shared" ref="T89:Z89" si="154">+B89-K89</f>
        <v>1201647.102872381</v>
      </c>
      <c r="U89" s="126">
        <f t="shared" si="154"/>
        <v>971786.70429880952</v>
      </c>
      <c r="V89" s="131">
        <f t="shared" si="154"/>
        <v>1034333</v>
      </c>
      <c r="W89" s="129">
        <f t="shared" si="154"/>
        <v>1113149.0552669684</v>
      </c>
      <c r="X89" s="130">
        <f t="shared" si="154"/>
        <v>1152870.3801007946</v>
      </c>
      <c r="Y89" s="131">
        <f t="shared" si="154"/>
        <v>1216048.0306144583</v>
      </c>
      <c r="Z89" s="311">
        <f t="shared" si="154"/>
        <v>1254249.5616264334</v>
      </c>
      <c r="AA89" s="23"/>
      <c r="AB89" s="23"/>
      <c r="AC89" s="23"/>
      <c r="AD89" s="23"/>
      <c r="AE89" s="23"/>
      <c r="AF89" s="23"/>
      <c r="AG89" s="23"/>
      <c r="AH89" s="23"/>
      <c r="AI89" s="23"/>
      <c r="AJ89" s="23"/>
    </row>
    <row r="90" spans="1:36" ht="14.25" customHeight="1" thickBot="1" x14ac:dyDescent="0.3">
      <c r="B90" s="273"/>
      <c r="C90" s="273"/>
      <c r="D90" s="273"/>
      <c r="E90" s="273"/>
      <c r="F90" s="273"/>
      <c r="G90" s="273"/>
      <c r="H90" s="273"/>
      <c r="T90" s="133"/>
      <c r="U90" s="133"/>
      <c r="V90" s="22"/>
      <c r="W90" s="22"/>
      <c r="X90" s="22"/>
      <c r="Y90" s="22"/>
      <c r="Z90" s="22"/>
      <c r="AA90" s="23"/>
      <c r="AB90" s="23"/>
      <c r="AC90" s="23"/>
      <c r="AD90" s="23"/>
      <c r="AE90" s="23"/>
      <c r="AF90" s="23"/>
      <c r="AG90" s="23"/>
      <c r="AH90" s="23"/>
      <c r="AI90" s="23"/>
      <c r="AJ90" s="23"/>
    </row>
    <row r="91" spans="1:36" ht="13.5" customHeight="1" x14ac:dyDescent="0.25">
      <c r="A91" s="134" t="s">
        <v>75</v>
      </c>
      <c r="B91" s="135">
        <f t="shared" ref="B91:H91" si="155">SUM(B92,B95,B98)</f>
        <v>1304141.7923650297</v>
      </c>
      <c r="C91" s="139">
        <f t="shared" si="155"/>
        <v>1335148.97786</v>
      </c>
      <c r="D91" s="137">
        <f t="shared" si="155"/>
        <v>779297.25246358663</v>
      </c>
      <c r="E91" s="136">
        <f t="shared" si="155"/>
        <v>798129.39638422045</v>
      </c>
      <c r="F91" s="138">
        <f t="shared" si="155"/>
        <v>816979.9529917005</v>
      </c>
      <c r="G91" s="136">
        <f t="shared" si="155"/>
        <v>819917.05326822679</v>
      </c>
      <c r="H91" s="314">
        <f t="shared" si="155"/>
        <v>821603.05326822679</v>
      </c>
      <c r="J91" s="134" t="s">
        <v>75</v>
      </c>
      <c r="K91" s="135">
        <f t="shared" ref="K91:P91" si="156">SUM(K92,K95,K98)</f>
        <v>0</v>
      </c>
      <c r="L91" s="136">
        <f t="shared" si="156"/>
        <v>0</v>
      </c>
      <c r="M91" s="137">
        <f t="shared" si="156"/>
        <v>0</v>
      </c>
      <c r="N91" s="136">
        <f t="shared" si="156"/>
        <v>0</v>
      </c>
      <c r="O91" s="138">
        <f t="shared" si="156"/>
        <v>0</v>
      </c>
      <c r="P91" s="136">
        <f t="shared" si="156"/>
        <v>0</v>
      </c>
      <c r="Q91" s="314">
        <f t="shared" ref="Q91" si="157">SUM(Q92,Q95,Q98)</f>
        <v>0</v>
      </c>
      <c r="S91" s="134" t="s">
        <v>75</v>
      </c>
      <c r="T91" s="135">
        <f t="shared" ref="T91:Y91" si="158">SUM(T92,T95,T98)</f>
        <v>1304141.7923650297</v>
      </c>
      <c r="U91" s="136">
        <f t="shared" si="158"/>
        <v>1335148.97786</v>
      </c>
      <c r="V91" s="137">
        <f t="shared" si="158"/>
        <v>779297.25246358663</v>
      </c>
      <c r="W91" s="136">
        <f t="shared" si="158"/>
        <v>798129.39638422045</v>
      </c>
      <c r="X91" s="138">
        <f t="shared" si="158"/>
        <v>816979.9529917005</v>
      </c>
      <c r="Y91" s="136">
        <f t="shared" si="158"/>
        <v>819917.05326822679</v>
      </c>
      <c r="Z91" s="314">
        <f t="shared" ref="Z91" si="159">SUM(Z92,Z95,Z98)</f>
        <v>821603.05326822679</v>
      </c>
      <c r="AA91" s="23"/>
      <c r="AB91" s="23"/>
      <c r="AC91" s="23"/>
      <c r="AD91" s="23"/>
      <c r="AE91" s="23"/>
      <c r="AF91" s="23"/>
      <c r="AG91" s="23"/>
      <c r="AH91" s="23"/>
      <c r="AI91" s="23"/>
      <c r="AJ91" s="23"/>
    </row>
    <row r="92" spans="1:36" ht="13.5" customHeight="1" x14ac:dyDescent="0.25">
      <c r="A92" s="140" t="s">
        <v>76</v>
      </c>
      <c r="B92" s="141">
        <f t="shared" ref="B92" si="160">SUM(B93:B94)</f>
        <v>3.992</v>
      </c>
      <c r="C92" s="142">
        <v>3.9778600000000002</v>
      </c>
      <c r="D92" s="143">
        <v>4.0220000000000002</v>
      </c>
      <c r="E92" s="144">
        <v>4.0220000000000002</v>
      </c>
      <c r="F92" s="145">
        <v>4.0220000000000002</v>
      </c>
      <c r="G92" s="144">
        <v>4.0220000000000002</v>
      </c>
      <c r="H92" s="315">
        <v>4.0220000000000002</v>
      </c>
      <c r="J92" s="140" t="s">
        <v>76</v>
      </c>
      <c r="K92" s="141">
        <f t="shared" ref="K92:P92" si="161">SUM(K93:K94)</f>
        <v>0</v>
      </c>
      <c r="L92" s="144">
        <f t="shared" si="161"/>
        <v>0</v>
      </c>
      <c r="M92" s="143">
        <f t="shared" si="161"/>
        <v>0</v>
      </c>
      <c r="N92" s="144">
        <f t="shared" si="161"/>
        <v>0</v>
      </c>
      <c r="O92" s="145">
        <f t="shared" si="161"/>
        <v>0</v>
      </c>
      <c r="P92" s="144">
        <f t="shared" si="161"/>
        <v>0</v>
      </c>
      <c r="Q92" s="315">
        <f t="shared" ref="Q92" si="162">SUM(Q93:Q94)</f>
        <v>0</v>
      </c>
      <c r="S92" s="140" t="s">
        <v>76</v>
      </c>
      <c r="T92" s="141">
        <f t="shared" ref="T92:Y92" si="163">SUM(T93:T94)</f>
        <v>3.992</v>
      </c>
      <c r="U92" s="144">
        <f t="shared" si="163"/>
        <v>3.9778600000000002</v>
      </c>
      <c r="V92" s="143">
        <f t="shared" si="163"/>
        <v>4.0220000000000002</v>
      </c>
      <c r="W92" s="144">
        <f t="shared" si="163"/>
        <v>4.0220000000000002</v>
      </c>
      <c r="X92" s="145">
        <f t="shared" si="163"/>
        <v>4.0220000000000002</v>
      </c>
      <c r="Y92" s="144">
        <f t="shared" si="163"/>
        <v>4.0220000000000002</v>
      </c>
      <c r="Z92" s="315">
        <f t="shared" ref="Z92" si="164">SUM(Z93:Z94)</f>
        <v>4.0220000000000002</v>
      </c>
      <c r="AA92" s="23"/>
      <c r="AB92" s="23"/>
      <c r="AC92" s="23"/>
      <c r="AD92" s="23"/>
      <c r="AE92" s="23"/>
      <c r="AF92" s="23"/>
      <c r="AG92" s="23"/>
      <c r="AH92" s="23"/>
      <c r="AI92" s="23"/>
      <c r="AJ92" s="23"/>
    </row>
    <row r="93" spans="1:36" ht="13.5" customHeight="1" x14ac:dyDescent="0.25">
      <c r="A93" s="146" t="s">
        <v>8</v>
      </c>
      <c r="B93" s="141">
        <v>-3.0000000000000027E-2</v>
      </c>
      <c r="C93" s="142">
        <v>-4.4139999999999999E-2</v>
      </c>
      <c r="D93" s="143">
        <v>0</v>
      </c>
      <c r="E93" s="144">
        <v>0</v>
      </c>
      <c r="F93" s="145">
        <v>0</v>
      </c>
      <c r="G93" s="144">
        <v>0</v>
      </c>
      <c r="H93" s="315">
        <v>0</v>
      </c>
      <c r="J93" s="146" t="s">
        <v>8</v>
      </c>
      <c r="K93" s="141"/>
      <c r="L93" s="145"/>
      <c r="M93" s="145"/>
      <c r="N93" s="144"/>
      <c r="O93" s="145"/>
      <c r="P93" s="144"/>
      <c r="Q93" s="315"/>
      <c r="S93" s="146" t="s">
        <v>8</v>
      </c>
      <c r="T93" s="141">
        <f t="shared" ref="T93:Z94" si="165">+B93-K93</f>
        <v>-3.0000000000000027E-2</v>
      </c>
      <c r="U93" s="145">
        <f t="shared" si="165"/>
        <v>-4.4139999999999999E-2</v>
      </c>
      <c r="V93" s="145">
        <f t="shared" si="165"/>
        <v>0</v>
      </c>
      <c r="W93" s="144">
        <f t="shared" si="165"/>
        <v>0</v>
      </c>
      <c r="X93" s="145">
        <f t="shared" si="165"/>
        <v>0</v>
      </c>
      <c r="Y93" s="144">
        <f t="shared" si="165"/>
        <v>0</v>
      </c>
      <c r="Z93" s="315">
        <f t="shared" si="165"/>
        <v>0</v>
      </c>
      <c r="AA93" s="23"/>
      <c r="AB93" s="23"/>
      <c r="AC93" s="23"/>
      <c r="AD93" s="23"/>
      <c r="AE93" s="23"/>
      <c r="AF93" s="23"/>
      <c r="AG93" s="23"/>
      <c r="AH93" s="23"/>
      <c r="AI93" s="23"/>
      <c r="AJ93" s="23"/>
    </row>
    <row r="94" spans="1:36" ht="13.5" customHeight="1" x14ac:dyDescent="0.25">
      <c r="A94" s="146" t="s">
        <v>9</v>
      </c>
      <c r="B94" s="141">
        <v>4.0220000000000002</v>
      </c>
      <c r="C94" s="142">
        <v>4.0220000000000002</v>
      </c>
      <c r="D94" s="143">
        <v>4.0220000000000002</v>
      </c>
      <c r="E94" s="144">
        <v>4.0220000000000002</v>
      </c>
      <c r="F94" s="145">
        <v>4.0220000000000002</v>
      </c>
      <c r="G94" s="144">
        <v>4.0220000000000002</v>
      </c>
      <c r="H94" s="315">
        <v>4.0220000000000002</v>
      </c>
      <c r="J94" s="146" t="s">
        <v>9</v>
      </c>
      <c r="K94" s="141"/>
      <c r="L94" s="145"/>
      <c r="M94" s="145"/>
      <c r="N94" s="144"/>
      <c r="O94" s="145"/>
      <c r="P94" s="144"/>
      <c r="Q94" s="315"/>
      <c r="S94" s="146" t="s">
        <v>9</v>
      </c>
      <c r="T94" s="141">
        <f t="shared" si="165"/>
        <v>4.0220000000000002</v>
      </c>
      <c r="U94" s="145">
        <f t="shared" si="165"/>
        <v>4.0220000000000002</v>
      </c>
      <c r="V94" s="145">
        <f t="shared" si="165"/>
        <v>4.0220000000000002</v>
      </c>
      <c r="W94" s="144">
        <f t="shared" si="165"/>
        <v>4.0220000000000002</v>
      </c>
      <c r="X94" s="145">
        <f t="shared" si="165"/>
        <v>4.0220000000000002</v>
      </c>
      <c r="Y94" s="144">
        <f t="shared" si="165"/>
        <v>4.0220000000000002</v>
      </c>
      <c r="Z94" s="315">
        <f t="shared" si="165"/>
        <v>4.0220000000000002</v>
      </c>
      <c r="AA94" s="23"/>
      <c r="AB94" s="23"/>
      <c r="AC94" s="23"/>
      <c r="AD94" s="23"/>
      <c r="AE94" s="23"/>
      <c r="AF94" s="23"/>
      <c r="AG94" s="23"/>
      <c r="AH94" s="23"/>
      <c r="AI94" s="23"/>
      <c r="AJ94" s="23"/>
    </row>
    <row r="95" spans="1:36" ht="13.5" customHeight="1" x14ac:dyDescent="0.25">
      <c r="A95" s="140" t="s">
        <v>77</v>
      </c>
      <c r="B95" s="153">
        <f t="shared" ref="B95" si="166">SUM(B96:B97)</f>
        <v>1294129</v>
      </c>
      <c r="C95" s="154">
        <v>1307807</v>
      </c>
      <c r="D95" s="155">
        <v>759264</v>
      </c>
      <c r="E95" s="156">
        <v>763186</v>
      </c>
      <c r="F95" s="156">
        <v>767294</v>
      </c>
      <c r="G95" s="319">
        <v>769840</v>
      </c>
      <c r="H95" s="317">
        <v>771495</v>
      </c>
      <c r="J95" s="140" t="s">
        <v>77</v>
      </c>
      <c r="K95" s="147">
        <f t="shared" ref="K95:P95" si="167">SUM(K96:K97)</f>
        <v>0</v>
      </c>
      <c r="L95" s="149">
        <f t="shared" si="167"/>
        <v>0</v>
      </c>
      <c r="M95" s="150">
        <f t="shared" si="167"/>
        <v>0</v>
      </c>
      <c r="N95" s="47">
        <f t="shared" si="167"/>
        <v>0</v>
      </c>
      <c r="O95" s="47">
        <f t="shared" si="167"/>
        <v>0</v>
      </c>
      <c r="P95" s="318">
        <f t="shared" si="167"/>
        <v>0</v>
      </c>
      <c r="Q95" s="316">
        <f t="shared" ref="Q95" si="168">SUM(Q96:Q97)</f>
        <v>0</v>
      </c>
      <c r="S95" s="140" t="s">
        <v>77</v>
      </c>
      <c r="T95" s="147">
        <f t="shared" ref="T95:Y95" si="169">SUM(T96:T97)</f>
        <v>1294129</v>
      </c>
      <c r="U95" s="149">
        <f t="shared" si="169"/>
        <v>1307807</v>
      </c>
      <c r="V95" s="150">
        <f t="shared" si="169"/>
        <v>759264</v>
      </c>
      <c r="W95" s="47">
        <f t="shared" si="169"/>
        <v>763186</v>
      </c>
      <c r="X95" s="47">
        <f t="shared" si="169"/>
        <v>767294</v>
      </c>
      <c r="Y95" s="318">
        <f t="shared" si="169"/>
        <v>769840</v>
      </c>
      <c r="Z95" s="316">
        <f t="shared" ref="Z95" si="170">SUM(Z96:Z97)</f>
        <v>771495</v>
      </c>
      <c r="AA95" s="23"/>
      <c r="AB95" s="23"/>
      <c r="AC95" s="23"/>
      <c r="AD95" s="23"/>
      <c r="AE95" s="23"/>
      <c r="AF95" s="23"/>
      <c r="AG95" s="23"/>
      <c r="AH95" s="23"/>
      <c r="AI95" s="23"/>
      <c r="AJ95" s="23"/>
    </row>
    <row r="96" spans="1:36" ht="13.5" customHeight="1" x14ac:dyDescent="0.25">
      <c r="A96" s="146" t="s">
        <v>8</v>
      </c>
      <c r="B96" s="141">
        <v>1020539</v>
      </c>
      <c r="C96" s="142">
        <v>951707</v>
      </c>
      <c r="D96" s="143">
        <v>537742</v>
      </c>
      <c r="E96" s="144">
        <v>540227</v>
      </c>
      <c r="F96" s="145">
        <v>542967</v>
      </c>
      <c r="G96" s="144">
        <v>544535</v>
      </c>
      <c r="H96" s="315">
        <v>545395</v>
      </c>
      <c r="J96" s="146" t="s">
        <v>8</v>
      </c>
      <c r="K96" s="147"/>
      <c r="L96" s="149"/>
      <c r="M96" s="149"/>
      <c r="N96" s="149"/>
      <c r="O96" s="149"/>
      <c r="P96" s="150"/>
      <c r="Q96" s="151"/>
      <c r="S96" s="146" t="s">
        <v>8</v>
      </c>
      <c r="T96" s="147">
        <f t="shared" ref="T96:Z97" si="171">+B96-K96</f>
        <v>1020539</v>
      </c>
      <c r="U96" s="149">
        <f t="shared" si="171"/>
        <v>951707</v>
      </c>
      <c r="V96" s="149">
        <f t="shared" si="171"/>
        <v>537742</v>
      </c>
      <c r="W96" s="149">
        <f t="shared" si="171"/>
        <v>540227</v>
      </c>
      <c r="X96" s="149">
        <f t="shared" si="171"/>
        <v>542967</v>
      </c>
      <c r="Y96" s="150">
        <f t="shared" si="171"/>
        <v>544535</v>
      </c>
      <c r="Z96" s="151">
        <f t="shared" si="171"/>
        <v>545395</v>
      </c>
      <c r="AA96" s="23"/>
      <c r="AB96" s="23"/>
      <c r="AC96" s="23"/>
      <c r="AD96" s="23"/>
      <c r="AE96" s="23"/>
      <c r="AF96" s="23"/>
      <c r="AG96" s="23"/>
      <c r="AH96" s="23"/>
      <c r="AI96" s="23"/>
      <c r="AJ96" s="23"/>
    </row>
    <row r="97" spans="1:36" ht="14.25" customHeight="1" x14ac:dyDescent="0.25">
      <c r="A97" s="146" t="s">
        <v>9</v>
      </c>
      <c r="B97" s="141">
        <v>273590</v>
      </c>
      <c r="C97" s="142">
        <v>356100</v>
      </c>
      <c r="D97" s="143">
        <v>221522</v>
      </c>
      <c r="E97" s="144">
        <v>222959</v>
      </c>
      <c r="F97" s="145">
        <v>224327</v>
      </c>
      <c r="G97" s="144">
        <v>225305</v>
      </c>
      <c r="H97" s="315">
        <v>226100</v>
      </c>
      <c r="J97" s="146" t="s">
        <v>9</v>
      </c>
      <c r="K97" s="147"/>
      <c r="L97" s="149"/>
      <c r="M97" s="149"/>
      <c r="N97" s="149"/>
      <c r="O97" s="149"/>
      <c r="P97" s="150"/>
      <c r="Q97" s="151"/>
      <c r="S97" s="146" t="s">
        <v>9</v>
      </c>
      <c r="T97" s="147">
        <f t="shared" si="171"/>
        <v>273590</v>
      </c>
      <c r="U97" s="149">
        <f t="shared" si="171"/>
        <v>356100</v>
      </c>
      <c r="V97" s="149">
        <f t="shared" si="171"/>
        <v>221522</v>
      </c>
      <c r="W97" s="149">
        <f t="shared" si="171"/>
        <v>222959</v>
      </c>
      <c r="X97" s="149">
        <f t="shared" si="171"/>
        <v>224327</v>
      </c>
      <c r="Y97" s="150">
        <f t="shared" si="171"/>
        <v>225305</v>
      </c>
      <c r="Z97" s="151">
        <f t="shared" si="171"/>
        <v>226100</v>
      </c>
      <c r="AA97" s="23"/>
      <c r="AB97" s="23"/>
      <c r="AC97" s="23"/>
      <c r="AD97" s="23"/>
      <c r="AE97" s="23"/>
      <c r="AF97" s="23"/>
      <c r="AG97" s="23"/>
      <c r="AH97" s="23"/>
      <c r="AI97" s="23"/>
      <c r="AJ97" s="23"/>
    </row>
    <row r="98" spans="1:36" ht="13.5" customHeight="1" x14ac:dyDescent="0.25">
      <c r="A98" s="152" t="s">
        <v>78</v>
      </c>
      <c r="B98" s="153">
        <f t="shared" ref="B98" si="172">SUM(B99:B100)</f>
        <v>10008.800365029576</v>
      </c>
      <c r="C98" s="154">
        <v>27338</v>
      </c>
      <c r="D98" s="155">
        <v>20029.230463586602</v>
      </c>
      <c r="E98" s="156">
        <v>34939.374384220464</v>
      </c>
      <c r="F98" s="156">
        <v>49681.930991700465</v>
      </c>
      <c r="G98" s="319">
        <v>50073.031268226783</v>
      </c>
      <c r="H98" s="317">
        <v>50104.031268226783</v>
      </c>
      <c r="J98" s="152" t="s">
        <v>78</v>
      </c>
      <c r="K98" s="153">
        <f t="shared" ref="K98:P98" si="173">SUM(K99:K100)</f>
        <v>0</v>
      </c>
      <c r="L98" s="155">
        <f t="shared" si="173"/>
        <v>0</v>
      </c>
      <c r="M98" s="158">
        <f t="shared" si="173"/>
        <v>0</v>
      </c>
      <c r="N98" s="156">
        <f t="shared" si="173"/>
        <v>0</v>
      </c>
      <c r="O98" s="156">
        <f t="shared" si="173"/>
        <v>0</v>
      </c>
      <c r="P98" s="319">
        <f t="shared" si="173"/>
        <v>0</v>
      </c>
      <c r="Q98" s="317">
        <f t="shared" ref="Q98" si="174">SUM(Q99:Q100)</f>
        <v>0</v>
      </c>
      <c r="S98" s="152" t="s">
        <v>78</v>
      </c>
      <c r="T98" s="153">
        <f t="shared" ref="T98:Y98" si="175">SUM(T99:T100)</f>
        <v>10008.800365029576</v>
      </c>
      <c r="U98" s="155">
        <f t="shared" si="175"/>
        <v>27338</v>
      </c>
      <c r="V98" s="158">
        <f t="shared" si="175"/>
        <v>20029.230463586602</v>
      </c>
      <c r="W98" s="156">
        <f t="shared" si="175"/>
        <v>34939.374384220464</v>
      </c>
      <c r="X98" s="156">
        <f t="shared" si="175"/>
        <v>49681.930991700465</v>
      </c>
      <c r="Y98" s="319">
        <f t="shared" si="175"/>
        <v>50073.031268226783</v>
      </c>
      <c r="Z98" s="317">
        <f t="shared" ref="Z98" si="176">SUM(Z99:Z100)</f>
        <v>50104.031268226783</v>
      </c>
      <c r="AA98" s="23"/>
      <c r="AB98" s="23"/>
      <c r="AC98" s="23"/>
      <c r="AD98" s="23"/>
      <c r="AE98" s="23"/>
      <c r="AF98" s="23"/>
      <c r="AG98" s="23"/>
      <c r="AH98" s="23"/>
      <c r="AI98" s="23"/>
      <c r="AJ98" s="23"/>
    </row>
    <row r="99" spans="1:36" ht="13.5" customHeight="1" x14ac:dyDescent="0.25">
      <c r="A99" s="146" t="s">
        <v>8</v>
      </c>
      <c r="B99" s="149">
        <v>5105.1501050295765</v>
      </c>
      <c r="C99" s="148">
        <v>22378</v>
      </c>
      <c r="D99" s="149">
        <v>14691</v>
      </c>
      <c r="E99" s="149">
        <v>29277</v>
      </c>
      <c r="F99" s="149">
        <v>43780</v>
      </c>
      <c r="G99" s="150">
        <v>44151</v>
      </c>
      <c r="H99" s="151">
        <v>44182</v>
      </c>
      <c r="J99" s="146" t="s">
        <v>8</v>
      </c>
      <c r="K99" s="149"/>
      <c r="L99" s="149"/>
      <c r="M99" s="149"/>
      <c r="N99" s="149"/>
      <c r="O99" s="149"/>
      <c r="P99" s="150"/>
      <c r="Q99" s="151"/>
      <c r="S99" s="146" t="s">
        <v>8</v>
      </c>
      <c r="T99" s="149">
        <f t="shared" ref="T99:Z100" si="177">+B99-K99</f>
        <v>5105.1501050295765</v>
      </c>
      <c r="U99" s="149">
        <f t="shared" si="177"/>
        <v>22378</v>
      </c>
      <c r="V99" s="149">
        <f t="shared" si="177"/>
        <v>14691</v>
      </c>
      <c r="W99" s="149">
        <f t="shared" si="177"/>
        <v>29277</v>
      </c>
      <c r="X99" s="149">
        <f t="shared" si="177"/>
        <v>43780</v>
      </c>
      <c r="Y99" s="150">
        <f t="shared" si="177"/>
        <v>44151</v>
      </c>
      <c r="Z99" s="151">
        <f t="shared" si="177"/>
        <v>44182</v>
      </c>
      <c r="AA99" s="23"/>
      <c r="AB99" s="23"/>
      <c r="AC99" s="23"/>
      <c r="AD99" s="23"/>
      <c r="AE99" s="23"/>
      <c r="AF99" s="23"/>
      <c r="AG99" s="23"/>
      <c r="AH99" s="23"/>
      <c r="AI99" s="23"/>
      <c r="AJ99" s="23"/>
    </row>
    <row r="100" spans="1:36" ht="13.5" customHeight="1" thickBot="1" x14ac:dyDescent="0.3">
      <c r="A100" s="159" t="s">
        <v>9</v>
      </c>
      <c r="B100" s="160">
        <v>4903.6502600000003</v>
      </c>
      <c r="C100" s="161">
        <v>4960</v>
      </c>
      <c r="D100" s="160">
        <v>5338.2304635866003</v>
      </c>
      <c r="E100" s="160">
        <v>5662.3743842204622</v>
      </c>
      <c r="F100" s="160">
        <v>5901.9309917004657</v>
      </c>
      <c r="G100" s="320">
        <v>5922.0312682267859</v>
      </c>
      <c r="H100" s="162">
        <v>5922.0312682267859</v>
      </c>
      <c r="J100" s="159" t="s">
        <v>9</v>
      </c>
      <c r="K100" s="160"/>
      <c r="L100" s="160"/>
      <c r="M100" s="160"/>
      <c r="N100" s="160"/>
      <c r="O100" s="160"/>
      <c r="P100" s="320"/>
      <c r="Q100" s="162"/>
      <c r="S100" s="159" t="s">
        <v>9</v>
      </c>
      <c r="T100" s="160">
        <f t="shared" si="177"/>
        <v>4903.6502600000003</v>
      </c>
      <c r="U100" s="160">
        <f t="shared" si="177"/>
        <v>4960</v>
      </c>
      <c r="V100" s="160">
        <f t="shared" si="177"/>
        <v>5338.2304635866003</v>
      </c>
      <c r="W100" s="160">
        <f t="shared" si="177"/>
        <v>5662.3743842204622</v>
      </c>
      <c r="X100" s="160">
        <f t="shared" si="177"/>
        <v>5901.9309917004657</v>
      </c>
      <c r="Y100" s="320">
        <f t="shared" si="177"/>
        <v>5922.0312682267859</v>
      </c>
      <c r="Z100" s="162">
        <f t="shared" si="177"/>
        <v>5922.0312682267859</v>
      </c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</row>
    <row r="101" spans="1:36" ht="13.5" customHeight="1" x14ac:dyDescent="0.25">
      <c r="A101" s="163" t="s">
        <v>79</v>
      </c>
      <c r="B101" s="133"/>
      <c r="C101" s="133"/>
      <c r="D101" s="133"/>
      <c r="E101" s="133"/>
      <c r="F101" s="133"/>
      <c r="G101" s="133"/>
      <c r="H101" s="133"/>
    </row>
    <row r="102" spans="1:36" ht="13.5" customHeight="1" x14ac:dyDescent="0.25">
      <c r="A102" s="163" t="s">
        <v>80</v>
      </c>
      <c r="B102" s="133"/>
      <c r="C102" s="133"/>
      <c r="D102" s="133"/>
      <c r="E102" s="133"/>
      <c r="F102" s="133"/>
      <c r="G102" s="133"/>
      <c r="H102" s="133"/>
      <c r="N102" s="22"/>
      <c r="O102" s="22"/>
      <c r="P102" s="22"/>
      <c r="Q102" s="22"/>
      <c r="T102" s="133"/>
      <c r="U102" s="133"/>
      <c r="V102" s="133"/>
      <c r="W102" s="133"/>
      <c r="X102" s="133"/>
      <c r="Y102" s="133"/>
      <c r="Z102" s="133"/>
    </row>
    <row r="103" spans="1:36" ht="13.5" customHeight="1" x14ac:dyDescent="0.25">
      <c r="A103" s="409" t="s">
        <v>81</v>
      </c>
      <c r="B103" s="409"/>
      <c r="C103" s="409"/>
      <c r="D103" s="409"/>
      <c r="E103" s="409"/>
      <c r="F103" s="409"/>
      <c r="G103" s="409"/>
      <c r="H103" s="287"/>
      <c r="K103" s="133"/>
      <c r="N103" s="23"/>
      <c r="O103" s="23"/>
      <c r="P103" s="23"/>
      <c r="Q103" s="23"/>
      <c r="T103" s="133"/>
      <c r="U103" s="133"/>
      <c r="V103" s="133"/>
      <c r="W103" s="133"/>
      <c r="X103" s="133"/>
      <c r="Y103" s="133"/>
      <c r="Z103" s="133"/>
    </row>
    <row r="104" spans="1:36" ht="13.5" customHeight="1" x14ac:dyDescent="0.25">
      <c r="A104" s="409"/>
      <c r="B104" s="409"/>
      <c r="C104" s="409"/>
      <c r="D104" s="409"/>
      <c r="E104" s="409"/>
      <c r="F104" s="409"/>
      <c r="G104" s="409"/>
      <c r="H104" s="287"/>
      <c r="K104" s="133"/>
      <c r="N104" s="23"/>
      <c r="O104" s="23"/>
      <c r="P104" s="23"/>
      <c r="Q104" s="23"/>
      <c r="T104" s="133"/>
      <c r="U104" s="133"/>
      <c r="V104" s="133"/>
      <c r="W104" s="133"/>
      <c r="X104" s="133"/>
      <c r="Y104" s="133"/>
      <c r="Z104" s="133"/>
    </row>
    <row r="105" spans="1:36" ht="13.5" customHeight="1" x14ac:dyDescent="0.25">
      <c r="A105" s="91"/>
      <c r="B105" s="164"/>
      <c r="C105" s="164"/>
      <c r="D105" s="164"/>
      <c r="E105" s="164"/>
      <c r="F105" s="164"/>
      <c r="G105" s="164"/>
      <c r="H105" s="164"/>
      <c r="K105" s="133"/>
      <c r="M105" s="22"/>
      <c r="N105" s="23"/>
      <c r="O105" s="23"/>
      <c r="P105" s="23"/>
      <c r="Q105" s="23"/>
      <c r="T105" s="133"/>
      <c r="U105" s="133"/>
      <c r="V105" s="133"/>
      <c r="W105" s="133"/>
      <c r="X105" s="133"/>
      <c r="Y105" s="133"/>
      <c r="Z105" s="133"/>
    </row>
    <row r="106" spans="1:36" ht="13.5" customHeight="1" x14ac:dyDescent="0.25">
      <c r="B106" s="164"/>
      <c r="C106" s="164"/>
      <c r="D106" s="164"/>
      <c r="E106" s="164"/>
      <c r="F106" s="164"/>
      <c r="G106" s="164"/>
      <c r="H106" s="164"/>
      <c r="K106" s="133"/>
      <c r="L106" s="133"/>
      <c r="M106" s="133"/>
      <c r="N106" s="23"/>
      <c r="O106" s="23"/>
      <c r="P106" s="23"/>
      <c r="Q106" s="23"/>
      <c r="T106" s="133"/>
      <c r="U106" s="133"/>
      <c r="V106" s="133"/>
      <c r="W106" s="133"/>
      <c r="X106" s="133"/>
      <c r="Y106" s="133"/>
      <c r="Z106" s="133"/>
    </row>
    <row r="107" spans="1:36" ht="13.5" customHeight="1" x14ac:dyDescent="0.25">
      <c r="B107" s="164"/>
      <c r="C107" s="164"/>
      <c r="D107" s="164"/>
      <c r="E107" s="164"/>
      <c r="F107" s="164"/>
      <c r="G107" s="164"/>
      <c r="H107" s="164"/>
      <c r="K107" s="133"/>
      <c r="L107" s="133"/>
      <c r="M107" s="133"/>
      <c r="N107" s="23"/>
      <c r="O107" s="23"/>
      <c r="P107" s="23"/>
      <c r="Q107" s="23"/>
      <c r="T107" s="133"/>
      <c r="U107" s="133"/>
      <c r="V107" s="133"/>
      <c r="W107" s="133"/>
      <c r="X107" s="133"/>
      <c r="Y107" s="133"/>
      <c r="Z107" s="133"/>
    </row>
    <row r="108" spans="1:36" ht="13.5" customHeight="1" x14ac:dyDescent="0.25">
      <c r="B108" s="164"/>
      <c r="C108" s="164"/>
      <c r="D108" s="164"/>
      <c r="E108" s="164"/>
      <c r="F108" s="164"/>
      <c r="G108" s="164"/>
      <c r="H108" s="164"/>
      <c r="K108" s="133"/>
      <c r="L108" s="133"/>
      <c r="M108" s="133"/>
      <c r="N108" s="23"/>
      <c r="O108" s="23"/>
      <c r="P108" s="23"/>
      <c r="Q108" s="23"/>
      <c r="T108" s="133"/>
      <c r="U108" s="133"/>
      <c r="V108" s="133"/>
      <c r="W108" s="133"/>
      <c r="X108" s="133"/>
      <c r="Y108" s="133"/>
      <c r="Z108" s="133"/>
    </row>
    <row r="109" spans="1:36" ht="13.5" customHeight="1" x14ac:dyDescent="0.25">
      <c r="B109" s="164"/>
      <c r="C109" s="164"/>
      <c r="D109" s="164"/>
      <c r="E109" s="164"/>
      <c r="F109" s="164"/>
      <c r="G109" s="164"/>
      <c r="H109" s="164"/>
      <c r="I109" s="164"/>
      <c r="K109" s="133"/>
      <c r="L109" s="133"/>
      <c r="M109" s="133"/>
      <c r="N109" s="23"/>
      <c r="O109" s="23"/>
      <c r="P109" s="23"/>
      <c r="Q109" s="23"/>
      <c r="T109" s="133"/>
      <c r="U109" s="133"/>
      <c r="V109" s="133"/>
      <c r="W109" s="133"/>
      <c r="X109" s="133"/>
      <c r="Y109" s="133"/>
      <c r="Z109" s="133"/>
    </row>
    <row r="110" spans="1:36" ht="13.5" customHeight="1" x14ac:dyDescent="0.25">
      <c r="B110" s="164"/>
      <c r="C110" s="164"/>
      <c r="D110" s="164"/>
      <c r="E110" s="164"/>
      <c r="F110" s="164"/>
      <c r="G110" s="164"/>
      <c r="H110" s="164"/>
      <c r="K110" s="133"/>
      <c r="L110" s="133"/>
      <c r="M110" s="133"/>
      <c r="N110" s="23"/>
      <c r="O110" s="23"/>
      <c r="P110" s="23"/>
      <c r="Q110" s="23"/>
      <c r="T110" s="133"/>
      <c r="U110" s="133"/>
      <c r="V110" s="133"/>
      <c r="W110" s="133"/>
      <c r="X110" s="133"/>
      <c r="Y110" s="133"/>
      <c r="Z110" s="133"/>
    </row>
    <row r="111" spans="1:36" ht="13.5" customHeight="1" x14ac:dyDescent="0.25">
      <c r="B111" s="164"/>
      <c r="C111" s="164"/>
      <c r="D111" s="164"/>
      <c r="E111" s="164"/>
      <c r="F111" s="164"/>
      <c r="G111" s="164"/>
      <c r="H111" s="164"/>
      <c r="K111" s="133"/>
      <c r="L111" s="133"/>
      <c r="M111" s="133"/>
      <c r="N111" s="23"/>
      <c r="O111" s="23"/>
      <c r="P111" s="23"/>
      <c r="Q111" s="23"/>
      <c r="T111" s="133"/>
      <c r="U111" s="133"/>
      <c r="V111" s="133"/>
      <c r="W111" s="133"/>
      <c r="X111" s="133"/>
      <c r="Y111" s="133"/>
      <c r="Z111" s="133"/>
    </row>
    <row r="112" spans="1:36" ht="13.5" customHeight="1" x14ac:dyDescent="0.25">
      <c r="B112" s="164"/>
      <c r="C112" s="164"/>
      <c r="D112" s="164"/>
      <c r="E112" s="164"/>
      <c r="F112" s="164"/>
      <c r="G112" s="164"/>
      <c r="H112" s="164"/>
      <c r="K112" s="133"/>
      <c r="L112" s="133"/>
      <c r="M112" s="133"/>
      <c r="N112" s="23"/>
      <c r="O112" s="23"/>
      <c r="P112" s="23"/>
      <c r="Q112" s="23"/>
      <c r="T112" s="133"/>
      <c r="U112" s="133"/>
      <c r="V112" s="133"/>
      <c r="W112" s="133"/>
      <c r="X112" s="133"/>
      <c r="Y112" s="133"/>
      <c r="Z112" s="133"/>
    </row>
    <row r="113" spans="2:26" ht="13.5" customHeight="1" x14ac:dyDescent="0.25">
      <c r="B113" s="164"/>
      <c r="C113" s="164"/>
      <c r="D113" s="164"/>
      <c r="E113" s="164"/>
      <c r="F113" s="164"/>
      <c r="G113" s="164"/>
      <c r="H113" s="164"/>
      <c r="K113" s="133"/>
      <c r="L113" s="133"/>
      <c r="M113" s="133"/>
      <c r="N113" s="23"/>
      <c r="O113" s="23"/>
      <c r="P113" s="23"/>
      <c r="Q113" s="23"/>
      <c r="T113" s="133"/>
      <c r="U113" s="133"/>
      <c r="V113" s="133"/>
      <c r="W113" s="133"/>
      <c r="X113" s="133"/>
      <c r="Y113" s="133"/>
      <c r="Z113" s="133"/>
    </row>
    <row r="114" spans="2:26" ht="13.5" customHeight="1" x14ac:dyDescent="0.25">
      <c r="B114" s="164"/>
      <c r="C114" s="164"/>
      <c r="D114" s="164"/>
      <c r="E114" s="164"/>
      <c r="F114" s="164"/>
      <c r="G114" s="164"/>
      <c r="H114" s="164"/>
      <c r="N114" s="22"/>
      <c r="O114" s="22"/>
      <c r="P114" s="22"/>
      <c r="Q114" s="22"/>
      <c r="T114" s="133"/>
      <c r="U114" s="133"/>
      <c r="V114" s="133"/>
      <c r="W114" s="133"/>
      <c r="X114" s="133"/>
      <c r="Y114" s="133"/>
      <c r="Z114" s="133"/>
    </row>
    <row r="115" spans="2:26" ht="13.5" customHeight="1" x14ac:dyDescent="0.25">
      <c r="B115" s="164"/>
      <c r="C115" s="164"/>
      <c r="D115" s="164"/>
      <c r="E115" s="164"/>
      <c r="F115" s="164"/>
      <c r="G115" s="164"/>
      <c r="H115" s="164"/>
      <c r="N115" s="22"/>
      <c r="O115" s="22"/>
      <c r="P115" s="22"/>
      <c r="Q115" s="22"/>
    </row>
    <row r="116" spans="2:26" ht="13.5" customHeight="1" x14ac:dyDescent="0.25">
      <c r="B116" s="164"/>
      <c r="C116" s="164"/>
      <c r="D116" s="164"/>
      <c r="E116" s="164"/>
      <c r="F116" s="164"/>
      <c r="G116" s="164"/>
      <c r="H116" s="164"/>
      <c r="N116" s="22"/>
      <c r="O116" s="22"/>
      <c r="P116" s="22"/>
      <c r="Q116" s="22"/>
    </row>
    <row r="117" spans="2:26" ht="13.5" customHeight="1" x14ac:dyDescent="0.25">
      <c r="B117" s="164"/>
      <c r="C117" s="164"/>
      <c r="D117" s="164"/>
      <c r="E117" s="164"/>
      <c r="F117" s="164"/>
      <c r="G117" s="164"/>
      <c r="H117" s="164"/>
      <c r="N117" s="22"/>
      <c r="O117" s="22"/>
      <c r="P117" s="22"/>
      <c r="Q117" s="22"/>
    </row>
    <row r="118" spans="2:26" ht="13.5" customHeight="1" x14ac:dyDescent="0.25">
      <c r="B118" s="164"/>
      <c r="C118" s="164"/>
      <c r="D118" s="164"/>
      <c r="E118" s="164"/>
      <c r="F118" s="164"/>
      <c r="G118" s="164"/>
      <c r="H118" s="164"/>
      <c r="N118" s="22"/>
      <c r="O118" s="22"/>
      <c r="P118" s="22"/>
      <c r="Q118" s="22"/>
    </row>
    <row r="119" spans="2:26" ht="13.5" customHeight="1" x14ac:dyDescent="0.25">
      <c r="B119" s="164"/>
      <c r="C119" s="164"/>
      <c r="D119" s="164"/>
      <c r="E119" s="164"/>
      <c r="F119" s="164"/>
      <c r="G119" s="164"/>
      <c r="H119" s="164"/>
      <c r="N119" s="22"/>
      <c r="O119" s="22"/>
      <c r="P119" s="22"/>
      <c r="Q119" s="22"/>
    </row>
    <row r="120" spans="2:26" ht="13.5" customHeight="1" x14ac:dyDescent="0.25">
      <c r="B120" s="164"/>
      <c r="C120" s="164"/>
      <c r="D120" s="164"/>
      <c r="E120" s="164"/>
      <c r="F120" s="164"/>
      <c r="G120" s="164"/>
      <c r="H120" s="164"/>
    </row>
    <row r="121" spans="2:26" ht="13.5" customHeight="1" x14ac:dyDescent="0.25">
      <c r="B121" s="164"/>
      <c r="C121" s="164"/>
      <c r="D121" s="164"/>
      <c r="E121" s="164"/>
      <c r="F121" s="164"/>
      <c r="G121" s="164"/>
      <c r="H121" s="164"/>
    </row>
    <row r="122" spans="2:26" ht="13.5" customHeight="1" x14ac:dyDescent="0.25">
      <c r="B122" s="164"/>
      <c r="C122" s="164"/>
      <c r="D122" s="164"/>
      <c r="E122" s="164"/>
      <c r="F122" s="164"/>
      <c r="G122" s="164"/>
      <c r="H122" s="164"/>
    </row>
    <row r="123" spans="2:26" ht="13.5" customHeight="1" x14ac:dyDescent="0.25">
      <c r="B123" s="164"/>
      <c r="C123" s="164"/>
      <c r="D123" s="164"/>
      <c r="E123" s="164"/>
      <c r="F123" s="164"/>
      <c r="G123" s="164"/>
      <c r="H123" s="164"/>
    </row>
    <row r="124" spans="2:26" ht="13.5" customHeight="1" x14ac:dyDescent="0.3">
      <c r="B124" s="249"/>
      <c r="C124" s="249"/>
      <c r="D124" s="249"/>
      <c r="E124" s="249"/>
      <c r="F124" s="249"/>
      <c r="G124" s="249"/>
      <c r="H124" s="249"/>
    </row>
    <row r="125" spans="2:26" ht="13.5" customHeight="1" x14ac:dyDescent="0.3">
      <c r="B125" s="249"/>
      <c r="C125" s="249"/>
      <c r="D125" s="249"/>
      <c r="E125" s="249"/>
      <c r="F125" s="249"/>
      <c r="G125" s="249"/>
      <c r="H125" s="249"/>
    </row>
    <row r="126" spans="2:26" ht="13.5" customHeight="1" x14ac:dyDescent="0.3">
      <c r="B126" s="249"/>
      <c r="C126" s="249"/>
      <c r="D126" s="249"/>
      <c r="E126" s="249"/>
      <c r="F126" s="249"/>
      <c r="G126" s="249"/>
      <c r="H126" s="249"/>
    </row>
    <row r="127" spans="2:26" ht="13.5" customHeight="1" x14ac:dyDescent="0.3">
      <c r="B127" s="249"/>
      <c r="C127" s="249"/>
      <c r="D127" s="249"/>
      <c r="E127" s="249"/>
      <c r="F127" s="249"/>
      <c r="G127" s="249"/>
      <c r="H127" s="249"/>
    </row>
    <row r="128" spans="2:26" ht="13.5" customHeight="1" x14ac:dyDescent="0.3">
      <c r="B128" s="249"/>
      <c r="C128" s="249"/>
      <c r="D128" s="249"/>
      <c r="E128" s="249"/>
      <c r="F128" s="249"/>
      <c r="G128" s="249"/>
      <c r="H128" s="249"/>
    </row>
    <row r="129" spans="2:8" ht="13.5" customHeight="1" x14ac:dyDescent="0.3">
      <c r="B129" s="249"/>
      <c r="C129" s="249"/>
      <c r="D129" s="249"/>
      <c r="E129" s="249"/>
      <c r="F129" s="249"/>
      <c r="G129" s="249"/>
      <c r="H129" s="249"/>
    </row>
    <row r="130" spans="2:8" ht="13.5" customHeight="1" x14ac:dyDescent="0.3">
      <c r="B130" s="249"/>
      <c r="C130" s="249"/>
      <c r="D130" s="249"/>
      <c r="E130" s="249"/>
      <c r="F130" s="249"/>
      <c r="G130" s="249"/>
      <c r="H130" s="249"/>
    </row>
    <row r="131" spans="2:8" ht="13.5" customHeight="1" x14ac:dyDescent="0.3">
      <c r="B131" s="249"/>
      <c r="C131" s="249"/>
      <c r="D131" s="249"/>
      <c r="E131" s="249"/>
      <c r="F131" s="249"/>
      <c r="G131" s="249"/>
      <c r="H131" s="249"/>
    </row>
    <row r="132" spans="2:8" ht="13.5" customHeight="1" x14ac:dyDescent="0.3">
      <c r="B132" s="249"/>
      <c r="C132" s="249"/>
      <c r="D132" s="249"/>
      <c r="E132" s="249"/>
      <c r="F132" s="249"/>
      <c r="G132" s="249"/>
      <c r="H132" s="249"/>
    </row>
    <row r="133" spans="2:8" ht="13.5" customHeight="1" x14ac:dyDescent="0.3">
      <c r="B133" s="249"/>
      <c r="C133" s="249"/>
      <c r="D133" s="249"/>
      <c r="E133" s="249"/>
      <c r="F133" s="249"/>
      <c r="G133" s="249"/>
      <c r="H133" s="249"/>
    </row>
    <row r="134" spans="2:8" ht="13.5" customHeight="1" x14ac:dyDescent="0.3">
      <c r="B134" s="249"/>
      <c r="C134" s="249"/>
      <c r="D134" s="249"/>
      <c r="E134" s="249"/>
      <c r="F134" s="249"/>
      <c r="G134" s="249"/>
      <c r="H134" s="249"/>
    </row>
    <row r="135" spans="2:8" ht="13.5" customHeight="1" x14ac:dyDescent="0.25">
      <c r="B135" s="164"/>
      <c r="C135" s="164"/>
      <c r="D135" s="164"/>
      <c r="E135" s="164"/>
      <c r="F135" s="164"/>
      <c r="G135" s="164"/>
      <c r="H135" s="164"/>
    </row>
    <row r="136" spans="2:8" ht="13.5" customHeight="1" x14ac:dyDescent="0.25">
      <c r="B136" s="164"/>
      <c r="C136" s="164"/>
      <c r="D136" s="164"/>
      <c r="E136" s="164"/>
      <c r="F136" s="164"/>
      <c r="G136" s="164"/>
      <c r="H136" s="164"/>
    </row>
    <row r="137" spans="2:8" ht="13.5" customHeight="1" x14ac:dyDescent="0.25">
      <c r="B137" s="164"/>
      <c r="C137" s="164"/>
      <c r="D137" s="164"/>
      <c r="E137" s="164"/>
      <c r="F137" s="164"/>
      <c r="G137" s="164"/>
      <c r="H137" s="164"/>
    </row>
    <row r="138" spans="2:8" ht="13.5" customHeight="1" x14ac:dyDescent="0.25">
      <c r="B138" s="164"/>
      <c r="C138" s="164"/>
      <c r="D138" s="164"/>
      <c r="E138" s="164"/>
      <c r="F138" s="164"/>
      <c r="G138" s="164"/>
      <c r="H138" s="164"/>
    </row>
    <row r="139" spans="2:8" ht="13.5" customHeight="1" x14ac:dyDescent="0.25">
      <c r="B139" s="164"/>
      <c r="C139" s="164"/>
      <c r="D139" s="164"/>
      <c r="E139" s="164"/>
      <c r="F139" s="164"/>
      <c r="G139" s="164"/>
      <c r="H139" s="164"/>
    </row>
    <row r="140" spans="2:8" ht="13.5" customHeight="1" x14ac:dyDescent="0.25">
      <c r="B140" s="164"/>
      <c r="C140" s="164"/>
      <c r="D140" s="164"/>
      <c r="E140" s="164"/>
      <c r="F140" s="164"/>
      <c r="G140" s="164"/>
      <c r="H140" s="164"/>
    </row>
    <row r="141" spans="2:8" ht="13.5" customHeight="1" x14ac:dyDescent="0.25">
      <c r="B141" s="164"/>
      <c r="C141" s="164"/>
      <c r="D141" s="164"/>
      <c r="E141" s="164"/>
      <c r="F141" s="164"/>
      <c r="G141" s="164"/>
      <c r="H141" s="164"/>
    </row>
    <row r="142" spans="2:8" ht="13.5" customHeight="1" x14ac:dyDescent="0.25">
      <c r="B142" s="164"/>
      <c r="C142" s="164"/>
      <c r="D142" s="164"/>
      <c r="E142" s="164"/>
      <c r="F142" s="164"/>
      <c r="G142" s="164"/>
      <c r="H142" s="164"/>
    </row>
    <row r="143" spans="2:8" ht="13.5" customHeight="1" x14ac:dyDescent="0.25">
      <c r="B143" s="164"/>
      <c r="C143" s="164"/>
      <c r="D143" s="164"/>
      <c r="E143" s="164"/>
      <c r="F143" s="164"/>
      <c r="G143" s="164"/>
      <c r="H143" s="164"/>
    </row>
    <row r="144" spans="2:8" ht="13.5" customHeight="1" x14ac:dyDescent="0.25">
      <c r="B144" s="164"/>
      <c r="C144" s="164"/>
      <c r="D144" s="164"/>
      <c r="E144" s="164"/>
      <c r="F144" s="164"/>
      <c r="G144" s="164"/>
      <c r="H144" s="164"/>
    </row>
    <row r="145" spans="2:8" ht="13.5" customHeight="1" x14ac:dyDescent="0.25">
      <c r="B145" s="164"/>
      <c r="C145" s="164"/>
      <c r="D145" s="164"/>
      <c r="E145" s="164"/>
      <c r="F145" s="164"/>
      <c r="G145" s="164"/>
      <c r="H145" s="164"/>
    </row>
    <row r="146" spans="2:8" ht="13.5" customHeight="1" x14ac:dyDescent="0.25">
      <c r="B146" s="164"/>
      <c r="C146" s="164"/>
      <c r="D146" s="164"/>
      <c r="E146" s="164"/>
      <c r="F146" s="164"/>
      <c r="G146" s="164"/>
      <c r="H146" s="164"/>
    </row>
    <row r="147" spans="2:8" ht="13.5" customHeight="1" x14ac:dyDescent="0.25">
      <c r="B147" s="164"/>
      <c r="C147" s="164"/>
      <c r="D147" s="164"/>
      <c r="E147" s="164"/>
      <c r="F147" s="164"/>
      <c r="G147" s="164"/>
      <c r="H147" s="164"/>
    </row>
    <row r="148" spans="2:8" ht="13.5" customHeight="1" x14ac:dyDescent="0.25">
      <c r="B148" s="164"/>
      <c r="C148" s="164"/>
      <c r="D148" s="164"/>
      <c r="E148" s="164"/>
      <c r="F148" s="164"/>
      <c r="G148" s="164"/>
      <c r="H148" s="164"/>
    </row>
    <row r="149" spans="2:8" ht="13.5" customHeight="1" x14ac:dyDescent="0.25">
      <c r="B149" s="164"/>
      <c r="C149" s="164"/>
      <c r="D149" s="164"/>
      <c r="E149" s="164"/>
      <c r="F149" s="164"/>
      <c r="G149" s="164"/>
      <c r="H149" s="164"/>
    </row>
    <row r="150" spans="2:8" ht="13.5" customHeight="1" x14ac:dyDescent="0.25">
      <c r="B150" s="164"/>
      <c r="C150" s="164"/>
      <c r="D150" s="164"/>
      <c r="E150" s="164"/>
      <c r="F150" s="164"/>
      <c r="G150" s="164"/>
      <c r="H150" s="164"/>
    </row>
    <row r="151" spans="2:8" ht="13.5" customHeight="1" x14ac:dyDescent="0.25">
      <c r="B151" s="164"/>
      <c r="C151" s="164"/>
      <c r="D151" s="164"/>
      <c r="E151" s="164"/>
      <c r="F151" s="164"/>
      <c r="G151" s="164"/>
      <c r="H151" s="164"/>
    </row>
    <row r="152" spans="2:8" ht="13.5" customHeight="1" x14ac:dyDescent="0.25">
      <c r="B152" s="164"/>
      <c r="C152" s="164"/>
      <c r="D152" s="164"/>
      <c r="E152" s="164"/>
      <c r="F152" s="164"/>
      <c r="G152" s="164"/>
      <c r="H152" s="164"/>
    </row>
    <row r="153" spans="2:8" ht="13.5" customHeight="1" x14ac:dyDescent="0.25">
      <c r="B153" s="164"/>
      <c r="C153" s="164"/>
      <c r="D153" s="164"/>
      <c r="E153" s="164"/>
      <c r="F153" s="164"/>
      <c r="G153" s="164"/>
      <c r="H153" s="164"/>
    </row>
    <row r="154" spans="2:8" ht="13.5" customHeight="1" x14ac:dyDescent="0.25">
      <c r="B154" s="164"/>
      <c r="C154" s="164"/>
      <c r="D154" s="164"/>
      <c r="E154" s="164"/>
      <c r="F154" s="164"/>
      <c r="G154" s="164"/>
      <c r="H154" s="164"/>
    </row>
    <row r="155" spans="2:8" ht="13.5" customHeight="1" x14ac:dyDescent="0.25">
      <c r="B155" s="164"/>
      <c r="C155" s="164"/>
      <c r="D155" s="164"/>
      <c r="E155" s="164"/>
      <c r="F155" s="164"/>
      <c r="G155" s="164"/>
      <c r="H155" s="164"/>
    </row>
    <row r="156" spans="2:8" ht="13.5" customHeight="1" x14ac:dyDescent="0.25">
      <c r="B156" s="164"/>
      <c r="C156" s="164"/>
      <c r="D156" s="164"/>
      <c r="E156" s="164"/>
      <c r="F156" s="164"/>
      <c r="G156" s="164"/>
      <c r="H156" s="164"/>
    </row>
    <row r="157" spans="2:8" ht="13.5" customHeight="1" x14ac:dyDescent="0.25">
      <c r="B157" s="164"/>
      <c r="C157" s="164"/>
      <c r="D157" s="164"/>
      <c r="E157" s="164"/>
      <c r="F157" s="164"/>
      <c r="G157" s="164"/>
      <c r="H157" s="164"/>
    </row>
    <row r="158" spans="2:8" ht="13.5" customHeight="1" x14ac:dyDescent="0.25">
      <c r="B158" s="164"/>
      <c r="C158" s="164"/>
      <c r="D158" s="164"/>
      <c r="E158" s="164"/>
      <c r="F158" s="164"/>
      <c r="G158" s="164"/>
      <c r="H158" s="164"/>
    </row>
    <row r="159" spans="2:8" ht="13.5" customHeight="1" x14ac:dyDescent="0.25">
      <c r="B159" s="164"/>
      <c r="C159" s="164"/>
      <c r="D159" s="164"/>
      <c r="E159" s="164"/>
      <c r="F159" s="164"/>
      <c r="G159" s="164"/>
      <c r="H159" s="164"/>
    </row>
    <row r="160" spans="2:8" ht="13.5" customHeight="1" x14ac:dyDescent="0.25">
      <c r="B160" s="164"/>
      <c r="C160" s="164"/>
      <c r="D160" s="164"/>
      <c r="E160" s="164"/>
      <c r="F160" s="164"/>
      <c r="G160" s="164"/>
      <c r="H160" s="164"/>
    </row>
    <row r="161" spans="2:8" ht="13.5" customHeight="1" x14ac:dyDescent="0.25">
      <c r="B161" s="164"/>
      <c r="C161" s="164"/>
      <c r="D161" s="164"/>
      <c r="E161" s="164"/>
      <c r="F161" s="164"/>
      <c r="G161" s="164"/>
      <c r="H161" s="164"/>
    </row>
    <row r="162" spans="2:8" ht="13.5" customHeight="1" x14ac:dyDescent="0.25">
      <c r="B162" s="164"/>
      <c r="C162" s="164"/>
      <c r="D162" s="164"/>
      <c r="E162" s="164"/>
      <c r="F162" s="164"/>
      <c r="G162" s="164"/>
      <c r="H162" s="164"/>
    </row>
    <row r="163" spans="2:8" ht="13.5" customHeight="1" x14ac:dyDescent="0.25">
      <c r="B163" s="164"/>
      <c r="C163" s="164"/>
      <c r="D163" s="164"/>
      <c r="E163" s="164"/>
      <c r="F163" s="164"/>
      <c r="G163" s="164"/>
      <c r="H163" s="164"/>
    </row>
    <row r="164" spans="2:8" ht="13.5" customHeight="1" x14ac:dyDescent="0.25">
      <c r="B164" s="164"/>
      <c r="C164" s="164"/>
      <c r="D164" s="164"/>
      <c r="E164" s="164"/>
      <c r="F164" s="164"/>
      <c r="G164" s="164"/>
      <c r="H164" s="164"/>
    </row>
    <row r="165" spans="2:8" ht="13.5" customHeight="1" x14ac:dyDescent="0.25">
      <c r="B165" s="164"/>
      <c r="C165" s="164"/>
      <c r="D165" s="164"/>
      <c r="E165" s="164"/>
      <c r="F165" s="164"/>
      <c r="G165" s="164"/>
      <c r="H165" s="164"/>
    </row>
    <row r="166" spans="2:8" ht="13.5" customHeight="1" x14ac:dyDescent="0.25">
      <c r="B166" s="164"/>
      <c r="C166" s="164"/>
      <c r="D166" s="164"/>
      <c r="E166" s="164"/>
      <c r="F166" s="164"/>
      <c r="G166" s="164"/>
      <c r="H166" s="164"/>
    </row>
    <row r="167" spans="2:8" ht="13.5" customHeight="1" x14ac:dyDescent="0.25">
      <c r="B167" s="164"/>
      <c r="C167" s="164"/>
      <c r="D167" s="164"/>
      <c r="E167" s="164"/>
      <c r="F167" s="164"/>
      <c r="G167" s="164"/>
      <c r="H167" s="164"/>
    </row>
    <row r="168" spans="2:8" ht="13.5" customHeight="1" x14ac:dyDescent="0.25">
      <c r="B168" s="164"/>
      <c r="C168" s="164"/>
      <c r="D168" s="164"/>
      <c r="E168" s="164"/>
      <c r="F168" s="164"/>
      <c r="G168" s="164"/>
      <c r="H168" s="164"/>
    </row>
    <row r="169" spans="2:8" ht="13.5" customHeight="1" x14ac:dyDescent="0.25">
      <c r="B169" s="164"/>
      <c r="C169" s="164"/>
      <c r="D169" s="164"/>
      <c r="E169" s="164"/>
      <c r="F169" s="164"/>
      <c r="G169" s="164"/>
      <c r="H169" s="164"/>
    </row>
    <row r="170" spans="2:8" ht="13.5" customHeight="1" x14ac:dyDescent="0.25">
      <c r="B170" s="164"/>
      <c r="C170" s="164"/>
      <c r="D170" s="164"/>
      <c r="E170" s="164"/>
      <c r="F170" s="164"/>
      <c r="G170" s="164"/>
      <c r="H170" s="164"/>
    </row>
    <row r="171" spans="2:8" ht="13.5" customHeight="1" x14ac:dyDescent="0.25">
      <c r="B171" s="164"/>
      <c r="C171" s="164"/>
      <c r="D171" s="164"/>
      <c r="E171" s="164"/>
      <c r="F171" s="164"/>
      <c r="G171" s="164"/>
      <c r="H171" s="164"/>
    </row>
    <row r="172" spans="2:8" ht="13.5" customHeight="1" x14ac:dyDescent="0.25">
      <c r="B172" s="164"/>
      <c r="C172" s="164"/>
      <c r="D172" s="164"/>
      <c r="E172" s="164"/>
      <c r="F172" s="164"/>
      <c r="G172" s="164"/>
      <c r="H172" s="164"/>
    </row>
    <row r="173" spans="2:8" ht="13.5" customHeight="1" x14ac:dyDescent="0.25">
      <c r="B173" s="164"/>
      <c r="C173" s="164"/>
      <c r="D173" s="164"/>
      <c r="E173" s="164"/>
      <c r="F173" s="164"/>
      <c r="G173" s="164"/>
      <c r="H173" s="164"/>
    </row>
    <row r="174" spans="2:8" ht="13.5" customHeight="1" x14ac:dyDescent="0.25">
      <c r="B174" s="164">
        <v>0</v>
      </c>
      <c r="C174" s="164">
        <v>0</v>
      </c>
      <c r="D174" s="164">
        <v>0</v>
      </c>
      <c r="E174" s="164">
        <v>0</v>
      </c>
      <c r="F174" s="164">
        <v>0</v>
      </c>
      <c r="G174" s="164">
        <v>0</v>
      </c>
      <c r="H174" s="164"/>
    </row>
    <row r="175" spans="2:8" ht="13.5" customHeight="1" x14ac:dyDescent="0.25">
      <c r="B175" s="164">
        <v>0</v>
      </c>
      <c r="C175" s="164">
        <v>0</v>
      </c>
      <c r="D175" s="164">
        <v>0</v>
      </c>
      <c r="E175" s="164">
        <v>0</v>
      </c>
      <c r="F175" s="164">
        <v>0</v>
      </c>
      <c r="G175" s="164">
        <v>0</v>
      </c>
      <c r="H175" s="164"/>
    </row>
    <row r="176" spans="2:8" ht="13.5" customHeight="1" x14ac:dyDescent="0.25">
      <c r="B176" s="164">
        <v>0</v>
      </c>
      <c r="C176" s="164">
        <v>0</v>
      </c>
      <c r="D176" s="164">
        <v>0</v>
      </c>
      <c r="E176" s="164">
        <v>0</v>
      </c>
      <c r="F176" s="164">
        <v>0</v>
      </c>
      <c r="G176" s="164">
        <v>0</v>
      </c>
      <c r="H176" s="164"/>
    </row>
    <row r="177" spans="2:8" ht="13.5" customHeight="1" x14ac:dyDescent="0.25">
      <c r="B177" s="164">
        <v>0</v>
      </c>
      <c r="C177" s="164">
        <v>0</v>
      </c>
      <c r="D177" s="164">
        <v>0</v>
      </c>
      <c r="E177" s="164">
        <v>0</v>
      </c>
      <c r="F177" s="164">
        <v>0</v>
      </c>
      <c r="G177" s="164">
        <v>0</v>
      </c>
      <c r="H177" s="164"/>
    </row>
    <row r="178" spans="2:8" ht="13.5" customHeight="1" x14ac:dyDescent="0.25">
      <c r="B178" s="164"/>
      <c r="C178" s="164"/>
      <c r="D178" s="164"/>
      <c r="E178" s="164"/>
      <c r="F178" s="164"/>
      <c r="G178" s="164"/>
      <c r="H178" s="164"/>
    </row>
    <row r="179" spans="2:8" ht="13.5" customHeight="1" x14ac:dyDescent="0.25">
      <c r="B179" s="164"/>
      <c r="C179" s="164"/>
      <c r="D179" s="164"/>
      <c r="E179" s="164"/>
      <c r="F179" s="164"/>
      <c r="G179" s="164"/>
      <c r="H179" s="164"/>
    </row>
    <row r="180" spans="2:8" ht="13.5" customHeight="1" x14ac:dyDescent="0.25">
      <c r="B180" s="164"/>
      <c r="C180" s="164"/>
      <c r="D180" s="164"/>
      <c r="E180" s="164"/>
      <c r="F180" s="164"/>
      <c r="G180" s="164"/>
      <c r="H180" s="164"/>
    </row>
    <row r="181" spans="2:8" ht="13.5" customHeight="1" x14ac:dyDescent="0.25">
      <c r="B181" s="164"/>
      <c r="C181" s="164"/>
      <c r="D181" s="164"/>
      <c r="E181" s="164"/>
      <c r="F181" s="164"/>
      <c r="G181" s="164"/>
      <c r="H181" s="164"/>
    </row>
    <row r="182" spans="2:8" ht="13.5" customHeight="1" x14ac:dyDescent="0.25">
      <c r="B182" s="164"/>
      <c r="C182" s="164"/>
      <c r="D182" s="164"/>
      <c r="E182" s="164"/>
      <c r="F182" s="164"/>
      <c r="G182" s="164"/>
      <c r="H182" s="164"/>
    </row>
    <row r="183" spans="2:8" ht="13.5" customHeight="1" x14ac:dyDescent="0.25">
      <c r="B183" s="164"/>
      <c r="C183" s="164"/>
      <c r="D183" s="164"/>
      <c r="E183" s="164"/>
      <c r="F183" s="164"/>
      <c r="G183" s="164"/>
      <c r="H183" s="164"/>
    </row>
    <row r="184" spans="2:8" ht="13.5" customHeight="1" x14ac:dyDescent="0.25">
      <c r="B184" s="164"/>
      <c r="C184" s="164"/>
      <c r="D184" s="164"/>
      <c r="E184" s="164"/>
      <c r="F184" s="164"/>
      <c r="G184" s="164"/>
      <c r="H184" s="164"/>
    </row>
    <row r="185" spans="2:8" ht="13.5" customHeight="1" x14ac:dyDescent="0.25">
      <c r="B185" s="164"/>
      <c r="C185" s="164"/>
      <c r="D185" s="164"/>
      <c r="E185" s="164"/>
      <c r="F185" s="164"/>
      <c r="G185" s="164"/>
      <c r="H185" s="164"/>
    </row>
    <row r="186" spans="2:8" ht="13.5" customHeight="1" x14ac:dyDescent="0.25">
      <c r="B186" s="164"/>
      <c r="C186" s="164"/>
      <c r="D186" s="164"/>
      <c r="E186" s="164"/>
      <c r="F186" s="164"/>
      <c r="G186" s="164"/>
      <c r="H186" s="164"/>
    </row>
    <row r="187" spans="2:8" ht="13.5" customHeight="1" x14ac:dyDescent="0.25">
      <c r="B187" s="164"/>
      <c r="C187" s="164"/>
      <c r="D187" s="164"/>
      <c r="E187" s="164"/>
      <c r="F187" s="164"/>
      <c r="G187" s="164"/>
      <c r="H187" s="164"/>
    </row>
    <row r="188" spans="2:8" ht="13.5" customHeight="1" x14ac:dyDescent="0.25">
      <c r="B188" s="164"/>
      <c r="C188" s="164"/>
      <c r="D188" s="164"/>
      <c r="E188" s="164"/>
      <c r="F188" s="164"/>
      <c r="G188" s="164"/>
      <c r="H188" s="164"/>
    </row>
    <row r="189" spans="2:8" ht="13.5" customHeight="1" x14ac:dyDescent="0.25">
      <c r="B189" s="164"/>
      <c r="C189" s="164"/>
      <c r="D189" s="164"/>
      <c r="E189" s="164"/>
      <c r="F189" s="164"/>
      <c r="G189" s="164"/>
      <c r="H189" s="164"/>
    </row>
    <row r="190" spans="2:8" ht="13.5" customHeight="1" x14ac:dyDescent="0.25">
      <c r="B190" s="164"/>
      <c r="C190" s="164"/>
      <c r="D190" s="164"/>
      <c r="E190" s="164"/>
      <c r="F190" s="164"/>
      <c r="G190" s="164"/>
      <c r="H190" s="164"/>
    </row>
    <row r="191" spans="2:8" ht="13.5" customHeight="1" x14ac:dyDescent="0.25">
      <c r="B191" s="164"/>
      <c r="C191" s="164"/>
      <c r="D191" s="164"/>
      <c r="E191" s="164"/>
      <c r="F191" s="164"/>
      <c r="G191" s="164"/>
      <c r="H191" s="164"/>
    </row>
  </sheetData>
  <mergeCells count="4">
    <mergeCell ref="A103:G104"/>
    <mergeCell ref="D3:H3"/>
    <mergeCell ref="M3:Q3"/>
    <mergeCell ref="V3:Z3"/>
  </mergeCells>
  <pageMargins left="0.43307086614173229" right="0.43307086614173229" top="0.35433070866141736" bottom="0.15748031496062992" header="0.11811023622047245" footer="0.11811023622047245"/>
  <pageSetup paperSize="9" fitToWidth="3" orientation="portrait" r:id="rId1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2"/>
  <sheetViews>
    <sheetView showGridLines="0" workbookViewId="0">
      <pane xSplit="1" ySplit="4" topLeftCell="B55" activePane="bottomRight" state="frozen"/>
      <selection activeCell="I81" sqref="I81"/>
      <selection pane="topRight" activeCell="I81" sqref="I81"/>
      <selection pane="bottomLeft" activeCell="I81" sqref="I81"/>
      <selection pane="bottomRight" activeCell="I72" sqref="I72"/>
    </sheetView>
  </sheetViews>
  <sheetFormatPr defaultColWidth="9.1796875" defaultRowHeight="12.5" x14ac:dyDescent="0.25"/>
  <cols>
    <col min="1" max="1" width="42.7265625" style="1" customWidth="1"/>
    <col min="2" max="5" width="12.54296875" style="2" customWidth="1"/>
    <col min="6" max="8" width="12.54296875" style="1" customWidth="1"/>
    <col min="9" max="9" width="12.453125" style="1" bestFit="1" customWidth="1"/>
    <col min="10" max="16" width="11.54296875" style="1" customWidth="1"/>
    <col min="17" max="16384" width="9.1796875" style="1"/>
  </cols>
  <sheetData>
    <row r="1" spans="1:27" ht="15.75" customHeight="1" x14ac:dyDescent="0.25">
      <c r="A1" s="4" t="s">
        <v>103</v>
      </c>
      <c r="B1" s="5"/>
      <c r="C1" s="5"/>
      <c r="D1" s="5"/>
      <c r="E1" s="5"/>
    </row>
    <row r="2" spans="1:27" ht="13.5" customHeight="1" thickBot="1" x14ac:dyDescent="0.3">
      <c r="A2" s="6" t="s">
        <v>0</v>
      </c>
    </row>
    <row r="3" spans="1:27" ht="13.5" customHeight="1" thickBot="1" x14ac:dyDescent="0.3">
      <c r="A3" s="11" t="s">
        <v>1</v>
      </c>
      <c r="B3" s="251" t="s">
        <v>2</v>
      </c>
      <c r="C3" s="165" t="s">
        <v>3</v>
      </c>
      <c r="D3" s="413" t="s">
        <v>4</v>
      </c>
      <c r="E3" s="414"/>
      <c r="F3" s="414"/>
      <c r="G3" s="414"/>
      <c r="H3" s="415"/>
    </row>
    <row r="4" spans="1:27" ht="14.25" customHeight="1" thickBot="1" x14ac:dyDescent="0.3">
      <c r="A4" s="12"/>
      <c r="B4" s="166">
        <v>2023</v>
      </c>
      <c r="C4" s="167">
        <v>2024</v>
      </c>
      <c r="D4" s="300">
        <v>2025</v>
      </c>
      <c r="E4" s="301">
        <v>2026</v>
      </c>
      <c r="F4" s="301">
        <v>2027</v>
      </c>
      <c r="G4" s="307">
        <v>2028</v>
      </c>
      <c r="H4" s="302">
        <v>2029</v>
      </c>
    </row>
    <row r="5" spans="1:27" ht="13.5" customHeight="1" x14ac:dyDescent="0.25">
      <c r="A5" s="16" t="s">
        <v>5</v>
      </c>
      <c r="B5" s="169">
        <f>B6+B12+B17+B16</f>
        <v>8186807.6423299983</v>
      </c>
      <c r="C5" s="66">
        <f t="shared" ref="C5:H5" si="0">C6+C12+C17+C16</f>
        <v>8725857.9045800008</v>
      </c>
      <c r="D5" s="169">
        <f t="shared" si="0"/>
        <v>9402285</v>
      </c>
      <c r="E5" s="70">
        <f t="shared" si="0"/>
        <v>10275920</v>
      </c>
      <c r="F5" s="70">
        <f t="shared" si="0"/>
        <v>10802757</v>
      </c>
      <c r="G5" s="308">
        <f t="shared" si="0"/>
        <v>11044596</v>
      </c>
      <c r="H5" s="303">
        <f t="shared" si="0"/>
        <v>11650386</v>
      </c>
      <c r="I5" s="184"/>
      <c r="J5" s="132"/>
      <c r="K5" s="164"/>
      <c r="L5" s="164"/>
      <c r="M5" s="164"/>
      <c r="N5" s="164"/>
      <c r="O5" s="164"/>
      <c r="P5" s="164"/>
      <c r="Q5" s="164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3.5" customHeight="1" x14ac:dyDescent="0.25">
      <c r="A6" s="24" t="s">
        <v>7</v>
      </c>
      <c r="B6" s="170">
        <f t="shared" ref="B6:H6" si="1">B7+B8</f>
        <v>3524014.5243599997</v>
      </c>
      <c r="C6" s="26">
        <f t="shared" si="1"/>
        <v>3445616.3605499999</v>
      </c>
      <c r="D6" s="170">
        <f t="shared" si="1"/>
        <v>4113623</v>
      </c>
      <c r="E6" s="28">
        <f t="shared" si="1"/>
        <v>4566273</v>
      </c>
      <c r="F6" s="28">
        <f t="shared" si="1"/>
        <v>4796333</v>
      </c>
      <c r="G6" s="55">
        <f t="shared" si="1"/>
        <v>5037690</v>
      </c>
      <c r="H6" s="291">
        <f t="shared" si="1"/>
        <v>5347211</v>
      </c>
      <c r="I6" s="184"/>
      <c r="J6" s="132"/>
      <c r="K6" s="164"/>
      <c r="L6" s="164"/>
      <c r="M6" s="164"/>
      <c r="N6" s="164"/>
      <c r="O6" s="164"/>
      <c r="P6" s="164"/>
      <c r="Q6" s="164"/>
      <c r="R6" s="22"/>
      <c r="S6" s="22"/>
      <c r="T6" s="22"/>
      <c r="U6" s="22"/>
      <c r="V6" s="22"/>
      <c r="W6" s="22"/>
      <c r="X6" s="22"/>
    </row>
    <row r="7" spans="1:27" ht="13.5" customHeight="1" x14ac:dyDescent="0.25">
      <c r="A7" s="29" t="s">
        <v>8</v>
      </c>
      <c r="B7" s="240">
        <v>3490393.9756599995</v>
      </c>
      <c r="C7" s="241">
        <v>3574287.60158</v>
      </c>
      <c r="D7" s="240">
        <v>4279253</v>
      </c>
      <c r="E7" s="242">
        <v>4609233</v>
      </c>
      <c r="F7" s="242">
        <v>4815896</v>
      </c>
      <c r="G7" s="244">
        <v>5063083</v>
      </c>
      <c r="H7" s="405">
        <v>5370088</v>
      </c>
      <c r="I7" s="184"/>
      <c r="J7" s="132"/>
      <c r="K7" s="164"/>
      <c r="L7" s="164"/>
      <c r="M7" s="164"/>
      <c r="N7" s="164"/>
      <c r="O7" s="164"/>
      <c r="P7" s="164"/>
      <c r="Q7" s="164"/>
      <c r="R7" s="22"/>
      <c r="S7" s="22"/>
      <c r="T7" s="22"/>
      <c r="U7" s="22"/>
      <c r="V7" s="22"/>
      <c r="W7" s="22"/>
      <c r="X7" s="22"/>
    </row>
    <row r="8" spans="1:27" ht="13.5" customHeight="1" x14ac:dyDescent="0.25">
      <c r="A8" s="29" t="s">
        <v>9</v>
      </c>
      <c r="B8" s="240">
        <v>33620.548699999992</v>
      </c>
      <c r="C8" s="241">
        <v>-128671.24103</v>
      </c>
      <c r="D8" s="240">
        <v>-165630</v>
      </c>
      <c r="E8" s="242">
        <v>-42960</v>
      </c>
      <c r="F8" s="242">
        <v>-19563</v>
      </c>
      <c r="G8" s="244">
        <v>-25393</v>
      </c>
      <c r="H8" s="405">
        <v>-22877</v>
      </c>
      <c r="I8" s="184"/>
      <c r="J8" s="132"/>
      <c r="K8" s="164"/>
      <c r="L8" s="164"/>
      <c r="M8" s="164"/>
      <c r="N8" s="164"/>
      <c r="O8" s="164"/>
      <c r="P8" s="164"/>
      <c r="Q8" s="164"/>
      <c r="R8" s="22"/>
      <c r="S8" s="22"/>
      <c r="T8" s="22"/>
      <c r="U8" s="22"/>
      <c r="V8" s="22"/>
      <c r="W8" s="22"/>
      <c r="X8" s="22"/>
    </row>
    <row r="9" spans="1:27" ht="13.5" customHeight="1" x14ac:dyDescent="0.25">
      <c r="A9" s="36" t="s">
        <v>10</v>
      </c>
      <c r="B9" s="240">
        <f t="shared" ref="B9:C9" si="2">+B7+B8-B10-B11</f>
        <v>1762.800771916518</v>
      </c>
      <c r="C9" s="241">
        <f t="shared" si="2"/>
        <v>-1612.4551400005585</v>
      </c>
      <c r="D9" s="243">
        <v>673318</v>
      </c>
      <c r="E9" s="244">
        <v>783666</v>
      </c>
      <c r="F9" s="242">
        <v>897181</v>
      </c>
      <c r="G9" s="244">
        <v>930769</v>
      </c>
      <c r="H9" s="405">
        <v>989545</v>
      </c>
      <c r="I9" s="184"/>
      <c r="J9" s="132"/>
      <c r="K9" s="164"/>
      <c r="L9" s="164"/>
      <c r="M9" s="164"/>
      <c r="N9" s="164"/>
      <c r="O9" s="164"/>
      <c r="P9" s="164"/>
      <c r="Q9" s="164"/>
      <c r="R9" s="22"/>
      <c r="S9" s="22"/>
      <c r="T9" s="22"/>
      <c r="U9" s="22"/>
      <c r="V9" s="22"/>
      <c r="W9" s="22"/>
      <c r="X9" s="22"/>
    </row>
    <row r="10" spans="1:27" ht="13.5" customHeight="1" x14ac:dyDescent="0.25">
      <c r="A10" s="36" t="s">
        <v>11</v>
      </c>
      <c r="B10" s="240">
        <v>2465576.2092096582</v>
      </c>
      <c r="C10" s="241">
        <v>2413060.1910800003</v>
      </c>
      <c r="D10" s="240">
        <v>2241731</v>
      </c>
      <c r="E10" s="242">
        <v>2456951</v>
      </c>
      <c r="F10" s="242">
        <v>2532537</v>
      </c>
      <c r="G10" s="244">
        <v>2667485</v>
      </c>
      <c r="H10" s="405">
        <v>2830347</v>
      </c>
      <c r="I10" s="184"/>
      <c r="J10" s="132"/>
      <c r="K10" s="164"/>
      <c r="L10" s="164"/>
      <c r="M10" s="164"/>
      <c r="N10" s="164"/>
      <c r="O10" s="164"/>
      <c r="P10" s="164"/>
      <c r="Q10" s="164"/>
      <c r="R10" s="22"/>
      <c r="S10" s="22"/>
      <c r="T10" s="22"/>
      <c r="U10" s="22"/>
      <c r="V10" s="22"/>
      <c r="W10" s="22"/>
      <c r="X10" s="22"/>
    </row>
    <row r="11" spans="1:27" ht="13.5" customHeight="1" x14ac:dyDescent="0.25">
      <c r="A11" s="36" t="s">
        <v>12</v>
      </c>
      <c r="B11" s="240">
        <v>1056675.514378425</v>
      </c>
      <c r="C11" s="241">
        <v>1034168.6246100002</v>
      </c>
      <c r="D11" s="240">
        <v>1198574</v>
      </c>
      <c r="E11" s="242">
        <v>1325656</v>
      </c>
      <c r="F11" s="242">
        <v>1366615</v>
      </c>
      <c r="G11" s="244">
        <v>1439436</v>
      </c>
      <c r="H11" s="405">
        <v>1527319</v>
      </c>
      <c r="I11" s="184"/>
      <c r="J11" s="132"/>
      <c r="K11" s="164"/>
      <c r="L11" s="164"/>
      <c r="M11" s="164"/>
      <c r="N11" s="164"/>
      <c r="O11" s="164"/>
      <c r="P11" s="164"/>
      <c r="Q11" s="164"/>
      <c r="R11" s="22"/>
      <c r="S11" s="22"/>
      <c r="T11" s="22"/>
      <c r="U11" s="22"/>
      <c r="V11" s="22"/>
      <c r="W11" s="22"/>
      <c r="X11" s="22"/>
    </row>
    <row r="12" spans="1:27" ht="13.5" customHeight="1" x14ac:dyDescent="0.25">
      <c r="A12" s="24" t="s">
        <v>14</v>
      </c>
      <c r="B12" s="240">
        <v>4232218.7863599993</v>
      </c>
      <c r="C12" s="241">
        <v>4751091.0538700009</v>
      </c>
      <c r="D12" s="240">
        <v>4747686</v>
      </c>
      <c r="E12" s="242">
        <v>5150274</v>
      </c>
      <c r="F12" s="242">
        <v>5398894</v>
      </c>
      <c r="G12" s="244">
        <v>5394464</v>
      </c>
      <c r="H12" s="405">
        <v>5683081</v>
      </c>
      <c r="I12" s="184"/>
      <c r="J12" s="132"/>
      <c r="K12" s="164"/>
      <c r="L12" s="164"/>
      <c r="M12" s="164"/>
      <c r="N12" s="164"/>
      <c r="O12" s="164"/>
      <c r="P12" s="164"/>
      <c r="Q12" s="164"/>
      <c r="R12" s="22"/>
      <c r="S12" s="22"/>
      <c r="T12" s="22"/>
      <c r="U12" s="22"/>
      <c r="V12" s="22"/>
      <c r="W12" s="22"/>
      <c r="X12" s="22"/>
    </row>
    <row r="13" spans="1:27" ht="13.5" customHeight="1" x14ac:dyDescent="0.25">
      <c r="A13" s="29" t="s">
        <v>10</v>
      </c>
      <c r="B13" s="240">
        <f t="shared" ref="B13:C13" si="3">+B12-B14-B15</f>
        <v>3906420.7863599993</v>
      </c>
      <c r="C13" s="241">
        <f t="shared" si="3"/>
        <v>4413168.0538700009</v>
      </c>
      <c r="D13" s="240">
        <v>4747686</v>
      </c>
      <c r="E13" s="242">
        <v>5150274</v>
      </c>
      <c r="F13" s="242">
        <v>5398894</v>
      </c>
      <c r="G13" s="244">
        <v>5394464</v>
      </c>
      <c r="H13" s="405">
        <v>5683081</v>
      </c>
      <c r="I13" s="184"/>
      <c r="J13" s="132"/>
      <c r="K13" s="164"/>
      <c r="L13" s="164"/>
      <c r="M13" s="164"/>
      <c r="N13" s="164"/>
      <c r="O13" s="164"/>
      <c r="P13" s="164"/>
      <c r="Q13" s="164"/>
      <c r="R13" s="22"/>
      <c r="S13" s="22"/>
      <c r="T13" s="22"/>
      <c r="U13" s="22"/>
      <c r="V13" s="22"/>
      <c r="W13" s="22"/>
      <c r="X13" s="22"/>
    </row>
    <row r="14" spans="1:27" ht="13.5" customHeight="1" x14ac:dyDescent="0.25">
      <c r="A14" s="29" t="s">
        <v>11</v>
      </c>
      <c r="B14" s="240">
        <v>228059</v>
      </c>
      <c r="C14" s="241">
        <v>236546</v>
      </c>
      <c r="D14" s="240">
        <v>0</v>
      </c>
      <c r="E14" s="242">
        <v>0</v>
      </c>
      <c r="F14" s="242">
        <v>0</v>
      </c>
      <c r="G14" s="244">
        <v>0</v>
      </c>
      <c r="H14" s="405">
        <v>0</v>
      </c>
      <c r="I14" s="184"/>
      <c r="J14" s="132"/>
      <c r="K14" s="164"/>
      <c r="L14" s="164"/>
      <c r="M14" s="164"/>
      <c r="N14" s="164"/>
      <c r="O14" s="164"/>
      <c r="P14" s="164"/>
      <c r="Q14" s="164"/>
      <c r="R14" s="22"/>
      <c r="S14" s="22"/>
      <c r="T14" s="22"/>
      <c r="U14" s="22"/>
      <c r="V14" s="22"/>
      <c r="W14" s="22"/>
      <c r="X14" s="22"/>
    </row>
    <row r="15" spans="1:27" ht="13.5" customHeight="1" x14ac:dyDescent="0.25">
      <c r="A15" s="29" t="s">
        <v>12</v>
      </c>
      <c r="B15" s="240">
        <v>97739</v>
      </c>
      <c r="C15" s="241">
        <v>101377</v>
      </c>
      <c r="D15" s="240">
        <v>0</v>
      </c>
      <c r="E15" s="242">
        <v>0</v>
      </c>
      <c r="F15" s="242">
        <v>0</v>
      </c>
      <c r="G15" s="244">
        <v>0</v>
      </c>
      <c r="H15" s="405">
        <v>0</v>
      </c>
      <c r="I15" s="184"/>
      <c r="J15" s="132"/>
      <c r="K15" s="164"/>
      <c r="L15" s="164"/>
      <c r="M15" s="164"/>
      <c r="N15" s="164"/>
      <c r="O15" s="164"/>
      <c r="P15" s="164"/>
      <c r="Q15" s="164"/>
      <c r="R15" s="22"/>
      <c r="S15" s="22"/>
      <c r="T15" s="22"/>
      <c r="U15" s="22"/>
      <c r="V15" s="22"/>
      <c r="W15" s="22"/>
      <c r="X15" s="22"/>
    </row>
    <row r="16" spans="1:27" ht="13.5" customHeight="1" x14ac:dyDescent="0.25">
      <c r="A16" s="24" t="s">
        <v>97</v>
      </c>
      <c r="B16" s="240">
        <v>0</v>
      </c>
      <c r="C16" s="241">
        <v>0</v>
      </c>
      <c r="D16" s="240">
        <v>0</v>
      </c>
      <c r="E16" s="242">
        <v>48500</v>
      </c>
      <c r="F16" s="242">
        <v>48500</v>
      </c>
      <c r="G16" s="244">
        <v>48500</v>
      </c>
      <c r="H16" s="405">
        <v>48500</v>
      </c>
      <c r="I16" s="184"/>
      <c r="J16" s="132"/>
      <c r="K16" s="164"/>
      <c r="L16" s="164"/>
      <c r="M16" s="164"/>
      <c r="N16" s="164"/>
      <c r="O16" s="164"/>
      <c r="P16" s="164"/>
      <c r="Q16" s="164"/>
      <c r="R16" s="22"/>
      <c r="S16" s="22"/>
      <c r="T16" s="22"/>
      <c r="U16" s="22"/>
      <c r="V16" s="22"/>
      <c r="W16" s="22"/>
      <c r="X16" s="22"/>
    </row>
    <row r="17" spans="1:24" ht="13.5" customHeight="1" x14ac:dyDescent="0.25">
      <c r="A17" s="24" t="s">
        <v>15</v>
      </c>
      <c r="B17" s="240">
        <v>430574.33160999999</v>
      </c>
      <c r="C17" s="241">
        <v>529150.49016000004</v>
      </c>
      <c r="D17" s="240">
        <v>540976</v>
      </c>
      <c r="E17" s="242">
        <v>510873</v>
      </c>
      <c r="F17" s="242">
        <v>559030</v>
      </c>
      <c r="G17" s="244">
        <v>563942</v>
      </c>
      <c r="H17" s="405">
        <v>571594</v>
      </c>
      <c r="I17" s="184"/>
      <c r="J17" s="132"/>
      <c r="K17" s="164"/>
      <c r="L17" s="164"/>
      <c r="M17" s="164"/>
      <c r="N17" s="164"/>
      <c r="O17" s="164"/>
      <c r="P17" s="164"/>
      <c r="Q17" s="164"/>
      <c r="R17" s="22"/>
      <c r="S17" s="22"/>
      <c r="T17" s="22"/>
      <c r="U17" s="22"/>
      <c r="V17" s="22"/>
      <c r="W17" s="22"/>
      <c r="X17" s="22"/>
    </row>
    <row r="18" spans="1:24" ht="13.5" customHeight="1" x14ac:dyDescent="0.25">
      <c r="A18" s="41" t="s">
        <v>16</v>
      </c>
      <c r="B18" s="171">
        <f t="shared" ref="B18:H18" si="4">B19+B20</f>
        <v>12214141.4146</v>
      </c>
      <c r="C18" s="43">
        <f t="shared" si="4"/>
        <v>12516536.887379998</v>
      </c>
      <c r="D18" s="171">
        <f t="shared" si="4"/>
        <v>13663053</v>
      </c>
      <c r="E18" s="45">
        <f t="shared" si="4"/>
        <v>15132863</v>
      </c>
      <c r="F18" s="45">
        <f t="shared" si="4"/>
        <v>14555285</v>
      </c>
      <c r="G18" s="282">
        <f t="shared" si="4"/>
        <v>15043953</v>
      </c>
      <c r="H18" s="292">
        <f t="shared" si="4"/>
        <v>15685636</v>
      </c>
      <c r="I18" s="184"/>
      <c r="J18" s="132"/>
      <c r="K18" s="164"/>
      <c r="L18" s="164"/>
      <c r="M18" s="164"/>
      <c r="N18" s="164"/>
      <c r="O18" s="164"/>
      <c r="P18" s="164"/>
      <c r="Q18" s="164"/>
      <c r="R18" s="22"/>
      <c r="S18" s="22"/>
      <c r="T18" s="22"/>
      <c r="U18" s="22"/>
      <c r="V18" s="22"/>
      <c r="W18" s="22"/>
      <c r="X18" s="22"/>
    </row>
    <row r="19" spans="1:24" ht="13.5" customHeight="1" x14ac:dyDescent="0.25">
      <c r="A19" s="24" t="s">
        <v>17</v>
      </c>
      <c r="B19" s="170">
        <v>9649063.5971900001</v>
      </c>
      <c r="C19" s="26">
        <v>9815372.1298299991</v>
      </c>
      <c r="D19" s="170">
        <v>10893415</v>
      </c>
      <c r="E19" s="28">
        <v>12267875</v>
      </c>
      <c r="F19" s="28">
        <v>11614758</v>
      </c>
      <c r="G19" s="55">
        <v>11989265</v>
      </c>
      <c r="H19" s="291">
        <v>12552678</v>
      </c>
      <c r="I19" s="184"/>
      <c r="J19" s="132"/>
      <c r="K19" s="164"/>
      <c r="L19" s="164"/>
      <c r="M19" s="164"/>
      <c r="N19" s="164"/>
      <c r="O19" s="164"/>
      <c r="P19" s="164"/>
      <c r="Q19" s="164"/>
      <c r="R19" s="22"/>
      <c r="S19" s="22"/>
      <c r="T19" s="22"/>
      <c r="U19" s="22"/>
      <c r="V19" s="22"/>
      <c r="W19" s="22"/>
      <c r="X19" s="22"/>
    </row>
    <row r="20" spans="1:24" ht="13.5" customHeight="1" x14ac:dyDescent="0.25">
      <c r="A20" s="24" t="s">
        <v>18</v>
      </c>
      <c r="B20" s="170">
        <f>SUM(B21:B29)</f>
        <v>2565077.8174100001</v>
      </c>
      <c r="C20" s="241">
        <f t="shared" ref="C20:H20" si="5">SUM(C21:C29)</f>
        <v>2701164.7575499997</v>
      </c>
      <c r="D20" s="240">
        <f t="shared" si="5"/>
        <v>2769638</v>
      </c>
      <c r="E20" s="242">
        <f t="shared" si="5"/>
        <v>2864988</v>
      </c>
      <c r="F20" s="242">
        <f t="shared" si="5"/>
        <v>2940527</v>
      </c>
      <c r="G20" s="244">
        <f t="shared" si="5"/>
        <v>3054688</v>
      </c>
      <c r="H20" s="405">
        <f t="shared" si="5"/>
        <v>3132958</v>
      </c>
      <c r="I20" s="184"/>
      <c r="J20" s="132"/>
      <c r="K20" s="164"/>
      <c r="L20" s="164"/>
      <c r="M20" s="164"/>
      <c r="N20" s="164"/>
      <c r="O20" s="164"/>
      <c r="P20" s="164"/>
      <c r="Q20" s="164"/>
      <c r="R20" s="22"/>
      <c r="S20" s="22"/>
      <c r="T20" s="22"/>
      <c r="U20" s="22"/>
      <c r="V20" s="22"/>
      <c r="W20" s="22"/>
      <c r="X20" s="22"/>
    </row>
    <row r="21" spans="1:24" ht="13.5" customHeight="1" x14ac:dyDescent="0.25">
      <c r="A21" s="29" t="s">
        <v>19</v>
      </c>
      <c r="B21" s="240">
        <v>1317484.3223300001</v>
      </c>
      <c r="C21" s="241">
        <v>1349684.3716100003</v>
      </c>
      <c r="D21" s="240">
        <v>1359350</v>
      </c>
      <c r="E21" s="242">
        <v>1374506</v>
      </c>
      <c r="F21" s="242">
        <v>1390071</v>
      </c>
      <c r="G21" s="244">
        <v>1411731</v>
      </c>
      <c r="H21" s="405">
        <v>1441873</v>
      </c>
      <c r="I21" s="184"/>
      <c r="J21" s="132"/>
      <c r="K21" s="164"/>
      <c r="L21" s="164"/>
      <c r="M21" s="164"/>
      <c r="N21" s="164"/>
      <c r="O21" s="164"/>
      <c r="P21" s="164"/>
      <c r="Q21" s="164"/>
      <c r="R21" s="22"/>
      <c r="S21" s="22"/>
      <c r="T21" s="22"/>
      <c r="U21" s="22"/>
      <c r="V21" s="22"/>
      <c r="W21" s="22"/>
      <c r="X21" s="22"/>
    </row>
    <row r="22" spans="1:24" ht="13.5" customHeight="1" x14ac:dyDescent="0.25">
      <c r="A22" s="29" t="s">
        <v>20</v>
      </c>
      <c r="B22" s="240">
        <v>232979.02336999998</v>
      </c>
      <c r="C22" s="241">
        <v>257587.25940000004</v>
      </c>
      <c r="D22" s="240">
        <v>252657</v>
      </c>
      <c r="E22" s="242">
        <v>251088</v>
      </c>
      <c r="F22" s="242">
        <v>250881</v>
      </c>
      <c r="G22" s="244">
        <v>250135</v>
      </c>
      <c r="H22" s="405">
        <v>250569</v>
      </c>
      <c r="I22" s="184"/>
      <c r="J22" s="132"/>
      <c r="K22" s="164"/>
      <c r="L22" s="164"/>
      <c r="M22" s="164"/>
      <c r="N22" s="164"/>
      <c r="O22" s="164"/>
      <c r="P22" s="164"/>
      <c r="Q22" s="164"/>
      <c r="R22" s="22"/>
      <c r="S22" s="22"/>
      <c r="T22" s="22"/>
      <c r="U22" s="22"/>
      <c r="V22" s="22"/>
      <c r="W22" s="22"/>
      <c r="X22" s="22"/>
    </row>
    <row r="23" spans="1:24" ht="13.5" customHeight="1" x14ac:dyDescent="0.25">
      <c r="A23" s="29" t="s">
        <v>21</v>
      </c>
      <c r="B23" s="240">
        <v>53387.056870000008</v>
      </c>
      <c r="C23" s="241">
        <v>55966.033739999992</v>
      </c>
      <c r="D23" s="240">
        <v>54643</v>
      </c>
      <c r="E23" s="242">
        <v>54504</v>
      </c>
      <c r="F23" s="242">
        <v>54275</v>
      </c>
      <c r="G23" s="244">
        <v>54048</v>
      </c>
      <c r="H23" s="405">
        <v>54095</v>
      </c>
      <c r="I23" s="184"/>
      <c r="J23" s="132"/>
      <c r="K23" s="164"/>
      <c r="L23" s="164"/>
      <c r="M23" s="164"/>
      <c r="N23" s="164"/>
      <c r="O23" s="164"/>
      <c r="P23" s="164"/>
      <c r="Q23" s="164"/>
      <c r="R23" s="22"/>
      <c r="S23" s="22"/>
      <c r="T23" s="22"/>
      <c r="U23" s="22"/>
      <c r="V23" s="22"/>
      <c r="W23" s="22"/>
      <c r="X23" s="22"/>
    </row>
    <row r="24" spans="1:24" ht="13.5" customHeight="1" x14ac:dyDescent="0.25">
      <c r="A24" s="29" t="s">
        <v>22</v>
      </c>
      <c r="B24" s="240">
        <v>5188.9180999999999</v>
      </c>
      <c r="C24" s="241">
        <v>4945.4926099999993</v>
      </c>
      <c r="D24" s="240">
        <v>4798</v>
      </c>
      <c r="E24" s="242">
        <v>4779</v>
      </c>
      <c r="F24" s="242">
        <v>4748</v>
      </c>
      <c r="G24" s="244">
        <v>4718</v>
      </c>
      <c r="H24" s="405">
        <v>4708</v>
      </c>
      <c r="I24" s="184"/>
      <c r="J24" s="132"/>
      <c r="K24" s="164"/>
      <c r="L24" s="164"/>
      <c r="M24" s="164"/>
      <c r="N24" s="164"/>
      <c r="O24" s="164"/>
      <c r="P24" s="164"/>
      <c r="Q24" s="164"/>
      <c r="R24" s="22"/>
      <c r="S24" s="22"/>
      <c r="T24" s="22"/>
      <c r="U24" s="22"/>
      <c r="V24" s="22"/>
      <c r="W24" s="22"/>
      <c r="X24" s="22"/>
    </row>
    <row r="25" spans="1:24" ht="13.5" customHeight="1" x14ac:dyDescent="0.25">
      <c r="A25" s="29" t="s">
        <v>23</v>
      </c>
      <c r="B25" s="240">
        <v>921777.96286999993</v>
      </c>
      <c r="C25" s="241">
        <v>998933.31411999976</v>
      </c>
      <c r="D25" s="240">
        <v>977255</v>
      </c>
      <c r="E25" s="242">
        <v>1048655</v>
      </c>
      <c r="F25" s="242">
        <v>1106594</v>
      </c>
      <c r="G25" s="244">
        <v>1198518</v>
      </c>
      <c r="H25" s="405">
        <v>1243930</v>
      </c>
      <c r="I25" s="184"/>
      <c r="J25" s="132"/>
      <c r="K25" s="164"/>
      <c r="L25" s="164"/>
      <c r="M25" s="164"/>
      <c r="N25" s="164"/>
      <c r="O25" s="164"/>
      <c r="P25" s="164"/>
      <c r="Q25" s="164"/>
      <c r="R25" s="22"/>
      <c r="S25" s="22"/>
      <c r="T25" s="22"/>
      <c r="U25" s="22"/>
      <c r="V25" s="22"/>
      <c r="W25" s="22"/>
      <c r="X25" s="22"/>
    </row>
    <row r="26" spans="1:24" ht="13.5" customHeight="1" x14ac:dyDescent="0.25">
      <c r="A26" s="29" t="s">
        <v>24</v>
      </c>
      <c r="B26" s="240">
        <v>13106.597019999999</v>
      </c>
      <c r="C26" s="241">
        <v>12705.131029999999</v>
      </c>
      <c r="D26" s="240">
        <v>12391</v>
      </c>
      <c r="E26" s="242">
        <v>12457</v>
      </c>
      <c r="F26" s="242">
        <v>12563</v>
      </c>
      <c r="G26" s="244">
        <v>12676</v>
      </c>
      <c r="H26" s="405">
        <v>12853</v>
      </c>
      <c r="I26" s="184"/>
      <c r="J26" s="132"/>
      <c r="K26" s="164"/>
      <c r="L26" s="164"/>
      <c r="M26" s="164"/>
      <c r="N26" s="164"/>
      <c r="O26" s="164"/>
      <c r="P26" s="164"/>
      <c r="Q26" s="164"/>
      <c r="R26" s="22"/>
      <c r="S26" s="22"/>
      <c r="T26" s="22"/>
      <c r="U26" s="22"/>
      <c r="V26" s="22"/>
      <c r="W26" s="22"/>
      <c r="X26" s="22"/>
    </row>
    <row r="27" spans="1:24" ht="13.5" customHeight="1" x14ac:dyDescent="0.25">
      <c r="A27" s="29" t="s">
        <v>25</v>
      </c>
      <c r="B27" s="240">
        <v>20952.69831</v>
      </c>
      <c r="C27" s="241">
        <v>21152.278600000005</v>
      </c>
      <c r="D27" s="240">
        <v>21094</v>
      </c>
      <c r="E27" s="242">
        <v>21190</v>
      </c>
      <c r="F27" s="242">
        <v>21440</v>
      </c>
      <c r="G27" s="244">
        <v>21693</v>
      </c>
      <c r="H27" s="405">
        <v>22051</v>
      </c>
      <c r="I27" s="184"/>
      <c r="J27" s="132"/>
      <c r="K27" s="164"/>
      <c r="L27" s="164"/>
      <c r="M27" s="164"/>
      <c r="N27" s="164"/>
      <c r="O27" s="164"/>
      <c r="P27" s="164"/>
      <c r="Q27" s="164"/>
      <c r="R27" s="22"/>
      <c r="S27" s="22"/>
      <c r="T27" s="22"/>
      <c r="U27" s="22"/>
      <c r="V27" s="22"/>
      <c r="W27" s="22"/>
      <c r="X27" s="22"/>
    </row>
    <row r="28" spans="1:24" ht="13.5" customHeight="1" x14ac:dyDescent="0.25">
      <c r="A28" s="29" t="s">
        <v>26</v>
      </c>
      <c r="B28" s="240">
        <v>201.23854</v>
      </c>
      <c r="C28" s="241">
        <v>190.87644</v>
      </c>
      <c r="D28" s="240">
        <v>184</v>
      </c>
      <c r="E28" s="242">
        <v>156</v>
      </c>
      <c r="F28" s="242">
        <v>137</v>
      </c>
      <c r="G28" s="244">
        <v>119</v>
      </c>
      <c r="H28" s="405">
        <v>102</v>
      </c>
      <c r="I28" s="184"/>
      <c r="J28" s="132"/>
      <c r="K28" s="164"/>
      <c r="L28" s="164"/>
      <c r="M28" s="164"/>
      <c r="N28" s="164"/>
      <c r="O28" s="164"/>
      <c r="P28" s="164"/>
      <c r="Q28" s="164"/>
      <c r="R28" s="22"/>
      <c r="S28" s="22"/>
      <c r="T28" s="22"/>
      <c r="U28" s="22"/>
      <c r="V28" s="22"/>
      <c r="W28" s="22"/>
      <c r="X28" s="22"/>
    </row>
    <row r="29" spans="1:24" ht="13.5" customHeight="1" x14ac:dyDescent="0.25">
      <c r="A29" s="29" t="s">
        <v>101</v>
      </c>
      <c r="B29" s="240">
        <v>0</v>
      </c>
      <c r="C29" s="241">
        <v>0</v>
      </c>
      <c r="D29" s="240">
        <v>87266</v>
      </c>
      <c r="E29" s="242">
        <v>97653</v>
      </c>
      <c r="F29" s="242">
        <v>99818</v>
      </c>
      <c r="G29" s="244">
        <v>101050</v>
      </c>
      <c r="H29" s="405">
        <v>102777</v>
      </c>
      <c r="I29" s="184"/>
      <c r="J29" s="132"/>
      <c r="K29" s="164"/>
      <c r="L29" s="164"/>
      <c r="M29" s="164"/>
      <c r="N29" s="164"/>
      <c r="O29" s="164"/>
      <c r="P29" s="164"/>
      <c r="Q29" s="164"/>
      <c r="R29" s="22"/>
      <c r="S29" s="22"/>
      <c r="T29" s="22"/>
      <c r="U29" s="22"/>
      <c r="V29" s="22"/>
      <c r="W29" s="22"/>
      <c r="X29" s="22"/>
    </row>
    <row r="30" spans="1:24" ht="13.5" customHeight="1" x14ac:dyDescent="0.25">
      <c r="A30" s="41" t="s">
        <v>27</v>
      </c>
      <c r="B30" s="171">
        <f t="shared" ref="B30:G30" si="6">SUM(B31:B34)</f>
        <v>37916.567119999992</v>
      </c>
      <c r="C30" s="43">
        <f t="shared" si="6"/>
        <v>36827.937919999997</v>
      </c>
      <c r="D30" s="171">
        <f t="shared" si="6"/>
        <v>44901</v>
      </c>
      <c r="E30" s="45">
        <f t="shared" si="6"/>
        <v>48573</v>
      </c>
      <c r="F30" s="45">
        <f t="shared" si="6"/>
        <v>51421</v>
      </c>
      <c r="G30" s="282">
        <f t="shared" si="6"/>
        <v>54286</v>
      </c>
      <c r="H30" s="292">
        <f t="shared" ref="H30" si="7">SUM(H31:H34)</f>
        <v>57316</v>
      </c>
      <c r="I30" s="184"/>
      <c r="J30" s="132"/>
      <c r="K30" s="164"/>
      <c r="L30" s="164"/>
      <c r="M30" s="164"/>
      <c r="N30" s="164"/>
      <c r="O30" s="164"/>
      <c r="P30" s="164"/>
      <c r="Q30" s="164"/>
      <c r="R30" s="22"/>
      <c r="S30" s="22"/>
      <c r="T30" s="22"/>
      <c r="U30" s="22"/>
      <c r="V30" s="22"/>
      <c r="W30" s="22"/>
      <c r="X30" s="22"/>
    </row>
    <row r="31" spans="1:24" ht="13.5" customHeight="1" x14ac:dyDescent="0.25">
      <c r="A31" s="24" t="s">
        <v>28</v>
      </c>
      <c r="B31" s="170">
        <v>12.173110000000001</v>
      </c>
      <c r="C31" s="241">
        <v>14.2415</v>
      </c>
      <c r="D31" s="240">
        <v>50</v>
      </c>
      <c r="E31" s="242">
        <v>0</v>
      </c>
      <c r="F31" s="242">
        <v>0</v>
      </c>
      <c r="G31" s="244">
        <v>0</v>
      </c>
      <c r="H31" s="405">
        <v>0</v>
      </c>
      <c r="I31" s="184"/>
      <c r="J31" s="132"/>
      <c r="K31" s="164"/>
      <c r="L31" s="164"/>
      <c r="M31" s="164"/>
      <c r="N31" s="164"/>
      <c r="O31" s="164"/>
      <c r="P31" s="164"/>
      <c r="Q31" s="164"/>
      <c r="R31" s="22"/>
      <c r="S31" s="22"/>
      <c r="T31" s="22"/>
      <c r="U31" s="22"/>
      <c r="V31" s="22"/>
      <c r="W31" s="22"/>
      <c r="X31" s="22"/>
    </row>
    <row r="32" spans="1:24" ht="13.5" customHeight="1" x14ac:dyDescent="0.25">
      <c r="A32" s="24" t="s">
        <v>29</v>
      </c>
      <c r="B32" s="170">
        <v>0.29043000000000002</v>
      </c>
      <c r="C32" s="241">
        <v>0</v>
      </c>
      <c r="D32" s="240">
        <v>0</v>
      </c>
      <c r="E32" s="242">
        <v>0</v>
      </c>
      <c r="F32" s="242">
        <v>0</v>
      </c>
      <c r="G32" s="244">
        <v>0</v>
      </c>
      <c r="H32" s="405">
        <v>0</v>
      </c>
      <c r="I32" s="184"/>
      <c r="J32" s="132"/>
      <c r="K32" s="164"/>
      <c r="L32" s="164"/>
      <c r="M32" s="164"/>
      <c r="N32" s="164"/>
      <c r="O32" s="164"/>
      <c r="P32" s="164"/>
      <c r="Q32" s="164"/>
      <c r="R32" s="22"/>
      <c r="S32" s="22"/>
      <c r="T32" s="22"/>
      <c r="U32" s="22"/>
      <c r="V32" s="22"/>
      <c r="W32" s="22"/>
      <c r="X32" s="22"/>
    </row>
    <row r="33" spans="1:24" ht="13.5" customHeight="1" x14ac:dyDescent="0.25">
      <c r="A33" s="24" t="s">
        <v>30</v>
      </c>
      <c r="B33" s="172">
        <v>37904.103579999995</v>
      </c>
      <c r="C33" s="241">
        <v>36813.69642</v>
      </c>
      <c r="D33" s="240">
        <v>44851</v>
      </c>
      <c r="E33" s="242">
        <v>48573</v>
      </c>
      <c r="F33" s="242">
        <v>51421</v>
      </c>
      <c r="G33" s="244">
        <v>54286</v>
      </c>
      <c r="H33" s="405">
        <v>57316</v>
      </c>
      <c r="I33" s="184"/>
      <c r="J33" s="132"/>
      <c r="K33" s="164"/>
      <c r="L33" s="164"/>
      <c r="M33" s="164"/>
      <c r="N33" s="164"/>
      <c r="O33" s="164"/>
      <c r="P33" s="164"/>
      <c r="Q33" s="164"/>
      <c r="R33" s="22"/>
      <c r="S33" s="22"/>
      <c r="T33" s="22"/>
      <c r="U33" s="22"/>
      <c r="V33" s="22"/>
      <c r="W33" s="22"/>
      <c r="X33" s="22"/>
    </row>
    <row r="34" spans="1:24" ht="13.5" customHeight="1" x14ac:dyDescent="0.25">
      <c r="A34" s="24" t="s">
        <v>31</v>
      </c>
      <c r="B34" s="170">
        <v>0</v>
      </c>
      <c r="C34" s="241">
        <v>0</v>
      </c>
      <c r="D34" s="240">
        <v>0</v>
      </c>
      <c r="E34" s="242">
        <v>0</v>
      </c>
      <c r="F34" s="242">
        <v>0</v>
      </c>
      <c r="G34" s="244">
        <v>0</v>
      </c>
      <c r="H34" s="405">
        <v>0</v>
      </c>
      <c r="I34" s="184"/>
      <c r="J34" s="132"/>
      <c r="K34" s="164"/>
      <c r="L34" s="164"/>
      <c r="M34" s="164"/>
      <c r="N34" s="164"/>
      <c r="O34" s="164"/>
      <c r="P34" s="164"/>
      <c r="Q34" s="164"/>
      <c r="R34" s="22"/>
      <c r="S34" s="22"/>
      <c r="T34" s="22"/>
      <c r="U34" s="22"/>
      <c r="V34" s="22"/>
      <c r="W34" s="22"/>
      <c r="X34" s="22"/>
    </row>
    <row r="35" spans="1:24" ht="13.5" customHeight="1" x14ac:dyDescent="0.25">
      <c r="A35" s="41" t="s">
        <v>32</v>
      </c>
      <c r="B35" s="171">
        <f t="shared" ref="B35:H35" si="8">SUM(B36:B37)</f>
        <v>791189.0454200001</v>
      </c>
      <c r="C35" s="43">
        <f t="shared" si="8"/>
        <v>973461.24368000007</v>
      </c>
      <c r="D35" s="171">
        <f t="shared" si="8"/>
        <v>1023183</v>
      </c>
      <c r="E35" s="45">
        <f t="shared" si="8"/>
        <v>1059560</v>
      </c>
      <c r="F35" s="45">
        <f t="shared" si="8"/>
        <v>1074028</v>
      </c>
      <c r="G35" s="282">
        <f t="shared" si="8"/>
        <v>1090708</v>
      </c>
      <c r="H35" s="292">
        <f t="shared" si="8"/>
        <v>1109355</v>
      </c>
      <c r="I35" s="184"/>
      <c r="J35" s="132"/>
      <c r="K35" s="164"/>
      <c r="L35" s="164"/>
      <c r="M35" s="164"/>
      <c r="N35" s="164"/>
      <c r="O35" s="164"/>
      <c r="P35" s="164"/>
      <c r="Q35" s="164"/>
      <c r="R35" s="22"/>
      <c r="S35" s="22"/>
      <c r="T35" s="22"/>
      <c r="U35" s="22"/>
      <c r="V35" s="22"/>
      <c r="W35" s="22"/>
      <c r="X35" s="22"/>
    </row>
    <row r="36" spans="1:24" ht="13.5" customHeight="1" x14ac:dyDescent="0.25">
      <c r="A36" s="24" t="s">
        <v>33</v>
      </c>
      <c r="B36" s="170">
        <v>496602.23708000005</v>
      </c>
      <c r="C36" s="26">
        <v>618717.19252000004</v>
      </c>
      <c r="D36" s="406">
        <v>656692</v>
      </c>
      <c r="E36" s="357">
        <v>672569</v>
      </c>
      <c r="F36" s="47">
        <v>680806</v>
      </c>
      <c r="G36" s="318">
        <v>689561</v>
      </c>
      <c r="H36" s="316">
        <v>697733</v>
      </c>
      <c r="I36" s="407"/>
      <c r="J36" s="132"/>
      <c r="K36" s="164"/>
      <c r="L36" s="164"/>
      <c r="M36" s="164"/>
      <c r="N36" s="164"/>
      <c r="O36" s="164"/>
      <c r="P36" s="164"/>
      <c r="Q36" s="164"/>
      <c r="R36" s="22"/>
      <c r="S36" s="22"/>
      <c r="T36" s="22"/>
      <c r="U36" s="22"/>
      <c r="V36" s="22"/>
      <c r="W36" s="22"/>
      <c r="X36" s="22"/>
    </row>
    <row r="37" spans="1:24" ht="13.5" customHeight="1" x14ac:dyDescent="0.25">
      <c r="A37" s="24" t="s">
        <v>34</v>
      </c>
      <c r="B37" s="172">
        <v>294586.80833999999</v>
      </c>
      <c r="C37" s="26">
        <v>354744.05116000003</v>
      </c>
      <c r="D37" s="408">
        <v>366491</v>
      </c>
      <c r="E37" s="47">
        <v>386991</v>
      </c>
      <c r="F37" s="47">
        <v>393222</v>
      </c>
      <c r="G37" s="318">
        <v>401147</v>
      </c>
      <c r="H37" s="316">
        <v>411622</v>
      </c>
      <c r="I37" s="407"/>
      <c r="J37" s="132"/>
      <c r="K37" s="164"/>
      <c r="L37" s="164"/>
      <c r="M37" s="164"/>
      <c r="N37" s="164"/>
      <c r="O37" s="164"/>
      <c r="P37" s="164"/>
      <c r="Q37" s="164"/>
      <c r="R37" s="22"/>
      <c r="S37" s="22"/>
      <c r="T37" s="22"/>
      <c r="U37" s="22"/>
      <c r="V37" s="22"/>
      <c r="W37" s="22"/>
      <c r="X37" s="22"/>
    </row>
    <row r="38" spans="1:24" ht="13.5" customHeight="1" x14ac:dyDescent="0.25">
      <c r="A38" s="41" t="s">
        <v>37</v>
      </c>
      <c r="B38" s="171">
        <f t="shared" ref="B38:H38" si="9">SUM(B39:B46,B49:B53)</f>
        <v>1002024.0499399999</v>
      </c>
      <c r="C38" s="43">
        <f t="shared" si="9"/>
        <v>893487.81761000003</v>
      </c>
      <c r="D38" s="171">
        <f t="shared" si="9"/>
        <v>1188100</v>
      </c>
      <c r="E38" s="45">
        <f t="shared" si="9"/>
        <v>1311807</v>
      </c>
      <c r="F38" s="45">
        <f t="shared" si="9"/>
        <v>1304972</v>
      </c>
      <c r="G38" s="282">
        <f t="shared" si="9"/>
        <v>1224404</v>
      </c>
      <c r="H38" s="292">
        <f t="shared" si="9"/>
        <v>1259877</v>
      </c>
      <c r="I38" s="184"/>
      <c r="J38" s="132"/>
      <c r="K38" s="164"/>
      <c r="L38" s="164"/>
      <c r="M38" s="164"/>
      <c r="N38" s="164"/>
      <c r="O38" s="164"/>
      <c r="P38" s="164"/>
      <c r="Q38" s="164"/>
      <c r="R38" s="22"/>
      <c r="S38" s="22"/>
      <c r="T38" s="22"/>
      <c r="U38" s="22"/>
      <c r="V38" s="22"/>
      <c r="W38" s="22"/>
      <c r="X38" s="22"/>
    </row>
    <row r="39" spans="1:24" ht="13.5" customHeight="1" x14ac:dyDescent="0.25">
      <c r="A39" s="53" t="s">
        <v>38</v>
      </c>
      <c r="B39" s="170">
        <v>0</v>
      </c>
      <c r="C39" s="26">
        <v>0</v>
      </c>
      <c r="D39" s="172">
        <v>0</v>
      </c>
      <c r="E39" s="40">
        <v>0</v>
      </c>
      <c r="F39" s="40">
        <v>0</v>
      </c>
      <c r="G39" s="283">
        <v>0</v>
      </c>
      <c r="H39" s="293">
        <v>0</v>
      </c>
      <c r="I39" s="184"/>
      <c r="J39" s="132"/>
      <c r="K39" s="164"/>
      <c r="L39" s="164"/>
      <c r="M39" s="164"/>
      <c r="N39" s="164"/>
      <c r="O39" s="164"/>
      <c r="P39" s="164"/>
      <c r="Q39" s="164"/>
      <c r="R39" s="22"/>
      <c r="S39" s="22"/>
      <c r="T39" s="22"/>
      <c r="U39" s="22"/>
      <c r="V39" s="22"/>
      <c r="W39" s="22"/>
      <c r="X39" s="22"/>
    </row>
    <row r="40" spans="1:24" ht="13.5" customHeight="1" x14ac:dyDescent="0.25">
      <c r="A40" s="24" t="s">
        <v>39</v>
      </c>
      <c r="B40" s="170">
        <v>135462.78884999998</v>
      </c>
      <c r="C40" s="26">
        <v>141343.47588000001</v>
      </c>
      <c r="D40" s="172">
        <v>126290</v>
      </c>
      <c r="E40" s="40">
        <v>138119</v>
      </c>
      <c r="F40" s="40">
        <v>139946</v>
      </c>
      <c r="G40" s="283">
        <v>142096</v>
      </c>
      <c r="H40" s="293">
        <v>144928</v>
      </c>
      <c r="I40" s="184"/>
      <c r="J40" s="132"/>
      <c r="K40" s="164"/>
      <c r="L40" s="164"/>
      <c r="M40" s="164"/>
      <c r="N40" s="164"/>
      <c r="O40" s="164"/>
      <c r="P40" s="164"/>
      <c r="Q40" s="164"/>
      <c r="R40" s="22"/>
      <c r="S40" s="22"/>
      <c r="T40" s="22"/>
      <c r="U40" s="22"/>
      <c r="V40" s="22"/>
      <c r="W40" s="22"/>
      <c r="X40" s="22"/>
    </row>
    <row r="41" spans="1:24" ht="13.5" customHeight="1" x14ac:dyDescent="0.25">
      <c r="A41" s="53" t="s">
        <v>40</v>
      </c>
      <c r="B41" s="170">
        <v>0</v>
      </c>
      <c r="C41" s="26">
        <v>0</v>
      </c>
      <c r="D41" s="170">
        <v>0</v>
      </c>
      <c r="E41" s="28">
        <v>0</v>
      </c>
      <c r="F41" s="28">
        <v>0</v>
      </c>
      <c r="G41" s="55">
        <v>0</v>
      </c>
      <c r="H41" s="291">
        <v>0</v>
      </c>
      <c r="I41" s="184"/>
      <c r="J41" s="132"/>
      <c r="K41" s="164"/>
      <c r="L41" s="164"/>
      <c r="M41" s="164"/>
      <c r="N41" s="164"/>
      <c r="O41" s="164"/>
      <c r="P41" s="164"/>
      <c r="Q41" s="164"/>
      <c r="R41" s="22"/>
      <c r="S41" s="22"/>
      <c r="T41" s="22"/>
      <c r="U41" s="22"/>
      <c r="V41" s="22"/>
      <c r="W41" s="22"/>
      <c r="X41" s="22"/>
    </row>
    <row r="42" spans="1:24" ht="13.5" customHeight="1" x14ac:dyDescent="0.25">
      <c r="A42" s="53" t="s">
        <v>41</v>
      </c>
      <c r="B42" s="170">
        <v>99118.360539999965</v>
      </c>
      <c r="C42" s="26">
        <v>561136.05695</v>
      </c>
      <c r="D42" s="170">
        <v>478654</v>
      </c>
      <c r="E42" s="28">
        <v>431253</v>
      </c>
      <c r="F42" s="28">
        <v>381568</v>
      </c>
      <c r="G42" s="55">
        <v>266631</v>
      </c>
      <c r="H42" s="291">
        <v>263136</v>
      </c>
      <c r="I42" s="184"/>
      <c r="J42" s="132"/>
      <c r="K42" s="164"/>
      <c r="L42" s="164"/>
      <c r="M42" s="164"/>
      <c r="N42" s="164"/>
      <c r="O42" s="164"/>
      <c r="P42" s="164"/>
      <c r="Q42" s="164"/>
      <c r="R42" s="22"/>
      <c r="S42" s="22"/>
      <c r="T42" s="22"/>
      <c r="U42" s="22"/>
      <c r="V42" s="22"/>
      <c r="W42" s="22"/>
      <c r="X42" s="22"/>
    </row>
    <row r="43" spans="1:24" ht="13.5" customHeight="1" x14ac:dyDescent="0.25">
      <c r="A43" s="53" t="s">
        <v>88</v>
      </c>
      <c r="B43" s="170">
        <v>519677.12297999999</v>
      </c>
      <c r="C43" s="26">
        <v>1956.5393999999999</v>
      </c>
      <c r="D43" s="170">
        <v>55672</v>
      </c>
      <c r="E43" s="28">
        <v>0</v>
      </c>
      <c r="F43" s="28">
        <v>0</v>
      </c>
      <c r="G43" s="55">
        <v>0</v>
      </c>
      <c r="H43" s="291">
        <v>0</v>
      </c>
      <c r="I43" s="184"/>
      <c r="J43" s="132"/>
      <c r="K43" s="164"/>
      <c r="L43" s="164"/>
      <c r="M43" s="164"/>
      <c r="N43" s="164"/>
      <c r="O43" s="164"/>
      <c r="P43" s="164"/>
      <c r="Q43" s="164"/>
      <c r="R43" s="22"/>
      <c r="S43" s="22"/>
      <c r="T43" s="22"/>
      <c r="U43" s="22"/>
      <c r="V43" s="22"/>
      <c r="W43" s="22"/>
      <c r="X43" s="22"/>
    </row>
    <row r="44" spans="1:24" ht="13.5" customHeight="1" x14ac:dyDescent="0.25">
      <c r="A44" s="53" t="s">
        <v>89</v>
      </c>
      <c r="B44" s="170">
        <v>37624.289870000001</v>
      </c>
      <c r="C44" s="26">
        <v>7528.9286100000008</v>
      </c>
      <c r="D44" s="170">
        <v>347</v>
      </c>
      <c r="E44" s="28">
        <v>0</v>
      </c>
      <c r="F44" s="28">
        <v>0</v>
      </c>
      <c r="G44" s="55">
        <v>0</v>
      </c>
      <c r="H44" s="291">
        <v>0</v>
      </c>
      <c r="I44" s="184"/>
      <c r="J44" s="132"/>
      <c r="K44" s="164"/>
      <c r="L44" s="164"/>
      <c r="M44" s="164"/>
      <c r="N44" s="164"/>
      <c r="O44" s="164"/>
      <c r="P44" s="164"/>
      <c r="Q44" s="164"/>
      <c r="R44" s="22"/>
      <c r="S44" s="22"/>
      <c r="T44" s="22"/>
      <c r="U44" s="22"/>
      <c r="V44" s="22"/>
      <c r="W44" s="22"/>
      <c r="X44" s="22"/>
    </row>
    <row r="45" spans="1:24" ht="13.5" customHeight="1" x14ac:dyDescent="0.25">
      <c r="A45" s="261" t="s">
        <v>42</v>
      </c>
      <c r="B45" s="170">
        <v>44589.589529999997</v>
      </c>
      <c r="C45" s="26">
        <v>2117.90022</v>
      </c>
      <c r="D45" s="170">
        <v>1000</v>
      </c>
      <c r="E45" s="28">
        <v>0</v>
      </c>
      <c r="F45" s="28">
        <v>0</v>
      </c>
      <c r="G45" s="55">
        <v>0</v>
      </c>
      <c r="H45" s="291">
        <v>0</v>
      </c>
      <c r="I45" s="184"/>
      <c r="J45" s="132"/>
      <c r="K45" s="164"/>
      <c r="L45" s="164"/>
      <c r="M45" s="164"/>
      <c r="N45" s="164"/>
      <c r="O45" s="164"/>
      <c r="P45" s="164"/>
      <c r="Q45" s="164"/>
      <c r="R45" s="22"/>
      <c r="S45" s="22"/>
      <c r="T45" s="22"/>
      <c r="U45" s="22"/>
      <c r="V45" s="22"/>
      <c r="W45" s="22"/>
      <c r="X45" s="22"/>
    </row>
    <row r="46" spans="1:24" ht="13.5" customHeight="1" x14ac:dyDescent="0.25">
      <c r="A46" s="53" t="s">
        <v>43</v>
      </c>
      <c r="B46" s="172">
        <f t="shared" ref="B46:H46" si="10">B47+B48</f>
        <v>338.89035000000001</v>
      </c>
      <c r="C46" s="26">
        <f t="shared" si="10"/>
        <v>360.98953999999998</v>
      </c>
      <c r="D46" s="172">
        <f t="shared" si="10"/>
        <v>362</v>
      </c>
      <c r="E46" s="40">
        <f t="shared" si="10"/>
        <v>361</v>
      </c>
      <c r="F46" s="40">
        <f t="shared" si="10"/>
        <v>361</v>
      </c>
      <c r="G46" s="283">
        <f t="shared" si="10"/>
        <v>361</v>
      </c>
      <c r="H46" s="293">
        <f t="shared" si="10"/>
        <v>361</v>
      </c>
      <c r="I46" s="184"/>
      <c r="J46" s="132"/>
      <c r="K46" s="164"/>
      <c r="L46" s="164"/>
      <c r="M46" s="164"/>
      <c r="N46" s="164"/>
      <c r="O46" s="164"/>
      <c r="P46" s="164"/>
      <c r="Q46" s="164"/>
      <c r="R46" s="22"/>
      <c r="S46" s="22"/>
      <c r="T46" s="22"/>
      <c r="U46" s="22"/>
      <c r="V46" s="22"/>
      <c r="W46" s="22"/>
      <c r="X46" s="22"/>
    </row>
    <row r="47" spans="1:24" ht="13.5" customHeight="1" x14ac:dyDescent="0.25">
      <c r="A47" s="56" t="s">
        <v>10</v>
      </c>
      <c r="B47" s="172">
        <v>81.658119999999997</v>
      </c>
      <c r="C47" s="26">
        <v>82.454829999999959</v>
      </c>
      <c r="D47" s="172">
        <v>83</v>
      </c>
      <c r="E47" s="40">
        <v>0</v>
      </c>
      <c r="F47" s="40">
        <v>0</v>
      </c>
      <c r="G47" s="283">
        <v>0</v>
      </c>
      <c r="H47" s="293">
        <v>0</v>
      </c>
      <c r="I47" s="184"/>
      <c r="J47" s="132"/>
      <c r="K47" s="164"/>
      <c r="L47" s="164"/>
      <c r="M47" s="164"/>
      <c r="N47" s="164"/>
      <c r="O47" s="164"/>
      <c r="P47" s="164"/>
      <c r="Q47" s="164"/>
      <c r="R47" s="22"/>
      <c r="S47" s="22"/>
      <c r="T47" s="22"/>
      <c r="U47" s="22"/>
      <c r="V47" s="22"/>
      <c r="W47" s="22"/>
      <c r="X47" s="22"/>
    </row>
    <row r="48" spans="1:24" ht="13.5" customHeight="1" x14ac:dyDescent="0.25">
      <c r="A48" s="56" t="s">
        <v>11</v>
      </c>
      <c r="B48" s="172">
        <v>257.23223000000002</v>
      </c>
      <c r="C48" s="26">
        <v>278.53471000000002</v>
      </c>
      <c r="D48" s="172">
        <v>279</v>
      </c>
      <c r="E48" s="40">
        <v>361</v>
      </c>
      <c r="F48" s="40">
        <v>361</v>
      </c>
      <c r="G48" s="283">
        <v>361</v>
      </c>
      <c r="H48" s="293">
        <v>361</v>
      </c>
      <c r="I48" s="184"/>
      <c r="J48" s="132"/>
      <c r="K48" s="164"/>
      <c r="L48" s="164"/>
      <c r="M48" s="164"/>
      <c r="N48" s="164"/>
      <c r="O48" s="164"/>
      <c r="P48" s="164"/>
      <c r="Q48" s="164"/>
      <c r="R48" s="22"/>
      <c r="S48" s="22"/>
      <c r="T48" s="22"/>
      <c r="U48" s="22"/>
      <c r="V48" s="22"/>
      <c r="W48" s="22"/>
      <c r="X48" s="22"/>
    </row>
    <row r="49" spans="1:24" ht="13.5" customHeight="1" x14ac:dyDescent="0.25">
      <c r="A49" s="53" t="s">
        <v>44</v>
      </c>
      <c r="B49" s="172">
        <v>1222.8538599999999</v>
      </c>
      <c r="C49" s="26">
        <v>765.42763000000002</v>
      </c>
      <c r="D49" s="172">
        <v>1000</v>
      </c>
      <c r="E49" s="40">
        <v>1000</v>
      </c>
      <c r="F49" s="40">
        <v>1000</v>
      </c>
      <c r="G49" s="283">
        <v>1000</v>
      </c>
      <c r="H49" s="293">
        <v>1000</v>
      </c>
      <c r="I49" s="184"/>
      <c r="J49" s="132"/>
      <c r="K49" s="164"/>
      <c r="L49" s="164"/>
      <c r="M49" s="164"/>
      <c r="N49" s="164"/>
      <c r="O49" s="164"/>
      <c r="P49" s="164"/>
      <c r="Q49" s="164"/>
      <c r="R49" s="22"/>
      <c r="S49" s="22"/>
      <c r="T49" s="22"/>
      <c r="U49" s="22"/>
      <c r="V49" s="22"/>
      <c r="W49" s="22"/>
      <c r="X49" s="22"/>
    </row>
    <row r="50" spans="1:24" ht="13.5" customHeight="1" x14ac:dyDescent="0.25">
      <c r="A50" s="53" t="s">
        <v>45</v>
      </c>
      <c r="B50" s="172">
        <v>29606.884010000002</v>
      </c>
      <c r="C50" s="54">
        <v>30281.73488</v>
      </c>
      <c r="D50" s="172">
        <v>30101</v>
      </c>
      <c r="E50" s="40">
        <v>30478</v>
      </c>
      <c r="F50" s="40">
        <v>19894</v>
      </c>
      <c r="G50" s="283">
        <v>20375</v>
      </c>
      <c r="H50" s="293">
        <v>21052</v>
      </c>
      <c r="I50" s="184"/>
      <c r="J50" s="132"/>
      <c r="K50" s="164"/>
      <c r="L50" s="164"/>
      <c r="M50" s="164"/>
      <c r="N50" s="164"/>
      <c r="O50" s="164"/>
      <c r="P50" s="164"/>
      <c r="Q50" s="164"/>
      <c r="R50" s="22"/>
      <c r="S50" s="22"/>
      <c r="T50" s="22"/>
      <c r="U50" s="22"/>
      <c r="V50" s="22"/>
      <c r="W50" s="22"/>
      <c r="X50" s="22"/>
    </row>
    <row r="51" spans="1:24" ht="13.5" customHeight="1" x14ac:dyDescent="0.25">
      <c r="A51" s="345" t="s">
        <v>92</v>
      </c>
      <c r="B51" s="172">
        <v>0</v>
      </c>
      <c r="C51" s="54">
        <v>0</v>
      </c>
      <c r="D51" s="172">
        <v>338441</v>
      </c>
      <c r="E51" s="40">
        <v>527821</v>
      </c>
      <c r="F51" s="40">
        <v>549281</v>
      </c>
      <c r="G51" s="283">
        <v>571058</v>
      </c>
      <c r="H51" s="293">
        <v>596368</v>
      </c>
      <c r="I51" s="184"/>
      <c r="J51" s="132"/>
      <c r="K51" s="164"/>
      <c r="L51" s="164"/>
      <c r="M51" s="164"/>
      <c r="N51" s="164"/>
      <c r="O51" s="164"/>
      <c r="P51" s="164"/>
      <c r="Q51" s="164"/>
      <c r="R51" s="22"/>
      <c r="S51" s="22"/>
      <c r="T51" s="22"/>
      <c r="U51" s="22"/>
      <c r="V51" s="22"/>
      <c r="W51" s="22"/>
      <c r="X51" s="22"/>
    </row>
    <row r="52" spans="1:24" ht="13.5" customHeight="1" x14ac:dyDescent="0.25">
      <c r="A52" s="53" t="s">
        <v>46</v>
      </c>
      <c r="B52" s="172">
        <v>7.7539400000000001</v>
      </c>
      <c r="C52" s="54">
        <v>10.8108</v>
      </c>
      <c r="D52" s="38">
        <v>0</v>
      </c>
      <c r="E52" s="40">
        <v>0</v>
      </c>
      <c r="F52" s="40">
        <v>0</v>
      </c>
      <c r="G52" s="283">
        <v>0</v>
      </c>
      <c r="H52" s="293">
        <v>0</v>
      </c>
      <c r="I52" s="184"/>
      <c r="J52" s="132"/>
      <c r="K52" s="164"/>
      <c r="L52" s="164"/>
      <c r="M52" s="164"/>
      <c r="N52" s="164"/>
      <c r="O52" s="164"/>
      <c r="P52" s="164"/>
      <c r="Q52" s="164"/>
      <c r="R52" s="22"/>
      <c r="S52" s="22"/>
      <c r="T52" s="22"/>
      <c r="U52" s="22"/>
      <c r="V52" s="22"/>
      <c r="W52" s="22"/>
      <c r="X52" s="22"/>
    </row>
    <row r="53" spans="1:24" ht="13.5" customHeight="1" x14ac:dyDescent="0.25">
      <c r="A53" s="24" t="s">
        <v>82</v>
      </c>
      <c r="B53" s="25">
        <f t="shared" ref="B53:H53" si="11">+B54+B55+B56+B57</f>
        <v>134375.51601000002</v>
      </c>
      <c r="C53" s="26">
        <f t="shared" si="11"/>
        <v>147985.95370000001</v>
      </c>
      <c r="D53" s="27">
        <f t="shared" si="11"/>
        <v>156233</v>
      </c>
      <c r="E53" s="28">
        <f t="shared" si="11"/>
        <v>182775</v>
      </c>
      <c r="F53" s="28">
        <f t="shared" si="11"/>
        <v>212922</v>
      </c>
      <c r="G53" s="55">
        <f t="shared" si="11"/>
        <v>222883</v>
      </c>
      <c r="H53" s="291">
        <f t="shared" si="11"/>
        <v>233032</v>
      </c>
      <c r="I53" s="184"/>
      <c r="J53" s="132"/>
      <c r="K53" s="164"/>
      <c r="L53" s="164"/>
      <c r="M53" s="164"/>
      <c r="N53" s="164"/>
      <c r="O53" s="164"/>
      <c r="P53" s="164"/>
      <c r="Q53" s="164"/>
      <c r="R53" s="22"/>
      <c r="S53" s="22"/>
      <c r="T53" s="22"/>
      <c r="U53" s="22"/>
      <c r="V53" s="22"/>
      <c r="W53" s="22"/>
      <c r="X53" s="22"/>
    </row>
    <row r="54" spans="1:24" ht="13.5" customHeight="1" x14ac:dyDescent="0.25">
      <c r="A54" s="36" t="s">
        <v>10</v>
      </c>
      <c r="B54" s="25">
        <f t="shared" ref="B54:H54" si="12">+B58+B59+B60</f>
        <v>100527.66435000001</v>
      </c>
      <c r="C54" s="26">
        <f>+C58+C59+C60+73.45814</f>
        <v>110550.64409</v>
      </c>
      <c r="D54" s="27">
        <f t="shared" si="12"/>
        <v>116982</v>
      </c>
      <c r="E54" s="28">
        <f t="shared" si="12"/>
        <v>141959</v>
      </c>
      <c r="F54" s="28">
        <f t="shared" si="12"/>
        <v>160916</v>
      </c>
      <c r="G54" s="55">
        <f t="shared" si="12"/>
        <v>167117</v>
      </c>
      <c r="H54" s="291">
        <f t="shared" si="12"/>
        <v>174497</v>
      </c>
      <c r="I54" s="184"/>
      <c r="J54" s="132"/>
      <c r="K54" s="164"/>
      <c r="L54" s="164"/>
      <c r="M54" s="164"/>
      <c r="N54" s="164"/>
      <c r="O54" s="164"/>
      <c r="P54" s="164"/>
      <c r="Q54" s="164"/>
      <c r="R54" s="22"/>
      <c r="S54" s="22"/>
      <c r="T54" s="22"/>
      <c r="U54" s="22"/>
      <c r="V54" s="22"/>
      <c r="W54" s="22"/>
      <c r="X54" s="22"/>
    </row>
    <row r="55" spans="1:24" ht="14.25" customHeight="1" x14ac:dyDescent="0.25">
      <c r="A55" s="57" t="s">
        <v>11</v>
      </c>
      <c r="B55" s="25">
        <v>630.63604999999995</v>
      </c>
      <c r="C55" s="26">
        <f>2346.05058+6.00035</f>
        <v>2352.0509299999999</v>
      </c>
      <c r="D55" s="27">
        <v>0</v>
      </c>
      <c r="E55" s="28">
        <v>0</v>
      </c>
      <c r="F55" s="28">
        <v>0</v>
      </c>
      <c r="G55" s="55">
        <v>0</v>
      </c>
      <c r="H55" s="291">
        <v>0</v>
      </c>
      <c r="I55" s="184"/>
      <c r="J55" s="132"/>
      <c r="K55" s="164"/>
      <c r="L55" s="164"/>
      <c r="M55" s="164"/>
      <c r="N55" s="164"/>
      <c r="O55" s="164"/>
      <c r="P55" s="164"/>
      <c r="Q55" s="164"/>
      <c r="R55" s="22"/>
      <c r="S55" s="22"/>
      <c r="T55" s="22"/>
      <c r="U55" s="22"/>
      <c r="V55" s="22"/>
      <c r="W55" s="22"/>
      <c r="X55" s="22"/>
    </row>
    <row r="56" spans="1:24" ht="14.25" customHeight="1" x14ac:dyDescent="0.25">
      <c r="A56" s="58" t="s">
        <v>12</v>
      </c>
      <c r="B56" s="25">
        <v>0</v>
      </c>
      <c r="C56" s="26">
        <v>0</v>
      </c>
      <c r="D56" s="27">
        <v>0</v>
      </c>
      <c r="E56" s="28">
        <v>0</v>
      </c>
      <c r="F56" s="28">
        <v>0</v>
      </c>
      <c r="G56" s="55">
        <v>0</v>
      </c>
      <c r="H56" s="291">
        <v>0</v>
      </c>
      <c r="I56" s="184"/>
      <c r="J56" s="132"/>
      <c r="K56" s="164"/>
      <c r="L56" s="164"/>
      <c r="M56" s="164"/>
      <c r="N56" s="164"/>
      <c r="O56" s="164"/>
      <c r="P56" s="164"/>
      <c r="Q56" s="164"/>
      <c r="R56" s="22"/>
      <c r="S56" s="22"/>
      <c r="T56" s="22"/>
      <c r="U56" s="22"/>
      <c r="V56" s="22"/>
      <c r="W56" s="22"/>
      <c r="X56" s="22"/>
    </row>
    <row r="57" spans="1:24" ht="14.25" customHeight="1" x14ac:dyDescent="0.25">
      <c r="A57" s="36" t="s">
        <v>49</v>
      </c>
      <c r="B57" s="25">
        <f t="shared" ref="B57:H57" si="13">+B61</f>
        <v>33217.215609999999</v>
      </c>
      <c r="C57" s="26">
        <f t="shared" si="13"/>
        <v>35083.258679999999</v>
      </c>
      <c r="D57" s="27">
        <f t="shared" si="13"/>
        <v>39251</v>
      </c>
      <c r="E57" s="28">
        <f t="shared" si="13"/>
        <v>40816</v>
      </c>
      <c r="F57" s="28">
        <f t="shared" si="13"/>
        <v>52006</v>
      </c>
      <c r="G57" s="55">
        <f t="shared" si="13"/>
        <v>55766</v>
      </c>
      <c r="H57" s="291">
        <f t="shared" si="13"/>
        <v>58535</v>
      </c>
      <c r="I57" s="184"/>
      <c r="J57" s="132"/>
      <c r="K57" s="164"/>
      <c r="L57" s="164"/>
      <c r="M57" s="164"/>
      <c r="N57" s="164"/>
      <c r="O57" s="164"/>
      <c r="P57" s="164"/>
      <c r="Q57" s="164"/>
      <c r="R57" s="22"/>
      <c r="S57" s="22"/>
      <c r="T57" s="22"/>
      <c r="U57" s="22"/>
      <c r="V57" s="22"/>
      <c r="W57" s="22"/>
      <c r="X57" s="22"/>
    </row>
    <row r="58" spans="1:24" ht="14.25" customHeight="1" x14ac:dyDescent="0.25">
      <c r="A58" s="59" t="s">
        <v>50</v>
      </c>
      <c r="B58" s="25">
        <v>0.86316000000000015</v>
      </c>
      <c r="C58" s="26">
        <v>0.25095000000000001</v>
      </c>
      <c r="D58" s="27">
        <v>0</v>
      </c>
      <c r="E58" s="28">
        <v>0</v>
      </c>
      <c r="F58" s="28">
        <v>0</v>
      </c>
      <c r="G58" s="55">
        <v>0</v>
      </c>
      <c r="H58" s="291"/>
      <c r="I58" s="184"/>
      <c r="J58" s="132"/>
      <c r="K58" s="164"/>
      <c r="L58" s="164"/>
      <c r="M58" s="164"/>
      <c r="N58" s="164"/>
      <c r="O58" s="164"/>
      <c r="P58" s="164"/>
      <c r="Q58" s="164"/>
      <c r="R58" s="22"/>
      <c r="S58" s="22"/>
      <c r="T58" s="22"/>
      <c r="U58" s="22"/>
      <c r="V58" s="22"/>
      <c r="W58" s="22"/>
      <c r="X58" s="22"/>
    </row>
    <row r="59" spans="1:24" ht="14.25" customHeight="1" x14ac:dyDescent="0.25">
      <c r="A59" s="59" t="s">
        <v>51</v>
      </c>
      <c r="B59" s="25">
        <v>898.31369999999993</v>
      </c>
      <c r="C59" s="26">
        <v>-36.787010000000002</v>
      </c>
      <c r="D59" s="27">
        <v>3</v>
      </c>
      <c r="E59" s="28">
        <v>0</v>
      </c>
      <c r="F59" s="28">
        <v>0</v>
      </c>
      <c r="G59" s="55">
        <v>0</v>
      </c>
      <c r="H59" s="291">
        <v>0</v>
      </c>
      <c r="I59" s="184"/>
      <c r="J59" s="132"/>
      <c r="K59" s="164"/>
      <c r="L59" s="164"/>
      <c r="M59" s="164"/>
      <c r="N59" s="164"/>
      <c r="O59" s="164"/>
      <c r="P59" s="164"/>
      <c r="Q59" s="164"/>
      <c r="R59" s="22"/>
      <c r="S59" s="22"/>
      <c r="T59" s="22"/>
      <c r="U59" s="22"/>
      <c r="V59" s="22"/>
      <c r="W59" s="22"/>
      <c r="X59" s="22"/>
    </row>
    <row r="60" spans="1:24" ht="14.25" customHeight="1" x14ac:dyDescent="0.25">
      <c r="A60" s="59" t="s">
        <v>52</v>
      </c>
      <c r="B60" s="25">
        <v>99628.48749</v>
      </c>
      <c r="C60" s="26">
        <v>110513.72201</v>
      </c>
      <c r="D60" s="27">
        <v>116979</v>
      </c>
      <c r="E60" s="28">
        <v>141959</v>
      </c>
      <c r="F60" s="28">
        <v>160916</v>
      </c>
      <c r="G60" s="55">
        <v>167117</v>
      </c>
      <c r="H60" s="291">
        <v>174497</v>
      </c>
      <c r="I60" s="184"/>
      <c r="J60" s="132"/>
      <c r="K60" s="164"/>
      <c r="L60" s="164"/>
      <c r="M60" s="164"/>
      <c r="N60" s="164"/>
      <c r="O60" s="164"/>
      <c r="P60" s="164"/>
      <c r="Q60" s="164"/>
      <c r="R60" s="22"/>
      <c r="S60" s="22"/>
      <c r="T60" s="22"/>
      <c r="U60" s="22"/>
      <c r="V60" s="22"/>
      <c r="W60" s="22"/>
      <c r="X60" s="22"/>
    </row>
    <row r="61" spans="1:24" ht="14.25" customHeight="1" thickBot="1" x14ac:dyDescent="0.3">
      <c r="A61" s="60" t="s">
        <v>53</v>
      </c>
      <c r="B61" s="61">
        <v>33217.215609999999</v>
      </c>
      <c r="C61" s="62">
        <v>35083.258679999999</v>
      </c>
      <c r="D61" s="63">
        <v>39251</v>
      </c>
      <c r="E61" s="64">
        <v>40816</v>
      </c>
      <c r="F61" s="64">
        <v>52006</v>
      </c>
      <c r="G61" s="284">
        <v>55766</v>
      </c>
      <c r="H61" s="294">
        <v>58535</v>
      </c>
      <c r="I61" s="184"/>
      <c r="J61" s="132"/>
      <c r="K61" s="164"/>
      <c r="L61" s="164"/>
      <c r="M61" s="164"/>
      <c r="N61" s="164"/>
      <c r="O61" s="164"/>
      <c r="P61" s="164"/>
      <c r="Q61" s="164"/>
      <c r="R61" s="22"/>
      <c r="S61" s="22"/>
      <c r="T61" s="22"/>
      <c r="U61" s="22"/>
      <c r="V61" s="22"/>
      <c r="W61" s="22"/>
      <c r="X61" s="22"/>
    </row>
    <row r="62" spans="1:24" ht="13.5" customHeight="1" x14ac:dyDescent="0.25">
      <c r="A62" s="16" t="s">
        <v>54</v>
      </c>
      <c r="B62" s="169">
        <f t="shared" ref="B62:H62" si="14">B63+B68</f>
        <v>15307132.066190036</v>
      </c>
      <c r="C62" s="66">
        <f t="shared" si="14"/>
        <v>17117883.199760035</v>
      </c>
      <c r="D62" s="169">
        <f t="shared" si="14"/>
        <v>18281135</v>
      </c>
      <c r="E62" s="67">
        <f t="shared" si="14"/>
        <v>19851093</v>
      </c>
      <c r="F62" s="67">
        <f t="shared" si="14"/>
        <v>20859549</v>
      </c>
      <c r="G62" s="285">
        <f t="shared" si="14"/>
        <v>21199242</v>
      </c>
      <c r="H62" s="403">
        <f t="shared" si="14"/>
        <v>22032126</v>
      </c>
      <c r="I62" s="184"/>
      <c r="J62" s="132"/>
      <c r="K62" s="164"/>
      <c r="L62" s="164"/>
      <c r="M62" s="164"/>
      <c r="N62" s="164"/>
      <c r="O62" s="164"/>
      <c r="P62" s="164"/>
      <c r="Q62" s="164"/>
      <c r="R62" s="22"/>
      <c r="S62" s="22"/>
      <c r="T62" s="22"/>
      <c r="U62" s="22"/>
      <c r="V62" s="22"/>
      <c r="W62" s="22"/>
      <c r="X62" s="22"/>
    </row>
    <row r="63" spans="1:24" ht="13.5" customHeight="1" x14ac:dyDescent="0.25">
      <c r="A63" s="72" t="s">
        <v>55</v>
      </c>
      <c r="B63" s="171">
        <f>B64+B67</f>
        <v>10143930.982450003</v>
      </c>
      <c r="C63" s="43">
        <f t="shared" ref="C63:H63" si="15">C64+C67</f>
        <v>11216498.289700001</v>
      </c>
      <c r="D63" s="171">
        <f t="shared" si="15"/>
        <v>11966220</v>
      </c>
      <c r="E63" s="45">
        <f t="shared" si="15"/>
        <v>12799328</v>
      </c>
      <c r="F63" s="45">
        <f t="shared" si="15"/>
        <v>13492889</v>
      </c>
      <c r="G63" s="282">
        <f t="shared" si="15"/>
        <v>13983475</v>
      </c>
      <c r="H63" s="292">
        <f t="shared" si="15"/>
        <v>14559448</v>
      </c>
      <c r="I63" s="184"/>
      <c r="J63" s="132"/>
      <c r="K63" s="164"/>
      <c r="L63" s="164"/>
      <c r="M63" s="164"/>
      <c r="N63" s="164"/>
      <c r="O63" s="164"/>
      <c r="P63" s="164"/>
      <c r="Q63" s="164"/>
      <c r="R63" s="22"/>
      <c r="S63" s="22"/>
      <c r="T63" s="22"/>
      <c r="U63" s="22"/>
      <c r="V63" s="22"/>
      <c r="W63" s="22"/>
      <c r="X63" s="22"/>
    </row>
    <row r="64" spans="1:24" s="3" customFormat="1" ht="13.5" customHeight="1" x14ac:dyDescent="0.25">
      <c r="A64" s="29" t="s">
        <v>56</v>
      </c>
      <c r="B64" s="170">
        <f>B65+B66</f>
        <v>10143930.982450003</v>
      </c>
      <c r="C64" s="26">
        <f t="shared" ref="C64:H64" si="16">C65+C66</f>
        <v>11216498.289700001</v>
      </c>
      <c r="D64" s="170">
        <f t="shared" si="16"/>
        <v>11966220</v>
      </c>
      <c r="E64" s="28">
        <f t="shared" si="16"/>
        <v>12799328</v>
      </c>
      <c r="F64" s="28">
        <f t="shared" si="16"/>
        <v>13492889</v>
      </c>
      <c r="G64" s="55">
        <f t="shared" si="16"/>
        <v>13983475</v>
      </c>
      <c r="H64" s="291">
        <f t="shared" si="16"/>
        <v>14559448</v>
      </c>
      <c r="I64" s="184"/>
      <c r="J64" s="132"/>
      <c r="K64" s="164"/>
      <c r="L64" s="164"/>
      <c r="M64" s="164"/>
      <c r="N64" s="164"/>
      <c r="O64" s="164"/>
      <c r="P64" s="164"/>
      <c r="Q64" s="164"/>
      <c r="R64" s="22"/>
      <c r="S64" s="22"/>
      <c r="T64" s="22"/>
      <c r="U64" s="22"/>
      <c r="V64" s="22"/>
      <c r="W64" s="22"/>
      <c r="X64" s="22"/>
    </row>
    <row r="65" spans="1:24" s="3" customFormat="1" ht="13.5" customHeight="1" x14ac:dyDescent="0.25">
      <c r="A65" s="29" t="s">
        <v>57</v>
      </c>
      <c r="B65" s="170">
        <v>9895424.0569000021</v>
      </c>
      <c r="C65" s="26">
        <v>10781143.219200002</v>
      </c>
      <c r="D65" s="170">
        <v>11746570</v>
      </c>
      <c r="E65" s="28">
        <v>12580437</v>
      </c>
      <c r="F65" s="28">
        <v>13275218</v>
      </c>
      <c r="G65" s="55">
        <v>13767623</v>
      </c>
      <c r="H65" s="291">
        <v>14345014</v>
      </c>
      <c r="I65" s="184"/>
      <c r="J65" s="132"/>
      <c r="K65" s="164"/>
      <c r="L65" s="164"/>
      <c r="M65" s="164"/>
      <c r="N65" s="164"/>
      <c r="O65" s="164"/>
      <c r="P65" s="164"/>
      <c r="Q65" s="164"/>
      <c r="R65" s="22"/>
      <c r="S65" s="22"/>
      <c r="T65" s="22"/>
      <c r="U65" s="22"/>
      <c r="V65" s="22"/>
      <c r="W65" s="22"/>
      <c r="X65" s="22"/>
    </row>
    <row r="66" spans="1:24" s="3" customFormat="1" ht="13.5" customHeight="1" x14ac:dyDescent="0.25">
      <c r="A66" s="29" t="s">
        <v>58</v>
      </c>
      <c r="B66" s="170">
        <v>248506.92555000001</v>
      </c>
      <c r="C66" s="26">
        <v>435355.07050000003</v>
      </c>
      <c r="D66" s="170">
        <v>219650</v>
      </c>
      <c r="E66" s="28">
        <v>218891</v>
      </c>
      <c r="F66" s="28">
        <v>217671</v>
      </c>
      <c r="G66" s="55">
        <v>215852</v>
      </c>
      <c r="H66" s="291">
        <v>214434</v>
      </c>
      <c r="I66" s="184"/>
      <c r="J66" s="132"/>
      <c r="K66" s="164"/>
      <c r="L66" s="164"/>
      <c r="M66" s="164"/>
      <c r="N66" s="164"/>
      <c r="O66" s="164"/>
      <c r="P66" s="164"/>
      <c r="Q66" s="164"/>
      <c r="R66" s="22"/>
      <c r="S66" s="22"/>
      <c r="T66" s="22"/>
      <c r="U66" s="22"/>
      <c r="V66" s="22"/>
      <c r="W66" s="22"/>
      <c r="X66" s="22"/>
    </row>
    <row r="67" spans="1:24" s="3" customFormat="1" ht="13.5" customHeight="1" x14ac:dyDescent="0.25">
      <c r="A67" s="29" t="s">
        <v>83</v>
      </c>
      <c r="B67" s="170">
        <v>0</v>
      </c>
      <c r="C67" s="26">
        <v>0</v>
      </c>
      <c r="D67" s="170">
        <v>0</v>
      </c>
      <c r="E67" s="28">
        <v>0</v>
      </c>
      <c r="F67" s="28">
        <v>0</v>
      </c>
      <c r="G67" s="55">
        <v>0</v>
      </c>
      <c r="H67" s="291">
        <v>0</v>
      </c>
      <c r="I67" s="184"/>
      <c r="J67" s="132"/>
      <c r="K67" s="164"/>
      <c r="L67" s="164"/>
      <c r="M67" s="164"/>
      <c r="N67" s="164"/>
      <c r="O67" s="164"/>
      <c r="P67" s="164"/>
      <c r="Q67" s="164"/>
      <c r="R67" s="22"/>
      <c r="S67" s="22"/>
      <c r="T67" s="22"/>
      <c r="U67" s="22"/>
      <c r="V67" s="22"/>
      <c r="W67" s="22"/>
      <c r="X67" s="22"/>
    </row>
    <row r="68" spans="1:24" s="3" customFormat="1" ht="13.5" customHeight="1" x14ac:dyDescent="0.25">
      <c r="A68" s="72" t="s">
        <v>59</v>
      </c>
      <c r="B68" s="171">
        <f t="shared" ref="B68:H68" si="17">B69</f>
        <v>5163201.0837400332</v>
      </c>
      <c r="C68" s="43">
        <f t="shared" si="17"/>
        <v>5901384.9100600351</v>
      </c>
      <c r="D68" s="171">
        <f t="shared" si="17"/>
        <v>6314915</v>
      </c>
      <c r="E68" s="45">
        <f t="shared" si="17"/>
        <v>7051765</v>
      </c>
      <c r="F68" s="45">
        <f t="shared" si="17"/>
        <v>7366660</v>
      </c>
      <c r="G68" s="282">
        <f t="shared" si="17"/>
        <v>7215767</v>
      </c>
      <c r="H68" s="292">
        <f t="shared" si="17"/>
        <v>7472678</v>
      </c>
      <c r="I68" s="184"/>
      <c r="J68" s="132"/>
      <c r="K68" s="164"/>
      <c r="L68" s="164"/>
      <c r="M68" s="164"/>
      <c r="N68" s="164"/>
      <c r="O68" s="164"/>
      <c r="P68" s="164"/>
      <c r="Q68" s="164"/>
      <c r="R68" s="22"/>
      <c r="S68" s="22"/>
      <c r="T68" s="22"/>
      <c r="U68" s="22"/>
      <c r="V68" s="22"/>
      <c r="W68" s="22"/>
      <c r="X68" s="22"/>
    </row>
    <row r="69" spans="1:24" s="3" customFormat="1" ht="13.5" customHeight="1" x14ac:dyDescent="0.25">
      <c r="A69" s="29" t="s">
        <v>56</v>
      </c>
      <c r="B69" s="170">
        <v>5163201.0837400332</v>
      </c>
      <c r="C69" s="26">
        <v>5901384.9100600351</v>
      </c>
      <c r="D69" s="170">
        <v>6314915</v>
      </c>
      <c r="E69" s="28">
        <v>7051765</v>
      </c>
      <c r="F69" s="28">
        <v>7366660</v>
      </c>
      <c r="G69" s="55">
        <v>7215767</v>
      </c>
      <c r="H69" s="291">
        <v>7472678</v>
      </c>
      <c r="I69" s="184"/>
      <c r="J69" s="132"/>
      <c r="K69" s="164"/>
      <c r="L69" s="164"/>
      <c r="M69" s="164"/>
      <c r="N69" s="164"/>
      <c r="O69" s="164"/>
      <c r="P69" s="164"/>
      <c r="Q69" s="164"/>
      <c r="R69" s="22"/>
      <c r="S69" s="22"/>
      <c r="T69" s="22"/>
      <c r="U69" s="22"/>
      <c r="V69" s="22"/>
      <c r="W69" s="22"/>
      <c r="X69" s="22"/>
    </row>
    <row r="70" spans="1:24" s="3" customFormat="1" ht="14.25" customHeight="1" thickBot="1" x14ac:dyDescent="0.3">
      <c r="A70" s="76" t="s">
        <v>60</v>
      </c>
      <c r="B70" s="172">
        <v>47174</v>
      </c>
      <c r="C70" s="54">
        <v>49571</v>
      </c>
      <c r="D70" s="172">
        <v>47028</v>
      </c>
      <c r="E70" s="40">
        <v>48059</v>
      </c>
      <c r="F70" s="40">
        <v>46012</v>
      </c>
      <c r="G70" s="283">
        <v>43731</v>
      </c>
      <c r="H70" s="293">
        <v>41058</v>
      </c>
      <c r="I70" s="184"/>
      <c r="J70" s="132"/>
      <c r="K70" s="164"/>
      <c r="L70" s="164"/>
      <c r="M70" s="164"/>
      <c r="N70" s="164"/>
      <c r="O70" s="164"/>
      <c r="P70" s="164"/>
      <c r="Q70" s="164"/>
      <c r="R70" s="22"/>
      <c r="S70" s="22"/>
      <c r="T70" s="22"/>
      <c r="U70" s="22"/>
      <c r="V70" s="22"/>
      <c r="W70" s="22"/>
      <c r="X70" s="22"/>
    </row>
    <row r="71" spans="1:24" s="3" customFormat="1" ht="14.25" customHeight="1" thickBot="1" x14ac:dyDescent="0.3">
      <c r="A71" s="78" t="s">
        <v>61</v>
      </c>
      <c r="B71" s="173">
        <f t="shared" ref="B71:H71" si="18">B38+B35+B30+B18+B5</f>
        <v>22232078.719409999</v>
      </c>
      <c r="C71" s="80">
        <f t="shared" si="18"/>
        <v>23146171.791170001</v>
      </c>
      <c r="D71" s="173">
        <f t="shared" si="18"/>
        <v>25321522</v>
      </c>
      <c r="E71" s="82">
        <f t="shared" si="18"/>
        <v>27828723</v>
      </c>
      <c r="F71" s="82">
        <f t="shared" si="18"/>
        <v>27788463</v>
      </c>
      <c r="G71" s="238">
        <f t="shared" si="18"/>
        <v>28457947</v>
      </c>
      <c r="H71" s="304">
        <f t="shared" si="18"/>
        <v>29762570</v>
      </c>
      <c r="I71" s="184"/>
      <c r="J71" s="184"/>
      <c r="K71" s="164"/>
      <c r="L71" s="164"/>
      <c r="M71" s="164"/>
      <c r="N71" s="164"/>
      <c r="O71" s="164"/>
      <c r="P71" s="164"/>
      <c r="Q71" s="164"/>
      <c r="R71" s="22"/>
      <c r="S71" s="22"/>
      <c r="T71" s="22"/>
      <c r="U71" s="22"/>
      <c r="V71" s="22"/>
      <c r="W71" s="22"/>
      <c r="X71" s="22"/>
    </row>
    <row r="72" spans="1:24" s="3" customFormat="1" ht="13.5" customHeight="1" x14ac:dyDescent="0.25">
      <c r="A72" s="83" t="s">
        <v>62</v>
      </c>
      <c r="B72" s="170">
        <f>B9+B13+B17+B19+B20+B30+B47+B52+B54+B39+B40+B43+B44+B16</f>
        <v>17384197.178571913</v>
      </c>
      <c r="C72" s="84">
        <f>C9+C13+C17+C19+C20+C30+C47+C52+C54+C39+C40+C43+C44+C42+C16</f>
        <v>18316679.824750002</v>
      </c>
      <c r="D72" s="233">
        <f>D9+D13+D17+D19+D20+D30+D47+D52+D54+D39+D40+D43+D44+D42+D51+D16</f>
        <v>20786403</v>
      </c>
      <c r="E72" s="85">
        <f>E9+E13+E17+E19+E20+E30+E47+E52+E54+E39+E40+E43+E44+E42+E51+E16+E49</f>
        <v>22914901</v>
      </c>
      <c r="F72" s="85">
        <f t="shared" ref="F72:H72" si="19">F9+F13+F17+F19+F20+F30+F47+F52+F54+F39+F40+F43+F44+F42+F51+F16+F49</f>
        <v>22743022</v>
      </c>
      <c r="G72" s="299">
        <f t="shared" si="19"/>
        <v>23183816</v>
      </c>
      <c r="H72" s="296">
        <f t="shared" si="19"/>
        <v>24215601</v>
      </c>
      <c r="I72" s="184"/>
      <c r="J72" s="184"/>
      <c r="K72" s="164"/>
      <c r="L72" s="164"/>
      <c r="M72" s="164"/>
      <c r="N72" s="164"/>
      <c r="O72" s="164"/>
      <c r="P72" s="164"/>
      <c r="Q72" s="164"/>
      <c r="R72" s="22"/>
      <c r="S72" s="22"/>
      <c r="T72" s="22"/>
      <c r="U72" s="22"/>
      <c r="V72" s="22"/>
      <c r="W72" s="22"/>
      <c r="X72" s="22"/>
    </row>
    <row r="73" spans="1:24" s="3" customFormat="1" ht="13.5" customHeight="1" x14ac:dyDescent="0.25">
      <c r="A73" s="83" t="s">
        <v>63</v>
      </c>
      <c r="B73" s="233">
        <f>+B57</f>
        <v>33217.215609999999</v>
      </c>
      <c r="C73" s="84">
        <f t="shared" ref="C73:G73" si="20">+C57</f>
        <v>35083.258679999999</v>
      </c>
      <c r="D73" s="233">
        <f t="shared" si="20"/>
        <v>39251</v>
      </c>
      <c r="E73" s="85">
        <f t="shared" si="20"/>
        <v>40816</v>
      </c>
      <c r="F73" s="85">
        <f t="shared" si="20"/>
        <v>52006</v>
      </c>
      <c r="G73" s="299">
        <f t="shared" si="20"/>
        <v>55766</v>
      </c>
      <c r="H73" s="296">
        <f t="shared" ref="H73" si="21">+H57</f>
        <v>58535</v>
      </c>
      <c r="I73" s="184"/>
      <c r="J73" s="184"/>
      <c r="K73" s="164"/>
      <c r="L73" s="164"/>
      <c r="M73" s="164"/>
      <c r="N73" s="164"/>
      <c r="O73" s="164"/>
      <c r="P73" s="164"/>
      <c r="Q73" s="164"/>
      <c r="R73" s="22"/>
      <c r="S73" s="22"/>
      <c r="T73" s="22"/>
      <c r="U73" s="22"/>
      <c r="V73" s="22"/>
      <c r="W73" s="22"/>
      <c r="X73" s="22"/>
    </row>
    <row r="74" spans="1:24" s="3" customFormat="1" ht="13.5" customHeight="1" x14ac:dyDescent="0.25">
      <c r="A74" s="24" t="s">
        <v>64</v>
      </c>
      <c r="B74" s="233">
        <f>B42+B41-B73+B57</f>
        <v>99118.360539999965</v>
      </c>
      <c r="C74" s="26">
        <v>0</v>
      </c>
      <c r="D74" s="170">
        <v>0</v>
      </c>
      <c r="E74" s="28">
        <v>0</v>
      </c>
      <c r="F74" s="28">
        <v>0</v>
      </c>
      <c r="G74" s="55">
        <v>0</v>
      </c>
      <c r="H74" s="291">
        <v>0</v>
      </c>
      <c r="I74" s="184"/>
      <c r="J74" s="184"/>
      <c r="K74" s="164"/>
      <c r="L74" s="164"/>
      <c r="M74" s="164"/>
      <c r="N74" s="164"/>
      <c r="O74" s="164"/>
      <c r="P74" s="164"/>
      <c r="Q74" s="164"/>
      <c r="R74" s="22"/>
      <c r="S74" s="22"/>
      <c r="T74" s="22"/>
      <c r="U74" s="22"/>
      <c r="V74" s="22"/>
      <c r="W74" s="22"/>
      <c r="X74" s="22"/>
    </row>
    <row r="75" spans="1:24" s="3" customFormat="1" ht="13.5" customHeight="1" x14ac:dyDescent="0.25">
      <c r="A75" s="24" t="s">
        <v>65</v>
      </c>
      <c r="B75" s="170">
        <f t="shared" ref="B75:H75" si="22">B10+B36+B37+B48+B55+B14</f>
        <v>3485712.1229096581</v>
      </c>
      <c r="C75" s="26">
        <f t="shared" si="22"/>
        <v>3625698.0204000003</v>
      </c>
      <c r="D75" s="170">
        <f t="shared" si="22"/>
        <v>3265193</v>
      </c>
      <c r="E75" s="28">
        <f t="shared" si="22"/>
        <v>3516872</v>
      </c>
      <c r="F75" s="28">
        <f t="shared" si="22"/>
        <v>3606926</v>
      </c>
      <c r="G75" s="55">
        <f t="shared" si="22"/>
        <v>3758554</v>
      </c>
      <c r="H75" s="291">
        <f t="shared" si="22"/>
        <v>3940063</v>
      </c>
      <c r="I75" s="184"/>
      <c r="J75" s="184"/>
      <c r="K75" s="164"/>
      <c r="L75" s="164"/>
      <c r="M75" s="164"/>
      <c r="N75" s="164"/>
      <c r="O75" s="164"/>
      <c r="P75" s="164"/>
      <c r="Q75" s="164"/>
      <c r="R75" s="22"/>
      <c r="S75" s="22"/>
      <c r="T75" s="22"/>
      <c r="U75" s="22"/>
      <c r="V75" s="22"/>
      <c r="W75" s="22"/>
      <c r="X75" s="22"/>
    </row>
    <row r="76" spans="1:24" s="3" customFormat="1" ht="13.5" customHeight="1" x14ac:dyDescent="0.25">
      <c r="A76" s="24" t="s">
        <v>66</v>
      </c>
      <c r="B76" s="170">
        <f t="shared" ref="B76:H76" si="23">B11+B56+B15</f>
        <v>1154414.514378425</v>
      </c>
      <c r="C76" s="26">
        <f t="shared" si="23"/>
        <v>1135545.6246100003</v>
      </c>
      <c r="D76" s="170">
        <f t="shared" si="23"/>
        <v>1198574</v>
      </c>
      <c r="E76" s="28">
        <f t="shared" si="23"/>
        <v>1325656</v>
      </c>
      <c r="F76" s="28">
        <f t="shared" si="23"/>
        <v>1366615</v>
      </c>
      <c r="G76" s="55">
        <f t="shared" si="23"/>
        <v>1439436</v>
      </c>
      <c r="H76" s="291">
        <f t="shared" si="23"/>
        <v>1527319</v>
      </c>
      <c r="I76" s="184"/>
      <c r="J76" s="184"/>
      <c r="K76" s="164"/>
      <c r="L76" s="164"/>
      <c r="M76" s="164"/>
      <c r="N76" s="164"/>
      <c r="O76" s="164"/>
      <c r="P76" s="164"/>
      <c r="Q76" s="164"/>
      <c r="R76" s="22"/>
      <c r="S76" s="22"/>
      <c r="T76" s="22"/>
      <c r="U76" s="22"/>
      <c r="V76" s="22"/>
      <c r="W76" s="22"/>
      <c r="X76" s="22"/>
    </row>
    <row r="77" spans="1:24" ht="13.5" customHeight="1" x14ac:dyDescent="0.25">
      <c r="A77" s="24" t="s">
        <v>67</v>
      </c>
      <c r="B77" s="170">
        <f t="shared" ref="B77:H77" si="24">+B45</f>
        <v>44589.589529999997</v>
      </c>
      <c r="C77" s="26">
        <f t="shared" si="24"/>
        <v>2117.90022</v>
      </c>
      <c r="D77" s="170">
        <f t="shared" si="24"/>
        <v>1000</v>
      </c>
      <c r="E77" s="28">
        <f t="shared" si="24"/>
        <v>0</v>
      </c>
      <c r="F77" s="28">
        <f t="shared" si="24"/>
        <v>0</v>
      </c>
      <c r="G77" s="55">
        <f t="shared" si="24"/>
        <v>0</v>
      </c>
      <c r="H77" s="291">
        <f t="shared" si="24"/>
        <v>0</v>
      </c>
      <c r="I77" s="184"/>
      <c r="J77" s="184"/>
      <c r="K77" s="164"/>
      <c r="L77" s="164"/>
      <c r="M77" s="164"/>
      <c r="N77" s="164"/>
      <c r="O77" s="164"/>
      <c r="P77" s="164"/>
      <c r="Q77" s="164"/>
      <c r="R77" s="22"/>
      <c r="S77" s="22"/>
      <c r="T77" s="22"/>
      <c r="U77" s="22"/>
      <c r="V77" s="22"/>
      <c r="W77" s="22"/>
      <c r="X77" s="22"/>
    </row>
    <row r="78" spans="1:24" ht="13.5" customHeight="1" x14ac:dyDescent="0.25">
      <c r="A78" s="24" t="s">
        <v>68</v>
      </c>
      <c r="B78" s="170">
        <f t="shared" ref="B78:D78" si="25">B49+B50</f>
        <v>30829.737870000001</v>
      </c>
      <c r="C78" s="26">
        <f t="shared" si="25"/>
        <v>31047.162509999998</v>
      </c>
      <c r="D78" s="170">
        <f t="shared" si="25"/>
        <v>31101</v>
      </c>
      <c r="E78" s="28">
        <f>+E50</f>
        <v>30478</v>
      </c>
      <c r="F78" s="28">
        <f t="shared" ref="F78:H78" si="26">+F50</f>
        <v>19894</v>
      </c>
      <c r="G78" s="55">
        <f t="shared" si="26"/>
        <v>20375</v>
      </c>
      <c r="H78" s="291">
        <f t="shared" si="26"/>
        <v>21052</v>
      </c>
      <c r="I78" s="184"/>
      <c r="J78" s="184"/>
      <c r="K78" s="164"/>
      <c r="L78" s="164"/>
      <c r="M78" s="164"/>
      <c r="N78" s="164"/>
      <c r="O78" s="164"/>
      <c r="P78" s="164"/>
      <c r="Q78" s="164"/>
      <c r="R78" s="22"/>
      <c r="S78" s="22"/>
      <c r="T78" s="22"/>
      <c r="U78" s="22"/>
      <c r="V78" s="22"/>
      <c r="W78" s="22"/>
      <c r="X78" s="22"/>
    </row>
    <row r="79" spans="1:24" ht="14.25" customHeight="1" thickBot="1" x14ac:dyDescent="0.3">
      <c r="A79" s="86" t="s">
        <v>69</v>
      </c>
      <c r="B79" s="174">
        <f t="shared" ref="B79:G79" si="27">B62</f>
        <v>15307132.066190036</v>
      </c>
      <c r="C79" s="87">
        <f t="shared" si="27"/>
        <v>17117883.199760035</v>
      </c>
      <c r="D79" s="245">
        <f t="shared" si="27"/>
        <v>18281135</v>
      </c>
      <c r="E79" s="88">
        <f t="shared" si="27"/>
        <v>19851093</v>
      </c>
      <c r="F79" s="88">
        <f t="shared" si="27"/>
        <v>20859549</v>
      </c>
      <c r="G79" s="309">
        <f t="shared" si="27"/>
        <v>21199242</v>
      </c>
      <c r="H79" s="305">
        <f t="shared" ref="H79" si="28">H62</f>
        <v>22032126</v>
      </c>
      <c r="I79" s="184"/>
      <c r="J79" s="184"/>
      <c r="K79" s="164"/>
      <c r="L79" s="164"/>
      <c r="M79" s="164"/>
      <c r="N79" s="164"/>
      <c r="O79" s="164"/>
      <c r="P79" s="164"/>
      <c r="Q79" s="164"/>
      <c r="R79" s="22"/>
      <c r="S79" s="22"/>
      <c r="T79" s="22"/>
      <c r="U79" s="22"/>
      <c r="V79" s="22"/>
      <c r="W79" s="22"/>
      <c r="X79" s="22"/>
    </row>
    <row r="80" spans="1:24" ht="14.25" customHeight="1" thickBot="1" x14ac:dyDescent="0.3">
      <c r="A80" s="89" t="s">
        <v>70</v>
      </c>
      <c r="B80" s="173">
        <f t="shared" ref="B80:G80" si="29">B71+B79</f>
        <v>37539210.785600036</v>
      </c>
      <c r="C80" s="90">
        <f t="shared" si="29"/>
        <v>40264054.990930036</v>
      </c>
      <c r="D80" s="246">
        <f t="shared" si="29"/>
        <v>43602657</v>
      </c>
      <c r="E80" s="239">
        <f t="shared" si="29"/>
        <v>47679816</v>
      </c>
      <c r="F80" s="239">
        <f t="shared" si="29"/>
        <v>48648012</v>
      </c>
      <c r="G80" s="310">
        <f t="shared" si="29"/>
        <v>49657189</v>
      </c>
      <c r="H80" s="306">
        <f t="shared" ref="H80" si="30">H71+H79</f>
        <v>51794696</v>
      </c>
      <c r="I80" s="184"/>
      <c r="J80" s="184"/>
      <c r="K80" s="164"/>
      <c r="L80" s="164"/>
      <c r="M80" s="164"/>
      <c r="N80" s="164"/>
      <c r="O80" s="164"/>
      <c r="P80" s="164"/>
      <c r="Q80" s="164"/>
      <c r="R80" s="22"/>
      <c r="S80" s="22"/>
      <c r="T80" s="22"/>
      <c r="U80" s="22"/>
      <c r="V80" s="22"/>
      <c r="W80" s="22"/>
      <c r="X80" s="22"/>
    </row>
    <row r="81" spans="1:24" ht="17.25" customHeight="1" thickBot="1" x14ac:dyDescent="0.35">
      <c r="A81" s="120"/>
      <c r="B81" s="338"/>
      <c r="C81" s="339"/>
      <c r="D81" s="339"/>
      <c r="E81" s="339"/>
      <c r="F81" s="339"/>
      <c r="G81" s="339"/>
      <c r="H81" s="339"/>
      <c r="I81" s="184"/>
      <c r="J81" s="184"/>
      <c r="K81" s="164"/>
      <c r="L81" s="164"/>
      <c r="M81" s="164"/>
      <c r="N81" s="164"/>
      <c r="O81" s="164"/>
      <c r="P81" s="164"/>
      <c r="Q81" s="164"/>
    </row>
    <row r="82" spans="1:24" ht="14.25" customHeight="1" thickBot="1" x14ac:dyDescent="0.35">
      <c r="A82" s="177" t="s">
        <v>84</v>
      </c>
      <c r="B82" s="130">
        <v>1149277</v>
      </c>
      <c r="C82" s="127">
        <v>1025707</v>
      </c>
      <c r="D82" s="129">
        <v>1056259</v>
      </c>
      <c r="E82" s="130">
        <v>1123131</v>
      </c>
      <c r="F82" s="130">
        <v>1174799</v>
      </c>
      <c r="G82" s="131">
        <v>1240043</v>
      </c>
      <c r="H82" s="311">
        <v>1278878</v>
      </c>
      <c r="I82" s="184"/>
      <c r="J82" s="184"/>
      <c r="K82" s="164"/>
      <c r="L82" s="164"/>
      <c r="M82" s="164"/>
      <c r="N82" s="164"/>
      <c r="O82" s="164"/>
      <c r="P82" s="164"/>
      <c r="Q82" s="164"/>
      <c r="U82" s="23"/>
      <c r="V82" s="23"/>
      <c r="W82" s="23"/>
      <c r="X82" s="23"/>
    </row>
    <row r="83" spans="1:24" ht="13.5" customHeight="1" x14ac:dyDescent="0.3">
      <c r="A83" s="179"/>
      <c r="B83" s="178"/>
      <c r="C83" s="178"/>
      <c r="D83" s="178"/>
      <c r="E83" s="178"/>
    </row>
    <row r="84" spans="1:24" ht="13.5" customHeight="1" x14ac:dyDescent="0.25">
      <c r="A84" s="247"/>
      <c r="B84" s="248"/>
      <c r="C84" s="248"/>
      <c r="D84" s="248"/>
      <c r="E84" s="248"/>
      <c r="F84" s="248"/>
      <c r="G84" s="248"/>
      <c r="H84" s="248"/>
      <c r="J84" s="184"/>
      <c r="K84" s="184"/>
      <c r="L84" s="184"/>
      <c r="M84" s="184"/>
      <c r="N84" s="184"/>
      <c r="O84" s="184"/>
      <c r="P84" s="184"/>
    </row>
    <row r="85" spans="1:24" x14ac:dyDescent="0.25">
      <c r="A85" s="247"/>
      <c r="B85" s="248"/>
      <c r="C85" s="248"/>
      <c r="D85" s="248"/>
      <c r="E85" s="248"/>
      <c r="F85" s="248"/>
      <c r="G85" s="248"/>
      <c r="H85" s="248"/>
    </row>
    <row r="86" spans="1:24" x14ac:dyDescent="0.25">
      <c r="B86" s="248"/>
      <c r="C86" s="248"/>
      <c r="D86" s="248"/>
      <c r="E86" s="248"/>
      <c r="F86" s="248"/>
      <c r="G86" s="248"/>
      <c r="H86" s="248"/>
    </row>
    <row r="87" spans="1:24" x14ac:dyDescent="0.25">
      <c r="B87" s="248"/>
      <c r="C87" s="248"/>
      <c r="D87" s="248"/>
      <c r="E87" s="248"/>
      <c r="F87" s="248"/>
      <c r="G87" s="248"/>
      <c r="H87" s="248"/>
    </row>
    <row r="88" spans="1:24" x14ac:dyDescent="0.25">
      <c r="B88" s="248"/>
      <c r="C88" s="248"/>
      <c r="D88" s="248"/>
      <c r="E88" s="248"/>
      <c r="F88" s="248"/>
      <c r="G88" s="248"/>
      <c r="H88" s="248"/>
    </row>
    <row r="89" spans="1:24" x14ac:dyDescent="0.25">
      <c r="B89" s="248"/>
      <c r="C89" s="248"/>
      <c r="D89" s="248"/>
      <c r="E89" s="248"/>
      <c r="F89" s="248"/>
      <c r="G89" s="248"/>
      <c r="H89" s="248"/>
    </row>
    <row r="90" spans="1:24" x14ac:dyDescent="0.25">
      <c r="B90" s="248"/>
      <c r="C90" s="248"/>
      <c r="D90" s="248"/>
      <c r="E90" s="248"/>
      <c r="F90" s="248"/>
      <c r="G90" s="248"/>
      <c r="H90" s="248"/>
    </row>
    <row r="91" spans="1:24" x14ac:dyDescent="0.25">
      <c r="B91" s="248"/>
      <c r="C91" s="248"/>
      <c r="D91" s="248"/>
      <c r="E91" s="248"/>
      <c r="F91" s="248"/>
      <c r="G91" s="248"/>
      <c r="H91" s="248"/>
    </row>
    <row r="92" spans="1:24" x14ac:dyDescent="0.25">
      <c r="B92" s="248"/>
      <c r="C92" s="248"/>
      <c r="D92" s="248"/>
      <c r="E92" s="248"/>
      <c r="F92" s="248"/>
      <c r="G92" s="248"/>
      <c r="H92" s="248"/>
    </row>
    <row r="93" spans="1:24" x14ac:dyDescent="0.25">
      <c r="B93" s="248"/>
      <c r="C93" s="248"/>
      <c r="D93" s="248"/>
      <c r="E93" s="248"/>
      <c r="F93" s="248"/>
      <c r="G93" s="248"/>
      <c r="H93" s="248"/>
    </row>
    <row r="94" spans="1:24" x14ac:dyDescent="0.25">
      <c r="B94" s="248"/>
      <c r="C94" s="248"/>
      <c r="D94" s="248"/>
      <c r="E94" s="248"/>
      <c r="F94" s="248"/>
      <c r="G94" s="248"/>
      <c r="H94" s="248"/>
    </row>
    <row r="95" spans="1:24" x14ac:dyDescent="0.25">
      <c r="B95" s="248"/>
      <c r="C95" s="248"/>
      <c r="D95" s="248"/>
      <c r="E95" s="248"/>
      <c r="F95" s="248"/>
      <c r="G95" s="248"/>
      <c r="H95" s="248"/>
    </row>
    <row r="96" spans="1:24" x14ac:dyDescent="0.25">
      <c r="B96" s="248"/>
      <c r="C96" s="248"/>
      <c r="D96" s="248"/>
      <c r="E96" s="248"/>
      <c r="F96" s="248"/>
      <c r="G96" s="248"/>
      <c r="H96" s="248"/>
    </row>
    <row r="97" spans="2:8" x14ac:dyDescent="0.25">
      <c r="B97" s="248"/>
      <c r="C97" s="248"/>
      <c r="D97" s="248"/>
      <c r="E97" s="248"/>
      <c r="F97" s="248"/>
      <c r="G97" s="248"/>
      <c r="H97" s="248"/>
    </row>
    <row r="98" spans="2:8" x14ac:dyDescent="0.25">
      <c r="B98" s="248"/>
      <c r="C98" s="248"/>
      <c r="D98" s="248"/>
      <c r="E98" s="248"/>
      <c r="F98" s="248"/>
      <c r="G98" s="248"/>
      <c r="H98" s="248"/>
    </row>
    <row r="99" spans="2:8" x14ac:dyDescent="0.25">
      <c r="B99" s="248"/>
      <c r="C99" s="248"/>
      <c r="D99" s="248"/>
      <c r="E99" s="248"/>
      <c r="F99" s="248"/>
      <c r="G99" s="248"/>
      <c r="H99" s="248"/>
    </row>
    <row r="100" spans="2:8" x14ac:dyDescent="0.25">
      <c r="B100" s="272"/>
      <c r="C100" s="272"/>
      <c r="D100" s="272"/>
      <c r="E100" s="272"/>
      <c r="F100" s="272"/>
      <c r="G100" s="272"/>
      <c r="H100" s="272"/>
    </row>
    <row r="101" spans="2:8" x14ac:dyDescent="0.25">
      <c r="B101" s="272"/>
      <c r="C101" s="272"/>
      <c r="D101" s="272"/>
      <c r="E101" s="272"/>
      <c r="F101" s="272"/>
      <c r="G101" s="272"/>
      <c r="H101" s="272"/>
    </row>
    <row r="102" spans="2:8" x14ac:dyDescent="0.25">
      <c r="B102" s="272"/>
      <c r="C102" s="272"/>
      <c r="D102" s="272"/>
      <c r="E102" s="272"/>
      <c r="F102" s="272"/>
      <c r="G102" s="272"/>
      <c r="H102" s="272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7"/>
  <sheetViews>
    <sheetView showGridLines="0" topLeftCell="A25" workbookViewId="0">
      <selection activeCell="E35" sqref="E35"/>
    </sheetView>
  </sheetViews>
  <sheetFormatPr defaultColWidth="9.1796875" defaultRowHeight="12.5" x14ac:dyDescent="0.25"/>
  <cols>
    <col min="1" max="1" width="42.7265625" style="1" customWidth="1"/>
    <col min="2" max="7" width="12.7265625" style="1" customWidth="1"/>
    <col min="8" max="8" width="10.81640625" style="1" customWidth="1"/>
    <col min="9" max="9" width="9.1796875" style="1"/>
    <col min="10" max="10" width="12.26953125" style="1" bestFit="1" customWidth="1"/>
    <col min="11" max="16384" width="9.1796875" style="1"/>
  </cols>
  <sheetData>
    <row r="1" spans="1:18" ht="16.5" customHeight="1" x14ac:dyDescent="0.3">
      <c r="A1" s="4" t="s">
        <v>102</v>
      </c>
      <c r="B1" s="180"/>
      <c r="C1" s="180"/>
    </row>
    <row r="2" spans="1:18" ht="17.25" customHeight="1" thickBot="1" x14ac:dyDescent="0.35">
      <c r="A2" s="181"/>
      <c r="B2" s="180"/>
      <c r="C2" s="180"/>
    </row>
    <row r="3" spans="1:18" ht="13.5" customHeight="1" thickBot="1" x14ac:dyDescent="0.3">
      <c r="A3" s="8" t="s">
        <v>1</v>
      </c>
      <c r="B3" s="182" t="s">
        <v>2</v>
      </c>
      <c r="C3" s="10" t="s">
        <v>3</v>
      </c>
      <c r="D3" s="410" t="s">
        <v>4</v>
      </c>
      <c r="E3" s="411"/>
      <c r="F3" s="411"/>
      <c r="G3" s="411"/>
      <c r="H3" s="412"/>
    </row>
    <row r="4" spans="1:18" ht="14.25" customHeight="1" thickBot="1" x14ac:dyDescent="0.3">
      <c r="A4" s="183"/>
      <c r="B4" s="176">
        <v>2023</v>
      </c>
      <c r="C4" s="175">
        <v>2024</v>
      </c>
      <c r="D4" s="288">
        <v>2025</v>
      </c>
      <c r="E4" s="289">
        <v>2026</v>
      </c>
      <c r="F4" s="289">
        <v>2027</v>
      </c>
      <c r="G4" s="297">
        <v>2028</v>
      </c>
      <c r="H4" s="290">
        <v>2029</v>
      </c>
    </row>
    <row r="5" spans="1:18" ht="13.5" customHeight="1" x14ac:dyDescent="0.25">
      <c r="A5" s="16" t="s">
        <v>5</v>
      </c>
      <c r="B5" s="274">
        <f t="shared" ref="B5:H5" si="0">B6+B12+B13</f>
        <v>41567.478960000204</v>
      </c>
      <c r="C5" s="66">
        <f t="shared" si="0"/>
        <v>26729.069560000527</v>
      </c>
      <c r="D5" s="65">
        <f t="shared" si="0"/>
        <v>27021</v>
      </c>
      <c r="E5" s="67">
        <f t="shared" si="0"/>
        <v>30768</v>
      </c>
      <c r="F5" s="67">
        <f t="shared" si="0"/>
        <v>30768</v>
      </c>
      <c r="G5" s="285">
        <f t="shared" si="0"/>
        <v>30768</v>
      </c>
      <c r="H5" s="403">
        <f t="shared" si="0"/>
        <v>30768</v>
      </c>
      <c r="I5" s="184"/>
      <c r="J5" s="23"/>
      <c r="K5" s="23"/>
      <c r="L5" s="23"/>
      <c r="M5" s="23"/>
      <c r="N5" s="23"/>
      <c r="O5" s="23"/>
      <c r="P5" s="23"/>
      <c r="Q5" s="23"/>
      <c r="R5" s="23"/>
    </row>
    <row r="6" spans="1:18" ht="13.5" customHeight="1" x14ac:dyDescent="0.25">
      <c r="A6" s="24" t="s">
        <v>7</v>
      </c>
      <c r="B6" s="170">
        <f t="shared" ref="B6:H6" si="1">B7+B8</f>
        <v>10411.778160000111</v>
      </c>
      <c r="C6" s="26">
        <f t="shared" si="1"/>
        <v>8290.2351800000288</v>
      </c>
      <c r="D6" s="25">
        <f t="shared" si="1"/>
        <v>5968</v>
      </c>
      <c r="E6" s="28">
        <f t="shared" si="1"/>
        <v>5968</v>
      </c>
      <c r="F6" s="28">
        <f t="shared" si="1"/>
        <v>5968</v>
      </c>
      <c r="G6" s="55">
        <f t="shared" si="1"/>
        <v>5968</v>
      </c>
      <c r="H6" s="291">
        <f t="shared" si="1"/>
        <v>5968</v>
      </c>
      <c r="I6" s="184"/>
      <c r="J6" s="23"/>
      <c r="K6" s="23"/>
      <c r="L6" s="23"/>
      <c r="M6" s="23"/>
      <c r="N6" s="23"/>
      <c r="O6" s="23"/>
      <c r="P6" s="23"/>
      <c r="Q6" s="23"/>
    </row>
    <row r="7" spans="1:18" ht="13.5" customHeight="1" x14ac:dyDescent="0.25">
      <c r="A7" s="29" t="s">
        <v>8</v>
      </c>
      <c r="B7" s="170">
        <v>5356.9226500000996</v>
      </c>
      <c r="C7" s="26">
        <v>4035.1549500000283</v>
      </c>
      <c r="D7" s="25">
        <v>2669</v>
      </c>
      <c r="E7" s="28">
        <v>2669</v>
      </c>
      <c r="F7" s="28">
        <v>2669</v>
      </c>
      <c r="G7" s="55">
        <v>2669</v>
      </c>
      <c r="H7" s="291">
        <v>2669</v>
      </c>
      <c r="I7" s="184"/>
      <c r="J7" s="23"/>
      <c r="K7" s="23"/>
      <c r="L7" s="23"/>
      <c r="M7" s="23"/>
      <c r="N7" s="23"/>
      <c r="O7" s="23"/>
      <c r="P7" s="23"/>
      <c r="Q7" s="23"/>
    </row>
    <row r="8" spans="1:18" ht="13.5" customHeight="1" x14ac:dyDescent="0.25">
      <c r="A8" s="29" t="s">
        <v>9</v>
      </c>
      <c r="B8" s="170">
        <v>5054.8555100000103</v>
      </c>
      <c r="C8" s="26">
        <v>4255.0802299999996</v>
      </c>
      <c r="D8" s="25">
        <v>3299</v>
      </c>
      <c r="E8" s="28">
        <v>3299</v>
      </c>
      <c r="F8" s="28">
        <v>3299</v>
      </c>
      <c r="G8" s="55">
        <v>3299</v>
      </c>
      <c r="H8" s="291">
        <v>3299</v>
      </c>
      <c r="I8" s="184"/>
      <c r="J8" s="23"/>
      <c r="K8" s="23"/>
      <c r="L8" s="23"/>
      <c r="M8" s="23"/>
      <c r="N8" s="23"/>
      <c r="O8" s="23"/>
      <c r="P8" s="23"/>
      <c r="Q8" s="23"/>
    </row>
    <row r="9" spans="1:18" ht="13.5" customHeight="1" x14ac:dyDescent="0.25">
      <c r="A9" s="36" t="s">
        <v>10</v>
      </c>
      <c r="B9" s="170">
        <v>5.2101600001105908</v>
      </c>
      <c r="C9" s="26">
        <v>-3.8778199999705976</v>
      </c>
      <c r="D9" s="25">
        <v>977</v>
      </c>
      <c r="E9" s="28">
        <v>1024</v>
      </c>
      <c r="F9" s="28">
        <v>1117</v>
      </c>
      <c r="G9" s="55">
        <v>1103</v>
      </c>
      <c r="H9" s="291">
        <v>1104</v>
      </c>
      <c r="I9" s="184"/>
      <c r="J9" s="23"/>
      <c r="K9" s="23"/>
      <c r="L9" s="23"/>
      <c r="M9" s="23"/>
      <c r="N9" s="23"/>
      <c r="O9" s="23"/>
      <c r="P9" s="23"/>
      <c r="Q9" s="23"/>
    </row>
    <row r="10" spans="1:18" ht="13.5" customHeight="1" x14ac:dyDescent="0.25">
      <c r="A10" s="36" t="s">
        <v>11</v>
      </c>
      <c r="B10" s="170">
        <v>7284.598</v>
      </c>
      <c r="C10" s="26">
        <v>5805.8799999999992</v>
      </c>
      <c r="D10" s="25">
        <v>3252</v>
      </c>
      <c r="E10" s="28">
        <v>3211</v>
      </c>
      <c r="F10" s="28">
        <v>3151</v>
      </c>
      <c r="G10" s="55">
        <v>3160</v>
      </c>
      <c r="H10" s="291">
        <v>3159</v>
      </c>
      <c r="I10" s="184"/>
      <c r="J10" s="23"/>
      <c r="K10" s="23"/>
      <c r="L10" s="23"/>
      <c r="M10" s="23"/>
      <c r="N10" s="23"/>
      <c r="O10" s="23"/>
      <c r="P10" s="23"/>
      <c r="Q10" s="23"/>
    </row>
    <row r="11" spans="1:18" ht="13.5" customHeight="1" x14ac:dyDescent="0.25">
      <c r="A11" s="36" t="s">
        <v>12</v>
      </c>
      <c r="B11" s="170">
        <v>3121.9700000000003</v>
      </c>
      <c r="C11" s="26">
        <v>2488.2330000000002</v>
      </c>
      <c r="D11" s="25">
        <v>1739</v>
      </c>
      <c r="E11" s="28">
        <v>1733</v>
      </c>
      <c r="F11" s="28">
        <v>1700</v>
      </c>
      <c r="G11" s="55">
        <v>1705</v>
      </c>
      <c r="H11" s="291">
        <v>1705</v>
      </c>
      <c r="I11" s="184"/>
      <c r="J11" s="23"/>
      <c r="K11" s="23"/>
      <c r="L11" s="23"/>
      <c r="M11" s="23"/>
      <c r="N11" s="23"/>
      <c r="O11" s="23"/>
      <c r="P11" s="23"/>
      <c r="Q11" s="23"/>
    </row>
    <row r="12" spans="1:18" ht="13.5" customHeight="1" x14ac:dyDescent="0.25">
      <c r="A12" s="24" t="s">
        <v>14</v>
      </c>
      <c r="B12" s="170">
        <v>30578.1266700001</v>
      </c>
      <c r="C12" s="26">
        <v>17854.8389400005</v>
      </c>
      <c r="D12" s="25">
        <v>20469</v>
      </c>
      <c r="E12" s="28">
        <v>24216</v>
      </c>
      <c r="F12" s="28">
        <v>24216</v>
      </c>
      <c r="G12" s="55">
        <v>24216</v>
      </c>
      <c r="H12" s="291">
        <v>24216</v>
      </c>
      <c r="I12" s="184"/>
      <c r="J12" s="23"/>
      <c r="K12" s="23"/>
      <c r="L12" s="23"/>
      <c r="M12" s="23"/>
      <c r="N12" s="23"/>
      <c r="O12" s="23"/>
      <c r="P12" s="23"/>
      <c r="Q12" s="23"/>
    </row>
    <row r="13" spans="1:18" ht="13.5" customHeight="1" x14ac:dyDescent="0.25">
      <c r="A13" s="24" t="s">
        <v>15</v>
      </c>
      <c r="B13" s="170">
        <v>577.57412999999497</v>
      </c>
      <c r="C13" s="26">
        <v>583.99543999999798</v>
      </c>
      <c r="D13" s="25">
        <v>584</v>
      </c>
      <c r="E13" s="28">
        <v>584</v>
      </c>
      <c r="F13" s="28">
        <v>584</v>
      </c>
      <c r="G13" s="55">
        <v>584</v>
      </c>
      <c r="H13" s="291">
        <v>584</v>
      </c>
      <c r="I13" s="184"/>
      <c r="J13" s="23"/>
      <c r="K13" s="23"/>
      <c r="L13" s="23"/>
      <c r="M13" s="23"/>
      <c r="N13" s="23"/>
      <c r="O13" s="23"/>
      <c r="P13" s="23"/>
      <c r="Q13" s="23"/>
    </row>
    <row r="14" spans="1:18" ht="13.5" customHeight="1" x14ac:dyDescent="0.25">
      <c r="A14" s="41" t="s">
        <v>16</v>
      </c>
      <c r="B14" s="171">
        <f t="shared" ref="B14:H14" si="2">B15+B16</f>
        <v>18052.140649999601</v>
      </c>
      <c r="C14" s="43">
        <f t="shared" si="2"/>
        <v>17876.899649999992</v>
      </c>
      <c r="D14" s="42">
        <f t="shared" si="2"/>
        <v>18056</v>
      </c>
      <c r="E14" s="45">
        <f t="shared" si="2"/>
        <v>18056</v>
      </c>
      <c r="F14" s="45">
        <f t="shared" si="2"/>
        <v>18056</v>
      </c>
      <c r="G14" s="282">
        <f t="shared" si="2"/>
        <v>18056</v>
      </c>
      <c r="H14" s="292">
        <f t="shared" si="2"/>
        <v>18056</v>
      </c>
      <c r="I14" s="184"/>
      <c r="J14" s="23"/>
      <c r="K14" s="23"/>
      <c r="L14" s="23"/>
      <c r="M14" s="23"/>
      <c r="N14" s="23"/>
      <c r="O14" s="23"/>
      <c r="P14" s="23"/>
      <c r="Q14" s="23"/>
    </row>
    <row r="15" spans="1:18" ht="13.5" customHeight="1" x14ac:dyDescent="0.25">
      <c r="A15" s="24" t="s">
        <v>17</v>
      </c>
      <c r="B15" s="170">
        <v>18052.140649999601</v>
      </c>
      <c r="C15" s="26">
        <v>17876.899649999992</v>
      </c>
      <c r="D15" s="25">
        <v>18056</v>
      </c>
      <c r="E15" s="28">
        <v>18056</v>
      </c>
      <c r="F15" s="28">
        <v>18056</v>
      </c>
      <c r="G15" s="55">
        <v>18056</v>
      </c>
      <c r="H15" s="291">
        <v>18056</v>
      </c>
      <c r="I15" s="184"/>
      <c r="J15" s="23"/>
      <c r="K15" s="23"/>
      <c r="L15" s="23"/>
      <c r="M15" s="23"/>
      <c r="N15" s="23"/>
      <c r="O15" s="23"/>
      <c r="P15" s="23"/>
      <c r="Q15" s="23"/>
    </row>
    <row r="16" spans="1:18" ht="13.5" customHeight="1" x14ac:dyDescent="0.25">
      <c r="A16" s="24" t="s">
        <v>18</v>
      </c>
      <c r="B16" s="170">
        <f t="shared" ref="B16:G16" si="3">SUM(B17:B24)</f>
        <v>0</v>
      </c>
      <c r="C16" s="26">
        <f t="shared" si="3"/>
        <v>0</v>
      </c>
      <c r="D16" s="25">
        <f t="shared" si="3"/>
        <v>0</v>
      </c>
      <c r="E16" s="28">
        <f t="shared" si="3"/>
        <v>0</v>
      </c>
      <c r="F16" s="28">
        <f t="shared" si="3"/>
        <v>0</v>
      </c>
      <c r="G16" s="55">
        <f t="shared" si="3"/>
        <v>0</v>
      </c>
      <c r="H16" s="291">
        <f t="shared" ref="H16" si="4">SUM(H17:H24)</f>
        <v>0</v>
      </c>
      <c r="I16" s="184"/>
      <c r="J16" s="23"/>
      <c r="K16" s="23"/>
      <c r="L16" s="23"/>
      <c r="M16" s="23"/>
      <c r="N16" s="23"/>
      <c r="O16" s="23"/>
      <c r="P16" s="23"/>
      <c r="Q16" s="23"/>
    </row>
    <row r="17" spans="1:17" ht="13.5" customHeight="1" x14ac:dyDescent="0.25">
      <c r="A17" s="29" t="s">
        <v>19</v>
      </c>
      <c r="B17" s="170">
        <v>0</v>
      </c>
      <c r="C17" s="26">
        <v>0</v>
      </c>
      <c r="D17" s="25">
        <v>0</v>
      </c>
      <c r="E17" s="28">
        <v>0</v>
      </c>
      <c r="F17" s="28">
        <v>0</v>
      </c>
      <c r="G17" s="55">
        <v>0</v>
      </c>
      <c r="H17" s="291">
        <v>0</v>
      </c>
      <c r="I17" s="184"/>
      <c r="J17" s="23"/>
      <c r="K17" s="23"/>
      <c r="L17" s="23"/>
      <c r="M17" s="23"/>
      <c r="N17" s="23"/>
      <c r="O17" s="23"/>
      <c r="P17" s="23"/>
      <c r="Q17" s="23"/>
    </row>
    <row r="18" spans="1:17" ht="13.5" customHeight="1" x14ac:dyDescent="0.25">
      <c r="A18" s="29" t="s">
        <v>20</v>
      </c>
      <c r="B18" s="170">
        <v>0</v>
      </c>
      <c r="C18" s="26">
        <v>0</v>
      </c>
      <c r="D18" s="25">
        <v>0</v>
      </c>
      <c r="E18" s="28">
        <v>0</v>
      </c>
      <c r="F18" s="28">
        <v>0</v>
      </c>
      <c r="G18" s="55">
        <v>0</v>
      </c>
      <c r="H18" s="291">
        <v>0</v>
      </c>
      <c r="I18" s="184"/>
      <c r="J18" s="23"/>
      <c r="K18" s="23"/>
      <c r="L18" s="23"/>
      <c r="M18" s="23"/>
      <c r="N18" s="23"/>
      <c r="O18" s="23"/>
      <c r="P18" s="23"/>
      <c r="Q18" s="23"/>
    </row>
    <row r="19" spans="1:17" ht="13.5" customHeight="1" x14ac:dyDescent="0.25">
      <c r="A19" s="29" t="s">
        <v>21</v>
      </c>
      <c r="B19" s="170">
        <v>0</v>
      </c>
      <c r="C19" s="26">
        <v>0</v>
      </c>
      <c r="D19" s="25">
        <v>0</v>
      </c>
      <c r="E19" s="28">
        <v>0</v>
      </c>
      <c r="F19" s="28">
        <v>0</v>
      </c>
      <c r="G19" s="55">
        <v>0</v>
      </c>
      <c r="H19" s="291">
        <v>0</v>
      </c>
      <c r="I19" s="184"/>
      <c r="J19" s="23"/>
      <c r="K19" s="23"/>
      <c r="L19" s="23"/>
      <c r="M19" s="23"/>
      <c r="N19" s="23"/>
      <c r="O19" s="23"/>
      <c r="P19" s="23"/>
      <c r="Q19" s="23"/>
    </row>
    <row r="20" spans="1:17" ht="13.5" customHeight="1" x14ac:dyDescent="0.25">
      <c r="A20" s="29" t="s">
        <v>22</v>
      </c>
      <c r="B20" s="170">
        <v>0</v>
      </c>
      <c r="C20" s="26">
        <v>0</v>
      </c>
      <c r="D20" s="25">
        <v>0</v>
      </c>
      <c r="E20" s="28">
        <v>0</v>
      </c>
      <c r="F20" s="28">
        <v>0</v>
      </c>
      <c r="G20" s="55">
        <v>0</v>
      </c>
      <c r="H20" s="291">
        <v>0</v>
      </c>
      <c r="I20" s="184"/>
      <c r="J20" s="23"/>
      <c r="K20" s="23"/>
      <c r="L20" s="23"/>
      <c r="M20" s="23"/>
      <c r="N20" s="23"/>
      <c r="O20" s="23"/>
      <c r="P20" s="23"/>
      <c r="Q20" s="23"/>
    </row>
    <row r="21" spans="1:17" ht="13.5" customHeight="1" x14ac:dyDescent="0.25">
      <c r="A21" s="29" t="s">
        <v>23</v>
      </c>
      <c r="B21" s="170">
        <v>0</v>
      </c>
      <c r="C21" s="26">
        <v>0</v>
      </c>
      <c r="D21" s="25">
        <v>0</v>
      </c>
      <c r="E21" s="28">
        <v>0</v>
      </c>
      <c r="F21" s="28">
        <v>0</v>
      </c>
      <c r="G21" s="55">
        <v>0</v>
      </c>
      <c r="H21" s="291">
        <v>0</v>
      </c>
      <c r="I21" s="184"/>
      <c r="J21" s="23"/>
      <c r="K21" s="23"/>
      <c r="L21" s="23"/>
      <c r="M21" s="23"/>
      <c r="N21" s="23"/>
      <c r="O21" s="23"/>
      <c r="P21" s="23"/>
      <c r="Q21" s="23"/>
    </row>
    <row r="22" spans="1:17" ht="13.5" customHeight="1" x14ac:dyDescent="0.25">
      <c r="A22" s="29" t="s">
        <v>24</v>
      </c>
      <c r="B22" s="170">
        <v>0</v>
      </c>
      <c r="C22" s="26">
        <v>0</v>
      </c>
      <c r="D22" s="25">
        <v>0</v>
      </c>
      <c r="E22" s="28">
        <v>0</v>
      </c>
      <c r="F22" s="28">
        <v>0</v>
      </c>
      <c r="G22" s="55">
        <v>0</v>
      </c>
      <c r="H22" s="291">
        <v>0</v>
      </c>
      <c r="I22" s="184"/>
      <c r="J22" s="23"/>
      <c r="K22" s="23"/>
      <c r="L22" s="23"/>
      <c r="M22" s="23"/>
      <c r="N22" s="23"/>
      <c r="O22" s="23"/>
      <c r="P22" s="23"/>
      <c r="Q22" s="23"/>
    </row>
    <row r="23" spans="1:17" ht="13.5" customHeight="1" x14ac:dyDescent="0.25">
      <c r="A23" s="29" t="s">
        <v>25</v>
      </c>
      <c r="B23" s="170">
        <v>0</v>
      </c>
      <c r="C23" s="26">
        <v>0</v>
      </c>
      <c r="D23" s="25">
        <v>0</v>
      </c>
      <c r="E23" s="28">
        <v>0</v>
      </c>
      <c r="F23" s="28">
        <v>0</v>
      </c>
      <c r="G23" s="55">
        <v>0</v>
      </c>
      <c r="H23" s="291">
        <v>0</v>
      </c>
      <c r="I23" s="184"/>
      <c r="J23" s="23"/>
      <c r="K23" s="23"/>
      <c r="L23" s="23"/>
      <c r="M23" s="23"/>
      <c r="N23" s="23"/>
      <c r="O23" s="23"/>
      <c r="P23" s="23"/>
      <c r="Q23" s="23"/>
    </row>
    <row r="24" spans="1:17" ht="13.5" customHeight="1" x14ac:dyDescent="0.25">
      <c r="A24" s="29" t="s">
        <v>26</v>
      </c>
      <c r="B24" s="170">
        <v>0</v>
      </c>
      <c r="C24" s="26">
        <v>0</v>
      </c>
      <c r="D24" s="25">
        <v>0</v>
      </c>
      <c r="E24" s="28">
        <v>0</v>
      </c>
      <c r="F24" s="28">
        <v>0</v>
      </c>
      <c r="G24" s="55">
        <v>0</v>
      </c>
      <c r="H24" s="291">
        <v>0</v>
      </c>
      <c r="I24" s="184"/>
      <c r="J24" s="23"/>
      <c r="K24" s="23"/>
      <c r="L24" s="23"/>
      <c r="M24" s="23"/>
      <c r="N24" s="23"/>
      <c r="O24" s="23"/>
      <c r="P24" s="23"/>
      <c r="Q24" s="23"/>
    </row>
    <row r="25" spans="1:17" ht="13.5" customHeight="1" x14ac:dyDescent="0.25">
      <c r="A25" s="41" t="s">
        <v>27</v>
      </c>
      <c r="B25" s="171">
        <f t="shared" ref="B25:G25" si="5">SUM(B26:B29)</f>
        <v>0</v>
      </c>
      <c r="C25" s="43">
        <f t="shared" si="5"/>
        <v>0</v>
      </c>
      <c r="D25" s="42">
        <f t="shared" si="5"/>
        <v>0</v>
      </c>
      <c r="E25" s="45">
        <f t="shared" si="5"/>
        <v>0</v>
      </c>
      <c r="F25" s="45">
        <f t="shared" si="5"/>
        <v>0</v>
      </c>
      <c r="G25" s="282">
        <f t="shared" si="5"/>
        <v>0</v>
      </c>
      <c r="H25" s="292">
        <f t="shared" ref="H25" si="6">SUM(H26:H29)</f>
        <v>0</v>
      </c>
      <c r="I25" s="184"/>
      <c r="J25" s="23"/>
      <c r="K25" s="23"/>
      <c r="L25" s="23"/>
      <c r="M25" s="23"/>
      <c r="N25" s="23"/>
      <c r="O25" s="23"/>
      <c r="P25" s="23"/>
      <c r="Q25" s="23"/>
    </row>
    <row r="26" spans="1:17" ht="13.5" customHeight="1" x14ac:dyDescent="0.25">
      <c r="A26" s="24" t="s">
        <v>28</v>
      </c>
      <c r="B26" s="170">
        <v>0</v>
      </c>
      <c r="C26" s="26">
        <v>0</v>
      </c>
      <c r="D26" s="25">
        <v>0</v>
      </c>
      <c r="E26" s="28">
        <v>0</v>
      </c>
      <c r="F26" s="28">
        <v>0</v>
      </c>
      <c r="G26" s="55">
        <v>0</v>
      </c>
      <c r="H26" s="291">
        <v>0</v>
      </c>
      <c r="I26" s="184"/>
      <c r="J26" s="23"/>
      <c r="K26" s="23"/>
      <c r="L26" s="23"/>
      <c r="M26" s="23"/>
      <c r="N26" s="23"/>
      <c r="O26" s="23"/>
      <c r="P26" s="23"/>
      <c r="Q26" s="23"/>
    </row>
    <row r="27" spans="1:17" ht="13.5" customHeight="1" x14ac:dyDescent="0.25">
      <c r="A27" s="24" t="s">
        <v>29</v>
      </c>
      <c r="B27" s="170">
        <v>0</v>
      </c>
      <c r="C27" s="26">
        <v>0</v>
      </c>
      <c r="D27" s="25">
        <v>0</v>
      </c>
      <c r="E27" s="28">
        <v>0</v>
      </c>
      <c r="F27" s="28">
        <v>0</v>
      </c>
      <c r="G27" s="55">
        <v>0</v>
      </c>
      <c r="H27" s="291">
        <v>0</v>
      </c>
      <c r="I27" s="184"/>
      <c r="J27" s="23"/>
      <c r="K27" s="23"/>
      <c r="L27" s="23"/>
      <c r="M27" s="23"/>
      <c r="N27" s="23"/>
      <c r="O27" s="23"/>
      <c r="P27" s="23"/>
      <c r="Q27" s="23"/>
    </row>
    <row r="28" spans="1:17" ht="13.5" customHeight="1" x14ac:dyDescent="0.25">
      <c r="A28" s="24" t="s">
        <v>30</v>
      </c>
      <c r="B28" s="170">
        <v>0</v>
      </c>
      <c r="C28" s="26">
        <v>0</v>
      </c>
      <c r="D28" s="25">
        <v>0</v>
      </c>
      <c r="E28" s="28">
        <v>0</v>
      </c>
      <c r="F28" s="28">
        <v>0</v>
      </c>
      <c r="G28" s="55">
        <v>0</v>
      </c>
      <c r="H28" s="291">
        <v>0</v>
      </c>
      <c r="I28" s="184"/>
      <c r="J28" s="23"/>
      <c r="K28" s="23"/>
      <c r="L28" s="23"/>
      <c r="M28" s="23"/>
      <c r="N28" s="23"/>
      <c r="O28" s="23"/>
      <c r="P28" s="23"/>
      <c r="Q28" s="23"/>
    </row>
    <row r="29" spans="1:17" ht="13.5" customHeight="1" x14ac:dyDescent="0.25">
      <c r="A29" s="24" t="s">
        <v>31</v>
      </c>
      <c r="B29" s="170">
        <v>0</v>
      </c>
      <c r="C29" s="26">
        <v>0</v>
      </c>
      <c r="D29" s="25">
        <v>0</v>
      </c>
      <c r="E29" s="28">
        <v>0</v>
      </c>
      <c r="F29" s="28">
        <v>0</v>
      </c>
      <c r="G29" s="55">
        <v>0</v>
      </c>
      <c r="H29" s="291">
        <v>0</v>
      </c>
      <c r="I29" s="184"/>
      <c r="J29" s="23"/>
      <c r="K29" s="23"/>
      <c r="L29" s="23"/>
      <c r="M29" s="23"/>
      <c r="N29" s="23"/>
      <c r="O29" s="23"/>
      <c r="P29" s="23"/>
      <c r="Q29" s="23"/>
    </row>
    <row r="30" spans="1:17" ht="13.5" customHeight="1" x14ac:dyDescent="0.25">
      <c r="A30" s="41" t="s">
        <v>32</v>
      </c>
      <c r="B30" s="171">
        <f t="shared" ref="B30" si="7">SUM(B31:B33)</f>
        <v>0</v>
      </c>
      <c r="C30" s="43">
        <f t="shared" ref="C30:H30" si="8">SUM(C31:C33)</f>
        <v>0</v>
      </c>
      <c r="D30" s="42">
        <f t="shared" si="8"/>
        <v>0</v>
      </c>
      <c r="E30" s="45">
        <f t="shared" si="8"/>
        <v>0</v>
      </c>
      <c r="F30" s="45">
        <f t="shared" si="8"/>
        <v>0</v>
      </c>
      <c r="G30" s="282">
        <f t="shared" si="8"/>
        <v>0</v>
      </c>
      <c r="H30" s="292">
        <f t="shared" si="8"/>
        <v>0</v>
      </c>
      <c r="I30" s="184"/>
      <c r="J30" s="23"/>
      <c r="K30" s="23"/>
      <c r="L30" s="23"/>
      <c r="M30" s="23"/>
      <c r="N30" s="23"/>
      <c r="O30" s="23"/>
      <c r="P30" s="23"/>
      <c r="Q30" s="23"/>
    </row>
    <row r="31" spans="1:17" ht="13.5" customHeight="1" x14ac:dyDescent="0.25">
      <c r="A31" s="24" t="s">
        <v>33</v>
      </c>
      <c r="B31" s="170">
        <v>0</v>
      </c>
      <c r="C31" s="26">
        <v>0</v>
      </c>
      <c r="D31" s="25">
        <v>0</v>
      </c>
      <c r="E31" s="28">
        <v>0</v>
      </c>
      <c r="F31" s="28">
        <v>0</v>
      </c>
      <c r="G31" s="55">
        <v>0</v>
      </c>
      <c r="H31" s="291">
        <v>0</v>
      </c>
      <c r="I31" s="184"/>
      <c r="J31" s="23"/>
      <c r="K31" s="23"/>
      <c r="L31" s="23"/>
      <c r="M31" s="23"/>
      <c r="N31" s="23"/>
      <c r="O31" s="23"/>
      <c r="P31" s="23"/>
      <c r="Q31" s="23"/>
    </row>
    <row r="32" spans="1:17" ht="13.5" customHeight="1" x14ac:dyDescent="0.25">
      <c r="A32" s="24" t="s">
        <v>34</v>
      </c>
      <c r="B32" s="170">
        <v>0</v>
      </c>
      <c r="C32" s="26">
        <v>0</v>
      </c>
      <c r="D32" s="25">
        <v>0</v>
      </c>
      <c r="E32" s="28">
        <v>0</v>
      </c>
      <c r="F32" s="28">
        <v>0</v>
      </c>
      <c r="G32" s="55">
        <v>0</v>
      </c>
      <c r="H32" s="291">
        <v>0</v>
      </c>
      <c r="I32" s="184"/>
      <c r="J32" s="23"/>
      <c r="K32" s="23"/>
      <c r="L32" s="23"/>
      <c r="M32" s="23"/>
      <c r="N32" s="23"/>
      <c r="O32" s="23"/>
      <c r="P32" s="23"/>
      <c r="Q32" s="23"/>
    </row>
    <row r="33" spans="1:17" ht="13.5" customHeight="1" x14ac:dyDescent="0.25">
      <c r="A33" s="24" t="s">
        <v>35</v>
      </c>
      <c r="B33" s="170">
        <v>0</v>
      </c>
      <c r="C33" s="26">
        <v>0</v>
      </c>
      <c r="D33" s="25">
        <v>0</v>
      </c>
      <c r="E33" s="28">
        <v>0</v>
      </c>
      <c r="F33" s="28">
        <v>0</v>
      </c>
      <c r="G33" s="55">
        <v>0</v>
      </c>
      <c r="H33" s="291">
        <v>0</v>
      </c>
      <c r="I33" s="184"/>
      <c r="J33" s="23"/>
      <c r="K33" s="23"/>
      <c r="L33" s="23"/>
      <c r="M33" s="23"/>
      <c r="N33" s="23"/>
      <c r="O33" s="23"/>
      <c r="P33" s="23"/>
      <c r="Q33" s="23"/>
    </row>
    <row r="34" spans="1:17" ht="13.5" customHeight="1" x14ac:dyDescent="0.25">
      <c r="A34" s="41" t="s">
        <v>37</v>
      </c>
      <c r="B34" s="171">
        <f t="shared" ref="B34:C34" si="9">SUM(B35:B40,B43:B45)</f>
        <v>2804.9114700000059</v>
      </c>
      <c r="C34" s="43">
        <f t="shared" si="9"/>
        <v>2915.3042599999999</v>
      </c>
      <c r="D34" s="42">
        <v>1174</v>
      </c>
      <c r="E34" s="45">
        <v>1167</v>
      </c>
      <c r="F34" s="45">
        <v>1167</v>
      </c>
      <c r="G34" s="282">
        <v>1167</v>
      </c>
      <c r="H34" s="292">
        <v>1167</v>
      </c>
      <c r="I34" s="184"/>
      <c r="J34" s="23"/>
      <c r="K34" s="23"/>
      <c r="L34" s="23"/>
      <c r="M34" s="23"/>
      <c r="N34" s="23"/>
      <c r="O34" s="23"/>
      <c r="P34" s="23"/>
      <c r="Q34" s="23"/>
    </row>
    <row r="35" spans="1:17" ht="13.5" customHeight="1" x14ac:dyDescent="0.25">
      <c r="A35" s="24" t="s">
        <v>38</v>
      </c>
      <c r="B35" s="170">
        <v>0</v>
      </c>
      <c r="C35" s="26">
        <v>0</v>
      </c>
      <c r="D35" s="25">
        <v>0</v>
      </c>
      <c r="E35" s="28">
        <v>0</v>
      </c>
      <c r="F35" s="28">
        <v>0</v>
      </c>
      <c r="G35" s="55">
        <v>0</v>
      </c>
      <c r="H35" s="291">
        <v>0</v>
      </c>
      <c r="I35" s="184"/>
      <c r="J35" s="23"/>
      <c r="K35" s="23"/>
      <c r="L35" s="23"/>
      <c r="M35" s="23"/>
      <c r="N35" s="23"/>
      <c r="O35" s="23"/>
      <c r="P35" s="23"/>
      <c r="Q35" s="23"/>
    </row>
    <row r="36" spans="1:17" ht="13.5" customHeight="1" x14ac:dyDescent="0.25">
      <c r="A36" s="24" t="s">
        <v>39</v>
      </c>
      <c r="B36" s="170">
        <v>2713.3771400000001</v>
      </c>
      <c r="C36" s="26">
        <v>1800.9303600000001</v>
      </c>
      <c r="D36" s="25">
        <v>1167</v>
      </c>
      <c r="E36" s="28">
        <v>1167</v>
      </c>
      <c r="F36" s="28">
        <v>1167</v>
      </c>
      <c r="G36" s="55">
        <v>1167</v>
      </c>
      <c r="H36" s="291">
        <v>1167</v>
      </c>
      <c r="I36" s="184"/>
      <c r="J36" s="23"/>
      <c r="K36" s="23"/>
      <c r="L36" s="23"/>
      <c r="M36" s="23"/>
      <c r="N36" s="23"/>
      <c r="O36" s="23"/>
      <c r="P36" s="23"/>
      <c r="Q36" s="23"/>
    </row>
    <row r="37" spans="1:17" ht="13.5" customHeight="1" x14ac:dyDescent="0.25">
      <c r="A37" s="24" t="s">
        <v>41</v>
      </c>
      <c r="B37" s="170">
        <v>0</v>
      </c>
      <c r="C37" s="26">
        <v>518.85969999999998</v>
      </c>
      <c r="D37" s="25">
        <v>0</v>
      </c>
      <c r="E37" s="28">
        <v>0</v>
      </c>
      <c r="F37" s="28">
        <v>0</v>
      </c>
      <c r="G37" s="55">
        <v>0</v>
      </c>
      <c r="H37" s="291">
        <v>0</v>
      </c>
      <c r="I37" s="184"/>
      <c r="J37" s="23"/>
      <c r="K37" s="23"/>
      <c r="L37" s="23"/>
      <c r="M37" s="23"/>
      <c r="N37" s="23"/>
      <c r="O37" s="23"/>
      <c r="P37" s="23"/>
      <c r="Q37" s="23"/>
    </row>
    <row r="38" spans="1:17" ht="13.5" customHeight="1" x14ac:dyDescent="0.25">
      <c r="A38" s="24" t="s">
        <v>89</v>
      </c>
      <c r="B38" s="170">
        <v>0</v>
      </c>
      <c r="C38" s="26">
        <v>28.6873</v>
      </c>
      <c r="D38" s="25">
        <v>0</v>
      </c>
      <c r="E38" s="28">
        <v>0</v>
      </c>
      <c r="F38" s="28">
        <v>0</v>
      </c>
      <c r="G38" s="55">
        <v>0</v>
      </c>
      <c r="H38" s="291">
        <v>0</v>
      </c>
      <c r="I38" s="184"/>
      <c r="J38" s="23"/>
      <c r="K38" s="23"/>
      <c r="L38" s="23"/>
      <c r="M38" s="23"/>
      <c r="N38" s="23"/>
      <c r="O38" s="23"/>
      <c r="P38" s="23"/>
      <c r="Q38" s="23"/>
    </row>
    <row r="39" spans="1:17" ht="13.5" customHeight="1" x14ac:dyDescent="0.25">
      <c r="A39" s="24" t="s">
        <v>42</v>
      </c>
      <c r="B39" s="170">
        <v>0</v>
      </c>
      <c r="C39" s="26">
        <v>0</v>
      </c>
      <c r="D39" s="25">
        <v>0</v>
      </c>
      <c r="E39" s="28">
        <v>0</v>
      </c>
      <c r="F39" s="28">
        <v>0</v>
      </c>
      <c r="G39" s="55">
        <v>0</v>
      </c>
      <c r="H39" s="291">
        <v>0</v>
      </c>
      <c r="I39" s="184"/>
      <c r="J39" s="23"/>
      <c r="K39" s="23"/>
      <c r="L39" s="23"/>
      <c r="M39" s="23"/>
      <c r="N39" s="23"/>
      <c r="O39" s="23"/>
      <c r="P39" s="23"/>
      <c r="Q39" s="23"/>
    </row>
    <row r="40" spans="1:17" ht="13.5" customHeight="1" x14ac:dyDescent="0.25">
      <c r="A40" s="24" t="s">
        <v>43</v>
      </c>
      <c r="B40" s="170">
        <v>0</v>
      </c>
      <c r="C40" s="26">
        <v>0</v>
      </c>
      <c r="D40" s="25">
        <v>0</v>
      </c>
      <c r="E40" s="28">
        <v>0</v>
      </c>
      <c r="F40" s="28">
        <v>0</v>
      </c>
      <c r="G40" s="55">
        <v>0</v>
      </c>
      <c r="H40" s="291">
        <v>0</v>
      </c>
      <c r="I40" s="184"/>
      <c r="J40" s="23"/>
      <c r="K40" s="23"/>
      <c r="L40" s="23"/>
      <c r="M40" s="23"/>
      <c r="N40" s="23"/>
      <c r="O40" s="23"/>
      <c r="P40" s="23"/>
      <c r="Q40" s="23"/>
    </row>
    <row r="41" spans="1:17" ht="13.5" customHeight="1" x14ac:dyDescent="0.25">
      <c r="A41" s="36" t="s">
        <v>10</v>
      </c>
      <c r="B41" s="170">
        <v>0</v>
      </c>
      <c r="C41" s="26">
        <v>0</v>
      </c>
      <c r="D41" s="25">
        <v>0</v>
      </c>
      <c r="E41" s="28">
        <v>0</v>
      </c>
      <c r="F41" s="28">
        <v>0</v>
      </c>
      <c r="G41" s="55">
        <v>0</v>
      </c>
      <c r="H41" s="291">
        <v>0</v>
      </c>
      <c r="I41" s="184"/>
      <c r="J41" s="23"/>
      <c r="K41" s="23"/>
      <c r="L41" s="23"/>
      <c r="M41" s="23"/>
      <c r="N41" s="23"/>
      <c r="O41" s="23"/>
      <c r="P41" s="23"/>
      <c r="Q41" s="23"/>
    </row>
    <row r="42" spans="1:17" ht="13.5" customHeight="1" x14ac:dyDescent="0.25">
      <c r="A42" s="36" t="s">
        <v>11</v>
      </c>
      <c r="B42" s="170">
        <v>0</v>
      </c>
      <c r="C42" s="26">
        <v>0</v>
      </c>
      <c r="D42" s="25">
        <v>0</v>
      </c>
      <c r="E42" s="28">
        <v>0</v>
      </c>
      <c r="F42" s="28">
        <v>0</v>
      </c>
      <c r="G42" s="55">
        <v>0</v>
      </c>
      <c r="H42" s="291">
        <v>0</v>
      </c>
      <c r="I42" s="184"/>
      <c r="J42" s="23"/>
      <c r="K42" s="23"/>
      <c r="L42" s="23"/>
      <c r="M42" s="23"/>
      <c r="N42" s="23"/>
      <c r="O42" s="23"/>
      <c r="P42" s="23"/>
      <c r="Q42" s="23"/>
    </row>
    <row r="43" spans="1:17" ht="13.5" customHeight="1" x14ac:dyDescent="0.25">
      <c r="A43" s="24" t="s">
        <v>44</v>
      </c>
      <c r="B43" s="170">
        <v>0</v>
      </c>
      <c r="C43" s="26">
        <v>0</v>
      </c>
      <c r="D43" s="25">
        <v>0</v>
      </c>
      <c r="E43" s="28">
        <v>0</v>
      </c>
      <c r="F43" s="28">
        <v>0</v>
      </c>
      <c r="G43" s="55">
        <v>0</v>
      </c>
      <c r="H43" s="291">
        <v>0</v>
      </c>
      <c r="I43" s="184"/>
      <c r="J43" s="23"/>
      <c r="K43" s="23"/>
      <c r="L43" s="23"/>
      <c r="M43" s="23"/>
      <c r="N43" s="23"/>
      <c r="O43" s="23"/>
      <c r="P43" s="23"/>
      <c r="Q43" s="23"/>
    </row>
    <row r="44" spans="1:17" ht="13.5" customHeight="1" x14ac:dyDescent="0.25">
      <c r="A44" s="24" t="s">
        <v>46</v>
      </c>
      <c r="B44" s="170">
        <v>31.35426</v>
      </c>
      <c r="C44" s="26">
        <v>10.02215</v>
      </c>
      <c r="D44" s="25">
        <v>7</v>
      </c>
      <c r="E44" s="28">
        <v>0</v>
      </c>
      <c r="F44" s="28">
        <v>0</v>
      </c>
      <c r="G44" s="55">
        <v>0</v>
      </c>
      <c r="H44" s="291">
        <v>0</v>
      </c>
      <c r="I44" s="184"/>
      <c r="J44" s="23"/>
      <c r="K44" s="23"/>
      <c r="L44" s="23"/>
      <c r="M44" s="23"/>
      <c r="N44" s="23"/>
      <c r="O44" s="23"/>
      <c r="P44" s="23"/>
      <c r="Q44" s="23"/>
    </row>
    <row r="45" spans="1:17" ht="13.5" customHeight="1" x14ac:dyDescent="0.25">
      <c r="A45" s="24" t="s">
        <v>85</v>
      </c>
      <c r="B45" s="170">
        <v>60.180070000005898</v>
      </c>
      <c r="C45" s="26">
        <v>556.8047499999999</v>
      </c>
      <c r="D45" s="25">
        <v>0</v>
      </c>
      <c r="E45" s="28">
        <v>0</v>
      </c>
      <c r="F45" s="28">
        <v>0</v>
      </c>
      <c r="G45" s="55">
        <v>0</v>
      </c>
      <c r="H45" s="291">
        <v>0</v>
      </c>
      <c r="I45" s="184"/>
      <c r="J45" s="23"/>
      <c r="K45" s="23"/>
      <c r="L45" s="23"/>
      <c r="M45" s="23"/>
      <c r="N45" s="23"/>
      <c r="O45" s="23"/>
      <c r="P45" s="23"/>
      <c r="Q45" s="23"/>
    </row>
    <row r="46" spans="1:17" ht="13.5" customHeight="1" x14ac:dyDescent="0.25">
      <c r="A46" s="36" t="s">
        <v>10</v>
      </c>
      <c r="B46" s="172">
        <v>60.180070000005898</v>
      </c>
      <c r="C46" s="54">
        <v>556.8047499999999</v>
      </c>
      <c r="D46" s="38">
        <v>0</v>
      </c>
      <c r="E46" s="40">
        <v>0</v>
      </c>
      <c r="F46" s="40">
        <v>0</v>
      </c>
      <c r="G46" s="283">
        <v>0</v>
      </c>
      <c r="H46" s="293">
        <v>0</v>
      </c>
      <c r="I46" s="184"/>
      <c r="J46" s="23"/>
      <c r="K46" s="23"/>
      <c r="L46" s="23"/>
      <c r="M46" s="23"/>
      <c r="N46" s="23"/>
      <c r="O46" s="23"/>
      <c r="P46" s="23"/>
      <c r="Q46" s="23"/>
    </row>
    <row r="47" spans="1:17" ht="13.5" customHeight="1" x14ac:dyDescent="0.25">
      <c r="A47" s="36" t="s">
        <v>11</v>
      </c>
      <c r="B47" s="172">
        <v>0</v>
      </c>
      <c r="C47" s="54">
        <v>0</v>
      </c>
      <c r="D47" s="38">
        <v>0</v>
      </c>
      <c r="E47" s="40">
        <v>0</v>
      </c>
      <c r="F47" s="40">
        <v>0</v>
      </c>
      <c r="G47" s="283">
        <v>0</v>
      </c>
      <c r="H47" s="293">
        <v>0</v>
      </c>
      <c r="I47" s="184"/>
      <c r="J47" s="23"/>
      <c r="K47" s="23"/>
      <c r="L47" s="23"/>
      <c r="M47" s="23"/>
      <c r="N47" s="23"/>
      <c r="O47" s="23"/>
      <c r="P47" s="23"/>
      <c r="Q47" s="23"/>
    </row>
    <row r="48" spans="1:17" ht="13.5" customHeight="1" x14ac:dyDescent="0.25">
      <c r="A48" s="185" t="s">
        <v>86</v>
      </c>
      <c r="B48" s="174">
        <f>+B49+B50</f>
        <v>4985.4446200000002</v>
      </c>
      <c r="C48" s="186">
        <f t="shared" ref="C48:H48" si="10">+C49+C50</f>
        <v>2323.087</v>
      </c>
      <c r="D48" s="50">
        <f t="shared" si="10"/>
        <v>2323</v>
      </c>
      <c r="E48" s="187">
        <f t="shared" si="10"/>
        <v>2323</v>
      </c>
      <c r="F48" s="187">
        <f t="shared" si="10"/>
        <v>2323</v>
      </c>
      <c r="G48" s="286">
        <f t="shared" si="10"/>
        <v>2323</v>
      </c>
      <c r="H48" s="404">
        <f t="shared" si="10"/>
        <v>2323</v>
      </c>
      <c r="I48" s="184"/>
      <c r="J48" s="23"/>
      <c r="K48" s="23"/>
      <c r="L48" s="23"/>
      <c r="M48" s="23"/>
      <c r="N48" s="23"/>
      <c r="O48" s="23"/>
      <c r="P48" s="23"/>
      <c r="Q48" s="23"/>
    </row>
    <row r="49" spans="1:17" ht="13.5" customHeight="1" x14ac:dyDescent="0.25">
      <c r="A49" s="36" t="s">
        <v>10</v>
      </c>
      <c r="B49" s="170">
        <v>4760.9767300000003</v>
      </c>
      <c r="C49" s="26">
        <v>1870.7889599999999</v>
      </c>
      <c r="D49" s="25">
        <v>1871</v>
      </c>
      <c r="E49" s="28">
        <v>1871</v>
      </c>
      <c r="F49" s="28">
        <v>1871</v>
      </c>
      <c r="G49" s="55">
        <v>1871</v>
      </c>
      <c r="H49" s="291">
        <v>1871</v>
      </c>
      <c r="I49" s="184"/>
      <c r="J49" s="23"/>
      <c r="K49" s="23"/>
      <c r="L49" s="23"/>
      <c r="M49" s="23"/>
      <c r="N49" s="23"/>
      <c r="O49" s="23"/>
      <c r="P49" s="23"/>
      <c r="Q49" s="23"/>
    </row>
    <row r="50" spans="1:17" ht="14.25" customHeight="1" thickBot="1" x14ac:dyDescent="0.3">
      <c r="A50" s="36" t="s">
        <v>11</v>
      </c>
      <c r="B50" s="188">
        <v>224.46789000000001</v>
      </c>
      <c r="C50" s="62">
        <v>452.29803999999996</v>
      </c>
      <c r="D50" s="61">
        <v>452</v>
      </c>
      <c r="E50" s="64">
        <v>452</v>
      </c>
      <c r="F50" s="64">
        <v>452</v>
      </c>
      <c r="G50" s="284">
        <v>452</v>
      </c>
      <c r="H50" s="294">
        <v>452</v>
      </c>
      <c r="I50" s="184"/>
      <c r="J50" s="23"/>
      <c r="K50" s="23"/>
      <c r="L50" s="23"/>
      <c r="M50" s="23"/>
      <c r="N50" s="23"/>
      <c r="O50" s="23"/>
      <c r="P50" s="23"/>
      <c r="Q50" s="23"/>
    </row>
    <row r="51" spans="1:17" ht="14.25" customHeight="1" thickBot="1" x14ac:dyDescent="0.3">
      <c r="A51" s="189" t="s">
        <v>61</v>
      </c>
      <c r="B51" s="79">
        <f t="shared" ref="B51:G51" si="11">B34+B30+B25+B14+B5+B48</f>
        <v>67409.975699999806</v>
      </c>
      <c r="C51" s="275">
        <f t="shared" si="11"/>
        <v>49844.360470000523</v>
      </c>
      <c r="D51" s="276">
        <f t="shared" si="11"/>
        <v>48574</v>
      </c>
      <c r="E51" s="277">
        <f t="shared" si="11"/>
        <v>52314</v>
      </c>
      <c r="F51" s="277">
        <f t="shared" si="11"/>
        <v>52314</v>
      </c>
      <c r="G51" s="298">
        <f t="shared" si="11"/>
        <v>52314</v>
      </c>
      <c r="H51" s="295">
        <f t="shared" ref="H51" si="12">H34+H30+H25+H14+H5+H48</f>
        <v>52314</v>
      </c>
      <c r="I51" s="184"/>
      <c r="J51" s="23"/>
      <c r="K51" s="23"/>
      <c r="L51" s="23"/>
      <c r="M51" s="23"/>
      <c r="N51" s="23"/>
      <c r="O51" s="23"/>
      <c r="P51" s="23"/>
      <c r="Q51" s="23"/>
    </row>
    <row r="52" spans="1:17" ht="13.5" customHeight="1" x14ac:dyDescent="0.25">
      <c r="A52" s="190" t="s">
        <v>62</v>
      </c>
      <c r="B52" s="233">
        <f t="shared" ref="B52" si="13">B9+B12+B13+B15+B16+B25+B41+B44+B46+B49+B35+B36</f>
        <v>56778.939809999814</v>
      </c>
      <c r="C52" s="425">
        <f>C9+C12+C13+C15+C16+C25+C41+C44+C46+C49+C35+C36+C38+C37</f>
        <v>41097.949430000517</v>
      </c>
      <c r="D52" s="426">
        <f>D9+D12+D13+D15+D16+D25+D41+D44+D46+D49+D35+D36+D38+D37</f>
        <v>43131</v>
      </c>
      <c r="E52" s="85">
        <f t="shared" ref="E52:H52" si="14">E9+E12+E13+E15+E16+E25+E41+E44+E46+E49+E35+E36+E38+E37</f>
        <v>46918</v>
      </c>
      <c r="F52" s="85">
        <f t="shared" si="14"/>
        <v>47011</v>
      </c>
      <c r="G52" s="299">
        <f t="shared" si="14"/>
        <v>46997</v>
      </c>
      <c r="H52" s="296">
        <f t="shared" si="14"/>
        <v>46998</v>
      </c>
      <c r="I52" s="184"/>
      <c r="J52" s="23"/>
      <c r="K52" s="23"/>
      <c r="L52" s="23"/>
      <c r="M52" s="23"/>
      <c r="N52" s="23"/>
      <c r="O52" s="23"/>
      <c r="P52" s="23"/>
      <c r="Q52" s="23"/>
    </row>
    <row r="53" spans="1:17" ht="13.5" customHeight="1" x14ac:dyDescent="0.25">
      <c r="A53" s="53" t="s">
        <v>64</v>
      </c>
      <c r="B53" s="233">
        <v>0</v>
      </c>
      <c r="C53" s="26">
        <v>0</v>
      </c>
      <c r="D53" s="25">
        <v>0</v>
      </c>
      <c r="E53" s="28">
        <v>0</v>
      </c>
      <c r="F53" s="28">
        <v>0</v>
      </c>
      <c r="G53" s="55">
        <v>0</v>
      </c>
      <c r="H53" s="291">
        <v>0</v>
      </c>
      <c r="I53" s="184"/>
      <c r="J53" s="23"/>
      <c r="K53" s="23"/>
      <c r="L53" s="23"/>
      <c r="M53" s="23"/>
      <c r="N53" s="23"/>
      <c r="O53" s="23"/>
      <c r="P53" s="23"/>
      <c r="Q53" s="23"/>
    </row>
    <row r="54" spans="1:17" ht="13.5" customHeight="1" x14ac:dyDescent="0.25">
      <c r="A54" s="53" t="s">
        <v>65</v>
      </c>
      <c r="B54" s="170">
        <f t="shared" ref="B54:G54" si="15">B10+B31+B32+B42+B47+B50</f>
        <v>7509.0658899999999</v>
      </c>
      <c r="C54" s="26">
        <f t="shared" si="15"/>
        <v>6258.1780399999989</v>
      </c>
      <c r="D54" s="25">
        <f t="shared" si="15"/>
        <v>3704</v>
      </c>
      <c r="E54" s="28">
        <f t="shared" si="15"/>
        <v>3663</v>
      </c>
      <c r="F54" s="28">
        <f t="shared" si="15"/>
        <v>3603</v>
      </c>
      <c r="G54" s="55">
        <f t="shared" si="15"/>
        <v>3612</v>
      </c>
      <c r="H54" s="291">
        <f t="shared" ref="H54" si="16">H10+H31+H32+H42+H47+H50</f>
        <v>3611</v>
      </c>
      <c r="I54" s="184"/>
      <c r="J54" s="23"/>
      <c r="K54" s="23"/>
      <c r="L54" s="23"/>
      <c r="M54" s="23"/>
      <c r="N54" s="23"/>
      <c r="O54" s="23"/>
      <c r="P54" s="23"/>
      <c r="Q54" s="23"/>
    </row>
    <row r="55" spans="1:17" ht="13.5" customHeight="1" x14ac:dyDescent="0.25">
      <c r="A55" s="53" t="s">
        <v>66</v>
      </c>
      <c r="B55" s="170">
        <f t="shared" ref="B55:G55" si="17">B11+B33</f>
        <v>3121.9700000000003</v>
      </c>
      <c r="C55" s="26">
        <f t="shared" si="17"/>
        <v>2488.2330000000002</v>
      </c>
      <c r="D55" s="25">
        <f t="shared" si="17"/>
        <v>1739</v>
      </c>
      <c r="E55" s="28">
        <f t="shared" si="17"/>
        <v>1733</v>
      </c>
      <c r="F55" s="28">
        <f t="shared" si="17"/>
        <v>1700</v>
      </c>
      <c r="G55" s="55">
        <f t="shared" si="17"/>
        <v>1705</v>
      </c>
      <c r="H55" s="291">
        <f t="shared" ref="H55" si="18">H11+H33</f>
        <v>1705</v>
      </c>
      <c r="I55" s="184"/>
      <c r="J55" s="23"/>
      <c r="K55" s="23"/>
      <c r="L55" s="23"/>
      <c r="M55" s="23"/>
      <c r="N55" s="23"/>
      <c r="O55" s="23"/>
      <c r="P55" s="23"/>
      <c r="Q55" s="23"/>
    </row>
    <row r="56" spans="1:17" ht="13.5" customHeight="1" x14ac:dyDescent="0.25">
      <c r="A56" s="53" t="s">
        <v>67</v>
      </c>
      <c r="B56" s="170">
        <f t="shared" ref="B56:G56" si="19">B39</f>
        <v>0</v>
      </c>
      <c r="C56" s="26">
        <f t="shared" si="19"/>
        <v>0</v>
      </c>
      <c r="D56" s="25">
        <f t="shared" si="19"/>
        <v>0</v>
      </c>
      <c r="E56" s="28">
        <f t="shared" si="19"/>
        <v>0</v>
      </c>
      <c r="F56" s="28">
        <f t="shared" si="19"/>
        <v>0</v>
      </c>
      <c r="G56" s="55">
        <f t="shared" si="19"/>
        <v>0</v>
      </c>
      <c r="H56" s="291">
        <f t="shared" ref="H56" si="20">H39</f>
        <v>0</v>
      </c>
      <c r="I56" s="184"/>
      <c r="J56" s="23"/>
      <c r="K56" s="23"/>
      <c r="L56" s="23"/>
      <c r="M56" s="23"/>
      <c r="N56" s="23"/>
      <c r="O56" s="23"/>
      <c r="P56" s="23"/>
      <c r="Q56" s="23"/>
    </row>
    <row r="57" spans="1:17" ht="14.25" customHeight="1" thickBot="1" x14ac:dyDescent="0.3">
      <c r="A57" s="191" t="s">
        <v>68</v>
      </c>
      <c r="B57" s="188">
        <f t="shared" ref="B57:G57" si="21">B43</f>
        <v>0</v>
      </c>
      <c r="C57" s="62">
        <f t="shared" si="21"/>
        <v>0</v>
      </c>
      <c r="D57" s="61">
        <f t="shared" si="21"/>
        <v>0</v>
      </c>
      <c r="E57" s="64">
        <f t="shared" si="21"/>
        <v>0</v>
      </c>
      <c r="F57" s="64">
        <f t="shared" si="21"/>
        <v>0</v>
      </c>
      <c r="G57" s="284">
        <f t="shared" si="21"/>
        <v>0</v>
      </c>
      <c r="H57" s="294">
        <f t="shared" ref="H57" si="22">H43</f>
        <v>0</v>
      </c>
      <c r="I57" s="184"/>
      <c r="J57" s="23"/>
      <c r="K57" s="23"/>
      <c r="L57" s="23"/>
      <c r="M57" s="23"/>
      <c r="N57" s="23"/>
      <c r="O57" s="23"/>
      <c r="P57" s="23"/>
      <c r="Q57" s="23"/>
    </row>
    <row r="58" spans="1:17" ht="17.25" customHeight="1" thickBot="1" x14ac:dyDescent="0.35">
      <c r="A58" s="192"/>
      <c r="B58" s="234"/>
      <c r="C58" s="234"/>
      <c r="D58" s="234"/>
      <c r="E58" s="234"/>
      <c r="F58" s="234"/>
      <c r="G58" s="234"/>
      <c r="H58" s="234"/>
      <c r="I58" s="184"/>
      <c r="J58" s="23"/>
      <c r="K58" s="23"/>
      <c r="L58" s="23"/>
      <c r="M58" s="23"/>
      <c r="N58" s="23"/>
      <c r="O58" s="23"/>
      <c r="P58" s="23"/>
      <c r="Q58" s="23"/>
    </row>
    <row r="59" spans="1:17" ht="13.5" customHeight="1" x14ac:dyDescent="0.25">
      <c r="A59" s="193" t="s">
        <v>54</v>
      </c>
      <c r="B59" s="235">
        <f t="shared" ref="B59:G59" si="23">B60+B61</f>
        <v>5391.742909999999</v>
      </c>
      <c r="C59" s="236">
        <f t="shared" si="23"/>
        <v>11329.04644</v>
      </c>
      <c r="D59" s="235">
        <f t="shared" si="23"/>
        <v>11329</v>
      </c>
      <c r="E59" s="235">
        <f t="shared" si="23"/>
        <v>11329</v>
      </c>
      <c r="F59" s="235">
        <f t="shared" si="23"/>
        <v>11329</v>
      </c>
      <c r="G59" s="237">
        <f t="shared" si="23"/>
        <v>11329</v>
      </c>
      <c r="H59" s="237">
        <f t="shared" ref="H59" si="24">H60+H61</f>
        <v>11329</v>
      </c>
      <c r="I59" s="184"/>
      <c r="J59" s="23"/>
      <c r="K59" s="23"/>
      <c r="L59" s="23"/>
      <c r="M59" s="23"/>
      <c r="N59" s="23"/>
      <c r="O59" s="23"/>
      <c r="P59" s="23"/>
      <c r="Q59" s="23"/>
    </row>
    <row r="60" spans="1:17" ht="13.5" customHeight="1" x14ac:dyDescent="0.25">
      <c r="A60" s="53" t="s">
        <v>55</v>
      </c>
      <c r="B60" s="28">
        <v>4664.5027699999991</v>
      </c>
      <c r="C60" s="55">
        <v>10994.712289999999</v>
      </c>
      <c r="D60" s="28">
        <v>10995</v>
      </c>
      <c r="E60" s="28">
        <v>10995</v>
      </c>
      <c r="F60" s="28">
        <v>10995</v>
      </c>
      <c r="G60" s="26">
        <v>10995</v>
      </c>
      <c r="H60" s="26">
        <v>10995</v>
      </c>
      <c r="I60" s="184"/>
      <c r="J60" s="23"/>
      <c r="K60" s="23"/>
      <c r="L60" s="23"/>
      <c r="M60" s="23"/>
      <c r="N60" s="23"/>
      <c r="O60" s="23"/>
      <c r="P60" s="23"/>
      <c r="Q60" s="23"/>
    </row>
    <row r="61" spans="1:17" ht="14.25" customHeight="1" thickBot="1" x14ac:dyDescent="0.3">
      <c r="A61" s="53" t="s">
        <v>59</v>
      </c>
      <c r="B61" s="28">
        <v>727.24014000000011</v>
      </c>
      <c r="C61" s="55">
        <v>334.33415000000014</v>
      </c>
      <c r="D61" s="64">
        <v>334</v>
      </c>
      <c r="E61" s="64">
        <v>334</v>
      </c>
      <c r="F61" s="64">
        <v>334</v>
      </c>
      <c r="G61" s="62">
        <v>334</v>
      </c>
      <c r="H61" s="62">
        <v>334</v>
      </c>
      <c r="I61" s="184"/>
      <c r="J61" s="23"/>
      <c r="K61" s="23"/>
      <c r="L61" s="23"/>
      <c r="M61" s="23"/>
      <c r="N61" s="23"/>
      <c r="O61" s="23"/>
      <c r="P61" s="23"/>
      <c r="Q61" s="23"/>
    </row>
    <row r="62" spans="1:17" ht="14.25" customHeight="1" thickBot="1" x14ac:dyDescent="0.3">
      <c r="A62" s="89" t="s">
        <v>70</v>
      </c>
      <c r="B62" s="82">
        <f t="shared" ref="B62:G62" si="25">B51+B59</f>
        <v>72801.718609999807</v>
      </c>
      <c r="C62" s="238">
        <f t="shared" si="25"/>
        <v>61173.406910000522</v>
      </c>
      <c r="D62" s="239">
        <f t="shared" si="25"/>
        <v>59903</v>
      </c>
      <c r="E62" s="239">
        <f t="shared" si="25"/>
        <v>63643</v>
      </c>
      <c r="F62" s="239">
        <f t="shared" si="25"/>
        <v>63643</v>
      </c>
      <c r="G62" s="90">
        <f t="shared" si="25"/>
        <v>63643</v>
      </c>
      <c r="H62" s="90">
        <f t="shared" ref="H62" si="26">H51+H59</f>
        <v>63643</v>
      </c>
      <c r="I62" s="184"/>
      <c r="J62" s="23"/>
      <c r="K62" s="23"/>
      <c r="L62" s="23"/>
      <c r="M62" s="23"/>
      <c r="N62" s="23"/>
      <c r="O62" s="23"/>
      <c r="P62" s="23"/>
      <c r="Q62" s="23"/>
    </row>
    <row r="63" spans="1:17" ht="14.25" customHeight="1" x14ac:dyDescent="0.25">
      <c r="A63" s="194"/>
      <c r="B63" s="228"/>
      <c r="C63" s="228"/>
      <c r="D63" s="228"/>
      <c r="E63" s="228"/>
      <c r="F63" s="228"/>
      <c r="G63" s="228"/>
      <c r="H63" s="22"/>
      <c r="I63" s="184"/>
      <c r="J63" s="184"/>
      <c r="K63" s="184"/>
      <c r="L63" s="184"/>
      <c r="M63" s="184"/>
      <c r="N63" s="184"/>
      <c r="O63" s="184"/>
    </row>
    <row r="64" spans="1:17" ht="14.25" customHeight="1" x14ac:dyDescent="0.3">
      <c r="A64" s="195"/>
      <c r="B64" s="280"/>
      <c r="C64" s="280"/>
      <c r="D64" s="280"/>
      <c r="E64" s="280"/>
      <c r="F64" s="280"/>
      <c r="G64" s="280"/>
      <c r="H64" s="280"/>
      <c r="I64" s="184"/>
      <c r="J64" s="184"/>
      <c r="K64" s="184"/>
      <c r="L64" s="184"/>
      <c r="M64" s="184"/>
      <c r="N64" s="184"/>
      <c r="O64" s="184"/>
    </row>
    <row r="65" spans="2:8" ht="14.25" customHeight="1" x14ac:dyDescent="0.25">
      <c r="B65" s="23"/>
      <c r="C65" s="23"/>
      <c r="D65" s="23"/>
      <c r="E65" s="23"/>
      <c r="F65" s="23"/>
      <c r="G65" s="23"/>
      <c r="H65" s="23"/>
    </row>
    <row r="66" spans="2:8" ht="14.25" customHeight="1" x14ac:dyDescent="0.25">
      <c r="B66" s="184"/>
      <c r="C66" s="184"/>
      <c r="D66" s="23"/>
      <c r="E66" s="23"/>
      <c r="F66" s="23"/>
      <c r="G66" s="23"/>
      <c r="H66" s="23"/>
    </row>
    <row r="67" spans="2:8" x14ac:dyDescent="0.25">
      <c r="B67" s="184"/>
      <c r="C67" s="184"/>
      <c r="D67" s="23"/>
      <c r="E67" s="23"/>
      <c r="F67" s="23"/>
      <c r="G67" s="23"/>
      <c r="H67" s="23"/>
    </row>
    <row r="68" spans="2:8" x14ac:dyDescent="0.25">
      <c r="B68" s="184"/>
      <c r="C68" s="184"/>
      <c r="D68" s="23"/>
      <c r="E68" s="23"/>
      <c r="F68" s="23"/>
      <c r="G68" s="23"/>
      <c r="H68" s="23"/>
    </row>
    <row r="69" spans="2:8" x14ac:dyDescent="0.25">
      <c r="B69" s="184"/>
      <c r="C69" s="184"/>
      <c r="D69" s="23"/>
      <c r="E69" s="23"/>
      <c r="F69" s="23"/>
      <c r="G69" s="23"/>
      <c r="H69" s="23"/>
    </row>
    <row r="70" spans="2:8" x14ac:dyDescent="0.25">
      <c r="B70" s="184"/>
      <c r="C70" s="184"/>
      <c r="D70" s="23"/>
      <c r="E70" s="23"/>
      <c r="F70" s="23"/>
      <c r="G70" s="23"/>
      <c r="H70" s="23"/>
    </row>
    <row r="71" spans="2:8" x14ac:dyDescent="0.25">
      <c r="B71" s="184"/>
      <c r="C71" s="184"/>
      <c r="D71" s="23"/>
      <c r="E71" s="23"/>
      <c r="F71" s="23"/>
      <c r="G71" s="23"/>
      <c r="H71" s="23"/>
    </row>
    <row r="72" spans="2:8" x14ac:dyDescent="0.25">
      <c r="B72" s="184"/>
      <c r="C72" s="184"/>
      <c r="D72" s="23"/>
      <c r="E72" s="23"/>
      <c r="F72" s="23"/>
      <c r="G72" s="23"/>
      <c r="H72" s="23"/>
    </row>
    <row r="73" spans="2:8" x14ac:dyDescent="0.25">
      <c r="B73" s="184"/>
      <c r="C73" s="184"/>
      <c r="D73" s="23"/>
      <c r="E73" s="23"/>
      <c r="F73" s="23"/>
      <c r="G73" s="23"/>
      <c r="H73" s="23"/>
    </row>
    <row r="74" spans="2:8" x14ac:dyDescent="0.25">
      <c r="B74" s="184"/>
      <c r="C74" s="184"/>
      <c r="D74" s="23"/>
      <c r="E74" s="23"/>
      <c r="F74" s="23"/>
      <c r="G74" s="23"/>
      <c r="H74" s="23"/>
    </row>
    <row r="75" spans="2:8" x14ac:dyDescent="0.25">
      <c r="B75" s="184"/>
      <c r="C75" s="184"/>
      <c r="D75" s="184"/>
      <c r="E75" s="184"/>
      <c r="F75" s="184"/>
      <c r="G75" s="184"/>
    </row>
    <row r="76" spans="2:8" x14ac:dyDescent="0.25">
      <c r="B76" s="184"/>
      <c r="C76" s="184"/>
      <c r="D76" s="184"/>
      <c r="E76" s="184"/>
      <c r="F76" s="184"/>
      <c r="G76" s="184"/>
    </row>
    <row r="77" spans="2:8" x14ac:dyDescent="0.25">
      <c r="B77" s="184"/>
      <c r="C77" s="184"/>
      <c r="D77" s="184"/>
      <c r="E77" s="184"/>
      <c r="F77" s="184"/>
      <c r="G77" s="184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 r:id="rId1"/>
  <headerFooter>
    <oddFooter>&amp;L_x000D_&amp;1#&amp;"Calibri"&amp;10&amp;K000000 Interné</oddFooter>
  </headerFooter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19"/>
  <sheetViews>
    <sheetView showGridLines="0" zoomScaleNormal="100" workbookViewId="0">
      <pane xSplit="1" ySplit="4" topLeftCell="B41" activePane="bottomRight" state="frozen"/>
      <selection activeCell="K84" sqref="K84"/>
      <selection pane="topRight" activeCell="K84" sqref="K84"/>
      <selection pane="bottomLeft" activeCell="K84" sqref="K84"/>
      <selection pane="bottomRight" activeCell="J50" sqref="J50"/>
    </sheetView>
  </sheetViews>
  <sheetFormatPr defaultColWidth="9.1796875" defaultRowHeight="12.5" x14ac:dyDescent="0.25"/>
  <cols>
    <col min="1" max="1" width="45.1796875" style="1" customWidth="1"/>
    <col min="2" max="8" width="12.54296875" style="2" customWidth="1"/>
    <col min="9" max="9" width="12.453125" style="1" bestFit="1" customWidth="1"/>
    <col min="10" max="10" width="9.81640625" style="1" bestFit="1" customWidth="1"/>
    <col min="11" max="12" width="10.7265625" style="1" bestFit="1" customWidth="1"/>
    <col min="13" max="13" width="10.7265625" style="1" customWidth="1"/>
    <col min="14" max="14" width="12.81640625" style="1" customWidth="1"/>
    <col min="15" max="15" width="10.26953125" style="1" customWidth="1"/>
    <col min="16" max="16" width="11.26953125" style="1" customWidth="1"/>
    <col min="17" max="16384" width="9.1796875" style="1"/>
  </cols>
  <sheetData>
    <row r="1" spans="1:17" ht="15.75" customHeight="1" x14ac:dyDescent="0.25">
      <c r="A1" s="4" t="s">
        <v>90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7" ht="13.5" customHeight="1" thickBot="1" x14ac:dyDescent="0.3">
      <c r="A3" s="11" t="s">
        <v>1</v>
      </c>
      <c r="B3" s="9" t="s">
        <v>2</v>
      </c>
      <c r="C3" s="10" t="s">
        <v>3</v>
      </c>
      <c r="D3" s="410" t="s">
        <v>4</v>
      </c>
      <c r="E3" s="411"/>
      <c r="F3" s="411"/>
      <c r="G3" s="411"/>
      <c r="H3" s="412"/>
    </row>
    <row r="4" spans="1:17" ht="14.25" customHeight="1" thickBot="1" x14ac:dyDescent="0.3">
      <c r="A4" s="12"/>
      <c r="B4" s="13">
        <v>2023</v>
      </c>
      <c r="C4" s="14">
        <v>2024</v>
      </c>
      <c r="D4" s="342">
        <v>2025</v>
      </c>
      <c r="E4" s="313">
        <v>2026</v>
      </c>
      <c r="F4" s="313">
        <v>2027</v>
      </c>
      <c r="G4" s="340">
        <v>2028</v>
      </c>
      <c r="H4" s="340">
        <v>2029</v>
      </c>
    </row>
    <row r="5" spans="1:17" ht="13.5" customHeight="1" x14ac:dyDescent="0.25">
      <c r="A5" s="16" t="s">
        <v>5</v>
      </c>
      <c r="B5" s="17">
        <f>B6+B12+B14+B13</f>
        <v>0</v>
      </c>
      <c r="C5" s="18">
        <f t="shared" ref="C5:H5" si="0">C6+C12+C14+C13</f>
        <v>76185.96399333328</v>
      </c>
      <c r="D5" s="196">
        <f t="shared" si="0"/>
        <v>103784</v>
      </c>
      <c r="E5" s="20">
        <f t="shared" si="0"/>
        <v>301534</v>
      </c>
      <c r="F5" s="20">
        <f t="shared" si="0"/>
        <v>200880</v>
      </c>
      <c r="G5" s="281">
        <f t="shared" si="0"/>
        <v>176176</v>
      </c>
      <c r="H5" s="281">
        <f t="shared" si="0"/>
        <v>127505</v>
      </c>
      <c r="I5" s="23"/>
      <c r="J5" s="23"/>
      <c r="K5" s="23"/>
      <c r="L5" s="23"/>
      <c r="M5" s="23"/>
      <c r="N5" s="23"/>
      <c r="O5" s="23"/>
      <c r="P5" s="23"/>
      <c r="Q5" s="23"/>
    </row>
    <row r="6" spans="1:17" ht="13.5" customHeight="1" x14ac:dyDescent="0.25">
      <c r="A6" s="24" t="s">
        <v>6</v>
      </c>
      <c r="B6" s="25">
        <f t="shared" ref="B6:F6" si="1">B7+B8</f>
        <v>0</v>
      </c>
      <c r="C6" s="26">
        <f t="shared" si="1"/>
        <v>3208.9639933332801</v>
      </c>
      <c r="D6" s="170">
        <f t="shared" si="1"/>
        <v>103329</v>
      </c>
      <c r="E6" s="28">
        <f t="shared" si="1"/>
        <v>223515</v>
      </c>
      <c r="F6" s="28">
        <f t="shared" si="1"/>
        <v>168641</v>
      </c>
      <c r="G6" s="55">
        <f t="shared" ref="G6:H6" si="2">G7+G8</f>
        <v>175627</v>
      </c>
      <c r="H6" s="55">
        <f t="shared" si="2"/>
        <v>143156</v>
      </c>
      <c r="I6" s="23"/>
      <c r="J6" s="23"/>
      <c r="K6" s="23"/>
      <c r="L6" s="23"/>
      <c r="M6" s="23"/>
      <c r="N6" s="23"/>
      <c r="O6" s="23"/>
      <c r="P6" s="23"/>
      <c r="Q6" s="23"/>
    </row>
    <row r="7" spans="1:17" ht="13.5" customHeight="1" x14ac:dyDescent="0.25">
      <c r="A7" s="29" t="s">
        <v>8</v>
      </c>
      <c r="B7" s="30">
        <f>ESA2010_sept25!B7-ESA2010_20_jun25!B7</f>
        <v>0</v>
      </c>
      <c r="C7" s="31">
        <f>ESA2010_sept25!C7-ESA2010_20_jun25!C7</f>
        <v>14992.96399333328</v>
      </c>
      <c r="D7" s="30">
        <f>ESA2010_sept25!D7-ESA2010_20_jun25!D7</f>
        <v>117590</v>
      </c>
      <c r="E7" s="33">
        <f>ESA2010_sept25!E7-ESA2010_20_jun25!E7</f>
        <v>215964</v>
      </c>
      <c r="F7" s="34">
        <f>ESA2010_sept25!F7-ESA2010_20_jun25!F7</f>
        <v>167868</v>
      </c>
      <c r="G7" s="33">
        <f>ESA2010_sept25!G7-ESA2010_20_jun25!G7</f>
        <v>176358</v>
      </c>
      <c r="H7" s="33">
        <f>ESA2010_sept25!H7-ESA2010_20_jun25!H7</f>
        <v>144245</v>
      </c>
      <c r="I7" s="23"/>
      <c r="J7" s="23"/>
      <c r="K7" s="23"/>
      <c r="L7" s="23"/>
      <c r="M7" s="23"/>
      <c r="N7" s="23"/>
      <c r="O7" s="23"/>
      <c r="P7" s="23"/>
      <c r="Q7" s="23"/>
    </row>
    <row r="8" spans="1:17" ht="13.5" customHeight="1" x14ac:dyDescent="0.25">
      <c r="A8" s="29" t="s">
        <v>9</v>
      </c>
      <c r="B8" s="30">
        <f>ESA2010_sept25!B8-ESA2010_20_jun25!B8</f>
        <v>0</v>
      </c>
      <c r="C8" s="31">
        <f>ESA2010_sept25!C8-ESA2010_20_jun25!C8</f>
        <v>-11784</v>
      </c>
      <c r="D8" s="30">
        <f>ESA2010_sept25!D8-ESA2010_20_jun25!D8</f>
        <v>-14261</v>
      </c>
      <c r="E8" s="33">
        <f>ESA2010_sept25!E8-ESA2010_20_jun25!E8</f>
        <v>7551</v>
      </c>
      <c r="F8" s="34">
        <f>ESA2010_sept25!F8-ESA2010_20_jun25!F8</f>
        <v>773</v>
      </c>
      <c r="G8" s="33">
        <f>ESA2010_sept25!G8-ESA2010_20_jun25!G8</f>
        <v>-731</v>
      </c>
      <c r="H8" s="33">
        <f>ESA2010_sept25!H8-ESA2010_20_jun25!H8</f>
        <v>-1089</v>
      </c>
      <c r="I8" s="23"/>
      <c r="J8" s="23"/>
      <c r="K8" s="23"/>
      <c r="L8" s="23"/>
      <c r="M8" s="23"/>
      <c r="N8" s="23"/>
      <c r="O8" s="23"/>
      <c r="P8" s="23"/>
      <c r="Q8" s="23"/>
    </row>
    <row r="9" spans="1:17" ht="13.5" customHeight="1" x14ac:dyDescent="0.25">
      <c r="A9" s="36" t="s">
        <v>10</v>
      </c>
      <c r="B9" s="30">
        <f>ESA2010_sept25!B9-ESA2010_20_jun25!B9</f>
        <v>0</v>
      </c>
      <c r="C9" s="31">
        <f>ESA2010_sept25!C9-ESA2010_20_jun25!C9</f>
        <v>3613.1483033327386</v>
      </c>
      <c r="D9" s="30">
        <f>ESA2010_sept25!D9-ESA2010_20_jun25!D9</f>
        <v>30181</v>
      </c>
      <c r="E9" s="33">
        <f>ESA2010_sept25!E9-ESA2010_20_jun25!E9</f>
        <v>194960</v>
      </c>
      <c r="F9" s="34">
        <f>ESA2010_sept25!F9-ESA2010_20_jun25!F9</f>
        <v>151530</v>
      </c>
      <c r="G9" s="33">
        <f>ESA2010_sept25!G9-ESA2010_20_jun25!G9</f>
        <v>187941</v>
      </c>
      <c r="H9" s="33">
        <f>ESA2010_sept25!H9-ESA2010_20_jun25!H9</f>
        <v>183262</v>
      </c>
      <c r="I9" s="23"/>
      <c r="J9" s="23"/>
      <c r="K9" s="23"/>
      <c r="L9" s="23"/>
      <c r="M9" s="23"/>
      <c r="N9" s="23"/>
      <c r="O9" s="23"/>
      <c r="P9" s="23"/>
      <c r="Q9" s="23"/>
    </row>
    <row r="10" spans="1:17" ht="13.5" customHeight="1" x14ac:dyDescent="0.25">
      <c r="A10" s="36" t="s">
        <v>11</v>
      </c>
      <c r="B10" s="30">
        <f>ESA2010_sept25!B10-ESA2010_20_jun25!B10</f>
        <v>0</v>
      </c>
      <c r="C10" s="31">
        <f>ESA2010_sept25!C10-ESA2010_20_jun25!C10</f>
        <v>-282.80891999974847</v>
      </c>
      <c r="D10" s="30">
        <f>ESA2010_sept25!D10-ESA2010_20_jun25!D10</f>
        <v>47642</v>
      </c>
      <c r="E10" s="33">
        <f>ESA2010_sept25!E10-ESA2010_20_jun25!E10</f>
        <v>11936</v>
      </c>
      <c r="F10" s="34">
        <f>ESA2010_sept25!F10-ESA2010_20_jun25!F10</f>
        <v>4163</v>
      </c>
      <c r="G10" s="33">
        <f>ESA2010_sept25!G10-ESA2010_20_jun25!G10</f>
        <v>-15374</v>
      </c>
      <c r="H10" s="33">
        <f>ESA2010_sept25!H10-ESA2010_20_jun25!H10</f>
        <v>-33923</v>
      </c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13.5" customHeight="1" x14ac:dyDescent="0.25">
      <c r="A11" s="36" t="s">
        <v>12</v>
      </c>
      <c r="B11" s="30">
        <f>ESA2010_sept25!B11-ESA2010_20_jun25!B11</f>
        <v>0</v>
      </c>
      <c r="C11" s="31">
        <f>ESA2010_sept25!C11-ESA2010_20_jun25!C11</f>
        <v>-121.37538999982644</v>
      </c>
      <c r="D11" s="30">
        <f>ESA2010_sept25!D11-ESA2010_20_jun25!D11</f>
        <v>25506</v>
      </c>
      <c r="E11" s="33">
        <f>ESA2010_sept25!E11-ESA2010_20_jun25!E11</f>
        <v>16619</v>
      </c>
      <c r="F11" s="34">
        <f>ESA2010_sept25!F11-ESA2010_20_jun25!F11</f>
        <v>12948</v>
      </c>
      <c r="G11" s="33">
        <f>ESA2010_sept25!G11-ESA2010_20_jun25!G11</f>
        <v>3060</v>
      </c>
      <c r="H11" s="33">
        <f>ESA2010_sept25!H11-ESA2010_20_jun25!H11</f>
        <v>-6183</v>
      </c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13.5" customHeight="1" x14ac:dyDescent="0.25">
      <c r="A12" s="24" t="s">
        <v>13</v>
      </c>
      <c r="B12" s="30">
        <f>ESA2010_sept25!B12-ESA2010_20_jun25!B12</f>
        <v>0</v>
      </c>
      <c r="C12" s="31">
        <f>ESA2010_sept25!C12-ESA2010_20_jun25!C12</f>
        <v>72977</v>
      </c>
      <c r="D12" s="30">
        <f>ESA2010_sept25!D12-ESA2010_20_jun25!D12</f>
        <v>-4735</v>
      </c>
      <c r="E12" s="33">
        <f>ESA2010_sept25!E12-ESA2010_20_jun25!E12</f>
        <v>76086</v>
      </c>
      <c r="F12" s="34">
        <f>ESA2010_sept25!F12-ESA2010_20_jun25!F12</f>
        <v>29368</v>
      </c>
      <c r="G12" s="33">
        <f>ESA2010_sept25!G12-ESA2010_20_jun25!G12</f>
        <v>-2282</v>
      </c>
      <c r="H12" s="33">
        <f>ESA2010_sept25!H12-ESA2010_20_jun25!H12</f>
        <v>-17194</v>
      </c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3.5" customHeight="1" x14ac:dyDescent="0.25">
      <c r="A13" s="24" t="s">
        <v>97</v>
      </c>
      <c r="B13" s="30">
        <f>ESA2010_sept25!B16-ESA2010_20_jun25!B16</f>
        <v>0</v>
      </c>
      <c r="C13" s="31">
        <f>ESA2010_sept25!C16-ESA2010_20_jun25!C16</f>
        <v>0</v>
      </c>
      <c r="D13" s="30">
        <f>ESA2010_sept25!D16-ESA2010_20_jun25!D16</f>
        <v>0</v>
      </c>
      <c r="E13" s="33">
        <f>ESA2010_sept25!E16-ESA2010_20_jun25!E16</f>
        <v>0</v>
      </c>
      <c r="F13" s="34">
        <f>ESA2010_sept25!F16-ESA2010_20_jun25!F16</f>
        <v>0</v>
      </c>
      <c r="G13" s="33">
        <f>ESA2010_sept25!G16-ESA2010_20_jun25!G16</f>
        <v>0</v>
      </c>
      <c r="H13" s="33">
        <f>ESA2010_sept25!H16-ESA2010_20_jun25!H16</f>
        <v>0</v>
      </c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3.5" customHeight="1" x14ac:dyDescent="0.25">
      <c r="A14" s="24" t="s">
        <v>15</v>
      </c>
      <c r="B14" s="30">
        <f>ESA2010_sept25!B17-ESA2010_20_jun25!B17</f>
        <v>0</v>
      </c>
      <c r="C14" s="31">
        <f>ESA2010_sept25!C17-ESA2010_20_jun25!C17</f>
        <v>0</v>
      </c>
      <c r="D14" s="30">
        <f>ESA2010_sept25!D17-ESA2010_20_jun25!D17</f>
        <v>5190</v>
      </c>
      <c r="E14" s="33">
        <f>ESA2010_sept25!E17-ESA2010_20_jun25!E17</f>
        <v>1933</v>
      </c>
      <c r="F14" s="34">
        <f>ESA2010_sept25!F17-ESA2010_20_jun25!F17</f>
        <v>2871</v>
      </c>
      <c r="G14" s="33">
        <f>ESA2010_sept25!G17-ESA2010_20_jun25!G17</f>
        <v>2831</v>
      </c>
      <c r="H14" s="33">
        <f>ESA2010_sept25!H17-ESA2010_20_jun25!H17</f>
        <v>1543</v>
      </c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3.5" customHeight="1" x14ac:dyDescent="0.25">
      <c r="A15" s="41" t="s">
        <v>16</v>
      </c>
      <c r="B15" s="42">
        <f t="shared" ref="B15:F15" si="3">B16+B17</f>
        <v>-114870.01975000091</v>
      </c>
      <c r="C15" s="43">
        <f t="shared" si="3"/>
        <v>0</v>
      </c>
      <c r="D15" s="171">
        <f t="shared" si="3"/>
        <v>-308018</v>
      </c>
      <c r="E15" s="45">
        <f t="shared" si="3"/>
        <v>-61493</v>
      </c>
      <c r="F15" s="45">
        <f t="shared" si="3"/>
        <v>-102437</v>
      </c>
      <c r="G15" s="282">
        <f t="shared" ref="G15:H15" si="4">G16+G17</f>
        <v>-194999</v>
      </c>
      <c r="H15" s="282">
        <f t="shared" si="4"/>
        <v>-278344</v>
      </c>
      <c r="I15" s="23"/>
      <c r="J15" s="23"/>
      <c r="K15" s="23"/>
      <c r="L15" s="23"/>
      <c r="M15" s="23"/>
      <c r="N15" s="23"/>
      <c r="O15" s="23"/>
      <c r="P15" s="23"/>
      <c r="Q15" s="23"/>
    </row>
    <row r="16" spans="1:17" ht="13.5" customHeight="1" x14ac:dyDescent="0.25">
      <c r="A16" s="24" t="s">
        <v>17</v>
      </c>
      <c r="B16" s="30">
        <f>ESA2010_sept25!B19-ESA2010_20_jun25!B19</f>
        <v>-114870.01975000091</v>
      </c>
      <c r="C16" s="31">
        <f>ESA2010_sept25!C19-ESA2010_20_jun25!C19</f>
        <v>0</v>
      </c>
      <c r="D16" s="30">
        <f>ESA2010_sept25!D19-ESA2010_20_jun25!D19</f>
        <v>-228529</v>
      </c>
      <c r="E16" s="33">
        <f>ESA2010_sept25!E19-ESA2010_20_jun25!E19</f>
        <v>33410</v>
      </c>
      <c r="F16" s="34">
        <f>ESA2010_sept25!F19-ESA2010_20_jun25!F19</f>
        <v>-15344</v>
      </c>
      <c r="G16" s="33">
        <f>ESA2010_sept25!G19-ESA2010_20_jun25!G19</f>
        <v>-103051</v>
      </c>
      <c r="H16" s="33">
        <f>ESA2010_sept25!H19-ESA2010_20_jun25!H19</f>
        <v>-184055</v>
      </c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13.5" customHeight="1" x14ac:dyDescent="0.25">
      <c r="A17" s="24" t="s">
        <v>18</v>
      </c>
      <c r="B17" s="25">
        <f t="shared" ref="B17:C17" si="5">SUM(B18:B26)</f>
        <v>0</v>
      </c>
      <c r="C17" s="26">
        <f t="shared" si="5"/>
        <v>0</v>
      </c>
      <c r="D17" s="30">
        <f>SUM(D18:D26)</f>
        <v>-79489</v>
      </c>
      <c r="E17" s="33">
        <f t="shared" ref="E17:H17" si="6">SUM(E18:E26)</f>
        <v>-94903</v>
      </c>
      <c r="F17" s="34">
        <f t="shared" si="6"/>
        <v>-87093</v>
      </c>
      <c r="G17" s="33">
        <f t="shared" si="6"/>
        <v>-91948</v>
      </c>
      <c r="H17" s="33">
        <f t="shared" si="6"/>
        <v>-94289</v>
      </c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13.5" customHeight="1" x14ac:dyDescent="0.25">
      <c r="A18" s="29" t="s">
        <v>19</v>
      </c>
      <c r="B18" s="30">
        <f>ESA2010_sept25!B21-ESA2010_20_jun25!B21</f>
        <v>0</v>
      </c>
      <c r="C18" s="31">
        <f>ESA2010_sept25!C21-ESA2010_20_jun25!C21</f>
        <v>0</v>
      </c>
      <c r="D18" s="30">
        <f>ESA2010_sept25!D21-ESA2010_20_jun25!D21</f>
        <v>-5462</v>
      </c>
      <c r="E18" s="33">
        <f>ESA2010_sept25!E21-ESA2010_20_jun25!E21</f>
        <v>-10590</v>
      </c>
      <c r="F18" s="34">
        <f>ESA2010_sept25!F21-ESA2010_20_jun25!F21</f>
        <v>-9545</v>
      </c>
      <c r="G18" s="33">
        <f>ESA2010_sept25!G21-ESA2010_20_jun25!G21</f>
        <v>-9868</v>
      </c>
      <c r="H18" s="33">
        <f>ESA2010_sept25!H21-ESA2010_20_jun25!H21</f>
        <v>-10746</v>
      </c>
      <c r="I18" s="23"/>
      <c r="J18" s="23"/>
      <c r="K18" s="23"/>
      <c r="L18" s="23"/>
      <c r="M18" s="23"/>
      <c r="N18" s="23"/>
      <c r="O18" s="23"/>
      <c r="P18" s="23"/>
      <c r="Q18" s="23"/>
    </row>
    <row r="19" spans="1:17" ht="13.5" customHeight="1" x14ac:dyDescent="0.25">
      <c r="A19" s="29" t="s">
        <v>20</v>
      </c>
      <c r="B19" s="30">
        <f>ESA2010_sept25!B22-ESA2010_20_jun25!B22</f>
        <v>0</v>
      </c>
      <c r="C19" s="31">
        <f>ESA2010_sept25!C22-ESA2010_20_jun25!C22</f>
        <v>0</v>
      </c>
      <c r="D19" s="30">
        <f>ESA2010_sept25!D22-ESA2010_20_jun25!D22</f>
        <v>-6510</v>
      </c>
      <c r="E19" s="33">
        <f>ESA2010_sept25!E22-ESA2010_20_jun25!E22</f>
        <v>-7502</v>
      </c>
      <c r="F19" s="34">
        <f>ESA2010_sept25!F22-ESA2010_20_jun25!F22</f>
        <v>-8633</v>
      </c>
      <c r="G19" s="33">
        <f>ESA2010_sept25!G22-ESA2010_20_jun25!G22</f>
        <v>-9407</v>
      </c>
      <c r="H19" s="33">
        <f>ESA2010_sept25!H22-ESA2010_20_jun25!H22</f>
        <v>-9537</v>
      </c>
      <c r="I19" s="23"/>
      <c r="J19" s="23"/>
      <c r="K19" s="23"/>
      <c r="L19" s="23"/>
      <c r="M19" s="23"/>
      <c r="N19" s="23"/>
      <c r="O19" s="23"/>
      <c r="P19" s="23"/>
      <c r="Q19" s="23"/>
    </row>
    <row r="20" spans="1:17" ht="13.5" customHeight="1" x14ac:dyDescent="0.25">
      <c r="A20" s="29" t="s">
        <v>21</v>
      </c>
      <c r="B20" s="30">
        <f>ESA2010_sept25!B23-ESA2010_20_jun25!B23</f>
        <v>0</v>
      </c>
      <c r="C20" s="31">
        <f>ESA2010_sept25!C23-ESA2010_20_jun25!C23</f>
        <v>0</v>
      </c>
      <c r="D20" s="30">
        <f>ESA2010_sept25!D23-ESA2010_20_jun25!D23</f>
        <v>-563</v>
      </c>
      <c r="E20" s="33">
        <f>ESA2010_sept25!E23-ESA2010_20_jun25!E23</f>
        <v>-779</v>
      </c>
      <c r="F20" s="34">
        <f>ESA2010_sept25!F23-ESA2010_20_jun25!F23</f>
        <v>-1020</v>
      </c>
      <c r="G20" s="33">
        <f>ESA2010_sept25!G23-ESA2010_20_jun25!G23</f>
        <v>-1186</v>
      </c>
      <c r="H20" s="33">
        <f>ESA2010_sept25!H23-ESA2010_20_jun25!H23</f>
        <v>-1211</v>
      </c>
      <c r="I20" s="23"/>
      <c r="J20" s="23"/>
      <c r="K20" s="23"/>
      <c r="L20" s="23"/>
      <c r="M20" s="23"/>
      <c r="N20" s="23"/>
      <c r="O20" s="23"/>
      <c r="P20" s="23"/>
      <c r="Q20" s="23"/>
    </row>
    <row r="21" spans="1:17" ht="13.5" customHeight="1" x14ac:dyDescent="0.25">
      <c r="A21" s="29" t="s">
        <v>22</v>
      </c>
      <c r="B21" s="30">
        <f>ESA2010_sept25!B24-ESA2010_20_jun25!B24</f>
        <v>0</v>
      </c>
      <c r="C21" s="31">
        <f>ESA2010_sept25!C24-ESA2010_20_jun25!C24</f>
        <v>0</v>
      </c>
      <c r="D21" s="30">
        <f>ESA2010_sept25!D24-ESA2010_20_jun25!D24</f>
        <v>20</v>
      </c>
      <c r="E21" s="33">
        <f>ESA2010_sept25!E24-ESA2010_20_jun25!E24</f>
        <v>1</v>
      </c>
      <c r="F21" s="34">
        <f>ESA2010_sept25!F24-ESA2010_20_jun25!F24</f>
        <v>-20</v>
      </c>
      <c r="G21" s="33">
        <f>ESA2010_sept25!G24-ESA2010_20_jun25!G24</f>
        <v>-34</v>
      </c>
      <c r="H21" s="33">
        <f>ESA2010_sept25!H24-ESA2010_20_jun25!H24</f>
        <v>-36</v>
      </c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13.5" customHeight="1" x14ac:dyDescent="0.25">
      <c r="A22" s="29" t="s">
        <v>23</v>
      </c>
      <c r="B22" s="30">
        <f>ESA2010_sept25!B25-ESA2010_20_jun25!B25</f>
        <v>0</v>
      </c>
      <c r="C22" s="31">
        <f>ESA2010_sept25!C25-ESA2010_20_jun25!C25</f>
        <v>0</v>
      </c>
      <c r="D22" s="30">
        <f>ESA2010_sept25!D25-ESA2010_20_jun25!D25</f>
        <v>-75702</v>
      </c>
      <c r="E22" s="33">
        <f>ESA2010_sept25!E25-ESA2010_20_jun25!E25</f>
        <v>-80749</v>
      </c>
      <c r="F22" s="34">
        <f>ESA2010_sept25!F25-ESA2010_20_jun25!F25</f>
        <v>-72086</v>
      </c>
      <c r="G22" s="33">
        <f>ESA2010_sept25!G25-ESA2010_20_jun25!G25</f>
        <v>-75310</v>
      </c>
      <c r="H22" s="33">
        <f>ESA2010_sept25!H25-ESA2010_20_jun25!H25</f>
        <v>-76627</v>
      </c>
      <c r="I22" s="23"/>
      <c r="J22" s="23"/>
      <c r="K22" s="23"/>
      <c r="L22" s="23"/>
      <c r="M22" s="23"/>
      <c r="N22" s="23"/>
      <c r="O22" s="23"/>
      <c r="P22" s="23"/>
      <c r="Q22" s="23"/>
    </row>
    <row r="23" spans="1:17" ht="13.5" customHeight="1" x14ac:dyDescent="0.25">
      <c r="A23" s="29" t="s">
        <v>24</v>
      </c>
      <c r="B23" s="30">
        <f>ESA2010_sept25!B26-ESA2010_20_jun25!B26</f>
        <v>0</v>
      </c>
      <c r="C23" s="31">
        <f>ESA2010_sept25!C26-ESA2010_20_jun25!C26</f>
        <v>0</v>
      </c>
      <c r="D23" s="30">
        <f>ESA2010_sept25!D26-ESA2010_20_jun25!D26</f>
        <v>52</v>
      </c>
      <c r="E23" s="33">
        <f>ESA2010_sept25!E26-ESA2010_20_jun25!E26</f>
        <v>3</v>
      </c>
      <c r="F23" s="34">
        <f>ESA2010_sept25!F26-ESA2010_20_jun25!F26</f>
        <v>-53</v>
      </c>
      <c r="G23" s="33">
        <f>ESA2010_sept25!G26-ESA2010_20_jun25!G26</f>
        <v>-93</v>
      </c>
      <c r="H23" s="33">
        <f>ESA2010_sept25!H26-ESA2010_20_jun25!H26</f>
        <v>-100</v>
      </c>
      <c r="I23" s="23"/>
      <c r="J23" s="23"/>
      <c r="K23" s="23"/>
      <c r="L23" s="23"/>
      <c r="M23" s="23"/>
      <c r="N23" s="23"/>
      <c r="O23" s="23"/>
      <c r="P23" s="23"/>
      <c r="Q23" s="23"/>
    </row>
    <row r="24" spans="1:17" ht="13.5" customHeight="1" x14ac:dyDescent="0.25">
      <c r="A24" s="29" t="s">
        <v>25</v>
      </c>
      <c r="B24" s="30">
        <f>ESA2010_sept25!B27-ESA2010_20_jun25!B27</f>
        <v>0</v>
      </c>
      <c r="C24" s="31">
        <f>ESA2010_sept25!C27-ESA2010_20_jun25!C27</f>
        <v>0</v>
      </c>
      <c r="D24" s="30">
        <f>ESA2010_sept25!D27-ESA2010_20_jun25!D27</f>
        <v>149</v>
      </c>
      <c r="E24" s="33">
        <f>ESA2010_sept25!E27-ESA2010_20_jun25!E27</f>
        <v>66</v>
      </c>
      <c r="F24" s="34">
        <f>ESA2010_sept25!F27-ESA2010_20_jun25!F27</f>
        <v>-28</v>
      </c>
      <c r="G24" s="33">
        <f>ESA2010_sept25!G27-ESA2010_20_jun25!G27</f>
        <v>-95</v>
      </c>
      <c r="H24" s="33">
        <f>ESA2010_sept25!H27-ESA2010_20_jun25!H27</f>
        <v>-106</v>
      </c>
      <c r="I24" s="23"/>
      <c r="J24" s="23"/>
      <c r="K24" s="23"/>
      <c r="L24" s="23"/>
      <c r="M24" s="23"/>
      <c r="N24" s="23"/>
      <c r="O24" s="23"/>
      <c r="P24" s="23"/>
      <c r="Q24" s="23"/>
    </row>
    <row r="25" spans="1:17" ht="13.5" customHeight="1" x14ac:dyDescent="0.25">
      <c r="A25" s="29" t="s">
        <v>26</v>
      </c>
      <c r="B25" s="30">
        <f>ESA2010_sept25!B28-ESA2010_20_jun25!B28</f>
        <v>0</v>
      </c>
      <c r="C25" s="31">
        <f>ESA2010_sept25!C28-ESA2010_20_jun25!C28</f>
        <v>0</v>
      </c>
      <c r="D25" s="30">
        <f>ESA2010_sept25!D28-ESA2010_20_jun25!D28</f>
        <v>5</v>
      </c>
      <c r="E25" s="33">
        <f>ESA2010_sept25!E28-ESA2010_20_jun25!E28</f>
        <v>3</v>
      </c>
      <c r="F25" s="34">
        <f>ESA2010_sept25!F28-ESA2010_20_jun25!F28</f>
        <v>2</v>
      </c>
      <c r="G25" s="33">
        <f>ESA2010_sept25!G28-ESA2010_20_jun25!G28</f>
        <v>2</v>
      </c>
      <c r="H25" s="33">
        <f>ESA2010_sept25!H28-ESA2010_20_jun25!H28</f>
        <v>1</v>
      </c>
      <c r="I25" s="23"/>
      <c r="J25" s="23"/>
      <c r="K25" s="23"/>
      <c r="L25" s="23"/>
      <c r="M25" s="23"/>
      <c r="N25" s="23"/>
      <c r="O25" s="23"/>
      <c r="P25" s="23"/>
      <c r="Q25" s="23"/>
    </row>
    <row r="26" spans="1:17" ht="13.5" customHeight="1" x14ac:dyDescent="0.25">
      <c r="A26" s="29" t="s">
        <v>91</v>
      </c>
      <c r="B26" s="30">
        <f>ESA2010_sept25!B29-ESA2010_20_jun25!B29</f>
        <v>0</v>
      </c>
      <c r="C26" s="31">
        <f>ESA2010_sept25!C29-ESA2010_20_jun25!C29</f>
        <v>0</v>
      </c>
      <c r="D26" s="30">
        <f>ESA2010_sept25!D29-ESA2010_20_jun25!D29</f>
        <v>8522</v>
      </c>
      <c r="E26" s="33">
        <f>ESA2010_sept25!E29-ESA2010_20_jun25!E29</f>
        <v>4644</v>
      </c>
      <c r="F26" s="34">
        <f>ESA2010_sept25!F29-ESA2010_20_jun25!F29</f>
        <v>4290</v>
      </c>
      <c r="G26" s="33">
        <f>ESA2010_sept25!G29-ESA2010_20_jun25!G29</f>
        <v>4043</v>
      </c>
      <c r="H26" s="33">
        <f>ESA2010_sept25!H29-ESA2010_20_jun25!H29</f>
        <v>4073</v>
      </c>
      <c r="I26" s="23"/>
      <c r="J26" s="23"/>
      <c r="K26" s="23"/>
      <c r="L26" s="23"/>
      <c r="M26" s="23"/>
      <c r="N26" s="23"/>
      <c r="O26" s="23"/>
      <c r="P26" s="23"/>
      <c r="Q26" s="23"/>
    </row>
    <row r="27" spans="1:17" ht="13.5" customHeight="1" x14ac:dyDescent="0.25">
      <c r="A27" s="41" t="s">
        <v>27</v>
      </c>
      <c r="B27" s="42">
        <f t="shared" ref="B27:F27" si="7">SUM(B28:B31)</f>
        <v>0</v>
      </c>
      <c r="C27" s="43">
        <f t="shared" si="7"/>
        <v>0</v>
      </c>
      <c r="D27" s="171">
        <f t="shared" si="7"/>
        <v>1731</v>
      </c>
      <c r="E27" s="45">
        <f t="shared" si="7"/>
        <v>2168</v>
      </c>
      <c r="F27" s="45">
        <f t="shared" si="7"/>
        <v>2298</v>
      </c>
      <c r="G27" s="282">
        <f t="shared" ref="G27:H27" si="8">SUM(G28:G31)</f>
        <v>2440</v>
      </c>
      <c r="H27" s="282">
        <f t="shared" si="8"/>
        <v>2749</v>
      </c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13.5" customHeight="1" x14ac:dyDescent="0.25">
      <c r="A28" s="24" t="s">
        <v>28</v>
      </c>
      <c r="B28" s="30">
        <f>ESA2010_sept25!B31-ESA2010_20_jun25!B31</f>
        <v>0</v>
      </c>
      <c r="C28" s="31">
        <f>ESA2010_sept25!C31-ESA2010_20_jun25!C31</f>
        <v>0</v>
      </c>
      <c r="D28" s="30">
        <f>ESA2010_sept25!D31-ESA2010_20_jun25!D31</f>
        <v>46</v>
      </c>
      <c r="E28" s="33">
        <f>ESA2010_sept25!E31-ESA2010_20_jun25!E31</f>
        <v>0</v>
      </c>
      <c r="F28" s="34">
        <f>ESA2010_sept25!F31-ESA2010_20_jun25!F31</f>
        <v>0</v>
      </c>
      <c r="G28" s="33">
        <f>ESA2010_sept25!G31-ESA2010_20_jun25!G31</f>
        <v>0</v>
      </c>
      <c r="H28" s="33">
        <f>ESA2010_sept25!H31-ESA2010_20_jun25!H31</f>
        <v>0</v>
      </c>
      <c r="I28" s="23"/>
      <c r="J28" s="23"/>
      <c r="K28" s="23"/>
      <c r="L28" s="23"/>
      <c r="M28" s="23"/>
      <c r="N28" s="23"/>
      <c r="O28" s="23"/>
      <c r="P28" s="23"/>
      <c r="Q28" s="23"/>
    </row>
    <row r="29" spans="1:17" ht="13.5" customHeight="1" x14ac:dyDescent="0.25">
      <c r="A29" s="24" t="s">
        <v>29</v>
      </c>
      <c r="B29" s="30">
        <f>ESA2010_sept25!B32-ESA2010_20_jun25!B32</f>
        <v>0</v>
      </c>
      <c r="C29" s="31">
        <f>ESA2010_sept25!C32-ESA2010_20_jun25!C32</f>
        <v>0</v>
      </c>
      <c r="D29" s="30">
        <f>ESA2010_sept25!D32-ESA2010_20_jun25!D32</f>
        <v>0</v>
      </c>
      <c r="E29" s="33">
        <f>ESA2010_sept25!E32-ESA2010_20_jun25!E32</f>
        <v>0</v>
      </c>
      <c r="F29" s="34">
        <f>ESA2010_sept25!F32-ESA2010_20_jun25!F32</f>
        <v>0</v>
      </c>
      <c r="G29" s="33">
        <f>ESA2010_sept25!G32-ESA2010_20_jun25!G32</f>
        <v>0</v>
      </c>
      <c r="H29" s="33">
        <f>ESA2010_sept25!H32-ESA2010_20_jun25!H32</f>
        <v>0</v>
      </c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13.5" customHeight="1" x14ac:dyDescent="0.25">
      <c r="A30" s="24" t="s">
        <v>30</v>
      </c>
      <c r="B30" s="30">
        <f>ESA2010_sept25!B33-ESA2010_20_jun25!B33</f>
        <v>0</v>
      </c>
      <c r="C30" s="31">
        <f>ESA2010_sept25!C33-ESA2010_20_jun25!C33</f>
        <v>0</v>
      </c>
      <c r="D30" s="30">
        <f>ESA2010_sept25!D33-ESA2010_20_jun25!D33</f>
        <v>1685</v>
      </c>
      <c r="E30" s="33">
        <f>ESA2010_sept25!E33-ESA2010_20_jun25!E33</f>
        <v>2168</v>
      </c>
      <c r="F30" s="34">
        <f>ESA2010_sept25!F33-ESA2010_20_jun25!F33</f>
        <v>2298</v>
      </c>
      <c r="G30" s="33">
        <f>ESA2010_sept25!G33-ESA2010_20_jun25!G33</f>
        <v>2440</v>
      </c>
      <c r="H30" s="33">
        <f>ESA2010_sept25!H33-ESA2010_20_jun25!H33</f>
        <v>2749</v>
      </c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13.5" customHeight="1" x14ac:dyDescent="0.25">
      <c r="A31" s="24" t="s">
        <v>31</v>
      </c>
      <c r="B31" s="30">
        <f>ESA2010_sept25!B34-ESA2010_20_jun25!B34</f>
        <v>0</v>
      </c>
      <c r="C31" s="31">
        <f>ESA2010_sept25!C34-ESA2010_20_jun25!C34</f>
        <v>0</v>
      </c>
      <c r="D31" s="30">
        <f>ESA2010_sept25!D34-ESA2010_20_jun25!D34</f>
        <v>0</v>
      </c>
      <c r="E31" s="33">
        <f>ESA2010_sept25!E34-ESA2010_20_jun25!E34</f>
        <v>0</v>
      </c>
      <c r="F31" s="34">
        <f>ESA2010_sept25!F34-ESA2010_20_jun25!F34</f>
        <v>0</v>
      </c>
      <c r="G31" s="33">
        <f>ESA2010_sept25!G34-ESA2010_20_jun25!G34</f>
        <v>0</v>
      </c>
      <c r="H31" s="33">
        <f>ESA2010_sept25!H34-ESA2010_20_jun25!H34</f>
        <v>0</v>
      </c>
      <c r="I31" s="23"/>
      <c r="J31" s="23"/>
      <c r="K31" s="23"/>
      <c r="L31" s="23"/>
      <c r="M31" s="23"/>
      <c r="N31" s="23"/>
      <c r="O31" s="23"/>
      <c r="P31" s="23"/>
      <c r="Q31" s="23"/>
    </row>
    <row r="32" spans="1:17" ht="13.5" customHeight="1" x14ac:dyDescent="0.25">
      <c r="A32" s="41" t="s">
        <v>32</v>
      </c>
      <c r="B32" s="42">
        <f t="shared" ref="B32:H32" si="9">SUM(B33:B34)</f>
        <v>0</v>
      </c>
      <c r="C32" s="43">
        <f t="shared" si="9"/>
        <v>0</v>
      </c>
      <c r="D32" s="171">
        <f t="shared" si="9"/>
        <v>-289</v>
      </c>
      <c r="E32" s="45">
        <f t="shared" si="9"/>
        <v>5084</v>
      </c>
      <c r="F32" s="45">
        <f t="shared" si="9"/>
        <v>5360</v>
      </c>
      <c r="G32" s="282">
        <f t="shared" si="9"/>
        <v>5223</v>
      </c>
      <c r="H32" s="282">
        <f t="shared" si="9"/>
        <v>4843</v>
      </c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13.5" customHeight="1" x14ac:dyDescent="0.25">
      <c r="A33" s="24" t="s">
        <v>33</v>
      </c>
      <c r="B33" s="30">
        <f>ESA2010_sept25!B36-ESA2010_20_jun25!B36</f>
        <v>0</v>
      </c>
      <c r="C33" s="31">
        <f>ESA2010_sept25!C36-ESA2010_20_jun25!C36</f>
        <v>0</v>
      </c>
      <c r="D33" s="30">
        <f>ESA2010_sept25!D36-ESA2010_20_jun25!D36</f>
        <v>8260</v>
      </c>
      <c r="E33" s="33">
        <f>ESA2010_sept25!E36-ESA2010_20_jun25!E36</f>
        <v>8381</v>
      </c>
      <c r="F33" s="34">
        <f>ESA2010_sept25!F36-ESA2010_20_jun25!F36</f>
        <v>8395</v>
      </c>
      <c r="G33" s="33">
        <f>ESA2010_sept25!G36-ESA2010_20_jun25!G36</f>
        <v>8377</v>
      </c>
      <c r="H33" s="33">
        <f>ESA2010_sept25!H36-ESA2010_20_jun25!H36</f>
        <v>8276</v>
      </c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13.5" customHeight="1" x14ac:dyDescent="0.25">
      <c r="A34" s="24" t="s">
        <v>34</v>
      </c>
      <c r="B34" s="30">
        <f>ESA2010_sept25!B37-ESA2010_20_jun25!B37</f>
        <v>0</v>
      </c>
      <c r="C34" s="31">
        <f>ESA2010_sept25!C37-ESA2010_20_jun25!C37</f>
        <v>0</v>
      </c>
      <c r="D34" s="30">
        <f>ESA2010_sept25!D37-ESA2010_20_jun25!D37</f>
        <v>-8549</v>
      </c>
      <c r="E34" s="33">
        <f>ESA2010_sept25!E37-ESA2010_20_jun25!E37</f>
        <v>-3297</v>
      </c>
      <c r="F34" s="34">
        <f>ESA2010_sept25!F37-ESA2010_20_jun25!F37</f>
        <v>-3035</v>
      </c>
      <c r="G34" s="33">
        <f>ESA2010_sept25!G37-ESA2010_20_jun25!G37</f>
        <v>-3154</v>
      </c>
      <c r="H34" s="33">
        <f>ESA2010_sept25!H37-ESA2010_20_jun25!H37</f>
        <v>-3433</v>
      </c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13.5" customHeight="1" x14ac:dyDescent="0.25">
      <c r="A35" s="41" t="s">
        <v>37</v>
      </c>
      <c r="B35" s="42">
        <f>ESA2010_sept25!B38-ESA2010_20_jun25!B38</f>
        <v>0</v>
      </c>
      <c r="C35" s="43">
        <f>ESA2010_sept25!C38-ESA2010_20_jun25!C38</f>
        <v>-154632.11323000002</v>
      </c>
      <c r="D35" s="171">
        <f>ESA2010_sept25!D38-ESA2010_20_jun25!D38</f>
        <v>-159549</v>
      </c>
      <c r="E35" s="45">
        <f>ESA2010_sept25!E38-ESA2010_20_jun25!E38</f>
        <v>-192374</v>
      </c>
      <c r="F35" s="45">
        <f>ESA2010_sept25!F38-ESA2010_20_jun25!F38</f>
        <v>-188339</v>
      </c>
      <c r="G35" s="282">
        <f>ESA2010_sept25!G38-ESA2010_20_jun25!G38</f>
        <v>-185709</v>
      </c>
      <c r="H35" s="282">
        <f>ESA2010_sept25!H38-ESA2010_20_jun25!H38</f>
        <v>-190191</v>
      </c>
      <c r="I35" s="23"/>
      <c r="J35" s="23"/>
      <c r="K35" s="23"/>
      <c r="L35" s="23"/>
      <c r="M35" s="23"/>
      <c r="N35" s="23"/>
      <c r="O35" s="23"/>
      <c r="P35" s="23"/>
      <c r="Q35" s="23"/>
    </row>
    <row r="36" spans="1:17" ht="13.5" customHeight="1" x14ac:dyDescent="0.25">
      <c r="A36" s="53" t="s">
        <v>38</v>
      </c>
      <c r="B36" s="30">
        <f>ESA2010_sept25!B39-ESA2010_20_jun25!B39</f>
        <v>0</v>
      </c>
      <c r="C36" s="31">
        <f>ESA2010_sept25!C39-ESA2010_20_jun25!C39</f>
        <v>0</v>
      </c>
      <c r="D36" s="30">
        <f>ESA2010_sept25!D39-ESA2010_20_jun25!D39</f>
        <v>0</v>
      </c>
      <c r="E36" s="33">
        <f>ESA2010_sept25!E39-ESA2010_20_jun25!E39</f>
        <v>0</v>
      </c>
      <c r="F36" s="34">
        <f>ESA2010_sept25!F39-ESA2010_20_jun25!F39</f>
        <v>0</v>
      </c>
      <c r="G36" s="33">
        <f>ESA2010_sept25!G39-ESA2010_20_jun25!G39</f>
        <v>0</v>
      </c>
      <c r="H36" s="33">
        <f>ESA2010_sept25!H39-ESA2010_20_jun25!H39</f>
        <v>0</v>
      </c>
      <c r="I36" s="23"/>
      <c r="J36" s="23"/>
      <c r="K36" s="23"/>
      <c r="L36" s="23"/>
      <c r="M36" s="23"/>
      <c r="N36" s="23"/>
      <c r="O36" s="23"/>
      <c r="P36" s="23"/>
      <c r="Q36" s="23"/>
    </row>
    <row r="37" spans="1:17" ht="13.5" customHeight="1" x14ac:dyDescent="0.25">
      <c r="A37" s="24" t="s">
        <v>39</v>
      </c>
      <c r="B37" s="30">
        <f>ESA2010_sept25!B40-ESA2010_20_jun25!B40</f>
        <v>0</v>
      </c>
      <c r="C37" s="31">
        <f>ESA2010_sept25!C40-ESA2010_20_jun25!C40</f>
        <v>-79.113230000017211</v>
      </c>
      <c r="D37" s="30">
        <f>ESA2010_sept25!D40-ESA2010_20_jun25!D40</f>
        <v>-648</v>
      </c>
      <c r="E37" s="33">
        <f>ESA2010_sept25!E40-ESA2010_20_jun25!E40</f>
        <v>-1184</v>
      </c>
      <c r="F37" s="34">
        <f>ESA2010_sept25!F40-ESA2010_20_jun25!F40</f>
        <v>-1079</v>
      </c>
      <c r="G37" s="33">
        <f>ESA2010_sept25!G40-ESA2010_20_jun25!G40</f>
        <v>-1116</v>
      </c>
      <c r="H37" s="33">
        <f>ESA2010_sept25!H40-ESA2010_20_jun25!H40</f>
        <v>-1212</v>
      </c>
      <c r="I37" s="23"/>
      <c r="J37" s="23"/>
      <c r="K37" s="23"/>
      <c r="L37" s="23"/>
      <c r="M37" s="23"/>
      <c r="N37" s="23"/>
      <c r="O37" s="23"/>
      <c r="P37" s="23"/>
      <c r="Q37" s="23"/>
    </row>
    <row r="38" spans="1:17" ht="13.5" customHeight="1" x14ac:dyDescent="0.25">
      <c r="A38" s="53" t="s">
        <v>40</v>
      </c>
      <c r="B38" s="30">
        <f>ESA2010_sept25!B41-ESA2010_20_jun25!B41</f>
        <v>0</v>
      </c>
      <c r="C38" s="31">
        <f>ESA2010_sept25!C41-ESA2010_20_jun25!C41</f>
        <v>0</v>
      </c>
      <c r="D38" s="30">
        <f>ESA2010_sept25!D41-ESA2010_20_jun25!D41</f>
        <v>0</v>
      </c>
      <c r="E38" s="33">
        <f>ESA2010_sept25!E41-ESA2010_20_jun25!E41</f>
        <v>0</v>
      </c>
      <c r="F38" s="34">
        <f>ESA2010_sept25!F41-ESA2010_20_jun25!F41</f>
        <v>0</v>
      </c>
      <c r="G38" s="33">
        <f>ESA2010_sept25!G41-ESA2010_20_jun25!G41</f>
        <v>0</v>
      </c>
      <c r="H38" s="33">
        <f>ESA2010_sept25!H41-ESA2010_20_jun25!H41</f>
        <v>0</v>
      </c>
      <c r="I38" s="23"/>
      <c r="J38" s="23"/>
      <c r="K38" s="23"/>
      <c r="L38" s="23"/>
      <c r="M38" s="23"/>
      <c r="N38" s="23"/>
      <c r="O38" s="23"/>
      <c r="P38" s="23"/>
      <c r="Q38" s="23"/>
    </row>
    <row r="39" spans="1:17" ht="13.5" customHeight="1" x14ac:dyDescent="0.25">
      <c r="A39" s="53" t="s">
        <v>41</v>
      </c>
      <c r="B39" s="30">
        <f>ESA2010_sept25!B42-ESA2010_20_jun25!B42</f>
        <v>0</v>
      </c>
      <c r="C39" s="31">
        <f>ESA2010_sept25!C42-ESA2010_20_jun25!C42</f>
        <v>1197</v>
      </c>
      <c r="D39" s="30">
        <f>ESA2010_sept25!D42-ESA2010_20_jun25!D42</f>
        <v>-21292</v>
      </c>
      <c r="E39" s="33">
        <f>ESA2010_sept25!E42-ESA2010_20_jun25!E42</f>
        <v>-14228</v>
      </c>
      <c r="F39" s="34">
        <f>ESA2010_sept25!F42-ESA2010_20_jun25!F42</f>
        <v>-7390</v>
      </c>
      <c r="G39" s="33">
        <f>ESA2010_sept25!G42-ESA2010_20_jun25!G42</f>
        <v>4731</v>
      </c>
      <c r="H39" s="33">
        <f>ESA2010_sept25!H42-ESA2010_20_jun25!H42</f>
        <v>11009</v>
      </c>
      <c r="I39" s="23"/>
      <c r="J39" s="23"/>
      <c r="K39" s="23"/>
      <c r="L39" s="23"/>
      <c r="M39" s="23"/>
      <c r="N39" s="23"/>
      <c r="O39" s="23"/>
      <c r="P39" s="23"/>
      <c r="Q39" s="23"/>
    </row>
    <row r="40" spans="1:17" ht="13.5" customHeight="1" x14ac:dyDescent="0.25">
      <c r="A40" s="53" t="s">
        <v>88</v>
      </c>
      <c r="B40" s="30">
        <f>ESA2010_sept25!B43-ESA2010_20_jun25!B43</f>
        <v>0</v>
      </c>
      <c r="C40" s="31">
        <f>ESA2010_sept25!C43-ESA2010_20_jun25!C43</f>
        <v>-155750</v>
      </c>
      <c r="D40" s="30">
        <f>ESA2010_sept25!D43-ESA2010_20_jun25!D43</f>
        <v>0</v>
      </c>
      <c r="E40" s="33">
        <f>ESA2010_sept25!E43-ESA2010_20_jun25!E43</f>
        <v>0</v>
      </c>
      <c r="F40" s="34">
        <f>ESA2010_sept25!F43-ESA2010_20_jun25!F43</f>
        <v>0</v>
      </c>
      <c r="G40" s="33">
        <f>ESA2010_sept25!G43-ESA2010_20_jun25!G43</f>
        <v>0</v>
      </c>
      <c r="H40" s="33">
        <f>ESA2010_sept25!H43-ESA2010_20_jun25!H43</f>
        <v>0</v>
      </c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13.5" customHeight="1" x14ac:dyDescent="0.25">
      <c r="A41" s="53" t="s">
        <v>89</v>
      </c>
      <c r="B41" s="30">
        <f>ESA2010_sept25!B44-ESA2010_20_jun25!B44</f>
        <v>0</v>
      </c>
      <c r="C41" s="31">
        <f>ESA2010_sept25!C44-ESA2010_20_jun25!C44</f>
        <v>0</v>
      </c>
      <c r="D41" s="30">
        <f>ESA2010_sept25!D44-ESA2010_20_jun25!D44</f>
        <v>0</v>
      </c>
      <c r="E41" s="33">
        <f>ESA2010_sept25!E44-ESA2010_20_jun25!E44</f>
        <v>0</v>
      </c>
      <c r="F41" s="34">
        <f>ESA2010_sept25!F44-ESA2010_20_jun25!F44</f>
        <v>0</v>
      </c>
      <c r="G41" s="33">
        <f>ESA2010_sept25!G44-ESA2010_20_jun25!G44</f>
        <v>0</v>
      </c>
      <c r="H41" s="33">
        <f>ESA2010_sept25!H44-ESA2010_20_jun25!H44</f>
        <v>0</v>
      </c>
      <c r="I41" s="23"/>
      <c r="J41" s="23"/>
      <c r="K41" s="23"/>
      <c r="L41" s="23"/>
      <c r="M41" s="23"/>
      <c r="N41" s="23"/>
      <c r="O41" s="23"/>
      <c r="P41" s="23"/>
      <c r="Q41" s="23"/>
    </row>
    <row r="42" spans="1:17" ht="13.5" customHeight="1" x14ac:dyDescent="0.25">
      <c r="A42" s="53" t="s">
        <v>42</v>
      </c>
      <c r="B42" s="30">
        <f>ESA2010_sept25!B45-ESA2010_20_jun25!B45</f>
        <v>0</v>
      </c>
      <c r="C42" s="31">
        <f>ESA2010_sept25!C45-ESA2010_20_jun25!C45</f>
        <v>0</v>
      </c>
      <c r="D42" s="30">
        <f>ESA2010_sept25!D45-ESA2010_20_jun25!D45</f>
        <v>0</v>
      </c>
      <c r="E42" s="33">
        <f>ESA2010_sept25!E45-ESA2010_20_jun25!E45</f>
        <v>0</v>
      </c>
      <c r="F42" s="34">
        <f>ESA2010_sept25!F45-ESA2010_20_jun25!F45</f>
        <v>0</v>
      </c>
      <c r="G42" s="33">
        <f>ESA2010_sept25!G45-ESA2010_20_jun25!G45</f>
        <v>0</v>
      </c>
      <c r="H42" s="33">
        <f>ESA2010_sept25!H45-ESA2010_20_jun25!H45</f>
        <v>0</v>
      </c>
      <c r="I42" s="23"/>
      <c r="J42" s="23"/>
      <c r="K42" s="23"/>
      <c r="L42" s="23"/>
      <c r="M42" s="23"/>
      <c r="N42" s="23"/>
      <c r="O42" s="23"/>
      <c r="P42" s="23"/>
      <c r="Q42" s="23"/>
    </row>
    <row r="43" spans="1:17" ht="13.5" customHeight="1" x14ac:dyDescent="0.25">
      <c r="A43" s="53" t="s">
        <v>43</v>
      </c>
      <c r="B43" s="30">
        <f>ESA2010_sept25!B46-ESA2010_20_jun25!B46</f>
        <v>0</v>
      </c>
      <c r="C43" s="31">
        <f>ESA2010_sept25!C46-ESA2010_20_jun25!C46</f>
        <v>0</v>
      </c>
      <c r="D43" s="30">
        <f>ESA2010_sept25!D46-ESA2010_20_jun25!D46</f>
        <v>1</v>
      </c>
      <c r="E43" s="33">
        <f>ESA2010_sept25!E46-ESA2010_20_jun25!E46</f>
        <v>0</v>
      </c>
      <c r="F43" s="34">
        <f>ESA2010_sept25!F46-ESA2010_20_jun25!F46</f>
        <v>0</v>
      </c>
      <c r="G43" s="33">
        <f>ESA2010_sept25!G46-ESA2010_20_jun25!G46</f>
        <v>0</v>
      </c>
      <c r="H43" s="33">
        <f>ESA2010_sept25!H46-ESA2010_20_jun25!H46</f>
        <v>0</v>
      </c>
      <c r="I43" s="23"/>
      <c r="J43" s="23"/>
      <c r="K43" s="23"/>
      <c r="L43" s="23"/>
      <c r="M43" s="23"/>
      <c r="N43" s="23"/>
      <c r="O43" s="23"/>
      <c r="P43" s="23"/>
      <c r="Q43" s="23"/>
    </row>
    <row r="44" spans="1:17" ht="13.5" customHeight="1" x14ac:dyDescent="0.25">
      <c r="A44" s="56" t="s">
        <v>10</v>
      </c>
      <c r="B44" s="30">
        <f>ESA2010_sept25!B47-ESA2010_20_jun25!B47</f>
        <v>0</v>
      </c>
      <c r="C44" s="26">
        <f>ESA2010_sept25!C47-ESA2010_20_jun25!C47</f>
        <v>0</v>
      </c>
      <c r="D44" s="172">
        <f>ESA2010_sept25!D47-ESA2010_20_jun25!D47</f>
        <v>1</v>
      </c>
      <c r="E44" s="40">
        <f>ESA2010_sept25!E47-ESA2010_20_jun25!E47</f>
        <v>-82</v>
      </c>
      <c r="F44" s="40">
        <f>ESA2010_sept25!F47-ESA2010_20_jun25!F47</f>
        <v>-82</v>
      </c>
      <c r="G44" s="283">
        <f>ESA2010_sept25!G47-ESA2010_20_jun25!G47</f>
        <v>-82</v>
      </c>
      <c r="H44" s="283">
        <f>ESA2010_sept25!H47-ESA2010_20_jun25!H47</f>
        <v>-82</v>
      </c>
      <c r="I44" s="23"/>
      <c r="J44" s="23"/>
      <c r="K44" s="23"/>
      <c r="L44" s="23"/>
      <c r="M44" s="23"/>
      <c r="N44" s="23"/>
      <c r="O44" s="23"/>
      <c r="P44" s="23"/>
      <c r="Q44" s="23"/>
    </row>
    <row r="45" spans="1:17" ht="13.5" customHeight="1" x14ac:dyDescent="0.25">
      <c r="A45" s="56" t="s">
        <v>11</v>
      </c>
      <c r="B45" s="30">
        <f>ESA2010_sept25!B48-ESA2010_20_jun25!B48</f>
        <v>0</v>
      </c>
      <c r="C45" s="26">
        <f>ESA2010_sept25!C48-ESA2010_20_jun25!C48</f>
        <v>0</v>
      </c>
      <c r="D45" s="172">
        <f>ESA2010_sept25!D48-ESA2010_20_jun25!D48</f>
        <v>0</v>
      </c>
      <c r="E45" s="40">
        <f>ESA2010_sept25!E48-ESA2010_20_jun25!E48</f>
        <v>82</v>
      </c>
      <c r="F45" s="40">
        <f>ESA2010_sept25!F48-ESA2010_20_jun25!F48</f>
        <v>82</v>
      </c>
      <c r="G45" s="283">
        <f>ESA2010_sept25!G48-ESA2010_20_jun25!G48</f>
        <v>82</v>
      </c>
      <c r="H45" s="283">
        <f>ESA2010_sept25!H48-ESA2010_20_jun25!H48</f>
        <v>82</v>
      </c>
      <c r="I45" s="23"/>
      <c r="J45" s="23"/>
      <c r="K45" s="23"/>
      <c r="L45" s="23"/>
      <c r="M45" s="23"/>
      <c r="N45" s="23"/>
      <c r="O45" s="23"/>
      <c r="P45" s="23"/>
      <c r="Q45" s="23"/>
    </row>
    <row r="46" spans="1:17" ht="13.5" customHeight="1" x14ac:dyDescent="0.25">
      <c r="A46" s="53" t="s">
        <v>44</v>
      </c>
      <c r="B46" s="30">
        <f>ESA2010_sept25!B49-ESA2010_20_jun25!B49</f>
        <v>0</v>
      </c>
      <c r="C46" s="26">
        <f>ESA2010_sept25!C49-ESA2010_20_jun25!C49</f>
        <v>0</v>
      </c>
      <c r="D46" s="172">
        <f>ESA2010_sept25!D49-ESA2010_20_jun25!D49</f>
        <v>0</v>
      </c>
      <c r="E46" s="40">
        <f>ESA2010_sept25!E49-ESA2010_20_jun25!E49</f>
        <v>0</v>
      </c>
      <c r="F46" s="40">
        <f>ESA2010_sept25!F49-ESA2010_20_jun25!F49</f>
        <v>0</v>
      </c>
      <c r="G46" s="283">
        <f>ESA2010_sept25!G49-ESA2010_20_jun25!G49</f>
        <v>0</v>
      </c>
      <c r="H46" s="283">
        <f>ESA2010_sept25!H49-ESA2010_20_jun25!H49</f>
        <v>0</v>
      </c>
      <c r="I46" s="23"/>
      <c r="J46" s="23"/>
      <c r="K46" s="23"/>
      <c r="L46" s="23"/>
      <c r="M46" s="23"/>
      <c r="N46" s="23"/>
      <c r="O46" s="23"/>
      <c r="P46" s="23"/>
      <c r="Q46" s="23"/>
    </row>
    <row r="47" spans="1:17" ht="13.5" customHeight="1" x14ac:dyDescent="0.25">
      <c r="A47" s="53" t="s">
        <v>45</v>
      </c>
      <c r="B47" s="30">
        <f>ESA2010_sept25!B50-ESA2010_20_jun25!B50</f>
        <v>0</v>
      </c>
      <c r="C47" s="26">
        <f>ESA2010_sept25!C50-ESA2010_20_jun25!C50</f>
        <v>0</v>
      </c>
      <c r="D47" s="172">
        <f>ESA2010_sept25!D50-ESA2010_20_jun25!D50</f>
        <v>-260</v>
      </c>
      <c r="E47" s="40">
        <f>ESA2010_sept25!E50-ESA2010_20_jun25!E50</f>
        <v>-376</v>
      </c>
      <c r="F47" s="40">
        <f>ESA2010_sept25!F50-ESA2010_20_jun25!F50</f>
        <v>-355</v>
      </c>
      <c r="G47" s="283">
        <f>ESA2010_sept25!G50-ESA2010_20_jun25!G50</f>
        <v>-365</v>
      </c>
      <c r="H47" s="283">
        <f>ESA2010_sept25!H50-ESA2010_20_jun25!H50</f>
        <v>-389</v>
      </c>
      <c r="I47" s="23"/>
      <c r="J47" s="23"/>
      <c r="K47" s="23"/>
      <c r="L47" s="23"/>
      <c r="M47" s="23"/>
      <c r="N47" s="23"/>
      <c r="O47" s="23"/>
      <c r="P47" s="23"/>
      <c r="Q47" s="23"/>
    </row>
    <row r="48" spans="1:17" ht="13.5" customHeight="1" x14ac:dyDescent="0.25">
      <c r="A48" s="345" t="s">
        <v>92</v>
      </c>
      <c r="B48" s="30">
        <f>ESA2010_sept25!B51-ESA2010_20_jun25!B51</f>
        <v>0</v>
      </c>
      <c r="C48" s="26">
        <f>ESA2010_sept25!C51-ESA2010_20_jun25!C51</f>
        <v>0</v>
      </c>
      <c r="D48" s="172">
        <f>ESA2010_sept25!D51-ESA2010_20_jun25!D51</f>
        <v>-138000</v>
      </c>
      <c r="E48" s="40">
        <f>ESA2010_sept25!E51-ESA2010_20_jun25!E51</f>
        <v>-213694</v>
      </c>
      <c r="F48" s="40">
        <f>ESA2010_sept25!F51-ESA2010_20_jun25!F51</f>
        <v>-223447</v>
      </c>
      <c r="G48" s="283">
        <f>ESA2010_sept25!G51-ESA2010_20_jun25!G51</f>
        <v>-234467</v>
      </c>
      <c r="H48" s="283">
        <f>ESA2010_sept25!H51-ESA2010_20_jun25!H51</f>
        <v>-247005</v>
      </c>
      <c r="I48" s="23"/>
      <c r="J48" s="23"/>
      <c r="K48" s="23"/>
      <c r="L48" s="23"/>
      <c r="M48" s="23"/>
      <c r="N48" s="23"/>
      <c r="O48" s="23"/>
      <c r="P48" s="23"/>
      <c r="Q48" s="23"/>
    </row>
    <row r="49" spans="1:17" ht="13.5" customHeight="1" x14ac:dyDescent="0.25">
      <c r="A49" s="53" t="s">
        <v>46</v>
      </c>
      <c r="B49" s="30">
        <f>ESA2010_sept25!B52-ESA2010_20_jun25!B52</f>
        <v>0</v>
      </c>
      <c r="C49" s="26">
        <f>ESA2010_sept25!C52-ESA2010_20_jun25!C52</f>
        <v>0</v>
      </c>
      <c r="D49" s="172">
        <f>ESA2010_sept25!D52-ESA2010_20_jun25!D52</f>
        <v>0</v>
      </c>
      <c r="E49" s="40">
        <f>ESA2010_sept25!E52-ESA2010_20_jun25!E52</f>
        <v>0</v>
      </c>
      <c r="F49" s="40">
        <f>ESA2010_sept25!F52-ESA2010_20_jun25!F52</f>
        <v>0</v>
      </c>
      <c r="G49" s="283">
        <f>ESA2010_sept25!G52-ESA2010_20_jun25!G52</f>
        <v>0</v>
      </c>
      <c r="H49" s="283">
        <f>ESA2010_sept25!H52-ESA2010_20_jun25!H52</f>
        <v>0</v>
      </c>
      <c r="I49" s="23"/>
      <c r="J49" s="23"/>
      <c r="K49" s="23"/>
      <c r="L49" s="23"/>
      <c r="M49" s="23"/>
      <c r="N49" s="23"/>
      <c r="O49" s="23"/>
      <c r="P49" s="23"/>
      <c r="Q49" s="23"/>
    </row>
    <row r="50" spans="1:17" ht="13.5" customHeight="1" x14ac:dyDescent="0.25">
      <c r="A50" s="24" t="s">
        <v>85</v>
      </c>
      <c r="B50" s="30">
        <f>ESA2010_sept25!B53-ESA2010_20_jun25!B53</f>
        <v>0</v>
      </c>
      <c r="C50" s="26">
        <f>ESA2010_sept25!C53-ESA2010_20_jun25!C53</f>
        <v>0</v>
      </c>
      <c r="D50" s="172">
        <f>ESA2010_sept25!D53-ESA2010_20_jun25!D53</f>
        <v>650</v>
      </c>
      <c r="E50" s="40">
        <f>ESA2010_sept25!E53-ESA2010_20_jun25!E53</f>
        <v>37108</v>
      </c>
      <c r="F50" s="40">
        <f>ESA2010_sept25!F53-ESA2010_20_jun25!F53</f>
        <v>43932</v>
      </c>
      <c r="G50" s="283">
        <f>ESA2010_sept25!G53-ESA2010_20_jun25!G53</f>
        <v>45508</v>
      </c>
      <c r="H50" s="283">
        <f>ESA2010_sept25!H53-ESA2010_20_jun25!H53</f>
        <v>47406</v>
      </c>
      <c r="I50" s="23"/>
      <c r="J50" s="23"/>
      <c r="K50" s="23"/>
      <c r="L50" s="23"/>
      <c r="M50" s="23"/>
      <c r="N50" s="23"/>
      <c r="O50" s="23"/>
      <c r="P50" s="23"/>
      <c r="Q50" s="23"/>
    </row>
    <row r="51" spans="1:17" ht="13.5" customHeight="1" x14ac:dyDescent="0.25">
      <c r="A51" s="36" t="s">
        <v>10</v>
      </c>
      <c r="B51" s="30">
        <f>ESA2010_sept25!B54-ESA2010_20_jun25!B54</f>
        <v>0</v>
      </c>
      <c r="C51" s="26">
        <f>ESA2010_sept25!C54-ESA2010_20_jun25!C54</f>
        <v>0</v>
      </c>
      <c r="D51" s="172">
        <f>ESA2010_sept25!D54-ESA2010_20_jun25!D54</f>
        <v>814</v>
      </c>
      <c r="E51" s="40">
        <f>ESA2010_sept25!E54-ESA2010_20_jun25!E54</f>
        <v>28043</v>
      </c>
      <c r="F51" s="40">
        <f>ESA2010_sept25!F54-ESA2010_20_jun25!F54</f>
        <v>33023</v>
      </c>
      <c r="G51" s="283">
        <f>ESA2010_sept25!G54-ESA2010_20_jun25!G54</f>
        <v>34062</v>
      </c>
      <c r="H51" s="283">
        <f>ESA2010_sept25!H54-ESA2010_20_jun25!H54</f>
        <v>35339</v>
      </c>
      <c r="I51" s="23"/>
      <c r="J51" s="23"/>
      <c r="K51" s="23"/>
      <c r="L51" s="23"/>
      <c r="M51" s="23"/>
      <c r="N51" s="23"/>
      <c r="O51" s="23"/>
      <c r="P51" s="23"/>
      <c r="Q51" s="23"/>
    </row>
    <row r="52" spans="1:17" ht="14.25" customHeight="1" x14ac:dyDescent="0.25">
      <c r="A52" s="36" t="s">
        <v>11</v>
      </c>
      <c r="B52" s="30">
        <f>ESA2010_sept25!B55-ESA2010_20_jun25!B55</f>
        <v>0</v>
      </c>
      <c r="C52" s="26">
        <f>ESA2010_sept25!C55-ESA2010_20_jun25!C55</f>
        <v>0</v>
      </c>
      <c r="D52" s="172">
        <f>ESA2010_sept25!D55-ESA2010_20_jun25!D55</f>
        <v>0</v>
      </c>
      <c r="E52" s="40">
        <f>ESA2010_sept25!E55-ESA2010_20_jun25!E55</f>
        <v>0</v>
      </c>
      <c r="F52" s="40">
        <f>ESA2010_sept25!F55-ESA2010_20_jun25!F55</f>
        <v>0</v>
      </c>
      <c r="G52" s="283">
        <f>ESA2010_sept25!G55-ESA2010_20_jun25!G55</f>
        <v>0</v>
      </c>
      <c r="H52" s="283">
        <f>ESA2010_sept25!H55-ESA2010_20_jun25!H55</f>
        <v>0</v>
      </c>
      <c r="I52" s="23"/>
      <c r="J52" s="23"/>
      <c r="K52" s="23"/>
      <c r="L52" s="23"/>
      <c r="M52" s="23"/>
      <c r="N52" s="23"/>
      <c r="O52" s="23"/>
      <c r="P52" s="23"/>
      <c r="Q52" s="23"/>
    </row>
    <row r="53" spans="1:17" ht="14.25" customHeight="1" x14ac:dyDescent="0.25">
      <c r="A53" s="58" t="s">
        <v>12</v>
      </c>
      <c r="B53" s="30">
        <f>ESA2010_sept25!B56-ESA2010_20_jun25!B56</f>
        <v>0</v>
      </c>
      <c r="C53" s="26">
        <f>ESA2010_sept25!C56-ESA2010_20_jun25!C56</f>
        <v>0</v>
      </c>
      <c r="D53" s="172">
        <f>ESA2010_sept25!D56-ESA2010_20_jun25!D56</f>
        <v>0</v>
      </c>
      <c r="E53" s="40">
        <f>ESA2010_sept25!E56-ESA2010_20_jun25!E56</f>
        <v>0</v>
      </c>
      <c r="F53" s="40">
        <f>ESA2010_sept25!F56-ESA2010_20_jun25!F56</f>
        <v>0</v>
      </c>
      <c r="G53" s="283">
        <f>ESA2010_sept25!G56-ESA2010_20_jun25!G56</f>
        <v>0</v>
      </c>
      <c r="H53" s="283">
        <f>ESA2010_sept25!H56-ESA2010_20_jun25!H56</f>
        <v>0</v>
      </c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14.25" customHeight="1" x14ac:dyDescent="0.25">
      <c r="A54" s="36" t="s">
        <v>49</v>
      </c>
      <c r="B54" s="30">
        <f>ESA2010_sept25!B57-ESA2010_20_jun25!B57</f>
        <v>0</v>
      </c>
      <c r="C54" s="26">
        <f>ESA2010_sept25!C57-ESA2010_20_jun25!C57</f>
        <v>0</v>
      </c>
      <c r="D54" s="172">
        <f>ESA2010_sept25!D57-ESA2010_20_jun25!D57</f>
        <v>-164</v>
      </c>
      <c r="E54" s="40">
        <f>ESA2010_sept25!E57-ESA2010_20_jun25!E57</f>
        <v>9065</v>
      </c>
      <c r="F54" s="40">
        <f>ESA2010_sept25!F57-ESA2010_20_jun25!F57</f>
        <v>10909</v>
      </c>
      <c r="G54" s="283">
        <f>ESA2010_sept25!G57-ESA2010_20_jun25!G57</f>
        <v>11446</v>
      </c>
      <c r="H54" s="283">
        <f>ESA2010_sept25!H57-ESA2010_20_jun25!H57</f>
        <v>12067</v>
      </c>
      <c r="I54" s="23"/>
      <c r="J54" s="23"/>
      <c r="K54" s="23"/>
      <c r="L54" s="23"/>
      <c r="M54" s="23"/>
      <c r="N54" s="23"/>
      <c r="O54" s="23"/>
      <c r="P54" s="23"/>
      <c r="Q54" s="23"/>
    </row>
    <row r="55" spans="1:17" ht="14.25" customHeight="1" x14ac:dyDescent="0.25">
      <c r="A55" s="59" t="s">
        <v>50</v>
      </c>
      <c r="B55" s="30">
        <f>ESA2010_sept25!B58-ESA2010_20_jun25!B58</f>
        <v>0</v>
      </c>
      <c r="C55" s="26">
        <f>ESA2010_sept25!C58-ESA2010_20_jun25!C58</f>
        <v>0</v>
      </c>
      <c r="D55" s="172">
        <f>ESA2010_sept25!D58-ESA2010_20_jun25!D58</f>
        <v>0</v>
      </c>
      <c r="E55" s="40">
        <f>ESA2010_sept25!E58-ESA2010_20_jun25!E58</f>
        <v>0</v>
      </c>
      <c r="F55" s="40">
        <f>ESA2010_sept25!F58-ESA2010_20_jun25!F58</f>
        <v>0</v>
      </c>
      <c r="G55" s="283">
        <f>ESA2010_sept25!G58-ESA2010_20_jun25!G58</f>
        <v>0</v>
      </c>
      <c r="H55" s="283">
        <f>ESA2010_sept25!H58-ESA2010_20_jun25!H58</f>
        <v>0</v>
      </c>
      <c r="I55" s="23"/>
      <c r="J55" s="23"/>
      <c r="K55" s="23"/>
      <c r="L55" s="23"/>
      <c r="M55" s="23"/>
      <c r="N55" s="23"/>
      <c r="O55" s="23"/>
      <c r="P55" s="23"/>
      <c r="Q55" s="23"/>
    </row>
    <row r="56" spans="1:17" ht="14.25" customHeight="1" x14ac:dyDescent="0.25">
      <c r="A56" s="59" t="s">
        <v>51</v>
      </c>
      <c r="B56" s="30">
        <f>ESA2010_sept25!B59-ESA2010_20_jun25!B59</f>
        <v>0</v>
      </c>
      <c r="C56" s="26">
        <f>ESA2010_sept25!C59-ESA2010_20_jun25!C59</f>
        <v>0</v>
      </c>
      <c r="D56" s="172">
        <f>ESA2010_sept25!D59-ESA2010_20_jun25!D59</f>
        <v>0</v>
      </c>
      <c r="E56" s="40">
        <f>ESA2010_sept25!E59-ESA2010_20_jun25!E59</f>
        <v>0</v>
      </c>
      <c r="F56" s="40">
        <f>ESA2010_sept25!F59-ESA2010_20_jun25!F59</f>
        <v>0</v>
      </c>
      <c r="G56" s="283">
        <f>ESA2010_sept25!G59-ESA2010_20_jun25!G59</f>
        <v>0</v>
      </c>
      <c r="H56" s="283">
        <f>ESA2010_sept25!H59-ESA2010_20_jun25!H59</f>
        <v>0</v>
      </c>
      <c r="I56" s="23"/>
      <c r="J56" s="23"/>
      <c r="K56" s="23"/>
      <c r="L56" s="23"/>
      <c r="M56" s="23"/>
      <c r="N56" s="23"/>
      <c r="O56" s="23"/>
      <c r="P56" s="23"/>
      <c r="Q56" s="23"/>
    </row>
    <row r="57" spans="1:17" ht="14.25" customHeight="1" x14ac:dyDescent="0.25">
      <c r="A57" s="59" t="s">
        <v>52</v>
      </c>
      <c r="B57" s="30">
        <f>ESA2010_sept25!B60-ESA2010_20_jun25!B60</f>
        <v>0</v>
      </c>
      <c r="C57" s="26">
        <f>ESA2010_sept25!C60-ESA2010_20_jun25!C60</f>
        <v>0</v>
      </c>
      <c r="D57" s="172">
        <f>ESA2010_sept25!D60-ESA2010_20_jun25!D60</f>
        <v>814</v>
      </c>
      <c r="E57" s="40">
        <f>ESA2010_sept25!E60-ESA2010_20_jun25!E60</f>
        <v>28043</v>
      </c>
      <c r="F57" s="40">
        <f>ESA2010_sept25!F60-ESA2010_20_jun25!F60</f>
        <v>33023</v>
      </c>
      <c r="G57" s="283">
        <f>ESA2010_sept25!G60-ESA2010_20_jun25!G60</f>
        <v>34062</v>
      </c>
      <c r="H57" s="283">
        <f>ESA2010_sept25!H60-ESA2010_20_jun25!H60</f>
        <v>35339</v>
      </c>
      <c r="I57" s="23"/>
      <c r="J57" s="23"/>
      <c r="K57" s="23"/>
      <c r="L57" s="23"/>
      <c r="M57" s="23"/>
      <c r="N57" s="23"/>
      <c r="O57" s="23"/>
      <c r="P57" s="23"/>
      <c r="Q57" s="23"/>
    </row>
    <row r="58" spans="1:17" ht="14.25" customHeight="1" thickBot="1" x14ac:dyDescent="0.3">
      <c r="A58" s="60" t="s">
        <v>53</v>
      </c>
      <c r="B58" s="118">
        <f>ESA2010_sept25!B61-ESA2010_20_jun25!B61</f>
        <v>0</v>
      </c>
      <c r="C58" s="62">
        <f>ESA2010_sept25!C61-ESA2010_20_jun25!C61</f>
        <v>0</v>
      </c>
      <c r="D58" s="188">
        <f>ESA2010_sept25!D61-ESA2010_20_jun25!D61</f>
        <v>-164</v>
      </c>
      <c r="E58" s="64">
        <f>ESA2010_sept25!E61-ESA2010_20_jun25!E61</f>
        <v>9065</v>
      </c>
      <c r="F58" s="64">
        <f>ESA2010_sept25!F61-ESA2010_20_jun25!F61</f>
        <v>10909</v>
      </c>
      <c r="G58" s="284">
        <f>ESA2010_sept25!G61-ESA2010_20_jun25!G61</f>
        <v>11446</v>
      </c>
      <c r="H58" s="284">
        <f>ESA2010_sept25!H61-ESA2010_20_jun25!H61</f>
        <v>12067</v>
      </c>
      <c r="I58" s="23"/>
      <c r="J58" s="23"/>
      <c r="K58" s="23"/>
      <c r="L58" s="23"/>
      <c r="M58" s="23"/>
      <c r="N58" s="23"/>
      <c r="O58" s="23"/>
      <c r="P58" s="23"/>
      <c r="Q58" s="23"/>
    </row>
    <row r="59" spans="1:17" ht="13.5" customHeight="1" x14ac:dyDescent="0.25">
      <c r="A59" s="16" t="s">
        <v>54</v>
      </c>
      <c r="B59" s="65">
        <f t="shared" ref="B59:F59" si="10">B60+B64</f>
        <v>0</v>
      </c>
      <c r="C59" s="66">
        <f t="shared" si="10"/>
        <v>18219.789383491501</v>
      </c>
      <c r="D59" s="169">
        <f t="shared" si="10"/>
        <v>298032</v>
      </c>
      <c r="E59" s="67">
        <f t="shared" si="10"/>
        <v>1007812</v>
      </c>
      <c r="F59" s="67">
        <f t="shared" si="10"/>
        <v>1148728</v>
      </c>
      <c r="G59" s="285">
        <f t="shared" ref="G59:H59" si="11">G60+G64</f>
        <v>1151018</v>
      </c>
      <c r="H59" s="285">
        <f t="shared" si="11"/>
        <v>1165035</v>
      </c>
      <c r="I59" s="23"/>
      <c r="J59" s="23"/>
      <c r="K59" s="23"/>
      <c r="L59" s="23"/>
      <c r="M59" s="23"/>
      <c r="N59" s="23"/>
      <c r="O59" s="23"/>
      <c r="P59" s="23"/>
      <c r="Q59" s="23"/>
    </row>
    <row r="60" spans="1:17" ht="13.5" customHeight="1" x14ac:dyDescent="0.25">
      <c r="A60" s="72" t="s">
        <v>55</v>
      </c>
      <c r="B60" s="42">
        <f t="shared" ref="B60:H60" si="12">B61</f>
        <v>0</v>
      </c>
      <c r="C60" s="43">
        <f t="shared" si="12"/>
        <v>18219.789383491501</v>
      </c>
      <c r="D60" s="171">
        <f t="shared" si="12"/>
        <v>195466</v>
      </c>
      <c r="E60" s="45">
        <f t="shared" si="12"/>
        <v>464653</v>
      </c>
      <c r="F60" s="45">
        <f t="shared" si="12"/>
        <v>591818</v>
      </c>
      <c r="G60" s="282">
        <f t="shared" si="12"/>
        <v>612528</v>
      </c>
      <c r="H60" s="282">
        <f t="shared" si="12"/>
        <v>615844</v>
      </c>
      <c r="I60" s="23"/>
      <c r="J60" s="23"/>
      <c r="K60" s="23"/>
      <c r="L60" s="23"/>
      <c r="M60" s="23"/>
      <c r="N60" s="23"/>
      <c r="O60" s="23"/>
      <c r="P60" s="23"/>
      <c r="Q60" s="23"/>
    </row>
    <row r="61" spans="1:17" ht="13.5" customHeight="1" x14ac:dyDescent="0.25">
      <c r="A61" s="29" t="s">
        <v>56</v>
      </c>
      <c r="B61" s="25">
        <f t="shared" ref="B61:F61" si="13">B62+B63</f>
        <v>0</v>
      </c>
      <c r="C61" s="26">
        <f t="shared" si="13"/>
        <v>18219.789383491501</v>
      </c>
      <c r="D61" s="170">
        <f t="shared" si="13"/>
        <v>195466</v>
      </c>
      <c r="E61" s="28">
        <f t="shared" si="13"/>
        <v>464653</v>
      </c>
      <c r="F61" s="28">
        <f t="shared" si="13"/>
        <v>591818</v>
      </c>
      <c r="G61" s="55">
        <f t="shared" ref="G61:H61" si="14">G62+G63</f>
        <v>612528</v>
      </c>
      <c r="H61" s="55">
        <f t="shared" si="14"/>
        <v>615844</v>
      </c>
      <c r="I61" s="23"/>
      <c r="J61" s="23"/>
      <c r="K61" s="23"/>
      <c r="L61" s="23"/>
      <c r="M61" s="23"/>
      <c r="N61" s="23"/>
      <c r="O61" s="23"/>
      <c r="P61" s="23"/>
      <c r="Q61" s="23"/>
    </row>
    <row r="62" spans="1:17" ht="13.5" customHeight="1" x14ac:dyDescent="0.25">
      <c r="A62" s="29" t="s">
        <v>57</v>
      </c>
      <c r="B62" s="30">
        <f>ESA2010_sept25!B65-ESA2010_20_jun25!B65</f>
        <v>0</v>
      </c>
      <c r="C62" s="31">
        <f>ESA2010_sept25!C65-ESA2010_20_jun25!C65</f>
        <v>18219.789383491501</v>
      </c>
      <c r="D62" s="30">
        <f>ESA2010_sept25!D65-ESA2010_20_jun25!D65</f>
        <v>193427</v>
      </c>
      <c r="E62" s="33">
        <f>ESA2010_sept25!E65-ESA2010_20_jun25!E65</f>
        <v>462739</v>
      </c>
      <c r="F62" s="34">
        <f>ESA2010_sept25!F65-ESA2010_20_jun25!F65</f>
        <v>590298</v>
      </c>
      <c r="G62" s="33">
        <f>ESA2010_sept25!G65-ESA2010_20_jun25!G65</f>
        <v>611135</v>
      </c>
      <c r="H62" s="33">
        <f>ESA2010_sept25!H65-ESA2010_20_jun25!H65</f>
        <v>614734</v>
      </c>
      <c r="I62" s="23"/>
      <c r="J62" s="23"/>
      <c r="K62" s="23"/>
      <c r="L62" s="23"/>
      <c r="M62" s="23"/>
      <c r="N62" s="23"/>
      <c r="O62" s="23"/>
      <c r="P62" s="23"/>
      <c r="Q62" s="23"/>
    </row>
    <row r="63" spans="1:17" ht="13.5" customHeight="1" x14ac:dyDescent="0.25">
      <c r="A63" s="29" t="s">
        <v>58</v>
      </c>
      <c r="B63" s="30">
        <f>ESA2010_sept25!B66-ESA2010_20_jun25!B66</f>
        <v>0</v>
      </c>
      <c r="C63" s="31">
        <f>ESA2010_sept25!C66-ESA2010_20_jun25!C66</f>
        <v>0</v>
      </c>
      <c r="D63" s="30">
        <f>ESA2010_sept25!D66-ESA2010_20_jun25!D66</f>
        <v>2039</v>
      </c>
      <c r="E63" s="33">
        <f>ESA2010_sept25!E66-ESA2010_20_jun25!E66</f>
        <v>1914</v>
      </c>
      <c r="F63" s="34">
        <f>ESA2010_sept25!F66-ESA2010_20_jun25!F66</f>
        <v>1520</v>
      </c>
      <c r="G63" s="33">
        <f>ESA2010_sept25!G66-ESA2010_20_jun25!G66</f>
        <v>1393</v>
      </c>
      <c r="H63" s="33">
        <f>ESA2010_sept25!H66-ESA2010_20_jun25!H66</f>
        <v>1110</v>
      </c>
      <c r="I63" s="23"/>
      <c r="J63" s="23"/>
      <c r="K63" s="23"/>
      <c r="L63" s="23"/>
      <c r="M63" s="23"/>
      <c r="N63" s="23"/>
      <c r="O63" s="23"/>
      <c r="P63" s="23"/>
      <c r="Q63" s="23"/>
    </row>
    <row r="64" spans="1:17" ht="13.5" customHeight="1" x14ac:dyDescent="0.25">
      <c r="A64" s="72" t="s">
        <v>59</v>
      </c>
      <c r="B64" s="42">
        <f t="shared" ref="B64:H64" si="15">B65</f>
        <v>0</v>
      </c>
      <c r="C64" s="43">
        <f t="shared" si="15"/>
        <v>0</v>
      </c>
      <c r="D64" s="171">
        <f t="shared" si="15"/>
        <v>102566</v>
      </c>
      <c r="E64" s="45">
        <f t="shared" si="15"/>
        <v>543159</v>
      </c>
      <c r="F64" s="45">
        <f t="shared" si="15"/>
        <v>556910</v>
      </c>
      <c r="G64" s="282">
        <f t="shared" si="15"/>
        <v>538490</v>
      </c>
      <c r="H64" s="282">
        <f t="shared" si="15"/>
        <v>549191</v>
      </c>
      <c r="I64" s="23"/>
      <c r="J64" s="23"/>
      <c r="K64" s="23"/>
      <c r="L64" s="23"/>
      <c r="M64" s="23"/>
      <c r="N64" s="23"/>
      <c r="O64" s="23"/>
      <c r="P64" s="23"/>
      <c r="Q64" s="23"/>
    </row>
    <row r="65" spans="1:20" ht="13.5" customHeight="1" x14ac:dyDescent="0.25">
      <c r="A65" s="29" t="s">
        <v>56</v>
      </c>
      <c r="B65" s="30">
        <f>ESA2010_sept25!B68-ESA2010_20_jun25!B68</f>
        <v>0</v>
      </c>
      <c r="C65" s="31">
        <f>ESA2010_sept25!C68-ESA2010_20_jun25!C68</f>
        <v>0</v>
      </c>
      <c r="D65" s="30">
        <f>ESA2010_sept25!D68-ESA2010_20_jun25!D68</f>
        <v>102566</v>
      </c>
      <c r="E65" s="33">
        <f>ESA2010_sept25!E68-ESA2010_20_jun25!E68</f>
        <v>543159</v>
      </c>
      <c r="F65" s="34">
        <f>ESA2010_sept25!F68-ESA2010_20_jun25!F68</f>
        <v>556910</v>
      </c>
      <c r="G65" s="33">
        <f>ESA2010_sept25!G68-ESA2010_20_jun25!G68</f>
        <v>538490</v>
      </c>
      <c r="H65" s="33">
        <f>ESA2010_sept25!H68-ESA2010_20_jun25!H68</f>
        <v>549191</v>
      </c>
      <c r="I65" s="23"/>
      <c r="J65" s="23"/>
      <c r="K65" s="23"/>
      <c r="L65" s="23"/>
      <c r="M65" s="23"/>
      <c r="N65" s="23"/>
      <c r="O65" s="23"/>
      <c r="P65" s="23"/>
      <c r="Q65" s="23"/>
    </row>
    <row r="66" spans="1:20" ht="14.25" customHeight="1" thickBot="1" x14ac:dyDescent="0.3">
      <c r="A66" s="76" t="s">
        <v>60</v>
      </c>
      <c r="B66" s="30">
        <f>ESA2010_sept25!B69-ESA2010_20_jun25!B69</f>
        <v>0</v>
      </c>
      <c r="C66" s="31">
        <f>ESA2010_sept25!C69-ESA2010_20_jun25!C69</f>
        <v>-109</v>
      </c>
      <c r="D66" s="30">
        <f>ESA2010_sept25!D69-ESA2010_20_jun25!D69</f>
        <v>0</v>
      </c>
      <c r="E66" s="33">
        <f>ESA2010_sept25!E69-ESA2010_20_jun25!E69</f>
        <v>934</v>
      </c>
      <c r="F66" s="34">
        <f>ESA2010_sept25!F69-ESA2010_20_jun25!F69</f>
        <v>841</v>
      </c>
      <c r="G66" s="33">
        <f>ESA2010_sept25!G69-ESA2010_20_jun25!G69</f>
        <v>875</v>
      </c>
      <c r="H66" s="33">
        <f>ESA2010_sept25!H69-ESA2010_20_jun25!H69</f>
        <v>788</v>
      </c>
      <c r="I66" s="23"/>
      <c r="J66" s="23"/>
      <c r="K66" s="23"/>
      <c r="L66" s="23"/>
      <c r="M66" s="23"/>
      <c r="N66" s="23"/>
      <c r="O66" s="23"/>
      <c r="P66" s="23"/>
      <c r="Q66" s="23"/>
    </row>
    <row r="67" spans="1:20" ht="14.25" customHeight="1" thickBot="1" x14ac:dyDescent="0.3">
      <c r="A67" s="78" t="s">
        <v>61</v>
      </c>
      <c r="B67" s="79">
        <f t="shared" ref="B67:H67" si="16">B35+B32+B27+B15+B5</f>
        <v>-114870.01975000091</v>
      </c>
      <c r="C67" s="80">
        <f t="shared" si="16"/>
        <v>-78446.149236666737</v>
      </c>
      <c r="D67" s="173">
        <f t="shared" si="16"/>
        <v>-362341</v>
      </c>
      <c r="E67" s="82">
        <f t="shared" si="16"/>
        <v>54919</v>
      </c>
      <c r="F67" s="82">
        <f t="shared" si="16"/>
        <v>-82238</v>
      </c>
      <c r="G67" s="238">
        <f t="shared" si="16"/>
        <v>-196869</v>
      </c>
      <c r="H67" s="238">
        <f t="shared" si="16"/>
        <v>-333438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20" ht="13.5" customHeight="1" x14ac:dyDescent="0.25">
      <c r="A68" s="83" t="s">
        <v>62</v>
      </c>
      <c r="B68" s="25">
        <f>ESA2010_sept25!B71-ESA2010_20_jun25!B71</f>
        <v>-114870.01974999905</v>
      </c>
      <c r="C68" s="84">
        <f>ESA2010_sept25!C71-ESA2010_20_jun25!C71</f>
        <v>-78041.964926667511</v>
      </c>
      <c r="D68" s="170">
        <f>ESA2010_sept25!D71-ESA2010_20_jun25!D71</f>
        <v>-434776</v>
      </c>
      <c r="E68" s="28">
        <f>ESA2010_sept25!E71-ESA2010_20_jun25!E71</f>
        <v>13509</v>
      </c>
      <c r="F68" s="28">
        <f>ESA2010_sept25!F71-ESA2010_20_jun25!F71</f>
        <v>-114345</v>
      </c>
      <c r="G68" s="55">
        <f>ESA2010_sept25!G71-ESA2010_20_jun25!G71</f>
        <v>-199941</v>
      </c>
      <c r="H68" s="55">
        <f>ESA2010_sept25!H71-ESA2010_20_jun25!H71</f>
        <v>-308935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20" ht="13.5" customHeight="1" x14ac:dyDescent="0.25">
      <c r="A69" s="83" t="s">
        <v>63</v>
      </c>
      <c r="B69" s="25">
        <f>ESA2010_sept25!B72-ESA2010_20_jun25!B72</f>
        <v>0</v>
      </c>
      <c r="C69" s="84">
        <f>ESA2010_sept25!C72-ESA2010_20_jun25!C72</f>
        <v>0</v>
      </c>
      <c r="D69" s="170">
        <f>ESA2010_sept25!D72-ESA2010_20_jun25!D72</f>
        <v>-164</v>
      </c>
      <c r="E69" s="28">
        <f>ESA2010_sept25!E72-ESA2010_20_jun25!E72</f>
        <v>9065</v>
      </c>
      <c r="F69" s="28">
        <f>ESA2010_sept25!F72-ESA2010_20_jun25!F72</f>
        <v>10909</v>
      </c>
      <c r="G69" s="55">
        <f>ESA2010_sept25!G72-ESA2010_20_jun25!G72</f>
        <v>11446</v>
      </c>
      <c r="H69" s="55">
        <f>ESA2010_sept25!H72-ESA2010_20_jun25!H72</f>
        <v>12067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20" ht="13.5" customHeight="1" x14ac:dyDescent="0.25">
      <c r="A70" s="24" t="s">
        <v>64</v>
      </c>
      <c r="B70" s="25">
        <f>ESA2010_sept25!B73-ESA2010_20_jun25!B73</f>
        <v>0</v>
      </c>
      <c r="C70" s="84">
        <f>ESA2010_sept25!C73-ESA2010_20_jun25!C73</f>
        <v>0</v>
      </c>
      <c r="D70" s="170">
        <f>ESA2010_sept25!D73-ESA2010_20_jun25!D73</f>
        <v>0</v>
      </c>
      <c r="E70" s="28">
        <f>ESA2010_sept25!E73-ESA2010_20_jun25!E73</f>
        <v>0</v>
      </c>
      <c r="F70" s="28">
        <f>ESA2010_sept25!F73-ESA2010_20_jun25!F73</f>
        <v>0</v>
      </c>
      <c r="G70" s="55">
        <f>ESA2010_sept25!G73-ESA2010_20_jun25!G73</f>
        <v>0</v>
      </c>
      <c r="H70" s="55">
        <f>ESA2010_sept25!H73-ESA2010_20_jun25!H73</f>
        <v>0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20" ht="13.5" customHeight="1" x14ac:dyDescent="0.25">
      <c r="A71" s="24" t="s">
        <v>65</v>
      </c>
      <c r="B71" s="25">
        <f>ESA2010_sept25!B74-ESA2010_20_jun25!B74</f>
        <v>0</v>
      </c>
      <c r="C71" s="84">
        <f>ESA2010_sept25!C74-ESA2010_20_jun25!C74</f>
        <v>-282.80891999974847</v>
      </c>
      <c r="D71" s="170">
        <f>ESA2010_sept25!D74-ESA2010_20_jun25!D74</f>
        <v>47353</v>
      </c>
      <c r="E71" s="28">
        <f>ESA2010_sept25!E74-ESA2010_20_jun25!E74</f>
        <v>17102</v>
      </c>
      <c r="F71" s="28">
        <f>ESA2010_sept25!F74-ESA2010_20_jun25!F74</f>
        <v>9605</v>
      </c>
      <c r="G71" s="55">
        <f>ESA2010_sept25!G74-ESA2010_20_jun25!G74</f>
        <v>-10069</v>
      </c>
      <c r="H71" s="55">
        <f>ESA2010_sept25!H74-ESA2010_20_jun25!H74</f>
        <v>-28998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20" ht="13.5" customHeight="1" x14ac:dyDescent="0.25">
      <c r="A72" s="24" t="s">
        <v>66</v>
      </c>
      <c r="B72" s="25">
        <f>ESA2010_sept25!B75-ESA2010_20_jun25!B75</f>
        <v>0</v>
      </c>
      <c r="C72" s="84">
        <f>ESA2010_sept25!C75-ESA2010_20_jun25!C75</f>
        <v>-121.37538999971002</v>
      </c>
      <c r="D72" s="170">
        <f>ESA2010_sept25!D75-ESA2010_20_jun25!D75</f>
        <v>25506</v>
      </c>
      <c r="E72" s="28">
        <f>ESA2010_sept25!E75-ESA2010_20_jun25!E75</f>
        <v>16619</v>
      </c>
      <c r="F72" s="28">
        <f>ESA2010_sept25!F75-ESA2010_20_jun25!F75</f>
        <v>12948</v>
      </c>
      <c r="G72" s="55">
        <f>ESA2010_sept25!G75-ESA2010_20_jun25!G75</f>
        <v>3060</v>
      </c>
      <c r="H72" s="55">
        <f>ESA2010_sept25!H75-ESA2010_20_jun25!H75</f>
        <v>-6183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20" ht="13.5" customHeight="1" x14ac:dyDescent="0.25">
      <c r="A73" s="24" t="s">
        <v>67</v>
      </c>
      <c r="B73" s="25">
        <f>ESA2010_sept25!B76-ESA2010_20_jun25!B76</f>
        <v>0</v>
      </c>
      <c r="C73" s="84">
        <f>ESA2010_sept25!C76-ESA2010_20_jun25!C76</f>
        <v>0</v>
      </c>
      <c r="D73" s="170">
        <f>ESA2010_sept25!D76-ESA2010_20_jun25!D76</f>
        <v>0</v>
      </c>
      <c r="E73" s="28">
        <f>ESA2010_sept25!E76-ESA2010_20_jun25!E76</f>
        <v>0</v>
      </c>
      <c r="F73" s="28">
        <f>ESA2010_sept25!F76-ESA2010_20_jun25!F76</f>
        <v>0</v>
      </c>
      <c r="G73" s="55">
        <f>ESA2010_sept25!G76-ESA2010_20_jun25!G76</f>
        <v>0</v>
      </c>
      <c r="H73" s="55">
        <f>ESA2010_sept25!H76-ESA2010_20_jun25!H76</f>
        <v>0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20" ht="13.5" customHeight="1" x14ac:dyDescent="0.25">
      <c r="A74" s="24" t="s">
        <v>68</v>
      </c>
      <c r="B74" s="25">
        <f>ESA2010_sept25!B77-ESA2010_20_jun25!B77</f>
        <v>0</v>
      </c>
      <c r="C74" s="84">
        <f>ESA2010_sept25!C77-ESA2010_20_jun25!C77</f>
        <v>0</v>
      </c>
      <c r="D74" s="170">
        <f>ESA2010_sept25!D77-ESA2010_20_jun25!D77</f>
        <v>-260</v>
      </c>
      <c r="E74" s="28">
        <f>ESA2010_sept25!E77-ESA2010_20_jun25!E77</f>
        <v>-1376</v>
      </c>
      <c r="F74" s="28">
        <f>ESA2010_sept25!F77-ESA2010_20_jun25!F77</f>
        <v>-1355</v>
      </c>
      <c r="G74" s="55">
        <f>ESA2010_sept25!G77-ESA2010_20_jun25!G77</f>
        <v>-1365</v>
      </c>
      <c r="H74" s="55">
        <f>ESA2010_sept25!H77-ESA2010_20_jun25!H77</f>
        <v>-1389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20" ht="14.25" customHeight="1" thickBot="1" x14ac:dyDescent="0.3">
      <c r="A75" s="86" t="s">
        <v>69</v>
      </c>
      <c r="B75" s="50">
        <f t="shared" ref="B75:F75" si="17">B59</f>
        <v>0</v>
      </c>
      <c r="C75" s="87">
        <f t="shared" si="17"/>
        <v>18219.789383491501</v>
      </c>
      <c r="D75" s="174">
        <f t="shared" si="17"/>
        <v>298032</v>
      </c>
      <c r="E75" s="187">
        <f t="shared" si="17"/>
        <v>1007812</v>
      </c>
      <c r="F75" s="187">
        <f t="shared" si="17"/>
        <v>1148728</v>
      </c>
      <c r="G75" s="286">
        <f t="shared" ref="G75:H75" si="18">G59</f>
        <v>1151018</v>
      </c>
      <c r="H75" s="286">
        <f t="shared" si="18"/>
        <v>1165035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20" ht="14.25" customHeight="1" thickBot="1" x14ac:dyDescent="0.3">
      <c r="A76" s="89" t="s">
        <v>70</v>
      </c>
      <c r="B76" s="79">
        <f t="shared" ref="B76:F76" si="19">B67+B75</f>
        <v>-114870.01975000091</v>
      </c>
      <c r="C76" s="90">
        <f t="shared" si="19"/>
        <v>-60226.359853175236</v>
      </c>
      <c r="D76" s="173">
        <f t="shared" si="19"/>
        <v>-64309</v>
      </c>
      <c r="E76" s="82">
        <f t="shared" si="19"/>
        <v>1062731</v>
      </c>
      <c r="F76" s="82">
        <f t="shared" si="19"/>
        <v>1066490</v>
      </c>
      <c r="G76" s="238">
        <f t="shared" ref="G76:H76" si="20">G67+G75</f>
        <v>954149</v>
      </c>
      <c r="H76" s="238">
        <f t="shared" si="20"/>
        <v>831597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20" s="91" customFormat="1" ht="13.5" customHeight="1" thickBot="1" x14ac:dyDescent="0.3">
      <c r="A77" s="92"/>
      <c r="B77" s="396"/>
      <c r="C77" s="396"/>
      <c r="D77" s="396"/>
      <c r="E77" s="396"/>
      <c r="F77" s="396"/>
      <c r="G77" s="396"/>
      <c r="H77" s="396"/>
      <c r="I77" s="23"/>
      <c r="J77" s="23"/>
      <c r="K77" s="23"/>
      <c r="L77" s="23"/>
      <c r="M77" s="23"/>
      <c r="N77" s="23"/>
      <c r="O77" s="23"/>
      <c r="P77" s="23"/>
      <c r="Q77" s="23"/>
    </row>
    <row r="78" spans="1:20" ht="14.25" customHeight="1" thickBot="1" x14ac:dyDescent="0.3">
      <c r="A78" s="95" t="s">
        <v>71</v>
      </c>
      <c r="B78" s="197">
        <f t="shared" ref="B78:F78" si="21">SUM(B79:B80)</f>
        <v>0</v>
      </c>
      <c r="C78" s="97">
        <f t="shared" si="21"/>
        <v>0</v>
      </c>
      <c r="D78" s="98">
        <f t="shared" si="21"/>
        <v>0</v>
      </c>
      <c r="E78" s="99">
        <f t="shared" si="21"/>
        <v>1297</v>
      </c>
      <c r="F78" s="99">
        <f t="shared" si="21"/>
        <v>2743</v>
      </c>
      <c r="G78" s="97">
        <f t="shared" ref="G78:H78" si="22">SUM(G79:G80)</f>
        <v>2139</v>
      </c>
      <c r="H78" s="97">
        <f t="shared" si="22"/>
        <v>2189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 ht="13.5" customHeight="1" x14ac:dyDescent="0.25">
      <c r="A79" s="105" t="s">
        <v>72</v>
      </c>
      <c r="B79" s="198">
        <f>ESA2010_sept25!B82-ESA2010_20_jun25!B82</f>
        <v>0</v>
      </c>
      <c r="C79" s="107">
        <f>ESA2010_sept25!C82-ESA2010_20_jun25!C82</f>
        <v>0</v>
      </c>
      <c r="D79" s="108">
        <f>ESA2010_sept25!D82-ESA2010_20_jun25!D82</f>
        <v>0</v>
      </c>
      <c r="E79" s="109">
        <f>ESA2010_sept25!E82-ESA2010_20_jun25!E82</f>
        <v>1297</v>
      </c>
      <c r="F79" s="109">
        <f>ESA2010_sept25!F82-ESA2010_20_jun25!F82</f>
        <v>2743</v>
      </c>
      <c r="G79" s="107">
        <f>ESA2010_sept25!G82-ESA2010_20_jun25!G82</f>
        <v>2139</v>
      </c>
      <c r="H79" s="107">
        <f>ESA2010_sept25!H82-ESA2010_20_jun25!H82</f>
        <v>2189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1:20" ht="14.25" customHeight="1" thickBot="1" x14ac:dyDescent="0.3">
      <c r="A80" s="112" t="s">
        <v>73</v>
      </c>
      <c r="B80" s="199">
        <f>ESA2010_sept25!B83-ESA2010_20_jun25!B83</f>
        <v>0</v>
      </c>
      <c r="C80" s="200">
        <f>ESA2010_sept25!C83-ESA2010_20_jun25!C83</f>
        <v>0</v>
      </c>
      <c r="D80" s="201">
        <f>ESA2010_sept25!D83-ESA2010_20_jun25!D83</f>
        <v>0</v>
      </c>
      <c r="E80" s="199">
        <f>ESA2010_sept25!E83-ESA2010_20_jun25!E83</f>
        <v>0</v>
      </c>
      <c r="F80" s="199">
        <f>ESA2010_sept25!F83-ESA2010_20_jun25!F83</f>
        <v>0</v>
      </c>
      <c r="G80" s="200">
        <f>ESA2010_sept25!G83-ESA2010_20_jun25!G83</f>
        <v>0</v>
      </c>
      <c r="H80" s="200">
        <f>ESA2010_sept25!H83-ESA2010_20_jun25!H83</f>
        <v>0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1:17" ht="17.25" customHeight="1" thickBot="1" x14ac:dyDescent="0.35">
      <c r="A81" s="120"/>
      <c r="B81" s="202"/>
      <c r="C81" s="202"/>
      <c r="D81" s="202"/>
      <c r="E81" s="202"/>
      <c r="F81" s="202"/>
      <c r="G81" s="202"/>
      <c r="H81" s="202"/>
      <c r="I81" s="23"/>
      <c r="J81" s="23"/>
      <c r="K81" s="23"/>
      <c r="L81" s="23"/>
      <c r="M81" s="23"/>
      <c r="N81" s="23"/>
      <c r="O81" s="23"/>
      <c r="P81" s="23"/>
      <c r="Q81" s="23"/>
    </row>
    <row r="82" spans="1:17" ht="17.25" customHeight="1" thickBot="1" x14ac:dyDescent="0.3">
      <c r="A82" s="95" t="s">
        <v>96</v>
      </c>
      <c r="B82" s="96">
        <f>+B83</f>
        <v>0</v>
      </c>
      <c r="C82" s="97">
        <f t="shared" ref="C82:H82" si="23">+C83</f>
        <v>0</v>
      </c>
      <c r="D82" s="98">
        <f t="shared" si="23"/>
        <v>0</v>
      </c>
      <c r="E82" s="99">
        <f t="shared" si="23"/>
        <v>0</v>
      </c>
      <c r="F82" s="99">
        <f t="shared" si="23"/>
        <v>0</v>
      </c>
      <c r="G82" s="197">
        <f t="shared" si="23"/>
        <v>0</v>
      </c>
      <c r="H82" s="321">
        <f t="shared" si="23"/>
        <v>0</v>
      </c>
      <c r="I82" s="23"/>
      <c r="J82" s="23"/>
      <c r="K82" s="23"/>
      <c r="L82" s="23"/>
      <c r="M82" s="23"/>
      <c r="N82" s="23"/>
      <c r="O82" s="23"/>
      <c r="P82" s="23"/>
      <c r="Q82" s="23"/>
    </row>
    <row r="83" spans="1:17" ht="17.25" customHeight="1" thickBot="1" x14ac:dyDescent="0.3">
      <c r="A83" s="112" t="s">
        <v>72</v>
      </c>
      <c r="B83" s="106">
        <f>ESA2010_sept25!B86-ESA2010_20_jun25!B86</f>
        <v>0</v>
      </c>
      <c r="C83" s="107">
        <f>ESA2010_sept25!C86-ESA2010_20_jun25!C86</f>
        <v>0</v>
      </c>
      <c r="D83" s="108">
        <f>ESA2010_sept25!D86-ESA2010_20_jun25!D86</f>
        <v>0</v>
      </c>
      <c r="E83" s="109">
        <f>ESA2010_sept25!E86-ESA2010_20_jun25!E86+ESA2010_sept25!E90</f>
        <v>0</v>
      </c>
      <c r="F83" s="109">
        <f>ESA2010_sept25!F86-ESA2010_20_jun25!F86+ESA2010_sept25!F90</f>
        <v>0</v>
      </c>
      <c r="G83" s="324">
        <f>ESA2010_sept25!G86-ESA2010_20_jun25!G86+ESA2010_sept25!G90</f>
        <v>0</v>
      </c>
      <c r="H83" s="322">
        <f>ESA2010_sept25!H86-ESA2010_20_jun25!H86+ESA2010_sept25!H90</f>
        <v>0</v>
      </c>
      <c r="I83" s="23"/>
      <c r="J83" s="23"/>
      <c r="K83" s="23"/>
      <c r="L83" s="23"/>
      <c r="M83" s="23"/>
      <c r="N83" s="23"/>
      <c r="O83" s="23"/>
      <c r="P83" s="23"/>
      <c r="Q83" s="23"/>
    </row>
    <row r="84" spans="1:17" ht="17.25" customHeight="1" thickBot="1" x14ac:dyDescent="0.35">
      <c r="A84" s="120"/>
      <c r="B84" s="202"/>
      <c r="C84" s="202"/>
      <c r="D84" s="202"/>
      <c r="E84" s="202"/>
      <c r="F84" s="202"/>
      <c r="G84" s="202"/>
      <c r="H84" s="202"/>
      <c r="I84" s="23"/>
      <c r="J84" s="23"/>
      <c r="K84" s="23"/>
      <c r="L84" s="23"/>
      <c r="M84" s="23"/>
      <c r="N84" s="23"/>
      <c r="O84" s="23"/>
      <c r="P84" s="23"/>
      <c r="Q84" s="23"/>
    </row>
    <row r="85" spans="1:17" s="125" customFormat="1" ht="14.25" customHeight="1" thickBot="1" x14ac:dyDescent="0.3">
      <c r="A85" s="100" t="s">
        <v>74</v>
      </c>
      <c r="B85" s="131">
        <f>ESA2010_sept25!B89-ESA2010_20_jun25!B88</f>
        <v>0</v>
      </c>
      <c r="C85" s="127">
        <f>ESA2010_sept25!C89-ESA2010_20_jun25!C88</f>
        <v>0</v>
      </c>
      <c r="D85" s="128">
        <f>ESA2010_sept25!D89-ESA2010_20_jun25!D88</f>
        <v>17341</v>
      </c>
      <c r="E85" s="131">
        <f>ESA2010_sept25!E89-ESA2010_20_jun25!E88</f>
        <v>35065</v>
      </c>
      <c r="F85" s="130">
        <f>ESA2010_sept25!F89-ESA2010_20_jun25!F88</f>
        <v>46386</v>
      </c>
      <c r="G85" s="127">
        <f>ESA2010_sept25!G89-ESA2010_20_jun25!G88</f>
        <v>48636</v>
      </c>
      <c r="H85" s="127">
        <f>ESA2010_sept25!H89-ESA2010_20_jun25!H88</f>
        <v>49427</v>
      </c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6.5" customHeight="1" thickBot="1" x14ac:dyDescent="0.35">
      <c r="A86" s="120"/>
      <c r="B86" s="225"/>
      <c r="C86" s="225"/>
      <c r="D86" s="225"/>
      <c r="E86" s="225"/>
      <c r="F86" s="225"/>
      <c r="G86" s="225"/>
      <c r="H86" s="225"/>
      <c r="I86" s="23"/>
      <c r="J86" s="23"/>
      <c r="K86" s="23"/>
      <c r="L86" s="23"/>
      <c r="M86" s="23"/>
      <c r="N86" s="23"/>
      <c r="O86" s="23"/>
      <c r="P86" s="23"/>
      <c r="Q86" s="23"/>
    </row>
    <row r="87" spans="1:17" ht="14.25" customHeight="1" thickBot="1" x14ac:dyDescent="0.3">
      <c r="A87" s="134" t="s">
        <v>75</v>
      </c>
      <c r="B87" s="203">
        <f t="shared" ref="B87:F87" si="24">SUM(B88,B91,B94)</f>
        <v>0</v>
      </c>
      <c r="C87" s="204">
        <f t="shared" si="24"/>
        <v>1057</v>
      </c>
      <c r="D87" s="203">
        <f t="shared" si="24"/>
        <v>3560</v>
      </c>
      <c r="E87" s="205">
        <f t="shared" si="24"/>
        <v>3075</v>
      </c>
      <c r="F87" s="230">
        <f t="shared" si="24"/>
        <v>5036</v>
      </c>
      <c r="G87" s="204">
        <f t="shared" ref="G87:H87" si="25">SUM(G88,G91,G94)</f>
        <v>4984</v>
      </c>
      <c r="H87" s="204">
        <f t="shared" si="25"/>
        <v>4601</v>
      </c>
      <c r="I87" s="23"/>
      <c r="J87" s="23"/>
      <c r="K87" s="23"/>
      <c r="L87" s="23"/>
      <c r="M87" s="23"/>
      <c r="N87" s="23"/>
      <c r="O87" s="23"/>
      <c r="P87" s="23"/>
      <c r="Q87" s="23"/>
    </row>
    <row r="88" spans="1:17" ht="13.5" customHeight="1" x14ac:dyDescent="0.25">
      <c r="A88" s="53" t="s">
        <v>76</v>
      </c>
      <c r="B88" s="206">
        <f t="shared" ref="B88:F88" si="26">SUM(B89:B90)</f>
        <v>0</v>
      </c>
      <c r="C88" s="207">
        <f t="shared" si="26"/>
        <v>0</v>
      </c>
      <c r="D88" s="208">
        <f t="shared" si="26"/>
        <v>0</v>
      </c>
      <c r="E88" s="209">
        <f t="shared" si="26"/>
        <v>0</v>
      </c>
      <c r="F88" s="231">
        <f t="shared" si="26"/>
        <v>0</v>
      </c>
      <c r="G88" s="207">
        <f t="shared" ref="G88:H88" si="27">SUM(G89:G90)</f>
        <v>0</v>
      </c>
      <c r="H88" s="207">
        <f t="shared" si="27"/>
        <v>0</v>
      </c>
      <c r="I88" s="23"/>
      <c r="J88" s="23"/>
      <c r="K88" s="23"/>
      <c r="L88" s="23"/>
      <c r="M88" s="23"/>
      <c r="N88" s="23"/>
      <c r="O88" s="23"/>
      <c r="P88" s="23"/>
      <c r="Q88" s="23"/>
    </row>
    <row r="89" spans="1:17" ht="13.5" customHeight="1" x14ac:dyDescent="0.25">
      <c r="A89" s="210" t="s">
        <v>8</v>
      </c>
      <c r="B89" s="211">
        <f>ESA2010_sept25!B93-ESA2010_20_jun25!B92</f>
        <v>0</v>
      </c>
      <c r="C89" s="142">
        <f>ESA2010_sept25!C93-ESA2010_20_jun25!C92</f>
        <v>0</v>
      </c>
      <c r="D89" s="212">
        <f>ESA2010_sept25!D93-ESA2010_20_jun25!D92</f>
        <v>0</v>
      </c>
      <c r="E89" s="144">
        <f>ESA2010_sept25!E93-ESA2010_20_jun25!E92</f>
        <v>0</v>
      </c>
      <c r="F89" s="145">
        <f>ESA2010_sept25!F93-ESA2010_20_jun25!F92</f>
        <v>0</v>
      </c>
      <c r="G89" s="142">
        <f>ESA2010_sept25!G93-ESA2010_20_jun25!G92</f>
        <v>0</v>
      </c>
      <c r="H89" s="142">
        <f>ESA2010_sept25!H93-ESA2010_20_jun25!H92</f>
        <v>0</v>
      </c>
      <c r="I89" s="23"/>
      <c r="J89" s="23"/>
      <c r="K89" s="23"/>
      <c r="L89" s="23"/>
      <c r="M89" s="23"/>
      <c r="N89" s="23"/>
      <c r="O89" s="23"/>
      <c r="P89" s="23"/>
      <c r="Q89" s="23"/>
    </row>
    <row r="90" spans="1:17" ht="13.5" customHeight="1" x14ac:dyDescent="0.25">
      <c r="A90" s="210" t="s">
        <v>9</v>
      </c>
      <c r="B90" s="211">
        <f>ESA2010_sept25!B94-ESA2010_20_jun25!B93</f>
        <v>0</v>
      </c>
      <c r="C90" s="142">
        <f>ESA2010_sept25!C94-ESA2010_20_jun25!C93</f>
        <v>0</v>
      </c>
      <c r="D90" s="212">
        <f>ESA2010_sept25!D94-ESA2010_20_jun25!D93</f>
        <v>0</v>
      </c>
      <c r="E90" s="144">
        <f>ESA2010_sept25!E94-ESA2010_20_jun25!E93</f>
        <v>0</v>
      </c>
      <c r="F90" s="145">
        <f>ESA2010_sept25!F94-ESA2010_20_jun25!F93</f>
        <v>0</v>
      </c>
      <c r="G90" s="142">
        <f>ESA2010_sept25!G94-ESA2010_20_jun25!G93</f>
        <v>0</v>
      </c>
      <c r="H90" s="142">
        <f>ESA2010_sept25!H94-ESA2010_20_jun25!H93</f>
        <v>0</v>
      </c>
      <c r="I90" s="23"/>
      <c r="J90" s="23"/>
      <c r="K90" s="23"/>
      <c r="L90" s="23"/>
      <c r="M90" s="23"/>
      <c r="N90" s="23"/>
      <c r="O90" s="23"/>
      <c r="P90" s="23"/>
      <c r="Q90" s="23"/>
    </row>
    <row r="91" spans="1:17" ht="13.5" customHeight="1" x14ac:dyDescent="0.25">
      <c r="A91" s="53" t="s">
        <v>77</v>
      </c>
      <c r="B91" s="211">
        <f t="shared" ref="B91:E91" si="28">SUM(B92:B93)</f>
        <v>0</v>
      </c>
      <c r="C91" s="213">
        <f t="shared" si="28"/>
        <v>1057</v>
      </c>
      <c r="D91" s="214">
        <f t="shared" si="28"/>
        <v>3560</v>
      </c>
      <c r="E91" s="215">
        <f t="shared" si="28"/>
        <v>3075</v>
      </c>
      <c r="F91" s="232">
        <f t="shared" ref="F91:G91" si="29">SUM(F92:F93)</f>
        <v>5036</v>
      </c>
      <c r="G91" s="213">
        <f t="shared" si="29"/>
        <v>4984</v>
      </c>
      <c r="H91" s="213">
        <f t="shared" ref="H91" si="30">SUM(H92:H93)</f>
        <v>4601</v>
      </c>
      <c r="I91" s="23"/>
      <c r="J91" s="23"/>
      <c r="K91" s="23"/>
      <c r="L91" s="23"/>
      <c r="M91" s="23"/>
      <c r="N91" s="23"/>
      <c r="O91" s="23"/>
      <c r="P91" s="23"/>
      <c r="Q91" s="23"/>
    </row>
    <row r="92" spans="1:17" ht="13.5" customHeight="1" x14ac:dyDescent="0.25">
      <c r="A92" s="210" t="s">
        <v>8</v>
      </c>
      <c r="B92" s="211">
        <f>ESA2010_sept25!B96-ESA2010_20_jun25!B95</f>
        <v>0</v>
      </c>
      <c r="C92" s="142">
        <f>ESA2010_sept25!C96-ESA2010_20_jun25!C95</f>
        <v>14993</v>
      </c>
      <c r="D92" s="212">
        <f>ESA2010_sept25!D96-ESA2010_20_jun25!D95</f>
        <v>12265</v>
      </c>
      <c r="E92" s="144">
        <f>ESA2010_sept25!E96-ESA2010_20_jun25!E95</f>
        <v>12147</v>
      </c>
      <c r="F92" s="145">
        <f>ESA2010_sept25!F96-ESA2010_20_jun25!F95</f>
        <v>13942</v>
      </c>
      <c r="G92" s="142">
        <f>ESA2010_sept25!G96-ESA2010_20_jun25!G95</f>
        <v>14030</v>
      </c>
      <c r="H92" s="142">
        <f>ESA2010_sept25!H96-ESA2010_20_jun25!H95</f>
        <v>13885</v>
      </c>
      <c r="I92" s="23"/>
      <c r="J92" s="23"/>
      <c r="K92" s="23"/>
      <c r="L92" s="23"/>
      <c r="M92" s="23"/>
      <c r="N92" s="23"/>
      <c r="O92" s="23"/>
      <c r="P92" s="23"/>
      <c r="Q92" s="23"/>
    </row>
    <row r="93" spans="1:17" ht="14.25" customHeight="1" x14ac:dyDescent="0.25">
      <c r="A93" s="210" t="s">
        <v>9</v>
      </c>
      <c r="B93" s="211">
        <f>ESA2010_sept25!B97-ESA2010_20_jun25!B96</f>
        <v>0</v>
      </c>
      <c r="C93" s="142">
        <f>ESA2010_sept25!C97-ESA2010_20_jun25!C96</f>
        <v>-13936</v>
      </c>
      <c r="D93" s="212">
        <f>ESA2010_sept25!D97-ESA2010_20_jun25!D96</f>
        <v>-8705</v>
      </c>
      <c r="E93" s="144">
        <f>ESA2010_sept25!E97-ESA2010_20_jun25!E96</f>
        <v>-9072</v>
      </c>
      <c r="F93" s="145">
        <f>ESA2010_sept25!F97-ESA2010_20_jun25!F96</f>
        <v>-8906</v>
      </c>
      <c r="G93" s="142">
        <f>ESA2010_sept25!G97-ESA2010_20_jun25!G96</f>
        <v>-9046</v>
      </c>
      <c r="H93" s="142">
        <f>ESA2010_sept25!H97-ESA2010_20_jun25!H96</f>
        <v>-9284</v>
      </c>
      <c r="I93" s="23"/>
      <c r="J93" s="23"/>
      <c r="K93" s="23"/>
      <c r="L93" s="23"/>
      <c r="M93" s="23"/>
      <c r="N93" s="23"/>
      <c r="O93" s="23"/>
      <c r="P93" s="23"/>
      <c r="Q93" s="23"/>
    </row>
    <row r="94" spans="1:17" ht="14.25" customHeight="1" x14ac:dyDescent="0.25">
      <c r="A94" s="190" t="s">
        <v>78</v>
      </c>
      <c r="B94" s="153">
        <f t="shared" ref="B94:E94" si="31">SUM(B95:B96)</f>
        <v>0</v>
      </c>
      <c r="C94" s="154">
        <f t="shared" si="31"/>
        <v>0</v>
      </c>
      <c r="D94" s="155">
        <f t="shared" si="31"/>
        <v>0</v>
      </c>
      <c r="E94" s="156">
        <f t="shared" si="31"/>
        <v>0</v>
      </c>
      <c r="F94" s="156">
        <f t="shared" ref="F94:G94" si="32">SUM(F95:F96)</f>
        <v>0</v>
      </c>
      <c r="G94" s="157">
        <f t="shared" si="32"/>
        <v>0</v>
      </c>
      <c r="H94" s="157">
        <f t="shared" ref="H94" si="33">SUM(H95:H96)</f>
        <v>0</v>
      </c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14.25" customHeight="1" x14ac:dyDescent="0.25">
      <c r="A95" s="210" t="s">
        <v>8</v>
      </c>
      <c r="B95" s="147">
        <f>ESA2010_sept25!B99-ESA2010_20_jun25!B98</f>
        <v>0</v>
      </c>
      <c r="C95" s="148">
        <f>ESA2010_sept25!C99-ESA2010_20_jun25!C98</f>
        <v>0</v>
      </c>
      <c r="D95" s="149">
        <f>ESA2010_sept25!D99-ESA2010_20_jun25!D98</f>
        <v>0</v>
      </c>
      <c r="E95" s="149">
        <f>ESA2010_sept25!E99-ESA2010_20_jun25!E98</f>
        <v>0</v>
      </c>
      <c r="F95" s="219">
        <f>ESA2010_sept25!F99-ESA2010_20_jun25!F98</f>
        <v>0</v>
      </c>
      <c r="G95" s="148">
        <f>ESA2010_sept25!G99-ESA2010_20_jun25!G98</f>
        <v>0</v>
      </c>
      <c r="H95" s="148">
        <f>ESA2010_sept25!H99-ESA2010_20_jun25!H98</f>
        <v>0</v>
      </c>
      <c r="I95" s="23"/>
      <c r="J95" s="23"/>
      <c r="K95" s="23"/>
      <c r="L95" s="23"/>
      <c r="M95" s="23"/>
      <c r="N95" s="23"/>
      <c r="O95" s="23"/>
      <c r="P95" s="23"/>
      <c r="Q95" s="23"/>
    </row>
    <row r="96" spans="1:17" ht="14.25" customHeight="1" thickBot="1" x14ac:dyDescent="0.3">
      <c r="A96" s="159" t="s">
        <v>9</v>
      </c>
      <c r="B96" s="160">
        <f>ESA2010_sept25!B100-ESA2010_20_jun25!B99</f>
        <v>0</v>
      </c>
      <c r="C96" s="161">
        <f>ESA2010_sept25!C100-ESA2010_20_jun25!C99</f>
        <v>0</v>
      </c>
      <c r="D96" s="160">
        <f>ESA2010_sept25!D100-ESA2010_20_jun25!D99</f>
        <v>0</v>
      </c>
      <c r="E96" s="160">
        <f>ESA2010_sept25!E100-ESA2010_20_jun25!E99</f>
        <v>0</v>
      </c>
      <c r="F96" s="220">
        <f>ESA2010_sept25!F100-ESA2010_20_jun25!F99</f>
        <v>0</v>
      </c>
      <c r="G96" s="161">
        <f>ESA2010_sept25!G100-ESA2010_20_jun25!G99</f>
        <v>0</v>
      </c>
      <c r="H96" s="161">
        <f>ESA2010_sept25!H100-ESA2010_20_jun25!H99</f>
        <v>0</v>
      </c>
      <c r="I96" s="23"/>
      <c r="J96" s="23"/>
      <c r="K96" s="23"/>
      <c r="L96" s="23"/>
      <c r="M96" s="23"/>
      <c r="N96" s="23"/>
      <c r="O96" s="23"/>
      <c r="P96" s="23"/>
      <c r="Q96" s="23"/>
    </row>
    <row r="97" spans="1:14" ht="14.25" customHeight="1" x14ac:dyDescent="0.25">
      <c r="A97" s="216"/>
      <c r="B97" s="217"/>
      <c r="C97" s="217"/>
      <c r="D97" s="217"/>
      <c r="E97" s="217"/>
      <c r="F97" s="217"/>
      <c r="G97" s="217"/>
      <c r="H97" s="217"/>
      <c r="I97" s="23"/>
      <c r="J97" s="23"/>
      <c r="K97" s="23"/>
      <c r="L97" s="23"/>
      <c r="M97" s="23"/>
      <c r="N97" s="23"/>
    </row>
    <row r="98" spans="1:14" x14ac:dyDescent="0.25">
      <c r="B98" s="224"/>
      <c r="C98" s="224"/>
      <c r="D98" s="224"/>
      <c r="E98" s="224"/>
      <c r="F98" s="224"/>
      <c r="G98" s="224"/>
      <c r="H98" s="224"/>
      <c r="I98" s="23"/>
      <c r="J98" s="23"/>
      <c r="K98" s="23"/>
      <c r="L98" s="23"/>
      <c r="M98" s="23"/>
    </row>
    <row r="99" spans="1:14" ht="13" x14ac:dyDescent="0.3">
      <c r="A99" s="218"/>
      <c r="B99" s="132"/>
      <c r="C99" s="132"/>
      <c r="D99" s="132"/>
      <c r="E99" s="132"/>
      <c r="F99" s="132"/>
      <c r="G99" s="132"/>
      <c r="H99" s="132"/>
      <c r="I99" s="22"/>
      <c r="J99" s="22"/>
      <c r="K99" s="22"/>
      <c r="L99" s="22"/>
      <c r="M99" s="22"/>
    </row>
    <row r="100" spans="1:14" x14ac:dyDescent="0.25">
      <c r="B100" s="164"/>
      <c r="C100" s="164"/>
      <c r="D100" s="164"/>
      <c r="E100" s="164"/>
      <c r="F100" s="164"/>
      <c r="G100" s="164"/>
      <c r="H100" s="164"/>
    </row>
    <row r="101" spans="1:14" x14ac:dyDescent="0.25">
      <c r="B101" s="132"/>
      <c r="C101" s="132"/>
      <c r="D101" s="132"/>
      <c r="E101" s="132"/>
      <c r="F101" s="132"/>
      <c r="G101" s="132"/>
      <c r="H101" s="132"/>
    </row>
    <row r="102" spans="1:14" x14ac:dyDescent="0.25">
      <c r="B102" s="132"/>
      <c r="C102" s="132"/>
      <c r="D102" s="132"/>
      <c r="E102" s="132"/>
      <c r="F102" s="132"/>
      <c r="G102" s="132"/>
      <c r="H102" s="132"/>
    </row>
    <row r="103" spans="1:14" x14ac:dyDescent="0.25">
      <c r="B103" s="132"/>
      <c r="C103" s="132"/>
      <c r="D103" s="132"/>
      <c r="E103" s="132"/>
      <c r="F103" s="132"/>
      <c r="G103" s="132"/>
      <c r="H103" s="132"/>
    </row>
    <row r="104" spans="1:14" x14ac:dyDescent="0.25">
      <c r="B104" s="132"/>
      <c r="C104" s="132"/>
      <c r="D104" s="132"/>
      <c r="E104" s="132"/>
      <c r="F104" s="132"/>
      <c r="G104" s="132"/>
      <c r="H104" s="132"/>
    </row>
    <row r="105" spans="1:14" x14ac:dyDescent="0.25">
      <c r="B105" s="132"/>
      <c r="C105" s="132"/>
      <c r="D105" s="132"/>
      <c r="E105" s="132"/>
      <c r="F105" s="132"/>
      <c r="G105" s="132"/>
      <c r="H105" s="132"/>
    </row>
    <row r="106" spans="1:14" x14ac:dyDescent="0.25">
      <c r="B106" s="132"/>
      <c r="C106" s="132"/>
      <c r="D106" s="132"/>
      <c r="E106" s="132"/>
      <c r="F106" s="132"/>
      <c r="G106" s="132"/>
      <c r="H106" s="132"/>
    </row>
    <row r="107" spans="1:14" x14ac:dyDescent="0.25">
      <c r="B107" s="132"/>
      <c r="C107" s="132"/>
      <c r="D107" s="132"/>
      <c r="E107" s="132"/>
      <c r="F107" s="132"/>
      <c r="G107" s="132"/>
      <c r="H107" s="132"/>
    </row>
    <row r="108" spans="1:14" x14ac:dyDescent="0.25">
      <c r="B108" s="132"/>
      <c r="C108" s="132"/>
      <c r="D108" s="132"/>
      <c r="E108" s="132"/>
      <c r="F108" s="132"/>
      <c r="G108" s="132"/>
      <c r="H108" s="132"/>
    </row>
    <row r="109" spans="1:14" x14ac:dyDescent="0.25">
      <c r="B109" s="132"/>
      <c r="C109" s="132"/>
      <c r="D109" s="132"/>
      <c r="E109" s="132"/>
      <c r="F109" s="132"/>
      <c r="G109" s="132"/>
      <c r="H109" s="132"/>
    </row>
    <row r="110" spans="1:14" x14ac:dyDescent="0.25">
      <c r="B110" s="132"/>
      <c r="C110" s="132"/>
      <c r="D110" s="132"/>
      <c r="E110" s="132"/>
      <c r="F110" s="132"/>
      <c r="G110" s="132"/>
      <c r="H110" s="132"/>
    </row>
    <row r="111" spans="1:14" x14ac:dyDescent="0.25">
      <c r="B111" s="132"/>
      <c r="C111" s="132"/>
      <c r="D111" s="132"/>
      <c r="E111" s="132"/>
      <c r="F111" s="132"/>
      <c r="G111" s="132"/>
      <c r="H111" s="132"/>
    </row>
    <row r="112" spans="1:14" x14ac:dyDescent="0.25">
      <c r="B112" s="132"/>
      <c r="C112" s="132"/>
      <c r="D112" s="132"/>
      <c r="E112" s="132"/>
      <c r="F112" s="132"/>
      <c r="G112" s="132"/>
      <c r="H112" s="132"/>
    </row>
    <row r="113" spans="2:8" x14ac:dyDescent="0.25">
      <c r="B113" s="132"/>
      <c r="C113" s="132"/>
      <c r="D113" s="132"/>
      <c r="E113" s="132"/>
      <c r="F113" s="132"/>
      <c r="G113" s="132"/>
      <c r="H113" s="132"/>
    </row>
    <row r="114" spans="2:8" x14ac:dyDescent="0.25">
      <c r="B114" s="132"/>
      <c r="C114" s="132"/>
      <c r="D114" s="132"/>
      <c r="E114" s="132"/>
      <c r="F114" s="132"/>
      <c r="G114" s="132"/>
      <c r="H114" s="132"/>
    </row>
    <row r="115" spans="2:8" x14ac:dyDescent="0.25">
      <c r="B115" s="132"/>
      <c r="C115" s="132"/>
      <c r="D115" s="132"/>
      <c r="E115" s="132"/>
      <c r="F115" s="132"/>
      <c r="G115" s="132"/>
      <c r="H115" s="132"/>
    </row>
    <row r="116" spans="2:8" x14ac:dyDescent="0.25">
      <c r="B116" s="132"/>
      <c r="C116" s="132"/>
      <c r="D116" s="132"/>
      <c r="E116" s="132"/>
      <c r="F116" s="132"/>
      <c r="G116" s="132"/>
      <c r="H116" s="132"/>
    </row>
    <row r="117" spans="2:8" x14ac:dyDescent="0.25">
      <c r="B117" s="132"/>
    </row>
    <row r="118" spans="2:8" x14ac:dyDescent="0.25">
      <c r="B118" s="132"/>
    </row>
    <row r="119" spans="2:8" x14ac:dyDescent="0.25">
      <c r="B119" s="132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 r:id="rId1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90"/>
  <sheetViews>
    <sheetView showGridLines="0" topLeftCell="A53" zoomScaleNormal="100" workbookViewId="0">
      <selection activeCell="Q75" sqref="P75:Q75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9.1796875" style="1"/>
    <col min="10" max="10" width="9.81640625" style="1" bestFit="1" customWidth="1"/>
    <col min="11" max="16384" width="9.1796875" style="1"/>
  </cols>
  <sheetData>
    <row r="1" spans="1:17" ht="15.75" customHeight="1" x14ac:dyDescent="0.25">
      <c r="A1" s="4" t="s">
        <v>98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7" ht="13.5" customHeight="1" thickBot="1" x14ac:dyDescent="0.3">
      <c r="A3" s="11" t="s">
        <v>1</v>
      </c>
      <c r="B3" s="9" t="s">
        <v>2</v>
      </c>
      <c r="C3" s="337" t="s">
        <v>3</v>
      </c>
      <c r="D3" s="410" t="s">
        <v>4</v>
      </c>
      <c r="E3" s="411"/>
      <c r="F3" s="411"/>
      <c r="G3" s="411"/>
      <c r="H3" s="412"/>
      <c r="J3" s="22"/>
      <c r="K3" s="22"/>
      <c r="L3" s="22"/>
      <c r="M3" s="22"/>
      <c r="N3" s="22"/>
      <c r="O3" s="22"/>
      <c r="P3" s="22"/>
    </row>
    <row r="4" spans="1:17" ht="14.25" customHeight="1" thickBot="1" x14ac:dyDescent="0.3">
      <c r="A4" s="12"/>
      <c r="B4" s="13">
        <v>2023</v>
      </c>
      <c r="C4" s="15">
        <v>2024</v>
      </c>
      <c r="D4" s="342">
        <v>2025</v>
      </c>
      <c r="E4" s="313">
        <v>2026</v>
      </c>
      <c r="F4" s="313">
        <v>2027</v>
      </c>
      <c r="G4" s="329">
        <v>2028</v>
      </c>
      <c r="H4" s="341">
        <v>2029</v>
      </c>
      <c r="J4" s="22"/>
      <c r="K4" s="22"/>
      <c r="L4" s="22"/>
      <c r="M4" s="22"/>
      <c r="N4" s="22"/>
      <c r="O4" s="22"/>
      <c r="P4" s="22"/>
    </row>
    <row r="5" spans="1:17" ht="13.5" customHeight="1" x14ac:dyDescent="0.25">
      <c r="A5" s="16" t="s">
        <v>5</v>
      </c>
      <c r="B5" s="348">
        <f>B6+B12+B17+B16</f>
        <v>9471523.8614383619</v>
      </c>
      <c r="C5" s="349">
        <f t="shared" ref="C5:H5" si="0">C6+C12+C17+C16</f>
        <v>9756769.4901599996</v>
      </c>
      <c r="D5" s="350">
        <f t="shared" si="0"/>
        <v>10533990</v>
      </c>
      <c r="E5" s="351">
        <f t="shared" si="0"/>
        <v>10977111</v>
      </c>
      <c r="F5" s="351">
        <f t="shared" si="0"/>
        <v>11489851</v>
      </c>
      <c r="G5" s="352">
        <f t="shared" si="0"/>
        <v>12044171</v>
      </c>
      <c r="H5" s="353">
        <f t="shared" si="0"/>
        <v>12663174</v>
      </c>
      <c r="I5" s="22"/>
      <c r="J5" s="22"/>
      <c r="K5" s="23"/>
      <c r="L5" s="23"/>
      <c r="M5" s="23"/>
      <c r="N5" s="23"/>
      <c r="O5" s="23"/>
      <c r="P5" s="23"/>
      <c r="Q5" s="23"/>
    </row>
    <row r="6" spans="1:17" ht="13.5" customHeight="1" x14ac:dyDescent="0.25">
      <c r="A6" s="24" t="s">
        <v>6</v>
      </c>
      <c r="B6" s="73">
        <f t="shared" ref="B6:H6" si="1">B7+B8</f>
        <v>4685122.1134183621</v>
      </c>
      <c r="C6" s="48">
        <f t="shared" si="1"/>
        <v>4807783</v>
      </c>
      <c r="D6" s="74">
        <f t="shared" si="1"/>
        <v>5035924</v>
      </c>
      <c r="E6" s="47">
        <f t="shared" si="1"/>
        <v>5312213</v>
      </c>
      <c r="F6" s="47">
        <f t="shared" si="1"/>
        <v>5593774</v>
      </c>
      <c r="G6" s="318">
        <f t="shared" si="1"/>
        <v>5849584</v>
      </c>
      <c r="H6" s="316">
        <f t="shared" si="1"/>
        <v>6205420</v>
      </c>
      <c r="I6" s="22"/>
      <c r="J6" s="22"/>
      <c r="K6" s="23"/>
      <c r="L6" s="23"/>
      <c r="M6" s="23"/>
      <c r="N6" s="23"/>
      <c r="O6" s="23"/>
      <c r="P6" s="23"/>
      <c r="Q6" s="23"/>
    </row>
    <row r="7" spans="1:17" ht="13.5" customHeight="1" x14ac:dyDescent="0.25">
      <c r="A7" s="29" t="s">
        <v>8</v>
      </c>
      <c r="B7" s="147">
        <v>4541629.8025483619</v>
      </c>
      <c r="C7" s="346">
        <v>4601599</v>
      </c>
      <c r="D7" s="149">
        <v>4839150</v>
      </c>
      <c r="E7" s="150">
        <v>5112133</v>
      </c>
      <c r="F7" s="347">
        <v>5391181</v>
      </c>
      <c r="G7" s="150">
        <v>5642015</v>
      </c>
      <c r="H7" s="151">
        <v>5994382</v>
      </c>
      <c r="I7" s="22"/>
      <c r="J7" s="22"/>
      <c r="K7" s="23"/>
      <c r="L7" s="23"/>
      <c r="M7" s="23"/>
      <c r="N7" s="23"/>
      <c r="O7" s="23"/>
      <c r="P7" s="23"/>
      <c r="Q7" s="23"/>
    </row>
    <row r="8" spans="1:17" ht="13.5" customHeight="1" x14ac:dyDescent="0.25">
      <c r="A8" s="29" t="s">
        <v>9</v>
      </c>
      <c r="B8" s="147">
        <v>143492.31087000002</v>
      </c>
      <c r="C8" s="346">
        <v>206184</v>
      </c>
      <c r="D8" s="149">
        <v>196774</v>
      </c>
      <c r="E8" s="150">
        <v>200080</v>
      </c>
      <c r="F8" s="347">
        <v>202593</v>
      </c>
      <c r="G8" s="150">
        <v>207569</v>
      </c>
      <c r="H8" s="151">
        <v>211038</v>
      </c>
      <c r="I8" s="22"/>
      <c r="J8" s="22"/>
      <c r="K8" s="23"/>
      <c r="L8" s="23"/>
      <c r="M8" s="23"/>
      <c r="N8" s="23"/>
      <c r="O8" s="23"/>
      <c r="P8" s="23"/>
      <c r="Q8" s="23"/>
    </row>
    <row r="9" spans="1:17" ht="13.5" customHeight="1" x14ac:dyDescent="0.25">
      <c r="A9" s="36" t="s">
        <v>10</v>
      </c>
      <c r="B9" s="147">
        <f>B6-B10-B11</f>
        <v>1162870.3898302789</v>
      </c>
      <c r="C9" s="346">
        <f t="shared" ref="C9:F9" si="2">C6-C10-C11</f>
        <v>1360150</v>
      </c>
      <c r="D9" s="149">
        <f t="shared" si="2"/>
        <v>1668767</v>
      </c>
      <c r="E9" s="150">
        <f t="shared" si="2"/>
        <v>1558161</v>
      </c>
      <c r="F9" s="347">
        <f t="shared" si="2"/>
        <v>1711733</v>
      </c>
      <c r="G9" s="150">
        <f>G6-G10-G11</f>
        <v>1730349</v>
      </c>
      <c r="H9" s="151">
        <f>H6-H10-H11</f>
        <v>1807648</v>
      </c>
      <c r="I9" s="22"/>
      <c r="J9" s="22"/>
      <c r="K9" s="23"/>
      <c r="L9" s="23"/>
      <c r="M9" s="23"/>
      <c r="N9" s="23"/>
      <c r="O9" s="23"/>
      <c r="P9" s="23"/>
      <c r="Q9" s="23"/>
    </row>
    <row r="10" spans="1:17" ht="13.5" customHeight="1" x14ac:dyDescent="0.25">
      <c r="A10" s="36" t="s">
        <v>11</v>
      </c>
      <c r="B10" s="147">
        <v>2465576.2092096582</v>
      </c>
      <c r="C10" s="346">
        <v>2413343</v>
      </c>
      <c r="D10" s="149">
        <v>2194089</v>
      </c>
      <c r="E10" s="150">
        <v>2445015</v>
      </c>
      <c r="F10" s="347">
        <v>2528374</v>
      </c>
      <c r="G10" s="150">
        <v>2682859</v>
      </c>
      <c r="H10" s="151">
        <v>2864270</v>
      </c>
      <c r="I10" s="22"/>
      <c r="J10" s="22"/>
      <c r="K10" s="23"/>
      <c r="L10" s="23"/>
      <c r="M10" s="23"/>
      <c r="N10" s="23"/>
      <c r="O10" s="23"/>
      <c r="P10" s="23"/>
      <c r="Q10" s="23"/>
    </row>
    <row r="11" spans="1:17" ht="13.5" customHeight="1" x14ac:dyDescent="0.25">
      <c r="A11" s="36" t="s">
        <v>12</v>
      </c>
      <c r="B11" s="147">
        <v>1056675.514378425</v>
      </c>
      <c r="C11" s="346">
        <v>1034290</v>
      </c>
      <c r="D11" s="149">
        <v>1173068</v>
      </c>
      <c r="E11" s="150">
        <v>1309037</v>
      </c>
      <c r="F11" s="347">
        <v>1353667</v>
      </c>
      <c r="G11" s="150">
        <v>1436376</v>
      </c>
      <c r="H11" s="151">
        <v>1533502</v>
      </c>
      <c r="I11" s="22"/>
      <c r="J11" s="22"/>
      <c r="K11" s="23"/>
      <c r="L11" s="23"/>
      <c r="M11" s="23"/>
      <c r="N11" s="23"/>
      <c r="O11" s="23"/>
      <c r="P11" s="23"/>
      <c r="Q11" s="23"/>
    </row>
    <row r="12" spans="1:17" ht="13.5" customHeight="1" x14ac:dyDescent="0.25">
      <c r="A12" s="24" t="s">
        <v>13</v>
      </c>
      <c r="B12" s="153">
        <v>4355827.416410001</v>
      </c>
      <c r="C12" s="346">
        <v>4371336</v>
      </c>
      <c r="D12" s="149">
        <v>4913780</v>
      </c>
      <c r="E12" s="150">
        <v>5107458</v>
      </c>
      <c r="F12" s="347">
        <v>5291418</v>
      </c>
      <c r="G12" s="150">
        <v>5584976</v>
      </c>
      <c r="H12" s="151">
        <v>5839203</v>
      </c>
      <c r="I12" s="22"/>
      <c r="J12" s="22"/>
      <c r="K12" s="23"/>
      <c r="L12" s="23"/>
      <c r="M12" s="23"/>
      <c r="N12" s="23"/>
      <c r="O12" s="23"/>
      <c r="P12" s="23"/>
      <c r="Q12" s="23"/>
    </row>
    <row r="13" spans="1:17" ht="13.5" customHeight="1" x14ac:dyDescent="0.25">
      <c r="A13" s="29" t="s">
        <v>10</v>
      </c>
      <c r="B13" s="153">
        <f>B12-B14-B15</f>
        <v>4030029.416410001</v>
      </c>
      <c r="C13" s="346">
        <f>C12-C14-C15</f>
        <v>4033413</v>
      </c>
      <c r="D13" s="354">
        <f t="shared" ref="D13:H13" si="3">D12-D14-D15</f>
        <v>4913780</v>
      </c>
      <c r="E13" s="355">
        <f t="shared" si="3"/>
        <v>5107458</v>
      </c>
      <c r="F13" s="347">
        <f t="shared" si="3"/>
        <v>5291418</v>
      </c>
      <c r="G13" s="150">
        <f t="shared" si="3"/>
        <v>5584976</v>
      </c>
      <c r="H13" s="151">
        <f t="shared" si="3"/>
        <v>5839203</v>
      </c>
      <c r="I13" s="22"/>
      <c r="J13" s="22"/>
      <c r="K13" s="23"/>
      <c r="L13" s="23"/>
      <c r="M13" s="23"/>
      <c r="N13" s="23"/>
      <c r="O13" s="23"/>
      <c r="P13" s="23"/>
      <c r="Q13" s="23"/>
    </row>
    <row r="14" spans="1:17" ht="13.5" customHeight="1" x14ac:dyDescent="0.25">
      <c r="A14" s="29" t="s">
        <v>11</v>
      </c>
      <c r="B14" s="153">
        <v>228059</v>
      </c>
      <c r="C14" s="346">
        <v>236546</v>
      </c>
      <c r="D14" s="354">
        <v>0</v>
      </c>
      <c r="E14" s="355">
        <v>0</v>
      </c>
      <c r="F14" s="347">
        <v>0</v>
      </c>
      <c r="G14" s="150">
        <v>0</v>
      </c>
      <c r="H14" s="151">
        <v>0</v>
      </c>
      <c r="I14" s="22"/>
      <c r="J14" s="22"/>
      <c r="K14" s="23"/>
      <c r="L14" s="23"/>
      <c r="M14" s="23"/>
      <c r="N14" s="23"/>
      <c r="O14" s="23"/>
      <c r="P14" s="23"/>
      <c r="Q14" s="23"/>
    </row>
    <row r="15" spans="1:17" ht="13.5" customHeight="1" x14ac:dyDescent="0.25">
      <c r="A15" s="29" t="s">
        <v>12</v>
      </c>
      <c r="B15" s="153">
        <v>97739</v>
      </c>
      <c r="C15" s="346">
        <v>101377</v>
      </c>
      <c r="D15" s="354">
        <v>0</v>
      </c>
      <c r="E15" s="355">
        <v>0</v>
      </c>
      <c r="F15" s="347">
        <v>0</v>
      </c>
      <c r="G15" s="150">
        <v>0</v>
      </c>
      <c r="H15" s="151">
        <v>0</v>
      </c>
      <c r="I15" s="22"/>
      <c r="J15" s="22"/>
      <c r="K15" s="23"/>
      <c r="L15" s="23"/>
      <c r="M15" s="23"/>
      <c r="N15" s="23"/>
      <c r="O15" s="23"/>
      <c r="P15" s="23"/>
      <c r="Q15" s="23"/>
    </row>
    <row r="16" spans="1:17" ht="13.5" customHeight="1" x14ac:dyDescent="0.25">
      <c r="A16" s="24" t="s">
        <v>97</v>
      </c>
      <c r="B16" s="401">
        <v>0</v>
      </c>
      <c r="C16" s="346">
        <v>48500</v>
      </c>
      <c r="D16" s="354">
        <v>48500</v>
      </c>
      <c r="E16" s="355">
        <v>48500</v>
      </c>
      <c r="F16" s="347">
        <v>48500</v>
      </c>
      <c r="G16" s="150">
        <v>48500</v>
      </c>
      <c r="H16" s="151">
        <v>48500</v>
      </c>
      <c r="I16" s="22"/>
      <c r="J16" s="22"/>
      <c r="K16" s="23"/>
      <c r="L16" s="23"/>
      <c r="M16" s="23"/>
      <c r="N16" s="23"/>
      <c r="O16" s="23"/>
      <c r="P16" s="23"/>
      <c r="Q16" s="23"/>
    </row>
    <row r="17" spans="1:17" ht="13.5" customHeight="1" x14ac:dyDescent="0.25">
      <c r="A17" s="24" t="s">
        <v>15</v>
      </c>
      <c r="B17" s="77">
        <v>430574.33160999999</v>
      </c>
      <c r="C17" s="48">
        <v>529150.49016000004</v>
      </c>
      <c r="D17" s="356">
        <v>535786</v>
      </c>
      <c r="E17" s="357">
        <v>508940</v>
      </c>
      <c r="F17" s="47">
        <v>556159</v>
      </c>
      <c r="G17" s="318">
        <v>561111</v>
      </c>
      <c r="H17" s="316">
        <v>570051</v>
      </c>
      <c r="I17" s="22"/>
      <c r="J17" s="22"/>
      <c r="K17" s="23"/>
      <c r="L17" s="23"/>
      <c r="M17" s="23"/>
      <c r="N17" s="23"/>
      <c r="O17" s="23"/>
      <c r="P17" s="23"/>
      <c r="Q17" s="23"/>
    </row>
    <row r="18" spans="1:17" ht="13.5" customHeight="1" x14ac:dyDescent="0.25">
      <c r="A18" s="41" t="s">
        <v>16</v>
      </c>
      <c r="B18" s="358">
        <f t="shared" ref="B18:H18" si="4">B19+B20</f>
        <v>12447876.52565</v>
      </c>
      <c r="C18" s="359">
        <f t="shared" si="4"/>
        <v>12614980.136799997</v>
      </c>
      <c r="D18" s="360">
        <f t="shared" si="4"/>
        <v>14059902</v>
      </c>
      <c r="E18" s="361">
        <f t="shared" si="4"/>
        <v>14527796</v>
      </c>
      <c r="F18" s="361">
        <f t="shared" si="4"/>
        <v>14616564</v>
      </c>
      <c r="G18" s="362">
        <f t="shared" si="4"/>
        <v>15171128</v>
      </c>
      <c r="H18" s="363">
        <f t="shared" si="4"/>
        <v>15877494</v>
      </c>
      <c r="I18" s="22"/>
      <c r="J18" s="22"/>
      <c r="K18" s="23"/>
      <c r="L18" s="23"/>
      <c r="M18" s="23"/>
      <c r="N18" s="23"/>
      <c r="O18" s="23"/>
      <c r="P18" s="23"/>
      <c r="Q18" s="23"/>
    </row>
    <row r="19" spans="1:17" ht="13.5" customHeight="1" x14ac:dyDescent="0.25">
      <c r="A19" s="24" t="s">
        <v>17</v>
      </c>
      <c r="B19" s="77">
        <v>9847829.82075</v>
      </c>
      <c r="C19" s="48">
        <v>9914695.8221099973</v>
      </c>
      <c r="D19" s="356">
        <v>11224293</v>
      </c>
      <c r="E19" s="357">
        <v>11559054</v>
      </c>
      <c r="F19" s="47">
        <v>11585187</v>
      </c>
      <c r="G19" s="318">
        <v>12015072</v>
      </c>
      <c r="H19" s="316">
        <v>12644297</v>
      </c>
      <c r="I19" s="22"/>
      <c r="J19" s="22"/>
      <c r="K19" s="23"/>
      <c r="L19" s="23"/>
      <c r="M19" s="23"/>
      <c r="N19" s="23"/>
      <c r="O19" s="23"/>
      <c r="P19" s="23"/>
      <c r="Q19" s="23"/>
    </row>
    <row r="20" spans="1:17" ht="13.5" customHeight="1" x14ac:dyDescent="0.25">
      <c r="A20" s="24" t="s">
        <v>18</v>
      </c>
      <c r="B20" s="73">
        <f>SUM(B21:B29)</f>
        <v>2600046.7049000002</v>
      </c>
      <c r="C20" s="48">
        <f t="shared" ref="C20:H20" si="5">SUM(C21:C29)</f>
        <v>2700284.3146899999</v>
      </c>
      <c r="D20" s="149">
        <f t="shared" si="5"/>
        <v>2835609</v>
      </c>
      <c r="E20" s="150">
        <f t="shared" si="5"/>
        <v>2968742</v>
      </c>
      <c r="F20" s="47">
        <f t="shared" si="5"/>
        <v>3031377</v>
      </c>
      <c r="G20" s="318">
        <f t="shared" si="5"/>
        <v>3156056</v>
      </c>
      <c r="H20" s="316">
        <f t="shared" si="5"/>
        <v>3233197</v>
      </c>
      <c r="I20" s="22"/>
      <c r="J20" s="22"/>
      <c r="K20" s="23"/>
      <c r="L20" s="23"/>
      <c r="M20" s="23"/>
      <c r="N20" s="23"/>
      <c r="O20" s="23"/>
      <c r="P20" s="23"/>
      <c r="Q20" s="23"/>
    </row>
    <row r="21" spans="1:17" ht="13.5" customHeight="1" x14ac:dyDescent="0.25">
      <c r="A21" s="29" t="s">
        <v>19</v>
      </c>
      <c r="B21" s="77">
        <v>1315052.5247499999</v>
      </c>
      <c r="C21" s="48">
        <v>1352021.7734699999</v>
      </c>
      <c r="D21" s="356">
        <v>1366190</v>
      </c>
      <c r="E21" s="357">
        <v>1385565</v>
      </c>
      <c r="F21" s="47">
        <v>1400892</v>
      </c>
      <c r="G21" s="318">
        <v>1423322</v>
      </c>
      <c r="H21" s="316">
        <v>1455021</v>
      </c>
      <c r="I21" s="22"/>
      <c r="J21" s="22"/>
      <c r="K21" s="23"/>
      <c r="L21" s="23"/>
      <c r="M21" s="23"/>
      <c r="N21" s="23"/>
      <c r="O21" s="23"/>
      <c r="P21" s="23"/>
      <c r="Q21" s="23"/>
    </row>
    <row r="22" spans="1:17" ht="13.5" customHeight="1" x14ac:dyDescent="0.25">
      <c r="A22" s="29" t="s">
        <v>20</v>
      </c>
      <c r="B22" s="77">
        <v>256028.68348000001</v>
      </c>
      <c r="C22" s="48">
        <v>232299.74083000002</v>
      </c>
      <c r="D22" s="356">
        <v>259132</v>
      </c>
      <c r="E22" s="357">
        <v>258585</v>
      </c>
      <c r="F22" s="47">
        <v>259489</v>
      </c>
      <c r="G22" s="318">
        <v>259454</v>
      </c>
      <c r="H22" s="316">
        <v>260169</v>
      </c>
      <c r="I22" s="22"/>
      <c r="J22" s="22"/>
      <c r="K22" s="23"/>
      <c r="L22" s="23"/>
      <c r="M22" s="23"/>
      <c r="N22" s="23"/>
      <c r="O22" s="23"/>
      <c r="P22" s="23"/>
      <c r="Q22" s="23"/>
    </row>
    <row r="23" spans="1:17" ht="13.5" customHeight="1" x14ac:dyDescent="0.25">
      <c r="A23" s="29" t="s">
        <v>21</v>
      </c>
      <c r="B23" s="77">
        <v>52897.642440000011</v>
      </c>
      <c r="C23" s="48">
        <v>55801.913319999992</v>
      </c>
      <c r="D23" s="356">
        <v>55334</v>
      </c>
      <c r="E23" s="357">
        <v>55157</v>
      </c>
      <c r="F23" s="47">
        <v>55288</v>
      </c>
      <c r="G23" s="318">
        <v>55219</v>
      </c>
      <c r="H23" s="316">
        <v>55310</v>
      </c>
      <c r="I23" s="22"/>
      <c r="J23" s="22"/>
      <c r="K23" s="23"/>
      <c r="L23" s="23"/>
      <c r="M23" s="23"/>
      <c r="N23" s="23"/>
      <c r="O23" s="23"/>
      <c r="P23" s="23"/>
      <c r="Q23" s="23"/>
    </row>
    <row r="24" spans="1:17" ht="13.5" customHeight="1" x14ac:dyDescent="0.25">
      <c r="A24" s="29" t="s">
        <v>22</v>
      </c>
      <c r="B24" s="77">
        <v>5068.7261299999991</v>
      </c>
      <c r="C24" s="48">
        <v>4983.5142699999988</v>
      </c>
      <c r="D24" s="356">
        <v>4792</v>
      </c>
      <c r="E24" s="357">
        <v>4765</v>
      </c>
      <c r="F24" s="47">
        <v>4764</v>
      </c>
      <c r="G24" s="318">
        <v>4745</v>
      </c>
      <c r="H24" s="316">
        <v>4743</v>
      </c>
      <c r="I24" s="22"/>
      <c r="J24" s="22"/>
      <c r="K24" s="23"/>
      <c r="L24" s="23"/>
      <c r="M24" s="23"/>
      <c r="N24" s="23"/>
      <c r="O24" s="23"/>
      <c r="P24" s="23"/>
      <c r="Q24" s="23"/>
    </row>
    <row r="25" spans="1:17" ht="13.5" customHeight="1" x14ac:dyDescent="0.25">
      <c r="A25" s="29" t="s">
        <v>23</v>
      </c>
      <c r="B25" s="77">
        <v>936552.02467999991</v>
      </c>
      <c r="C25" s="48">
        <v>1021078.1292499996</v>
      </c>
      <c r="D25" s="356">
        <v>1027679</v>
      </c>
      <c r="E25" s="357">
        <v>1137052</v>
      </c>
      <c r="F25" s="47">
        <v>1180990</v>
      </c>
      <c r="G25" s="318">
        <v>1281458</v>
      </c>
      <c r="H25" s="316">
        <v>1323774</v>
      </c>
      <c r="I25" s="22"/>
      <c r="J25" s="22"/>
      <c r="K25" s="23"/>
      <c r="L25" s="23"/>
      <c r="M25" s="23"/>
      <c r="N25" s="23"/>
      <c r="O25" s="23"/>
      <c r="P25" s="23"/>
      <c r="Q25" s="23"/>
    </row>
    <row r="26" spans="1:17" ht="13.5" customHeight="1" x14ac:dyDescent="0.25">
      <c r="A26" s="29" t="s">
        <v>24</v>
      </c>
      <c r="B26" s="77">
        <v>13138.471909999998</v>
      </c>
      <c r="C26" s="48">
        <v>12777.880029999998</v>
      </c>
      <c r="D26" s="356">
        <v>12311</v>
      </c>
      <c r="E26" s="357">
        <v>12434</v>
      </c>
      <c r="F26" s="47">
        <v>12628</v>
      </c>
      <c r="G26" s="318">
        <v>12779</v>
      </c>
      <c r="H26" s="316">
        <v>12969</v>
      </c>
      <c r="I26" s="22"/>
      <c r="J26" s="22"/>
      <c r="K26" s="23"/>
      <c r="L26" s="23"/>
      <c r="M26" s="23"/>
      <c r="N26" s="23"/>
      <c r="O26" s="23"/>
      <c r="P26" s="23"/>
      <c r="Q26" s="23"/>
    </row>
    <row r="27" spans="1:17" ht="13.5" customHeight="1" x14ac:dyDescent="0.25">
      <c r="A27" s="29" t="s">
        <v>25</v>
      </c>
      <c r="B27" s="77">
        <v>21109.318210000005</v>
      </c>
      <c r="C27" s="48">
        <v>21127.798239999996</v>
      </c>
      <c r="D27" s="356">
        <v>20853</v>
      </c>
      <c r="E27" s="357">
        <v>21117</v>
      </c>
      <c r="F27" s="47">
        <v>21503</v>
      </c>
      <c r="G27" s="318">
        <v>21818</v>
      </c>
      <c r="H27" s="316">
        <v>22202</v>
      </c>
      <c r="I27" s="22"/>
      <c r="J27" s="22"/>
      <c r="K27" s="23"/>
      <c r="L27" s="23"/>
      <c r="M27" s="23"/>
      <c r="N27" s="23"/>
      <c r="O27" s="23"/>
      <c r="P27" s="23"/>
      <c r="Q27" s="23"/>
    </row>
    <row r="28" spans="1:17" ht="13.5" customHeight="1" x14ac:dyDescent="0.25">
      <c r="A28" s="29" t="s">
        <v>26</v>
      </c>
      <c r="B28" s="77">
        <v>199.31329999999997</v>
      </c>
      <c r="C28" s="48">
        <v>193.56527999999997</v>
      </c>
      <c r="D28" s="356">
        <v>175</v>
      </c>
      <c r="E28" s="357">
        <v>151</v>
      </c>
      <c r="F28" s="47">
        <v>132</v>
      </c>
      <c r="G28" s="318">
        <v>115</v>
      </c>
      <c r="H28" s="316">
        <v>99</v>
      </c>
      <c r="I28" s="22"/>
      <c r="J28" s="22"/>
      <c r="K28" s="23"/>
      <c r="L28" s="23"/>
      <c r="M28" s="23"/>
      <c r="N28" s="23"/>
      <c r="O28" s="23"/>
      <c r="P28" s="23"/>
      <c r="Q28" s="23"/>
    </row>
    <row r="29" spans="1:17" ht="13.5" customHeight="1" x14ac:dyDescent="0.25">
      <c r="A29" s="29" t="s">
        <v>91</v>
      </c>
      <c r="B29" s="77">
        <v>0</v>
      </c>
      <c r="C29" s="48">
        <v>0</v>
      </c>
      <c r="D29" s="356">
        <v>89143</v>
      </c>
      <c r="E29" s="357">
        <v>93916</v>
      </c>
      <c r="F29" s="47">
        <v>95691</v>
      </c>
      <c r="G29" s="318">
        <v>97146</v>
      </c>
      <c r="H29" s="316">
        <v>98910</v>
      </c>
      <c r="I29" s="22"/>
      <c r="J29" s="22"/>
      <c r="K29" s="23"/>
      <c r="L29" s="23"/>
      <c r="M29" s="23"/>
      <c r="N29" s="23"/>
      <c r="O29" s="23"/>
      <c r="P29" s="23"/>
      <c r="Q29" s="23"/>
    </row>
    <row r="30" spans="1:17" ht="13.5" customHeight="1" x14ac:dyDescent="0.25">
      <c r="A30" s="41" t="s">
        <v>27</v>
      </c>
      <c r="B30" s="358">
        <f t="shared" ref="B30:H30" si="6">SUM(B31:B34)</f>
        <v>37916.567119999992</v>
      </c>
      <c r="C30" s="359">
        <f t="shared" si="6"/>
        <v>36827.937919999997</v>
      </c>
      <c r="D30" s="360">
        <f t="shared" si="6"/>
        <v>43170</v>
      </c>
      <c r="E30" s="361">
        <f t="shared" si="6"/>
        <v>46405</v>
      </c>
      <c r="F30" s="361">
        <f t="shared" si="6"/>
        <v>49123</v>
      </c>
      <c r="G30" s="362">
        <f t="shared" si="6"/>
        <v>51846</v>
      </c>
      <c r="H30" s="363">
        <f t="shared" si="6"/>
        <v>54567</v>
      </c>
      <c r="I30" s="22"/>
      <c r="J30" s="22"/>
      <c r="K30" s="23"/>
      <c r="L30" s="23"/>
      <c r="M30" s="23"/>
      <c r="N30" s="23"/>
      <c r="O30" s="23"/>
      <c r="P30" s="23"/>
      <c r="Q30" s="23"/>
    </row>
    <row r="31" spans="1:17" ht="13.5" customHeight="1" x14ac:dyDescent="0.25">
      <c r="A31" s="24" t="s">
        <v>28</v>
      </c>
      <c r="B31" s="77">
        <v>12.173110000000001</v>
      </c>
      <c r="C31" s="48">
        <v>14.2415</v>
      </c>
      <c r="D31" s="356">
        <v>4</v>
      </c>
      <c r="E31" s="357">
        <v>0</v>
      </c>
      <c r="F31" s="47">
        <v>0</v>
      </c>
      <c r="G31" s="318">
        <v>0</v>
      </c>
      <c r="H31" s="316">
        <v>0</v>
      </c>
      <c r="I31" s="22"/>
      <c r="J31" s="22"/>
      <c r="K31" s="23"/>
      <c r="L31" s="23"/>
      <c r="M31" s="23"/>
      <c r="N31" s="23"/>
      <c r="O31" s="23"/>
      <c r="P31" s="23"/>
      <c r="Q31" s="23"/>
    </row>
    <row r="32" spans="1:17" ht="13.5" customHeight="1" x14ac:dyDescent="0.25">
      <c r="A32" s="24" t="s">
        <v>29</v>
      </c>
      <c r="B32" s="77">
        <v>0.29043000000000002</v>
      </c>
      <c r="C32" s="48">
        <v>0</v>
      </c>
      <c r="D32" s="356">
        <v>0</v>
      </c>
      <c r="E32" s="357">
        <v>0</v>
      </c>
      <c r="F32" s="47">
        <v>0</v>
      </c>
      <c r="G32" s="318">
        <v>0</v>
      </c>
      <c r="H32" s="316">
        <v>0</v>
      </c>
      <c r="I32" s="22"/>
      <c r="J32" s="22"/>
      <c r="K32" s="23"/>
      <c r="L32" s="23"/>
      <c r="M32" s="23"/>
      <c r="N32" s="23"/>
      <c r="O32" s="23"/>
      <c r="P32" s="23"/>
      <c r="Q32" s="23"/>
    </row>
    <row r="33" spans="1:17" ht="13.5" customHeight="1" x14ac:dyDescent="0.25">
      <c r="A33" s="24" t="s">
        <v>30</v>
      </c>
      <c r="B33" s="77">
        <v>37904.103579999995</v>
      </c>
      <c r="C33" s="48">
        <v>36813.69642</v>
      </c>
      <c r="D33" s="356">
        <v>43166</v>
      </c>
      <c r="E33" s="357">
        <v>46405</v>
      </c>
      <c r="F33" s="47">
        <v>49123</v>
      </c>
      <c r="G33" s="318">
        <v>51846</v>
      </c>
      <c r="H33" s="316">
        <v>54567</v>
      </c>
      <c r="I33" s="22"/>
      <c r="J33" s="22"/>
      <c r="K33" s="23"/>
      <c r="L33" s="23"/>
      <c r="M33" s="23"/>
      <c r="N33" s="23"/>
      <c r="O33" s="23"/>
      <c r="P33" s="23"/>
      <c r="Q33" s="23"/>
    </row>
    <row r="34" spans="1:17" ht="13.5" customHeight="1" x14ac:dyDescent="0.25">
      <c r="A34" s="24" t="s">
        <v>31</v>
      </c>
      <c r="B34" s="77">
        <v>0</v>
      </c>
      <c r="C34" s="48">
        <v>0</v>
      </c>
      <c r="D34" s="356">
        <v>0</v>
      </c>
      <c r="E34" s="357">
        <v>0</v>
      </c>
      <c r="F34" s="47">
        <v>0</v>
      </c>
      <c r="G34" s="318">
        <v>0</v>
      </c>
      <c r="H34" s="316">
        <v>0</v>
      </c>
      <c r="I34" s="22"/>
      <c r="J34" s="22"/>
      <c r="K34" s="23"/>
      <c r="L34" s="23"/>
      <c r="M34" s="23"/>
      <c r="N34" s="23"/>
      <c r="O34" s="23"/>
      <c r="P34" s="23"/>
      <c r="Q34" s="23"/>
    </row>
    <row r="35" spans="1:17" ht="13.5" customHeight="1" x14ac:dyDescent="0.25">
      <c r="A35" s="41" t="s">
        <v>32</v>
      </c>
      <c r="B35" s="358">
        <f t="shared" ref="B35:H35" si="7">SUM(B36:B37)</f>
        <v>791189.0454200001</v>
      </c>
      <c r="C35" s="359">
        <f t="shared" si="7"/>
        <v>973461.24368000007</v>
      </c>
      <c r="D35" s="360">
        <f t="shared" si="7"/>
        <v>1023472</v>
      </c>
      <c r="E35" s="361">
        <f t="shared" si="7"/>
        <v>1054476</v>
      </c>
      <c r="F35" s="361">
        <f t="shared" si="7"/>
        <v>1068668</v>
      </c>
      <c r="G35" s="362">
        <f t="shared" si="7"/>
        <v>1085485</v>
      </c>
      <c r="H35" s="363">
        <f t="shared" si="7"/>
        <v>1104512</v>
      </c>
      <c r="I35" s="22"/>
      <c r="J35" s="22"/>
      <c r="K35" s="23"/>
      <c r="L35" s="23"/>
      <c r="M35" s="23"/>
      <c r="N35" s="23"/>
      <c r="O35" s="23"/>
      <c r="P35" s="23"/>
      <c r="Q35" s="23"/>
    </row>
    <row r="36" spans="1:17" ht="13.5" customHeight="1" x14ac:dyDescent="0.25">
      <c r="A36" s="24" t="s">
        <v>33</v>
      </c>
      <c r="B36" s="77">
        <v>496602.23708000005</v>
      </c>
      <c r="C36" s="48">
        <v>618717.19252000004</v>
      </c>
      <c r="D36" s="356">
        <v>648432</v>
      </c>
      <c r="E36" s="357">
        <v>664188</v>
      </c>
      <c r="F36" s="47">
        <v>672411</v>
      </c>
      <c r="G36" s="318">
        <v>681184</v>
      </c>
      <c r="H36" s="316">
        <v>689457</v>
      </c>
      <c r="I36" s="22"/>
      <c r="J36" s="22"/>
      <c r="K36" s="23"/>
      <c r="L36" s="23"/>
      <c r="M36" s="23"/>
      <c r="N36" s="23"/>
      <c r="O36" s="23"/>
      <c r="P36" s="23"/>
      <c r="Q36" s="23"/>
    </row>
    <row r="37" spans="1:17" ht="13.5" customHeight="1" x14ac:dyDescent="0.25">
      <c r="A37" s="24" t="s">
        <v>34</v>
      </c>
      <c r="B37" s="77">
        <v>294586.80833999999</v>
      </c>
      <c r="C37" s="48">
        <v>354744.05116000003</v>
      </c>
      <c r="D37" s="356">
        <v>375040</v>
      </c>
      <c r="E37" s="357">
        <v>390288</v>
      </c>
      <c r="F37" s="47">
        <v>396257</v>
      </c>
      <c r="G37" s="318">
        <v>404301</v>
      </c>
      <c r="H37" s="316">
        <v>415055</v>
      </c>
      <c r="I37" s="22"/>
      <c r="J37" s="22"/>
      <c r="K37" s="23"/>
      <c r="L37" s="23"/>
      <c r="M37" s="23"/>
      <c r="N37" s="23"/>
      <c r="O37" s="23"/>
      <c r="P37" s="23"/>
      <c r="Q37" s="23"/>
    </row>
    <row r="38" spans="1:17" ht="13.5" customHeight="1" x14ac:dyDescent="0.25">
      <c r="A38" s="41" t="s">
        <v>36</v>
      </c>
      <c r="B38" s="358">
        <f t="shared" ref="B38:H38" si="8">SUM(B39:B46,B49:B53)</f>
        <v>523932.48701999994</v>
      </c>
      <c r="C38" s="359">
        <f t="shared" si="8"/>
        <v>1078873.4941199999</v>
      </c>
      <c r="D38" s="360">
        <f t="shared" si="8"/>
        <v>1355479</v>
      </c>
      <c r="E38" s="361">
        <f t="shared" si="8"/>
        <v>1525668</v>
      </c>
      <c r="F38" s="361">
        <f t="shared" si="8"/>
        <v>1497932</v>
      </c>
      <c r="G38" s="362">
        <f t="shared" si="8"/>
        <v>1408710</v>
      </c>
      <c r="H38" s="363">
        <f t="shared" si="8"/>
        <v>1461223</v>
      </c>
      <c r="I38" s="22"/>
      <c r="J38" s="22"/>
      <c r="K38" s="23"/>
      <c r="L38" s="23"/>
      <c r="M38" s="23"/>
      <c r="N38" s="23"/>
      <c r="O38" s="23"/>
      <c r="P38" s="23"/>
      <c r="Q38" s="23"/>
    </row>
    <row r="39" spans="1:17" ht="13.5" customHeight="1" x14ac:dyDescent="0.25">
      <c r="A39" s="53" t="s">
        <v>38</v>
      </c>
      <c r="B39" s="77">
        <v>0</v>
      </c>
      <c r="C39" s="48">
        <v>0</v>
      </c>
      <c r="D39" s="356">
        <v>0</v>
      </c>
      <c r="E39" s="357">
        <v>0</v>
      </c>
      <c r="F39" s="47">
        <v>0</v>
      </c>
      <c r="G39" s="318">
        <v>0</v>
      </c>
      <c r="H39" s="316">
        <v>0</v>
      </c>
      <c r="I39" s="22"/>
      <c r="J39" s="22"/>
      <c r="K39" s="23"/>
      <c r="L39" s="23"/>
      <c r="M39" s="23"/>
      <c r="N39" s="23"/>
      <c r="O39" s="23"/>
      <c r="P39" s="23"/>
      <c r="Q39" s="23"/>
    </row>
    <row r="40" spans="1:17" ht="13.5" customHeight="1" x14ac:dyDescent="0.25">
      <c r="A40" s="24" t="s">
        <v>39</v>
      </c>
      <c r="B40" s="77">
        <v>136633.21777000002</v>
      </c>
      <c r="C40" s="48">
        <v>140368</v>
      </c>
      <c r="D40" s="356">
        <v>138316</v>
      </c>
      <c r="E40" s="357">
        <v>140624</v>
      </c>
      <c r="F40" s="47">
        <v>142519</v>
      </c>
      <c r="G40" s="318">
        <v>145164</v>
      </c>
      <c r="H40" s="316">
        <v>148792</v>
      </c>
      <c r="I40" s="22"/>
      <c r="J40" s="22"/>
      <c r="K40" s="23"/>
      <c r="L40" s="23"/>
      <c r="M40" s="23"/>
      <c r="N40" s="23"/>
      <c r="O40" s="23"/>
      <c r="P40" s="23"/>
      <c r="Q40" s="23"/>
    </row>
    <row r="41" spans="1:17" ht="13.5" customHeight="1" x14ac:dyDescent="0.25">
      <c r="A41" s="53" t="s">
        <v>40</v>
      </c>
      <c r="B41" s="77">
        <v>0</v>
      </c>
      <c r="C41" s="48">
        <v>0</v>
      </c>
      <c r="D41" s="356">
        <v>0</v>
      </c>
      <c r="E41" s="357">
        <v>0</v>
      </c>
      <c r="F41" s="47">
        <v>0</v>
      </c>
      <c r="G41" s="318">
        <v>0</v>
      </c>
      <c r="H41" s="316"/>
      <c r="I41" s="22"/>
      <c r="J41" s="22"/>
      <c r="K41" s="23"/>
      <c r="L41" s="23"/>
      <c r="M41" s="23"/>
      <c r="N41" s="23"/>
      <c r="O41" s="23"/>
      <c r="P41" s="23"/>
      <c r="Q41" s="23"/>
    </row>
    <row r="42" spans="1:17" ht="13.5" customHeight="1" x14ac:dyDescent="0.25">
      <c r="A42" s="53" t="s">
        <v>41</v>
      </c>
      <c r="B42" s="77">
        <v>134957.73748000001</v>
      </c>
      <c r="C42" s="48">
        <v>532423</v>
      </c>
      <c r="D42" s="356">
        <v>494949</v>
      </c>
      <c r="E42" s="357">
        <v>441627</v>
      </c>
      <c r="F42" s="47">
        <v>384791</v>
      </c>
      <c r="G42" s="318">
        <v>251830</v>
      </c>
      <c r="H42" s="316">
        <v>252725</v>
      </c>
      <c r="I42" s="22"/>
      <c r="J42" s="22"/>
      <c r="K42" s="23"/>
      <c r="L42" s="23"/>
      <c r="M42" s="23"/>
      <c r="N42" s="23"/>
      <c r="O42" s="23"/>
      <c r="P42" s="23"/>
      <c r="Q42" s="23"/>
    </row>
    <row r="43" spans="1:17" ht="13.5" customHeight="1" x14ac:dyDescent="0.25">
      <c r="A43" s="53" t="s">
        <v>88</v>
      </c>
      <c r="B43" s="77">
        <v>0</v>
      </c>
      <c r="C43" s="48">
        <v>211422</v>
      </c>
      <c r="D43" s="356">
        <v>0</v>
      </c>
      <c r="E43" s="357">
        <v>0</v>
      </c>
      <c r="F43" s="47">
        <v>0</v>
      </c>
      <c r="G43" s="318">
        <v>0</v>
      </c>
      <c r="H43" s="316">
        <v>0</v>
      </c>
      <c r="I43" s="22"/>
      <c r="J43" s="22"/>
      <c r="K43" s="23"/>
      <c r="L43" s="23"/>
      <c r="M43" s="23"/>
      <c r="N43" s="23"/>
      <c r="O43" s="23"/>
      <c r="P43" s="23"/>
      <c r="Q43" s="23"/>
    </row>
    <row r="44" spans="1:17" ht="13.5" customHeight="1" x14ac:dyDescent="0.25">
      <c r="A44" s="53" t="s">
        <v>89</v>
      </c>
      <c r="B44" s="77">
        <v>37624.289870000001</v>
      </c>
      <c r="C44" s="48">
        <v>7528.9286100000008</v>
      </c>
      <c r="D44" s="356">
        <v>347</v>
      </c>
      <c r="E44" s="357">
        <v>0</v>
      </c>
      <c r="F44" s="47">
        <v>0</v>
      </c>
      <c r="G44" s="318">
        <v>0</v>
      </c>
      <c r="H44" s="316">
        <v>0</v>
      </c>
      <c r="I44" s="22"/>
      <c r="J44" s="22"/>
      <c r="K44" s="23"/>
      <c r="L44" s="23"/>
      <c r="M44" s="23"/>
      <c r="N44" s="23"/>
      <c r="O44" s="23"/>
      <c r="P44" s="23"/>
      <c r="Q44" s="23"/>
    </row>
    <row r="45" spans="1:17" ht="13.5" customHeight="1" x14ac:dyDescent="0.25">
      <c r="A45" s="53" t="s">
        <v>42</v>
      </c>
      <c r="B45" s="77">
        <v>44589.589529999997</v>
      </c>
      <c r="C45" s="48">
        <v>2117.90022</v>
      </c>
      <c r="D45" s="356">
        <v>0</v>
      </c>
      <c r="E45" s="357">
        <v>0</v>
      </c>
      <c r="F45" s="47">
        <v>0</v>
      </c>
      <c r="G45" s="318">
        <v>0</v>
      </c>
      <c r="H45" s="316">
        <v>0</v>
      </c>
      <c r="I45" s="22"/>
      <c r="J45" s="22"/>
      <c r="K45" s="23"/>
      <c r="L45" s="23"/>
      <c r="M45" s="23"/>
      <c r="N45" s="23"/>
      <c r="O45" s="23"/>
      <c r="P45" s="23"/>
      <c r="Q45" s="23"/>
    </row>
    <row r="46" spans="1:17" ht="13.5" customHeight="1" x14ac:dyDescent="0.25">
      <c r="A46" s="53" t="s">
        <v>43</v>
      </c>
      <c r="B46" s="77">
        <f>+B47+B48</f>
        <v>338.89035000000001</v>
      </c>
      <c r="C46" s="48">
        <f t="shared" ref="C46" si="9">C47+C48</f>
        <v>360.98953999999998</v>
      </c>
      <c r="D46" s="356">
        <f t="shared" ref="D46:H46" si="10">+D47+D48</f>
        <v>361</v>
      </c>
      <c r="E46" s="357">
        <f t="shared" si="10"/>
        <v>361</v>
      </c>
      <c r="F46" s="47">
        <f t="shared" si="10"/>
        <v>361</v>
      </c>
      <c r="G46" s="318">
        <f t="shared" si="10"/>
        <v>361</v>
      </c>
      <c r="H46" s="316">
        <f t="shared" si="10"/>
        <v>361</v>
      </c>
      <c r="I46" s="22"/>
      <c r="J46" s="22"/>
      <c r="K46" s="23"/>
      <c r="L46" s="23"/>
      <c r="M46" s="23"/>
      <c r="N46" s="23"/>
      <c r="O46" s="23"/>
      <c r="P46" s="23"/>
      <c r="Q46" s="23"/>
    </row>
    <row r="47" spans="1:17" ht="13.5" customHeight="1" x14ac:dyDescent="0.25">
      <c r="A47" s="56" t="s">
        <v>10</v>
      </c>
      <c r="B47" s="77">
        <v>81.658119999999997</v>
      </c>
      <c r="C47" s="48">
        <v>82.454829999999959</v>
      </c>
      <c r="D47" s="356">
        <v>82</v>
      </c>
      <c r="E47" s="357">
        <v>82</v>
      </c>
      <c r="F47" s="47">
        <v>82</v>
      </c>
      <c r="G47" s="318">
        <v>82</v>
      </c>
      <c r="H47" s="316">
        <v>82</v>
      </c>
      <c r="I47" s="22"/>
      <c r="J47" s="22"/>
      <c r="K47" s="23"/>
      <c r="L47" s="23"/>
      <c r="M47" s="23"/>
      <c r="N47" s="23"/>
      <c r="O47" s="23"/>
      <c r="P47" s="23"/>
      <c r="Q47" s="23"/>
    </row>
    <row r="48" spans="1:17" ht="13.5" customHeight="1" x14ac:dyDescent="0.25">
      <c r="A48" s="56" t="s">
        <v>11</v>
      </c>
      <c r="B48" s="77">
        <v>257.23223000000002</v>
      </c>
      <c r="C48" s="48">
        <v>278.53471000000002</v>
      </c>
      <c r="D48" s="356">
        <v>279</v>
      </c>
      <c r="E48" s="357">
        <v>279</v>
      </c>
      <c r="F48" s="47">
        <v>279</v>
      </c>
      <c r="G48" s="318">
        <v>279</v>
      </c>
      <c r="H48" s="316">
        <v>279</v>
      </c>
      <c r="I48" s="22"/>
      <c r="J48" s="22"/>
      <c r="K48" s="23"/>
      <c r="L48" s="23"/>
      <c r="M48" s="23"/>
      <c r="N48" s="23"/>
      <c r="O48" s="23"/>
      <c r="P48" s="23"/>
      <c r="Q48" s="23"/>
    </row>
    <row r="49" spans="1:17" ht="13.5" customHeight="1" x14ac:dyDescent="0.25">
      <c r="A49" s="53" t="s">
        <v>44</v>
      </c>
      <c r="B49" s="77">
        <v>1222.8538599999999</v>
      </c>
      <c r="C49" s="48">
        <v>765.42763000000002</v>
      </c>
      <c r="D49" s="356">
        <v>1000</v>
      </c>
      <c r="E49" s="357">
        <v>1000</v>
      </c>
      <c r="F49" s="47">
        <v>1000</v>
      </c>
      <c r="G49" s="318">
        <v>1000</v>
      </c>
      <c r="H49" s="316">
        <v>1000</v>
      </c>
      <c r="I49" s="22"/>
      <c r="J49" s="22"/>
      <c r="K49" s="23"/>
      <c r="L49" s="23"/>
      <c r="M49" s="23"/>
      <c r="N49" s="23"/>
      <c r="O49" s="23"/>
      <c r="P49" s="23"/>
      <c r="Q49" s="23"/>
    </row>
    <row r="50" spans="1:17" ht="13.5" customHeight="1" x14ac:dyDescent="0.25">
      <c r="A50" s="53" t="s">
        <v>45</v>
      </c>
      <c r="B50" s="77">
        <v>29606.884010000002</v>
      </c>
      <c r="C50" s="48">
        <v>30281.73488</v>
      </c>
      <c r="D50" s="356">
        <v>30361</v>
      </c>
      <c r="E50" s="357">
        <v>30854</v>
      </c>
      <c r="F50" s="47">
        <v>20249</v>
      </c>
      <c r="G50" s="318">
        <v>20740</v>
      </c>
      <c r="H50" s="316">
        <v>21441</v>
      </c>
      <c r="I50" s="22"/>
      <c r="J50" s="22"/>
      <c r="K50" s="23"/>
      <c r="L50" s="23"/>
      <c r="M50" s="23"/>
      <c r="N50" s="23"/>
      <c r="O50" s="23"/>
      <c r="P50" s="23"/>
      <c r="Q50" s="23"/>
    </row>
    <row r="51" spans="1:17" ht="13.5" customHeight="1" x14ac:dyDescent="0.25">
      <c r="A51" s="345" t="s">
        <v>92</v>
      </c>
      <c r="B51" s="77">
        <v>0</v>
      </c>
      <c r="C51" s="48">
        <v>0</v>
      </c>
      <c r="D51" s="356">
        <v>531146</v>
      </c>
      <c r="E51" s="357">
        <v>744236</v>
      </c>
      <c r="F51" s="47">
        <v>775003</v>
      </c>
      <c r="G51" s="318">
        <v>807893</v>
      </c>
      <c r="H51" s="316">
        <v>846158</v>
      </c>
      <c r="I51" s="22"/>
      <c r="J51" s="22"/>
      <c r="K51" s="23"/>
      <c r="L51" s="23"/>
      <c r="M51" s="23"/>
      <c r="N51" s="23"/>
      <c r="O51" s="23"/>
      <c r="P51" s="23"/>
      <c r="Q51" s="23"/>
    </row>
    <row r="52" spans="1:17" ht="13.5" customHeight="1" x14ac:dyDescent="0.25">
      <c r="A52" s="53" t="s">
        <v>46</v>
      </c>
      <c r="B52" s="77">
        <v>7.7539400000000001</v>
      </c>
      <c r="C52" s="48">
        <v>10.8108</v>
      </c>
      <c r="D52" s="356">
        <v>0</v>
      </c>
      <c r="E52" s="357">
        <v>0</v>
      </c>
      <c r="F52" s="47">
        <v>0</v>
      </c>
      <c r="G52" s="318">
        <v>0</v>
      </c>
      <c r="H52" s="316">
        <v>0</v>
      </c>
      <c r="I52" s="22"/>
      <c r="J52" s="22"/>
      <c r="K52" s="23"/>
      <c r="L52" s="23"/>
      <c r="M52" s="23"/>
      <c r="N52" s="23"/>
      <c r="O52" s="23"/>
      <c r="P52" s="23"/>
      <c r="Q52" s="23"/>
    </row>
    <row r="53" spans="1:17" ht="13.5" customHeight="1" x14ac:dyDescent="0.25">
      <c r="A53" s="24" t="s">
        <v>47</v>
      </c>
      <c r="B53" s="73">
        <f t="shared" ref="B53" si="11">+B54+B55+B56+B57</f>
        <v>138951.27020999999</v>
      </c>
      <c r="C53" s="48">
        <f>+C54+C55+C56+C57</f>
        <v>153594.70243999999</v>
      </c>
      <c r="D53" s="74">
        <f t="shared" ref="D53:H53" si="12">+D54+D55+D56+D57</f>
        <v>158999</v>
      </c>
      <c r="E53" s="47">
        <f t="shared" si="12"/>
        <v>166966</v>
      </c>
      <c r="F53" s="47">
        <f t="shared" si="12"/>
        <v>174009</v>
      </c>
      <c r="G53" s="318">
        <f t="shared" si="12"/>
        <v>181722</v>
      </c>
      <c r="H53" s="316">
        <f t="shared" si="12"/>
        <v>190746</v>
      </c>
      <c r="I53" s="22"/>
      <c r="J53" s="22"/>
      <c r="K53" s="23"/>
      <c r="L53" s="23"/>
      <c r="M53" s="23"/>
      <c r="N53" s="23"/>
      <c r="O53" s="23"/>
      <c r="P53" s="23"/>
      <c r="Q53" s="23"/>
    </row>
    <row r="54" spans="1:17" ht="13.5" customHeight="1" x14ac:dyDescent="0.25">
      <c r="A54" s="36" t="s">
        <v>10</v>
      </c>
      <c r="B54" s="73">
        <f t="shared" ref="B54:H54" si="13">+B58+B59+B60</f>
        <v>103237.37547999999</v>
      </c>
      <c r="C54" s="48">
        <f>+C58+C59+C60+73.45814</f>
        <v>111991.48939</v>
      </c>
      <c r="D54" s="74">
        <f t="shared" si="13"/>
        <v>118019</v>
      </c>
      <c r="E54" s="47">
        <f t="shared" si="13"/>
        <v>124025</v>
      </c>
      <c r="F54" s="47">
        <f t="shared" si="13"/>
        <v>129152</v>
      </c>
      <c r="G54" s="318">
        <f t="shared" si="13"/>
        <v>134633</v>
      </c>
      <c r="H54" s="316">
        <f t="shared" si="13"/>
        <v>141010</v>
      </c>
      <c r="I54" s="22"/>
      <c r="J54" s="22"/>
      <c r="K54" s="23"/>
      <c r="L54" s="23"/>
      <c r="M54" s="23"/>
      <c r="N54" s="23"/>
      <c r="O54" s="23"/>
      <c r="P54" s="23"/>
      <c r="Q54" s="23"/>
    </row>
    <row r="55" spans="1:17" ht="14.25" customHeight="1" x14ac:dyDescent="0.25">
      <c r="A55" s="36" t="s">
        <v>11</v>
      </c>
      <c r="B55" s="73">
        <v>630.63604999999995</v>
      </c>
      <c r="C55" s="48">
        <f>2346.05058+6.00035</f>
        <v>2352.0509299999999</v>
      </c>
      <c r="D55" s="74">
        <v>0</v>
      </c>
      <c r="E55" s="47">
        <v>0</v>
      </c>
      <c r="F55" s="47">
        <v>0</v>
      </c>
      <c r="G55" s="318">
        <v>0</v>
      </c>
      <c r="H55" s="316">
        <v>0</v>
      </c>
      <c r="I55" s="22"/>
      <c r="J55" s="22"/>
      <c r="K55" s="23"/>
      <c r="L55" s="23"/>
      <c r="M55" s="23"/>
      <c r="N55" s="23"/>
      <c r="O55" s="23"/>
      <c r="P55" s="23"/>
      <c r="Q55" s="23"/>
    </row>
    <row r="56" spans="1:17" ht="14.25" customHeight="1" x14ac:dyDescent="0.25">
      <c r="A56" s="58" t="s">
        <v>12</v>
      </c>
      <c r="B56" s="73">
        <v>0</v>
      </c>
      <c r="C56" s="48">
        <v>0</v>
      </c>
      <c r="D56" s="74">
        <v>0</v>
      </c>
      <c r="E56" s="47">
        <v>0</v>
      </c>
      <c r="F56" s="47">
        <v>0</v>
      </c>
      <c r="G56" s="318">
        <v>0</v>
      </c>
      <c r="H56" s="316">
        <v>0</v>
      </c>
      <c r="I56" s="22"/>
      <c r="J56" s="22"/>
      <c r="K56" s="23"/>
      <c r="L56" s="23"/>
      <c r="M56" s="23"/>
      <c r="N56" s="23"/>
      <c r="O56" s="23"/>
      <c r="P56" s="23"/>
      <c r="Q56" s="23"/>
    </row>
    <row r="57" spans="1:17" ht="14.25" customHeight="1" x14ac:dyDescent="0.25">
      <c r="A57" s="36" t="s">
        <v>49</v>
      </c>
      <c r="B57" s="73">
        <f t="shared" ref="B57:H57" si="14">+B61</f>
        <v>35083.258679999999</v>
      </c>
      <c r="C57" s="48">
        <f t="shared" si="14"/>
        <v>39251.162120000001</v>
      </c>
      <c r="D57" s="74">
        <f t="shared" si="14"/>
        <v>40980</v>
      </c>
      <c r="E57" s="47">
        <f t="shared" si="14"/>
        <v>42941</v>
      </c>
      <c r="F57" s="47">
        <f t="shared" si="14"/>
        <v>44857</v>
      </c>
      <c r="G57" s="318">
        <f t="shared" si="14"/>
        <v>47089</v>
      </c>
      <c r="H57" s="316">
        <f t="shared" si="14"/>
        <v>49736</v>
      </c>
      <c r="I57" s="22"/>
      <c r="J57" s="22"/>
      <c r="K57" s="23"/>
      <c r="L57" s="23"/>
      <c r="M57" s="23"/>
      <c r="N57" s="23"/>
      <c r="O57" s="23"/>
      <c r="P57" s="23"/>
      <c r="Q57" s="23"/>
    </row>
    <row r="58" spans="1:17" ht="14.25" customHeight="1" x14ac:dyDescent="0.25">
      <c r="A58" s="252" t="s">
        <v>50</v>
      </c>
      <c r="B58" s="73">
        <v>0.86316000000000015</v>
      </c>
      <c r="C58" s="48">
        <v>0.25095000000000001</v>
      </c>
      <c r="D58" s="74">
        <v>0</v>
      </c>
      <c r="E58" s="47">
        <v>0</v>
      </c>
      <c r="F58" s="47">
        <v>0</v>
      </c>
      <c r="G58" s="318">
        <v>0</v>
      </c>
      <c r="H58" s="316"/>
      <c r="I58" s="22"/>
      <c r="J58" s="22"/>
      <c r="K58" s="23"/>
      <c r="L58" s="23"/>
      <c r="M58" s="23"/>
      <c r="N58" s="23"/>
      <c r="O58" s="23"/>
      <c r="P58" s="23"/>
      <c r="Q58" s="23"/>
    </row>
    <row r="59" spans="1:17" ht="14.25" customHeight="1" x14ac:dyDescent="0.25">
      <c r="A59" s="252" t="s">
        <v>51</v>
      </c>
      <c r="B59" s="73">
        <v>623.38842999999997</v>
      </c>
      <c r="C59" s="48">
        <v>-42.588760000000001</v>
      </c>
      <c r="D59" s="74">
        <v>0</v>
      </c>
      <c r="E59" s="47">
        <v>0</v>
      </c>
      <c r="F59" s="47">
        <v>0</v>
      </c>
      <c r="G59" s="318">
        <v>0</v>
      </c>
      <c r="H59" s="316">
        <v>0</v>
      </c>
      <c r="I59" s="22"/>
      <c r="J59" s="22"/>
      <c r="K59" s="23"/>
      <c r="L59" s="23"/>
      <c r="M59" s="23"/>
      <c r="N59" s="23"/>
      <c r="O59" s="23"/>
      <c r="P59" s="23"/>
      <c r="Q59" s="23"/>
    </row>
    <row r="60" spans="1:17" ht="14.25" customHeight="1" x14ac:dyDescent="0.25">
      <c r="A60" s="252" t="s">
        <v>52</v>
      </c>
      <c r="B60" s="73">
        <v>102613.12388999999</v>
      </c>
      <c r="C60" s="48">
        <v>111960.36906</v>
      </c>
      <c r="D60" s="74">
        <v>118019</v>
      </c>
      <c r="E60" s="47">
        <v>124025</v>
      </c>
      <c r="F60" s="47">
        <v>129152</v>
      </c>
      <c r="G60" s="318">
        <v>134633</v>
      </c>
      <c r="H60" s="316">
        <v>141010</v>
      </c>
      <c r="I60" s="22"/>
      <c r="J60" s="22"/>
      <c r="K60" s="23"/>
      <c r="L60" s="23"/>
      <c r="M60" s="23"/>
      <c r="N60" s="23"/>
      <c r="O60" s="23"/>
      <c r="P60" s="23"/>
      <c r="Q60" s="23"/>
    </row>
    <row r="61" spans="1:17" ht="14.25" customHeight="1" thickBot="1" x14ac:dyDescent="0.3">
      <c r="A61" s="253" t="s">
        <v>53</v>
      </c>
      <c r="B61" s="364">
        <v>35083.258679999999</v>
      </c>
      <c r="C61" s="365">
        <v>39251.162120000001</v>
      </c>
      <c r="D61" s="366">
        <v>40980</v>
      </c>
      <c r="E61" s="367">
        <v>42941</v>
      </c>
      <c r="F61" s="367">
        <v>44857</v>
      </c>
      <c r="G61" s="368">
        <v>47089</v>
      </c>
      <c r="H61" s="369">
        <v>49736</v>
      </c>
      <c r="I61" s="22"/>
      <c r="J61" s="22"/>
      <c r="K61" s="23"/>
      <c r="L61" s="23"/>
      <c r="M61" s="23"/>
      <c r="N61" s="23"/>
      <c r="O61" s="23"/>
      <c r="P61" s="23"/>
      <c r="Q61" s="23"/>
    </row>
    <row r="62" spans="1:17" ht="13.5" customHeight="1" x14ac:dyDescent="0.25">
      <c r="A62" s="16" t="s">
        <v>54</v>
      </c>
      <c r="B62" s="370">
        <f t="shared" ref="B62:H62" si="15">B63+B67</f>
        <v>15340056.709147647</v>
      </c>
      <c r="C62" s="371">
        <f t="shared" si="15"/>
        <v>17285015.328237742</v>
      </c>
      <c r="D62" s="372">
        <f t="shared" si="15"/>
        <v>18097228</v>
      </c>
      <c r="E62" s="373">
        <f t="shared" si="15"/>
        <v>18909547</v>
      </c>
      <c r="F62" s="373">
        <f t="shared" si="15"/>
        <v>19774431</v>
      </c>
      <c r="G62" s="374">
        <f t="shared" si="15"/>
        <v>20067263</v>
      </c>
      <c r="H62" s="375">
        <f t="shared" si="15"/>
        <v>20931210</v>
      </c>
      <c r="I62" s="22"/>
      <c r="J62" s="22"/>
      <c r="K62" s="23"/>
      <c r="L62" s="23"/>
      <c r="M62" s="23"/>
      <c r="N62" s="23"/>
      <c r="O62" s="23"/>
      <c r="P62" s="23"/>
      <c r="Q62" s="23"/>
    </row>
    <row r="63" spans="1:17" ht="13.5" customHeight="1" x14ac:dyDescent="0.25">
      <c r="A63" s="72" t="s">
        <v>55</v>
      </c>
      <c r="B63" s="358">
        <f>B64</f>
        <v>10135746.926617621</v>
      </c>
      <c r="C63" s="359">
        <f t="shared" ref="C63:H63" si="16">C64</f>
        <v>11327034.959697699</v>
      </c>
      <c r="D63" s="360">
        <f t="shared" si="16"/>
        <v>11858200</v>
      </c>
      <c r="E63" s="361">
        <f t="shared" si="16"/>
        <v>12375720</v>
      </c>
      <c r="F63" s="361">
        <f t="shared" si="16"/>
        <v>12940436</v>
      </c>
      <c r="G63" s="362">
        <f t="shared" si="16"/>
        <v>13407054</v>
      </c>
      <c r="H63" s="363">
        <f t="shared" si="16"/>
        <v>13984250</v>
      </c>
      <c r="I63" s="22"/>
      <c r="J63" s="22"/>
      <c r="K63" s="23"/>
      <c r="L63" s="23"/>
      <c r="M63" s="23"/>
      <c r="N63" s="23"/>
      <c r="O63" s="23"/>
      <c r="P63" s="23"/>
      <c r="Q63" s="23"/>
    </row>
    <row r="64" spans="1:17" ht="13.5" customHeight="1" x14ac:dyDescent="0.25">
      <c r="A64" s="29" t="s">
        <v>56</v>
      </c>
      <c r="B64" s="73">
        <f>+B65+B66</f>
        <v>10135746.926617621</v>
      </c>
      <c r="C64" s="48">
        <f>+C65+C66</f>
        <v>11327034.959697699</v>
      </c>
      <c r="D64" s="74">
        <f>+D65+D66</f>
        <v>11858200</v>
      </c>
      <c r="E64" s="47">
        <f t="shared" ref="E64:H64" si="17">+E65+E66</f>
        <v>12375720</v>
      </c>
      <c r="F64" s="47">
        <f t="shared" si="17"/>
        <v>12940436</v>
      </c>
      <c r="G64" s="318">
        <f t="shared" si="17"/>
        <v>13407054</v>
      </c>
      <c r="H64" s="316">
        <f t="shared" si="17"/>
        <v>13984250</v>
      </c>
      <c r="I64" s="22"/>
      <c r="J64" s="22"/>
      <c r="K64" s="23"/>
      <c r="L64" s="23"/>
      <c r="M64" s="23"/>
      <c r="N64" s="23"/>
      <c r="O64" s="23"/>
      <c r="P64" s="23"/>
      <c r="Q64" s="23"/>
    </row>
    <row r="65" spans="1:19" ht="13.5" customHeight="1" x14ac:dyDescent="0.25">
      <c r="A65" s="29" t="s">
        <v>57</v>
      </c>
      <c r="B65" s="73">
        <v>9887240.0010676198</v>
      </c>
      <c r="C65" s="48">
        <v>10891679.8891977</v>
      </c>
      <c r="D65" s="74">
        <v>11640589</v>
      </c>
      <c r="E65" s="47">
        <v>12158743</v>
      </c>
      <c r="F65" s="47">
        <v>12724285</v>
      </c>
      <c r="G65" s="318">
        <v>13192595</v>
      </c>
      <c r="H65" s="316">
        <v>13770926</v>
      </c>
      <c r="I65" s="22"/>
      <c r="J65" s="22"/>
      <c r="K65" s="23"/>
      <c r="L65" s="23"/>
      <c r="M65" s="23"/>
      <c r="N65" s="23"/>
      <c r="O65" s="23"/>
      <c r="P65" s="23"/>
      <c r="Q65" s="23"/>
    </row>
    <row r="66" spans="1:19" ht="13.5" customHeight="1" x14ac:dyDescent="0.25">
      <c r="A66" s="29" t="s">
        <v>58</v>
      </c>
      <c r="B66" s="73">
        <v>248506.92555000001</v>
      </c>
      <c r="C66" s="48">
        <v>435355.07050000003</v>
      </c>
      <c r="D66" s="74">
        <v>217611</v>
      </c>
      <c r="E66" s="47">
        <v>216977</v>
      </c>
      <c r="F66" s="47">
        <v>216151</v>
      </c>
      <c r="G66" s="318">
        <v>214459</v>
      </c>
      <c r="H66" s="316">
        <v>213324</v>
      </c>
      <c r="I66" s="22"/>
      <c r="J66" s="22"/>
      <c r="K66" s="23"/>
      <c r="L66" s="23"/>
      <c r="M66" s="23"/>
      <c r="N66" s="23"/>
      <c r="O66" s="23"/>
      <c r="P66" s="23"/>
      <c r="Q66" s="23"/>
    </row>
    <row r="67" spans="1:19" ht="13.5" customHeight="1" x14ac:dyDescent="0.25">
      <c r="A67" s="72" t="s">
        <v>59</v>
      </c>
      <c r="B67" s="358">
        <f>B68</f>
        <v>5204309.7825300265</v>
      </c>
      <c r="C67" s="359">
        <f t="shared" ref="C67:H67" si="18">C68</f>
        <v>5957980.3685400411</v>
      </c>
      <c r="D67" s="360">
        <f>D68</f>
        <v>6239028</v>
      </c>
      <c r="E67" s="361">
        <f t="shared" si="18"/>
        <v>6533827</v>
      </c>
      <c r="F67" s="361">
        <f t="shared" si="18"/>
        <v>6833995</v>
      </c>
      <c r="G67" s="362">
        <f t="shared" si="18"/>
        <v>6660209</v>
      </c>
      <c r="H67" s="363">
        <f t="shared" si="18"/>
        <v>6946960</v>
      </c>
      <c r="I67" s="22"/>
      <c r="J67" s="22"/>
      <c r="K67" s="23"/>
      <c r="L67" s="23"/>
      <c r="M67" s="23"/>
      <c r="N67" s="23"/>
      <c r="O67" s="23"/>
      <c r="P67" s="23"/>
      <c r="Q67" s="23"/>
    </row>
    <row r="68" spans="1:19" ht="13.5" customHeight="1" x14ac:dyDescent="0.25">
      <c r="A68" s="29" t="s">
        <v>56</v>
      </c>
      <c r="B68" s="73">
        <v>5204309.7825300265</v>
      </c>
      <c r="C68" s="48">
        <v>5957980.3685400411</v>
      </c>
      <c r="D68" s="74">
        <v>6239028</v>
      </c>
      <c r="E68" s="47">
        <v>6533827</v>
      </c>
      <c r="F68" s="47">
        <v>6833995</v>
      </c>
      <c r="G68" s="318">
        <v>6660209</v>
      </c>
      <c r="H68" s="316">
        <v>6946960</v>
      </c>
      <c r="I68" s="22"/>
      <c r="J68" s="22"/>
      <c r="K68" s="23"/>
      <c r="L68" s="23"/>
      <c r="M68" s="23"/>
      <c r="N68" s="23"/>
      <c r="O68" s="23"/>
      <c r="P68" s="23"/>
      <c r="Q68" s="23"/>
    </row>
    <row r="69" spans="1:19" ht="14.25" customHeight="1" thickBot="1" x14ac:dyDescent="0.3">
      <c r="A69" s="76" t="s">
        <v>60</v>
      </c>
      <c r="B69" s="77">
        <v>47474</v>
      </c>
      <c r="C69" s="48">
        <v>49532</v>
      </c>
      <c r="D69" s="356">
        <v>46931</v>
      </c>
      <c r="E69" s="357">
        <v>47045</v>
      </c>
      <c r="F69" s="357">
        <v>45079</v>
      </c>
      <c r="G69" s="376">
        <v>42763</v>
      </c>
      <c r="H69" s="377">
        <v>40177</v>
      </c>
      <c r="I69" s="22"/>
      <c r="J69" s="22"/>
      <c r="K69" s="23"/>
      <c r="L69" s="23"/>
      <c r="M69" s="23"/>
      <c r="N69" s="23"/>
      <c r="O69" s="23"/>
      <c r="P69" s="23"/>
      <c r="Q69" s="23"/>
    </row>
    <row r="70" spans="1:19" ht="14.25" customHeight="1" thickBot="1" x14ac:dyDescent="0.3">
      <c r="A70" s="78" t="s">
        <v>61</v>
      </c>
      <c r="B70" s="378">
        <f t="shared" ref="B70:H70" si="19">B38+B35+B30+B18+B5</f>
        <v>23272438.486648362</v>
      </c>
      <c r="C70" s="379">
        <f t="shared" si="19"/>
        <v>24460912.302679997</v>
      </c>
      <c r="D70" s="380">
        <f t="shared" si="19"/>
        <v>27016013</v>
      </c>
      <c r="E70" s="381">
        <f t="shared" si="19"/>
        <v>28131456</v>
      </c>
      <c r="F70" s="381">
        <f t="shared" si="19"/>
        <v>28722138</v>
      </c>
      <c r="G70" s="382">
        <f t="shared" si="19"/>
        <v>29761340</v>
      </c>
      <c r="H70" s="383">
        <f t="shared" si="19"/>
        <v>31160970</v>
      </c>
      <c r="I70" s="22"/>
      <c r="J70" s="22"/>
      <c r="K70" s="23"/>
      <c r="L70" s="23"/>
      <c r="M70" s="23"/>
      <c r="N70" s="23"/>
      <c r="O70" s="23"/>
      <c r="P70" s="23"/>
      <c r="Q70" s="23"/>
      <c r="R70" s="22"/>
      <c r="S70" s="22"/>
    </row>
    <row r="71" spans="1:19" ht="13.5" customHeight="1" x14ac:dyDescent="0.25">
      <c r="A71" s="83" t="s">
        <v>62</v>
      </c>
      <c r="B71" s="384">
        <f>B9+B13+B17+B19+B20+B30+B47+B52+B54+B40+B39+B43+B44+B51</f>
        <v>18386851.52580028</v>
      </c>
      <c r="C71" s="157">
        <f>C9+C13+C17+C19+C20+C30+C47+C52+C54+C40+C39+C43+C44+C51+C42+C16</f>
        <v>19626848.248509999</v>
      </c>
      <c r="D71" s="385">
        <f>D9+D13+D17+D19+D20+D30+D47+D52+D54+D40+D39+D43+D44+D51+D42+D16</f>
        <v>22552764</v>
      </c>
      <c r="E71" s="156">
        <f t="shared" ref="E71:H71" si="20">E9+E13+E17+E19+E20+E30+E47+E52+E54+E40+E39+E43+E44+E51+E42+E16</f>
        <v>23247854</v>
      </c>
      <c r="F71" s="156">
        <f t="shared" si="20"/>
        <v>23705044</v>
      </c>
      <c r="G71" s="319">
        <f t="shared" si="20"/>
        <v>24487512</v>
      </c>
      <c r="H71" s="317">
        <f t="shared" si="20"/>
        <v>25586230</v>
      </c>
      <c r="I71" s="22"/>
      <c r="J71" s="22"/>
      <c r="K71" s="23"/>
      <c r="L71" s="23"/>
      <c r="M71" s="23"/>
      <c r="N71" s="23"/>
      <c r="O71" s="23"/>
      <c r="P71" s="23"/>
      <c r="Q71" s="23"/>
      <c r="R71" s="22"/>
      <c r="S71" s="22"/>
    </row>
    <row r="72" spans="1:19" ht="13.5" customHeight="1" x14ac:dyDescent="0.25">
      <c r="A72" s="83" t="s">
        <v>63</v>
      </c>
      <c r="B72" s="384">
        <f>+B61</f>
        <v>35083.258679999999</v>
      </c>
      <c r="C72" s="157">
        <f t="shared" ref="C72:H72" si="21">0+C57</f>
        <v>39251.162120000001</v>
      </c>
      <c r="D72" s="385">
        <f t="shared" si="21"/>
        <v>40980</v>
      </c>
      <c r="E72" s="156">
        <f t="shared" si="21"/>
        <v>42941</v>
      </c>
      <c r="F72" s="156">
        <f t="shared" si="21"/>
        <v>44857</v>
      </c>
      <c r="G72" s="319">
        <f t="shared" si="21"/>
        <v>47089</v>
      </c>
      <c r="H72" s="317">
        <f t="shared" si="21"/>
        <v>49736</v>
      </c>
      <c r="I72" s="22"/>
      <c r="J72" s="22"/>
      <c r="K72" s="23"/>
      <c r="L72" s="23"/>
      <c r="M72" s="23"/>
      <c r="N72" s="23"/>
      <c r="O72" s="23"/>
      <c r="P72" s="23"/>
      <c r="Q72" s="23"/>
      <c r="R72" s="22"/>
      <c r="S72" s="22"/>
    </row>
    <row r="73" spans="1:19" ht="13.5" customHeight="1" x14ac:dyDescent="0.25">
      <c r="A73" s="24" t="s">
        <v>64</v>
      </c>
      <c r="B73" s="384">
        <f>B42</f>
        <v>134957.73748000001</v>
      </c>
      <c r="C73" s="157">
        <v>0</v>
      </c>
      <c r="D73" s="385">
        <v>0</v>
      </c>
      <c r="E73" s="156">
        <v>0</v>
      </c>
      <c r="F73" s="156">
        <v>0</v>
      </c>
      <c r="G73" s="319">
        <v>0</v>
      </c>
      <c r="H73" s="317">
        <v>0</v>
      </c>
      <c r="I73" s="22"/>
      <c r="J73" s="22"/>
      <c r="K73" s="23"/>
      <c r="L73" s="23"/>
      <c r="M73" s="23"/>
      <c r="N73" s="23"/>
      <c r="O73" s="23"/>
      <c r="P73" s="23"/>
      <c r="Q73" s="23"/>
      <c r="R73" s="22"/>
      <c r="S73" s="22"/>
    </row>
    <row r="74" spans="1:19" ht="13.5" customHeight="1" x14ac:dyDescent="0.25">
      <c r="A74" s="24" t="s">
        <v>65</v>
      </c>
      <c r="B74" s="384">
        <f t="shared" ref="B74:H74" si="22">B10+B37+B36+B48+B55+B14</f>
        <v>3485712.1229096581</v>
      </c>
      <c r="C74" s="157">
        <f t="shared" si="22"/>
        <v>3625980.82932</v>
      </c>
      <c r="D74" s="385">
        <f t="shared" si="22"/>
        <v>3217840</v>
      </c>
      <c r="E74" s="156">
        <f t="shared" si="22"/>
        <v>3499770</v>
      </c>
      <c r="F74" s="156">
        <f t="shared" si="22"/>
        <v>3597321</v>
      </c>
      <c r="G74" s="319">
        <f t="shared" si="22"/>
        <v>3768623</v>
      </c>
      <c r="H74" s="317">
        <f t="shared" si="22"/>
        <v>3969061</v>
      </c>
      <c r="I74" s="22"/>
      <c r="J74" s="22"/>
      <c r="K74" s="23"/>
      <c r="L74" s="23"/>
      <c r="M74" s="23"/>
      <c r="N74" s="23"/>
      <c r="O74" s="23"/>
      <c r="P74" s="23"/>
      <c r="Q74" s="23"/>
      <c r="R74" s="22"/>
      <c r="S74" s="22"/>
    </row>
    <row r="75" spans="1:19" ht="13.5" customHeight="1" x14ac:dyDescent="0.25">
      <c r="A75" s="24" t="s">
        <v>66</v>
      </c>
      <c r="B75" s="384">
        <f t="shared" ref="B75:H75" si="23">B11+B56+B15</f>
        <v>1154414.514378425</v>
      </c>
      <c r="C75" s="157">
        <f t="shared" si="23"/>
        <v>1135667</v>
      </c>
      <c r="D75" s="385">
        <f t="shared" si="23"/>
        <v>1173068</v>
      </c>
      <c r="E75" s="156">
        <f t="shared" si="23"/>
        <v>1309037</v>
      </c>
      <c r="F75" s="156">
        <f t="shared" si="23"/>
        <v>1353667</v>
      </c>
      <c r="G75" s="319">
        <f t="shared" si="23"/>
        <v>1436376</v>
      </c>
      <c r="H75" s="317">
        <f t="shared" si="23"/>
        <v>1533502</v>
      </c>
      <c r="I75" s="22"/>
      <c r="J75" s="22"/>
      <c r="K75" s="23"/>
      <c r="L75" s="23"/>
      <c r="M75" s="23"/>
      <c r="N75" s="23"/>
      <c r="O75" s="23"/>
      <c r="P75" s="23"/>
      <c r="Q75" s="23"/>
      <c r="R75" s="22"/>
      <c r="S75" s="22"/>
    </row>
    <row r="76" spans="1:19" ht="13.5" customHeight="1" x14ac:dyDescent="0.25">
      <c r="A76" s="24" t="s">
        <v>67</v>
      </c>
      <c r="B76" s="384">
        <f t="shared" ref="B76:H76" si="24">B45</f>
        <v>44589.589529999997</v>
      </c>
      <c r="C76" s="157">
        <f t="shared" si="24"/>
        <v>2117.90022</v>
      </c>
      <c r="D76" s="385">
        <f t="shared" si="24"/>
        <v>0</v>
      </c>
      <c r="E76" s="156">
        <f t="shared" si="24"/>
        <v>0</v>
      </c>
      <c r="F76" s="156">
        <f t="shared" si="24"/>
        <v>0</v>
      </c>
      <c r="G76" s="319">
        <f t="shared" si="24"/>
        <v>0</v>
      </c>
      <c r="H76" s="317">
        <f t="shared" si="24"/>
        <v>0</v>
      </c>
      <c r="I76" s="22"/>
      <c r="J76" s="22"/>
      <c r="K76" s="23"/>
      <c r="L76" s="23"/>
      <c r="M76" s="23"/>
      <c r="N76" s="23"/>
      <c r="O76" s="23"/>
      <c r="P76" s="23"/>
      <c r="Q76" s="23"/>
      <c r="R76" s="22"/>
      <c r="S76" s="22"/>
    </row>
    <row r="77" spans="1:19" ht="13.5" customHeight="1" x14ac:dyDescent="0.25">
      <c r="A77" s="24" t="s">
        <v>68</v>
      </c>
      <c r="B77" s="384">
        <f t="shared" ref="B77:H77" si="25">B50+B49</f>
        <v>30829.737870000001</v>
      </c>
      <c r="C77" s="157">
        <f t="shared" si="25"/>
        <v>31047.162509999998</v>
      </c>
      <c r="D77" s="385">
        <f t="shared" si="25"/>
        <v>31361</v>
      </c>
      <c r="E77" s="156">
        <f t="shared" si="25"/>
        <v>31854</v>
      </c>
      <c r="F77" s="156">
        <f t="shared" si="25"/>
        <v>21249</v>
      </c>
      <c r="G77" s="319">
        <f t="shared" si="25"/>
        <v>21740</v>
      </c>
      <c r="H77" s="317">
        <f t="shared" si="25"/>
        <v>22441</v>
      </c>
      <c r="I77" s="22"/>
      <c r="J77" s="22"/>
      <c r="K77" s="23"/>
      <c r="L77" s="23"/>
      <c r="M77" s="23"/>
      <c r="N77" s="23"/>
      <c r="O77" s="23"/>
      <c r="P77" s="23"/>
      <c r="Q77" s="23"/>
      <c r="R77" s="22"/>
      <c r="S77" s="22"/>
    </row>
    <row r="78" spans="1:19" ht="14.25" customHeight="1" thickBot="1" x14ac:dyDescent="0.3">
      <c r="A78" s="86" t="s">
        <v>69</v>
      </c>
      <c r="B78" s="386">
        <f t="shared" ref="B78:H78" si="26">B62</f>
        <v>15340056.709147647</v>
      </c>
      <c r="C78" s="387">
        <f t="shared" si="26"/>
        <v>17285015.328237742</v>
      </c>
      <c r="D78" s="388">
        <f t="shared" si="26"/>
        <v>18097228</v>
      </c>
      <c r="E78" s="389">
        <f t="shared" si="26"/>
        <v>18909547</v>
      </c>
      <c r="F78" s="389">
        <f t="shared" si="26"/>
        <v>19774431</v>
      </c>
      <c r="G78" s="390">
        <f t="shared" si="26"/>
        <v>20067263</v>
      </c>
      <c r="H78" s="391">
        <f t="shared" si="26"/>
        <v>20931210</v>
      </c>
      <c r="I78" s="22"/>
      <c r="J78" s="22"/>
      <c r="K78" s="23"/>
      <c r="L78" s="23"/>
      <c r="M78" s="23"/>
      <c r="N78" s="23"/>
      <c r="O78" s="23"/>
      <c r="P78" s="23"/>
      <c r="Q78" s="23"/>
      <c r="R78" s="22"/>
      <c r="S78" s="22"/>
    </row>
    <row r="79" spans="1:19" ht="14.25" customHeight="1" thickBot="1" x14ac:dyDescent="0.3">
      <c r="A79" s="89" t="s">
        <v>70</v>
      </c>
      <c r="B79" s="378">
        <f t="shared" ref="B79:H79" si="27">B70+B78</f>
        <v>38612495.195796013</v>
      </c>
      <c r="C79" s="392">
        <f t="shared" si="27"/>
        <v>41745927.630917743</v>
      </c>
      <c r="D79" s="380">
        <f t="shared" si="27"/>
        <v>45113241</v>
      </c>
      <c r="E79" s="381">
        <f t="shared" si="27"/>
        <v>47041003</v>
      </c>
      <c r="F79" s="381">
        <f t="shared" si="27"/>
        <v>48496569</v>
      </c>
      <c r="G79" s="382">
        <f t="shared" si="27"/>
        <v>49828603</v>
      </c>
      <c r="H79" s="383">
        <f t="shared" si="27"/>
        <v>52092180</v>
      </c>
      <c r="I79" s="22"/>
      <c r="J79" s="22"/>
      <c r="K79" s="23"/>
      <c r="L79" s="23"/>
      <c r="M79" s="23"/>
      <c r="N79" s="23"/>
      <c r="O79" s="23"/>
      <c r="P79" s="23"/>
      <c r="Q79" s="23"/>
      <c r="R79" s="22"/>
      <c r="S79" s="22"/>
    </row>
    <row r="80" spans="1:19" s="91" customFormat="1" ht="13.5" customHeight="1" thickBot="1" x14ac:dyDescent="0.3">
      <c r="A80" s="92"/>
      <c r="B80" s="221"/>
      <c r="C80" s="221"/>
      <c r="D80" s="221"/>
      <c r="E80" s="221"/>
      <c r="F80" s="221"/>
      <c r="G80" s="221"/>
      <c r="H80" s="221"/>
      <c r="I80" s="23"/>
      <c r="J80" s="23"/>
      <c r="K80" s="23"/>
      <c r="L80" s="23"/>
      <c r="M80" s="23"/>
      <c r="N80" s="23"/>
      <c r="O80" s="23"/>
      <c r="P80" s="23"/>
      <c r="Q80" s="23"/>
    </row>
    <row r="81" spans="1:17" ht="14.25" customHeight="1" thickBot="1" x14ac:dyDescent="0.3">
      <c r="A81" s="95" t="s">
        <v>71</v>
      </c>
      <c r="B81" s="97">
        <f t="shared" ref="B81:G81" si="28">SUM(B82:B83)</f>
        <v>100869.76809</v>
      </c>
      <c r="C81" s="98">
        <f t="shared" si="28"/>
        <v>105253.26207</v>
      </c>
      <c r="D81" s="99">
        <f t="shared" si="28"/>
        <v>106585</v>
      </c>
      <c r="E81" s="99">
        <f t="shared" si="28"/>
        <v>121975</v>
      </c>
      <c r="F81" s="97">
        <f t="shared" si="28"/>
        <v>128588</v>
      </c>
      <c r="G81" s="97">
        <f t="shared" si="28"/>
        <v>134555</v>
      </c>
      <c r="H81" s="97">
        <f t="shared" ref="H81" si="29">SUM(H82:H83)</f>
        <v>141821</v>
      </c>
      <c r="I81" s="23"/>
      <c r="J81" s="23"/>
      <c r="K81" s="23"/>
      <c r="L81" s="23"/>
      <c r="M81" s="23"/>
      <c r="N81" s="23"/>
      <c r="O81" s="23"/>
      <c r="P81" s="23"/>
      <c r="Q81" s="23"/>
    </row>
    <row r="82" spans="1:17" ht="13.5" customHeight="1" x14ac:dyDescent="0.25">
      <c r="A82" s="105" t="s">
        <v>72</v>
      </c>
      <c r="B82" s="106">
        <v>47964.618560000003</v>
      </c>
      <c r="C82" s="107">
        <v>47704.866009999998</v>
      </c>
      <c r="D82" s="108">
        <v>48832</v>
      </c>
      <c r="E82" s="109">
        <v>57055</v>
      </c>
      <c r="F82" s="109">
        <v>61109</v>
      </c>
      <c r="G82" s="324">
        <v>64646</v>
      </c>
      <c r="H82" s="322">
        <v>68033</v>
      </c>
      <c r="I82" s="23"/>
      <c r="J82" s="23"/>
      <c r="K82" s="23"/>
      <c r="L82" s="23"/>
      <c r="M82" s="23"/>
      <c r="N82" s="23"/>
      <c r="O82" s="23"/>
      <c r="P82" s="23"/>
      <c r="Q82" s="23"/>
    </row>
    <row r="83" spans="1:17" ht="14.25" customHeight="1" thickBot="1" x14ac:dyDescent="0.3">
      <c r="A83" s="112" t="s">
        <v>73</v>
      </c>
      <c r="B83" s="113">
        <v>52905.149529999995</v>
      </c>
      <c r="C83" s="114">
        <v>57548.396059999999</v>
      </c>
      <c r="D83" s="115">
        <v>57753</v>
      </c>
      <c r="E83" s="116">
        <v>64920</v>
      </c>
      <c r="F83" s="116">
        <v>67479</v>
      </c>
      <c r="G83" s="325">
        <v>69909</v>
      </c>
      <c r="H83" s="323">
        <v>73788</v>
      </c>
      <c r="I83" s="23"/>
      <c r="J83" s="23"/>
      <c r="K83" s="23"/>
      <c r="L83" s="23"/>
      <c r="M83" s="23"/>
      <c r="N83" s="23"/>
      <c r="O83" s="23"/>
      <c r="P83" s="23"/>
      <c r="Q83" s="23"/>
    </row>
    <row r="84" spans="1:17" ht="17.25" customHeight="1" thickBot="1" x14ac:dyDescent="0.35">
      <c r="A84" s="120"/>
      <c r="B84" s="121"/>
      <c r="C84" s="121"/>
      <c r="D84" s="121"/>
      <c r="E84" s="121"/>
      <c r="F84" s="121"/>
      <c r="G84" s="121"/>
      <c r="H84" s="121"/>
      <c r="I84" s="23"/>
      <c r="J84" s="23"/>
      <c r="K84" s="23"/>
      <c r="L84" s="23"/>
      <c r="M84" s="23"/>
      <c r="N84" s="23"/>
      <c r="O84" s="23"/>
      <c r="P84" s="23"/>
      <c r="Q84" s="23"/>
    </row>
    <row r="85" spans="1:17" ht="17.25" customHeight="1" thickBot="1" x14ac:dyDescent="0.3">
      <c r="A85" s="95" t="s">
        <v>96</v>
      </c>
      <c r="B85" s="96">
        <f>SUM(B86)</f>
        <v>0</v>
      </c>
      <c r="C85" s="97">
        <f t="shared" ref="C85:H85" si="30">SUM(C86)</f>
        <v>0</v>
      </c>
      <c r="D85" s="98">
        <f t="shared" si="30"/>
        <v>0</v>
      </c>
      <c r="E85" s="99">
        <f t="shared" si="30"/>
        <v>68454</v>
      </c>
      <c r="F85" s="99">
        <f t="shared" si="30"/>
        <v>73848</v>
      </c>
      <c r="G85" s="197">
        <f t="shared" si="30"/>
        <v>78648</v>
      </c>
      <c r="H85" s="321">
        <f t="shared" si="30"/>
        <v>82889</v>
      </c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7.25" customHeight="1" thickBot="1" x14ac:dyDescent="0.3">
      <c r="A86" s="112" t="s">
        <v>72</v>
      </c>
      <c r="B86" s="106">
        <v>0</v>
      </c>
      <c r="C86" s="107">
        <v>0</v>
      </c>
      <c r="D86" s="108">
        <v>0</v>
      </c>
      <c r="E86" s="109">
        <v>68454</v>
      </c>
      <c r="F86" s="109">
        <v>73848</v>
      </c>
      <c r="G86" s="324">
        <v>78648</v>
      </c>
      <c r="H86" s="322">
        <v>82889</v>
      </c>
      <c r="I86" s="23"/>
      <c r="J86" s="23"/>
      <c r="K86" s="23"/>
      <c r="L86" s="23"/>
      <c r="M86" s="23"/>
      <c r="N86" s="23"/>
      <c r="O86" s="23"/>
      <c r="P86" s="23"/>
      <c r="Q86" s="23"/>
    </row>
    <row r="87" spans="1:17" ht="17.25" customHeight="1" thickBot="1" x14ac:dyDescent="0.35">
      <c r="A87" s="120"/>
      <c r="B87" s="121"/>
      <c r="C87" s="121"/>
      <c r="D87" s="121"/>
      <c r="E87" s="121"/>
      <c r="F87" s="121"/>
      <c r="G87" s="121"/>
      <c r="H87" s="121"/>
      <c r="I87" s="23"/>
      <c r="J87" s="23"/>
      <c r="K87" s="23"/>
      <c r="L87" s="23"/>
      <c r="M87" s="23"/>
      <c r="N87" s="23"/>
      <c r="O87" s="23"/>
      <c r="P87" s="23"/>
      <c r="Q87" s="23"/>
    </row>
    <row r="88" spans="1:17" s="125" customFormat="1" ht="14.25" customHeight="1" thickBot="1" x14ac:dyDescent="0.3">
      <c r="A88" s="100" t="s">
        <v>74</v>
      </c>
      <c r="B88" s="126">
        <v>1201647.102872381</v>
      </c>
      <c r="C88" s="127">
        <v>971786.70429880952</v>
      </c>
      <c r="D88" s="128">
        <v>1016992</v>
      </c>
      <c r="E88" s="129">
        <v>1095965</v>
      </c>
      <c r="F88" s="130">
        <v>1135989</v>
      </c>
      <c r="G88" s="127">
        <v>1198355</v>
      </c>
      <c r="H88" s="127">
        <v>1237274</v>
      </c>
      <c r="I88" s="23"/>
      <c r="J88" s="23"/>
      <c r="K88" s="23"/>
      <c r="L88" s="23"/>
      <c r="M88" s="23"/>
      <c r="N88" s="23"/>
      <c r="O88" s="23"/>
      <c r="P88" s="23"/>
      <c r="Q88" s="23"/>
    </row>
    <row r="89" spans="1:17" ht="14.25" customHeight="1" thickBot="1" x14ac:dyDescent="0.3">
      <c r="B89" s="132"/>
      <c r="C89" s="132"/>
      <c r="D89" s="132"/>
      <c r="E89" s="132"/>
      <c r="F89" s="132"/>
      <c r="G89" s="132"/>
      <c r="H89" s="132"/>
      <c r="I89" s="23"/>
      <c r="J89" s="23"/>
      <c r="K89" s="23"/>
      <c r="L89" s="23"/>
      <c r="M89" s="23"/>
      <c r="N89" s="23"/>
      <c r="O89" s="23"/>
      <c r="P89" s="23"/>
      <c r="Q89" s="23"/>
    </row>
    <row r="90" spans="1:17" ht="13.5" customHeight="1" x14ac:dyDescent="0.25">
      <c r="A90" s="134" t="s">
        <v>75</v>
      </c>
      <c r="B90" s="135">
        <f t="shared" ref="B90:H90" si="31">SUM(B91,B94,B97)</f>
        <v>1304141.7923650297</v>
      </c>
      <c r="C90" s="139">
        <f t="shared" si="31"/>
        <v>1334091.97786</v>
      </c>
      <c r="D90" s="137">
        <f t="shared" si="31"/>
        <v>775737.25246358663</v>
      </c>
      <c r="E90" s="136">
        <f t="shared" si="31"/>
        <v>795054.39638422045</v>
      </c>
      <c r="F90" s="138">
        <f t="shared" si="31"/>
        <v>811943.9529917005</v>
      </c>
      <c r="G90" s="136">
        <f t="shared" si="31"/>
        <v>814933.05326822679</v>
      </c>
      <c r="H90" s="314">
        <f t="shared" si="31"/>
        <v>817002.05326822679</v>
      </c>
      <c r="I90" s="23"/>
      <c r="J90" s="23"/>
      <c r="K90" s="23"/>
      <c r="L90" s="23"/>
      <c r="M90" s="23"/>
      <c r="N90" s="23"/>
      <c r="O90" s="23"/>
      <c r="P90" s="23"/>
      <c r="Q90" s="23"/>
    </row>
    <row r="91" spans="1:17" ht="13.5" customHeight="1" x14ac:dyDescent="0.25">
      <c r="A91" s="140" t="s">
        <v>76</v>
      </c>
      <c r="B91" s="141">
        <f t="shared" ref="B91:H91" si="32">SUM(B92:B93)</f>
        <v>3.992</v>
      </c>
      <c r="C91" s="142">
        <f t="shared" si="32"/>
        <v>3.9778600000000002</v>
      </c>
      <c r="D91" s="143">
        <f t="shared" si="32"/>
        <v>4.0220000000000002</v>
      </c>
      <c r="E91" s="144">
        <f t="shared" si="32"/>
        <v>4.0220000000000002</v>
      </c>
      <c r="F91" s="145">
        <f t="shared" si="32"/>
        <v>4.0220000000000002</v>
      </c>
      <c r="G91" s="144">
        <f t="shared" si="32"/>
        <v>4.0220000000000002</v>
      </c>
      <c r="H91" s="315">
        <f t="shared" si="32"/>
        <v>4.0220000000000002</v>
      </c>
      <c r="I91" s="23"/>
      <c r="J91" s="23"/>
      <c r="K91" s="23"/>
      <c r="L91" s="23"/>
      <c r="M91" s="23"/>
      <c r="N91" s="23"/>
      <c r="O91" s="23"/>
      <c r="P91" s="23"/>
      <c r="Q91" s="23"/>
    </row>
    <row r="92" spans="1:17" ht="13.5" customHeight="1" x14ac:dyDescent="0.25">
      <c r="A92" s="146" t="s">
        <v>8</v>
      </c>
      <c r="B92" s="141">
        <v>-3.0000000000000027E-2</v>
      </c>
      <c r="C92" s="142">
        <v>-4.4139999999999999E-2</v>
      </c>
      <c r="D92" s="143">
        <v>0</v>
      </c>
      <c r="E92" s="144">
        <v>0</v>
      </c>
      <c r="F92" s="145">
        <v>0</v>
      </c>
      <c r="G92" s="144">
        <v>0</v>
      </c>
      <c r="H92" s="315">
        <v>0</v>
      </c>
      <c r="I92" s="23"/>
      <c r="J92" s="23"/>
      <c r="K92" s="23"/>
      <c r="L92" s="23"/>
      <c r="M92" s="23"/>
      <c r="N92" s="23"/>
      <c r="O92" s="23"/>
      <c r="P92" s="23"/>
      <c r="Q92" s="23"/>
    </row>
    <row r="93" spans="1:17" ht="13.5" customHeight="1" x14ac:dyDescent="0.25">
      <c r="A93" s="146" t="s">
        <v>9</v>
      </c>
      <c r="B93" s="141">
        <v>4.0220000000000002</v>
      </c>
      <c r="C93" s="142">
        <v>4.0220000000000002</v>
      </c>
      <c r="D93" s="143">
        <v>4.0220000000000002</v>
      </c>
      <c r="E93" s="144">
        <v>4.0220000000000002</v>
      </c>
      <c r="F93" s="145">
        <v>4.0220000000000002</v>
      </c>
      <c r="G93" s="144">
        <v>4.0220000000000002</v>
      </c>
      <c r="H93" s="315">
        <v>4.0220000000000002</v>
      </c>
      <c r="I93" s="23"/>
      <c r="J93" s="23"/>
      <c r="K93" s="23"/>
      <c r="L93" s="23"/>
      <c r="M93" s="23"/>
      <c r="N93" s="23"/>
      <c r="O93" s="23"/>
      <c r="P93" s="23"/>
      <c r="Q93" s="23"/>
    </row>
    <row r="94" spans="1:17" ht="13.5" customHeight="1" x14ac:dyDescent="0.25">
      <c r="A94" s="140" t="s">
        <v>77</v>
      </c>
      <c r="B94" s="153">
        <f t="shared" ref="B94:H94" si="33">SUM(B95:B96)</f>
        <v>1294129</v>
      </c>
      <c r="C94" s="154">
        <f t="shared" si="33"/>
        <v>1306750</v>
      </c>
      <c r="D94" s="155">
        <f t="shared" si="33"/>
        <v>755704</v>
      </c>
      <c r="E94" s="156">
        <f t="shared" si="33"/>
        <v>760111</v>
      </c>
      <c r="F94" s="156">
        <f t="shared" si="33"/>
        <v>762258</v>
      </c>
      <c r="G94" s="319">
        <f t="shared" si="33"/>
        <v>764856</v>
      </c>
      <c r="H94" s="317">
        <f t="shared" si="33"/>
        <v>766894</v>
      </c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13.5" customHeight="1" x14ac:dyDescent="0.25">
      <c r="A95" s="146" t="s">
        <v>8</v>
      </c>
      <c r="B95" s="141">
        <v>1020539</v>
      </c>
      <c r="C95" s="142">
        <v>936714</v>
      </c>
      <c r="D95" s="143">
        <v>525477</v>
      </c>
      <c r="E95" s="144">
        <v>528080</v>
      </c>
      <c r="F95" s="145">
        <v>529025</v>
      </c>
      <c r="G95" s="144">
        <v>530505</v>
      </c>
      <c r="H95" s="315">
        <v>531510</v>
      </c>
      <c r="I95" s="23"/>
      <c r="J95" s="23"/>
      <c r="K95" s="23"/>
      <c r="L95" s="23"/>
      <c r="M95" s="23"/>
      <c r="N95" s="23"/>
      <c r="O95" s="23"/>
      <c r="P95" s="23"/>
      <c r="Q95" s="23"/>
    </row>
    <row r="96" spans="1:17" ht="14.25" customHeight="1" x14ac:dyDescent="0.25">
      <c r="A96" s="146" t="s">
        <v>9</v>
      </c>
      <c r="B96" s="141">
        <v>273590</v>
      </c>
      <c r="C96" s="142">
        <v>370036</v>
      </c>
      <c r="D96" s="143">
        <v>230227</v>
      </c>
      <c r="E96" s="144">
        <v>232031</v>
      </c>
      <c r="F96" s="145">
        <v>233233</v>
      </c>
      <c r="G96" s="144">
        <v>234351</v>
      </c>
      <c r="H96" s="315">
        <v>235384</v>
      </c>
      <c r="I96" s="23"/>
      <c r="J96" s="23"/>
      <c r="K96" s="23"/>
      <c r="L96" s="23"/>
      <c r="M96" s="23"/>
      <c r="N96" s="23"/>
      <c r="O96" s="23"/>
      <c r="P96" s="23"/>
      <c r="Q96" s="23"/>
    </row>
    <row r="97" spans="1:17" ht="13.5" customHeight="1" x14ac:dyDescent="0.25">
      <c r="A97" s="152" t="s">
        <v>78</v>
      </c>
      <c r="B97" s="153">
        <f t="shared" ref="B97:H97" si="34">SUM(B98:B99)</f>
        <v>10008.800365029576</v>
      </c>
      <c r="C97" s="154">
        <f t="shared" si="34"/>
        <v>27338</v>
      </c>
      <c r="D97" s="155">
        <f t="shared" si="34"/>
        <v>20029.230463586602</v>
      </c>
      <c r="E97" s="156">
        <f t="shared" si="34"/>
        <v>34939.374384220464</v>
      </c>
      <c r="F97" s="156">
        <f t="shared" si="34"/>
        <v>49681.930991700465</v>
      </c>
      <c r="G97" s="319">
        <f t="shared" si="34"/>
        <v>50073.031268226783</v>
      </c>
      <c r="H97" s="317">
        <f t="shared" si="34"/>
        <v>50104.031268226783</v>
      </c>
      <c r="I97" s="23"/>
      <c r="J97" s="23"/>
      <c r="K97" s="23"/>
      <c r="L97" s="23"/>
      <c r="M97" s="23"/>
      <c r="N97" s="23"/>
      <c r="O97" s="23"/>
      <c r="P97" s="23"/>
      <c r="Q97" s="23"/>
    </row>
    <row r="98" spans="1:17" ht="13.5" customHeight="1" x14ac:dyDescent="0.25">
      <c r="A98" s="146" t="s">
        <v>8</v>
      </c>
      <c r="B98" s="149">
        <v>5105.1501050295765</v>
      </c>
      <c r="C98" s="148">
        <v>22378</v>
      </c>
      <c r="D98" s="149">
        <v>14691</v>
      </c>
      <c r="E98" s="149">
        <v>29277</v>
      </c>
      <c r="F98" s="149">
        <v>43780</v>
      </c>
      <c r="G98" s="150">
        <v>44151</v>
      </c>
      <c r="H98" s="151">
        <v>44182</v>
      </c>
      <c r="I98" s="23"/>
      <c r="J98" s="23"/>
      <c r="K98" s="23"/>
      <c r="L98" s="23"/>
      <c r="M98" s="23"/>
      <c r="N98" s="23"/>
      <c r="O98" s="23"/>
      <c r="P98" s="23"/>
      <c r="Q98" s="23"/>
    </row>
    <row r="99" spans="1:17" ht="13.5" customHeight="1" thickBot="1" x14ac:dyDescent="0.3">
      <c r="A99" s="159" t="s">
        <v>9</v>
      </c>
      <c r="B99" s="160">
        <v>4903.6502600000003</v>
      </c>
      <c r="C99" s="161">
        <v>4960</v>
      </c>
      <c r="D99" s="160">
        <v>5338.2304635866003</v>
      </c>
      <c r="E99" s="160">
        <v>5662.3743842204622</v>
      </c>
      <c r="F99" s="160">
        <v>5901.9309917004657</v>
      </c>
      <c r="G99" s="320">
        <v>5922.0312682267859</v>
      </c>
      <c r="H99" s="162">
        <v>5922.0312682267859</v>
      </c>
      <c r="I99" s="23"/>
      <c r="J99" s="23"/>
      <c r="K99" s="23"/>
      <c r="L99" s="23"/>
      <c r="M99" s="23"/>
      <c r="N99" s="23"/>
      <c r="O99" s="23"/>
      <c r="P99" s="23"/>
      <c r="Q99" s="23"/>
    </row>
    <row r="100" spans="1:17" ht="13.5" customHeight="1" x14ac:dyDescent="0.25">
      <c r="A100" s="163" t="s">
        <v>79</v>
      </c>
      <c r="B100" s="133"/>
      <c r="C100" s="133"/>
      <c r="D100" s="133"/>
      <c r="E100" s="133"/>
      <c r="F100" s="133"/>
      <c r="G100" s="133"/>
      <c r="H100" s="133"/>
    </row>
    <row r="101" spans="1:17" ht="13.5" customHeight="1" x14ac:dyDescent="0.25">
      <c r="A101" s="163" t="s">
        <v>80</v>
      </c>
      <c r="B101" s="133"/>
      <c r="C101" s="133"/>
      <c r="D101" s="133"/>
      <c r="E101" s="133"/>
      <c r="F101" s="133"/>
      <c r="G101" s="133"/>
      <c r="H101" s="133"/>
    </row>
    <row r="102" spans="1:17" ht="13.5" customHeight="1" x14ac:dyDescent="0.25">
      <c r="A102" s="409" t="s">
        <v>81</v>
      </c>
      <c r="B102" s="409"/>
      <c r="C102" s="409"/>
      <c r="D102" s="409"/>
      <c r="E102" s="409"/>
      <c r="F102" s="409"/>
      <c r="G102" s="409"/>
      <c r="H102" s="1"/>
    </row>
    <row r="103" spans="1:17" ht="13.5" customHeight="1" x14ac:dyDescent="0.25">
      <c r="A103" s="409"/>
      <c r="B103" s="409"/>
      <c r="C103" s="409"/>
      <c r="D103" s="409"/>
      <c r="E103" s="409"/>
      <c r="F103" s="409"/>
      <c r="G103" s="409"/>
      <c r="H103" s="1"/>
    </row>
    <row r="104" spans="1:17" ht="13.5" customHeight="1" x14ac:dyDescent="0.25">
      <c r="A104" s="91"/>
      <c r="B104" s="164"/>
      <c r="C104" s="164"/>
      <c r="D104" s="164"/>
      <c r="E104" s="164"/>
      <c r="F104" s="164"/>
      <c r="G104" s="164"/>
      <c r="H104" s="164"/>
    </row>
    <row r="105" spans="1:17" ht="13.5" customHeight="1" x14ac:dyDescent="0.25">
      <c r="B105" s="164"/>
      <c r="C105" s="164"/>
      <c r="D105" s="164"/>
      <c r="E105" s="164"/>
      <c r="F105" s="164"/>
      <c r="G105" s="164"/>
      <c r="H105" s="164"/>
    </row>
    <row r="106" spans="1:17" ht="13.5" customHeight="1" x14ac:dyDescent="0.25">
      <c r="B106" s="164"/>
      <c r="C106" s="164"/>
      <c r="D106" s="164"/>
      <c r="E106" s="164"/>
      <c r="F106" s="164"/>
      <c r="G106" s="164"/>
      <c r="H106" s="164"/>
    </row>
    <row r="107" spans="1:17" ht="13.5" customHeight="1" x14ac:dyDescent="0.25">
      <c r="B107" s="164"/>
      <c r="C107" s="164"/>
      <c r="D107" s="164"/>
      <c r="E107" s="164"/>
      <c r="F107" s="164"/>
      <c r="G107" s="164"/>
      <c r="H107" s="164"/>
    </row>
    <row r="108" spans="1:17" ht="13.5" customHeight="1" x14ac:dyDescent="0.25">
      <c r="B108" s="164"/>
      <c r="C108" s="164"/>
      <c r="D108" s="164"/>
      <c r="E108" s="164"/>
      <c r="F108" s="164"/>
      <c r="G108" s="164"/>
      <c r="H108" s="164"/>
    </row>
    <row r="109" spans="1:17" ht="13.5" customHeight="1" x14ac:dyDescent="0.25">
      <c r="B109" s="164"/>
      <c r="C109" s="164"/>
      <c r="D109" s="164"/>
      <c r="E109" s="164"/>
      <c r="F109" s="164"/>
      <c r="G109" s="164"/>
      <c r="H109" s="164"/>
    </row>
    <row r="110" spans="1:17" ht="13.5" customHeight="1" x14ac:dyDescent="0.25">
      <c r="B110" s="164"/>
      <c r="C110" s="164"/>
      <c r="D110" s="164"/>
      <c r="E110" s="164"/>
      <c r="F110" s="164"/>
      <c r="G110" s="164"/>
      <c r="H110" s="164"/>
    </row>
    <row r="111" spans="1:17" ht="13.5" customHeight="1" x14ac:dyDescent="0.25">
      <c r="B111" s="164"/>
      <c r="C111" s="164"/>
      <c r="D111" s="164"/>
      <c r="E111" s="164"/>
      <c r="F111" s="164"/>
      <c r="G111" s="164"/>
      <c r="H111" s="164"/>
    </row>
    <row r="112" spans="1:17" ht="13.5" customHeight="1" x14ac:dyDescent="0.25">
      <c r="B112" s="164"/>
      <c r="C112" s="164"/>
      <c r="D112" s="164"/>
      <c r="E112" s="164"/>
      <c r="F112" s="164"/>
      <c r="G112" s="164"/>
      <c r="H112" s="164"/>
    </row>
    <row r="113" spans="2:8" ht="13.5" customHeight="1" x14ac:dyDescent="0.25">
      <c r="B113" s="164"/>
      <c r="C113" s="164"/>
      <c r="D113" s="164"/>
      <c r="E113" s="164"/>
      <c r="F113" s="164"/>
      <c r="G113" s="164"/>
      <c r="H113" s="164"/>
    </row>
    <row r="114" spans="2:8" ht="13.5" customHeight="1" x14ac:dyDescent="0.25">
      <c r="B114" s="164"/>
      <c r="C114" s="164"/>
      <c r="D114" s="164"/>
      <c r="E114" s="164"/>
      <c r="F114" s="164"/>
      <c r="G114" s="164"/>
      <c r="H114" s="164"/>
    </row>
    <row r="115" spans="2:8" ht="13.5" customHeight="1" x14ac:dyDescent="0.25">
      <c r="B115" s="164"/>
      <c r="C115" s="164"/>
      <c r="D115" s="164"/>
      <c r="E115" s="164"/>
      <c r="F115" s="164"/>
      <c r="G115" s="164"/>
      <c r="H115" s="164"/>
    </row>
    <row r="116" spans="2:8" ht="13.5" customHeight="1" x14ac:dyDescent="0.25">
      <c r="B116" s="164"/>
      <c r="C116" s="164"/>
      <c r="D116" s="164"/>
      <c r="E116" s="164"/>
      <c r="F116" s="164"/>
      <c r="G116" s="164"/>
      <c r="H116" s="164"/>
    </row>
    <row r="117" spans="2:8" ht="13.5" customHeight="1" x14ac:dyDescent="0.25">
      <c r="B117" s="164"/>
      <c r="C117" s="164"/>
      <c r="D117" s="164"/>
      <c r="E117" s="164"/>
      <c r="F117" s="164"/>
      <c r="G117" s="164"/>
      <c r="H117" s="164"/>
    </row>
    <row r="118" spans="2:8" ht="13.5" customHeight="1" x14ac:dyDescent="0.25">
      <c r="B118" s="164"/>
      <c r="C118" s="164"/>
      <c r="D118" s="164"/>
      <c r="E118" s="164"/>
      <c r="F118" s="164"/>
      <c r="G118" s="164"/>
      <c r="H118" s="164"/>
    </row>
    <row r="119" spans="2:8" ht="13.5" customHeight="1" x14ac:dyDescent="0.25">
      <c r="B119" s="164"/>
      <c r="C119" s="164"/>
      <c r="D119" s="164"/>
      <c r="E119" s="164"/>
      <c r="F119" s="164"/>
      <c r="G119" s="164"/>
      <c r="H119" s="164"/>
    </row>
    <row r="120" spans="2:8" ht="13.5" customHeight="1" x14ac:dyDescent="0.25">
      <c r="B120" s="164"/>
      <c r="C120" s="164"/>
      <c r="D120" s="164"/>
      <c r="E120" s="164"/>
      <c r="F120" s="164"/>
      <c r="G120" s="164"/>
      <c r="H120" s="164"/>
    </row>
    <row r="121" spans="2:8" ht="13.5" customHeight="1" x14ac:dyDescent="0.25">
      <c r="B121" s="164"/>
      <c r="C121" s="164"/>
      <c r="D121" s="164"/>
      <c r="E121" s="164"/>
      <c r="F121" s="164"/>
      <c r="G121" s="164"/>
      <c r="H121" s="164"/>
    </row>
    <row r="122" spans="2:8" ht="13.5" customHeight="1" x14ac:dyDescent="0.25">
      <c r="B122" s="164"/>
      <c r="C122" s="164"/>
      <c r="D122" s="164"/>
      <c r="E122" s="164"/>
      <c r="F122" s="164"/>
      <c r="G122" s="164"/>
      <c r="H122" s="164"/>
    </row>
    <row r="123" spans="2:8" ht="13.5" customHeight="1" x14ac:dyDescent="0.25">
      <c r="B123" s="164"/>
      <c r="C123" s="164"/>
      <c r="D123" s="164"/>
      <c r="E123" s="164"/>
      <c r="F123" s="164"/>
      <c r="G123" s="164"/>
      <c r="H123" s="164"/>
    </row>
    <row r="124" spans="2:8" ht="13.5" customHeight="1" x14ac:dyDescent="0.25">
      <c r="B124" s="164"/>
      <c r="C124" s="164"/>
      <c r="D124" s="164"/>
      <c r="E124" s="164"/>
      <c r="F124" s="164"/>
      <c r="G124" s="164"/>
      <c r="H124" s="164"/>
    </row>
    <row r="125" spans="2:8" ht="13.5" customHeight="1" x14ac:dyDescent="0.25">
      <c r="B125" s="164"/>
      <c r="C125" s="164"/>
      <c r="D125" s="164"/>
      <c r="E125" s="164"/>
      <c r="F125" s="164"/>
      <c r="G125" s="164"/>
      <c r="H125" s="164"/>
    </row>
    <row r="126" spans="2:8" ht="13.5" customHeight="1" x14ac:dyDescent="0.25">
      <c r="B126" s="164"/>
      <c r="C126" s="164"/>
      <c r="D126" s="164"/>
      <c r="E126" s="164"/>
      <c r="F126" s="164"/>
      <c r="G126" s="164"/>
      <c r="H126" s="164"/>
    </row>
    <row r="127" spans="2:8" ht="13.5" customHeight="1" x14ac:dyDescent="0.25">
      <c r="B127" s="164"/>
      <c r="C127" s="164"/>
      <c r="D127" s="164"/>
      <c r="E127" s="164"/>
      <c r="F127" s="164"/>
      <c r="G127" s="164"/>
      <c r="H127" s="164"/>
    </row>
    <row r="128" spans="2:8" ht="13.5" customHeight="1" x14ac:dyDescent="0.25">
      <c r="B128" s="164"/>
      <c r="C128" s="164"/>
      <c r="D128" s="164"/>
      <c r="E128" s="164"/>
      <c r="F128" s="164"/>
      <c r="G128" s="164"/>
      <c r="H128" s="164"/>
    </row>
    <row r="129" spans="2:8" ht="13.5" customHeight="1" x14ac:dyDescent="0.25">
      <c r="B129" s="164"/>
      <c r="C129" s="164"/>
      <c r="D129" s="164"/>
      <c r="E129" s="164"/>
      <c r="F129" s="164"/>
      <c r="G129" s="164"/>
      <c r="H129" s="164"/>
    </row>
    <row r="130" spans="2:8" ht="13.5" customHeight="1" x14ac:dyDescent="0.25">
      <c r="B130" s="164"/>
      <c r="C130" s="164"/>
      <c r="D130" s="164"/>
      <c r="E130" s="164"/>
      <c r="F130" s="164"/>
      <c r="G130" s="164"/>
      <c r="H130" s="164"/>
    </row>
    <row r="131" spans="2:8" ht="13.5" customHeight="1" x14ac:dyDescent="0.25">
      <c r="B131" s="164"/>
      <c r="C131" s="164"/>
      <c r="D131" s="164"/>
      <c r="E131" s="164"/>
      <c r="F131" s="164"/>
      <c r="G131" s="164"/>
      <c r="H131" s="164"/>
    </row>
    <row r="132" spans="2:8" ht="13.5" customHeight="1" x14ac:dyDescent="0.25">
      <c r="B132" s="164"/>
      <c r="C132" s="164"/>
      <c r="D132" s="164"/>
      <c r="E132" s="164"/>
      <c r="F132" s="164"/>
      <c r="G132" s="164"/>
      <c r="H132" s="164"/>
    </row>
    <row r="133" spans="2:8" ht="13.5" customHeight="1" x14ac:dyDescent="0.25">
      <c r="B133" s="164"/>
      <c r="C133" s="164"/>
      <c r="D133" s="164"/>
      <c r="E133" s="164"/>
      <c r="F133" s="164"/>
      <c r="G133" s="164"/>
      <c r="H133" s="164"/>
    </row>
    <row r="134" spans="2:8" ht="13.5" customHeight="1" x14ac:dyDescent="0.25">
      <c r="B134" s="164"/>
      <c r="C134" s="164"/>
      <c r="D134" s="164"/>
      <c r="E134" s="164"/>
      <c r="F134" s="164"/>
      <c r="G134" s="164"/>
      <c r="H134" s="164"/>
    </row>
    <row r="135" spans="2:8" ht="13.5" customHeight="1" x14ac:dyDescent="0.25">
      <c r="B135" s="164"/>
      <c r="C135" s="164"/>
      <c r="D135" s="164"/>
      <c r="E135" s="164"/>
      <c r="F135" s="164"/>
      <c r="G135" s="164"/>
      <c r="H135" s="164"/>
    </row>
    <row r="136" spans="2:8" ht="13.5" customHeight="1" x14ac:dyDescent="0.25">
      <c r="B136" s="164"/>
      <c r="C136" s="164"/>
      <c r="D136" s="164"/>
      <c r="E136" s="164"/>
      <c r="F136" s="164"/>
      <c r="G136" s="164"/>
      <c r="H136" s="164"/>
    </row>
    <row r="137" spans="2:8" ht="13.5" customHeight="1" x14ac:dyDescent="0.25">
      <c r="B137" s="164"/>
      <c r="C137" s="164"/>
      <c r="D137" s="164"/>
      <c r="E137" s="164"/>
      <c r="F137" s="164"/>
      <c r="G137" s="164"/>
      <c r="H137" s="164"/>
    </row>
    <row r="138" spans="2:8" ht="13.5" customHeight="1" x14ac:dyDescent="0.25">
      <c r="B138" s="164"/>
      <c r="C138" s="164"/>
      <c r="D138" s="164"/>
      <c r="E138" s="164"/>
      <c r="F138" s="164"/>
      <c r="G138" s="164"/>
      <c r="H138" s="164"/>
    </row>
    <row r="139" spans="2:8" ht="13.5" customHeight="1" x14ac:dyDescent="0.25">
      <c r="B139" s="164"/>
      <c r="C139" s="164"/>
      <c r="D139" s="164"/>
      <c r="E139" s="164"/>
      <c r="F139" s="164"/>
      <c r="G139" s="164"/>
      <c r="H139" s="164"/>
    </row>
    <row r="140" spans="2:8" ht="13.5" customHeight="1" x14ac:dyDescent="0.25">
      <c r="B140" s="164"/>
      <c r="C140" s="164"/>
      <c r="D140" s="164"/>
      <c r="E140" s="164"/>
      <c r="F140" s="164"/>
      <c r="G140" s="164"/>
      <c r="H140" s="164"/>
    </row>
    <row r="141" spans="2:8" ht="13.5" customHeight="1" x14ac:dyDescent="0.25">
      <c r="B141" s="164"/>
      <c r="C141" s="164"/>
      <c r="D141" s="164"/>
      <c r="E141" s="164"/>
      <c r="F141" s="164"/>
      <c r="G141" s="164"/>
      <c r="H141" s="164"/>
    </row>
    <row r="142" spans="2:8" ht="13.5" customHeight="1" x14ac:dyDescent="0.25">
      <c r="B142" s="164"/>
      <c r="C142" s="164"/>
      <c r="D142" s="164"/>
      <c r="E142" s="164"/>
      <c r="F142" s="164"/>
      <c r="G142" s="164"/>
      <c r="H142" s="164"/>
    </row>
    <row r="143" spans="2:8" ht="13.5" customHeight="1" x14ac:dyDescent="0.25">
      <c r="B143" s="164"/>
      <c r="C143" s="164"/>
      <c r="D143" s="164"/>
      <c r="E143" s="164"/>
      <c r="F143" s="164"/>
      <c r="G143" s="164"/>
      <c r="H143" s="164"/>
    </row>
    <row r="144" spans="2:8" ht="13.5" customHeight="1" x14ac:dyDescent="0.25">
      <c r="B144" s="164"/>
      <c r="C144" s="164"/>
      <c r="D144" s="164"/>
      <c r="E144" s="164"/>
      <c r="F144" s="164"/>
      <c r="G144" s="164"/>
      <c r="H144" s="164"/>
    </row>
    <row r="145" spans="2:8" ht="13.5" customHeight="1" x14ac:dyDescent="0.25">
      <c r="B145" s="164"/>
      <c r="C145" s="164"/>
      <c r="D145" s="164"/>
      <c r="E145" s="164"/>
      <c r="F145" s="164"/>
      <c r="G145" s="164"/>
      <c r="H145" s="164"/>
    </row>
    <row r="146" spans="2:8" ht="13.5" customHeight="1" x14ac:dyDescent="0.25">
      <c r="B146" s="164"/>
      <c r="C146" s="164"/>
      <c r="D146" s="164"/>
      <c r="E146" s="164"/>
      <c r="F146" s="164"/>
      <c r="G146" s="164"/>
      <c r="H146" s="164"/>
    </row>
    <row r="147" spans="2:8" ht="13.5" customHeight="1" x14ac:dyDescent="0.25">
      <c r="B147" s="164"/>
      <c r="C147" s="164"/>
      <c r="D147" s="164"/>
      <c r="E147" s="164"/>
      <c r="F147" s="164"/>
      <c r="G147" s="164"/>
      <c r="H147" s="164"/>
    </row>
    <row r="148" spans="2:8" ht="13.5" customHeight="1" x14ac:dyDescent="0.25">
      <c r="B148" s="164"/>
      <c r="C148" s="164"/>
      <c r="D148" s="164"/>
      <c r="E148" s="164"/>
      <c r="F148" s="164"/>
      <c r="G148" s="164"/>
      <c r="H148" s="164"/>
    </row>
    <row r="149" spans="2:8" ht="13.5" customHeight="1" x14ac:dyDescent="0.25">
      <c r="B149" s="164"/>
      <c r="C149" s="164"/>
      <c r="D149" s="164"/>
      <c r="E149" s="164"/>
      <c r="F149" s="164"/>
      <c r="G149" s="164"/>
      <c r="H149" s="164"/>
    </row>
    <row r="150" spans="2:8" ht="13.5" customHeight="1" x14ac:dyDescent="0.25">
      <c r="B150" s="164"/>
      <c r="C150" s="164"/>
      <c r="D150" s="164"/>
      <c r="E150" s="164"/>
      <c r="F150" s="164"/>
      <c r="G150" s="164"/>
      <c r="H150" s="164"/>
    </row>
    <row r="151" spans="2:8" ht="13.5" customHeight="1" x14ac:dyDescent="0.25">
      <c r="B151" s="164"/>
      <c r="C151" s="164"/>
      <c r="D151" s="164"/>
      <c r="E151" s="164"/>
      <c r="F151" s="164"/>
      <c r="G151" s="164"/>
      <c r="H151" s="164"/>
    </row>
    <row r="152" spans="2:8" ht="13.5" customHeight="1" x14ac:dyDescent="0.25">
      <c r="B152" s="164"/>
      <c r="C152" s="164"/>
      <c r="D152" s="164"/>
      <c r="E152" s="164"/>
      <c r="F152" s="164"/>
      <c r="G152" s="164"/>
      <c r="H152" s="164"/>
    </row>
    <row r="153" spans="2:8" ht="13.5" customHeight="1" x14ac:dyDescent="0.25">
      <c r="B153" s="164"/>
      <c r="C153" s="164"/>
      <c r="D153" s="164"/>
      <c r="E153" s="164"/>
      <c r="F153" s="164"/>
      <c r="G153" s="164"/>
      <c r="H153" s="164"/>
    </row>
    <row r="154" spans="2:8" ht="13.5" customHeight="1" x14ac:dyDescent="0.25">
      <c r="B154" s="164"/>
      <c r="C154" s="164"/>
      <c r="D154" s="164"/>
      <c r="E154" s="164"/>
      <c r="F154" s="164"/>
      <c r="G154" s="164"/>
      <c r="H154" s="164"/>
    </row>
    <row r="155" spans="2:8" ht="13.5" customHeight="1" x14ac:dyDescent="0.25">
      <c r="B155" s="164"/>
      <c r="C155" s="164"/>
      <c r="D155" s="164"/>
      <c r="E155" s="164"/>
      <c r="F155" s="164"/>
      <c r="G155" s="164"/>
      <c r="H155" s="164"/>
    </row>
    <row r="156" spans="2:8" ht="13.5" customHeight="1" x14ac:dyDescent="0.25">
      <c r="B156" s="164"/>
      <c r="C156" s="164"/>
      <c r="D156" s="164"/>
      <c r="E156" s="164"/>
      <c r="F156" s="164"/>
      <c r="G156" s="164"/>
      <c r="H156" s="164"/>
    </row>
    <row r="157" spans="2:8" ht="13.5" customHeight="1" x14ac:dyDescent="0.25">
      <c r="B157" s="164"/>
      <c r="C157" s="164"/>
      <c r="D157" s="164"/>
      <c r="E157" s="164"/>
      <c r="F157" s="164"/>
      <c r="G157" s="164"/>
      <c r="H157" s="164"/>
    </row>
    <row r="158" spans="2:8" ht="13.5" customHeight="1" x14ac:dyDescent="0.25">
      <c r="B158" s="164"/>
      <c r="C158" s="164"/>
      <c r="D158" s="164"/>
      <c r="E158" s="164"/>
      <c r="F158" s="164"/>
      <c r="G158" s="164"/>
      <c r="H158" s="164"/>
    </row>
    <row r="159" spans="2:8" ht="13.5" customHeight="1" x14ac:dyDescent="0.25">
      <c r="B159" s="164"/>
      <c r="C159" s="164"/>
      <c r="D159" s="164"/>
      <c r="E159" s="164"/>
      <c r="F159" s="164"/>
      <c r="G159" s="164"/>
      <c r="H159" s="164"/>
    </row>
    <row r="160" spans="2:8" ht="13.5" customHeight="1" x14ac:dyDescent="0.25">
      <c r="B160" s="164"/>
      <c r="C160" s="164"/>
      <c r="D160" s="164"/>
      <c r="E160" s="164"/>
      <c r="F160" s="164"/>
      <c r="G160" s="164"/>
      <c r="H160" s="164"/>
    </row>
    <row r="161" spans="2:8" ht="13.5" customHeight="1" x14ac:dyDescent="0.25">
      <c r="B161" s="164"/>
      <c r="C161" s="164"/>
      <c r="D161" s="164"/>
      <c r="E161" s="164"/>
      <c r="F161" s="164"/>
      <c r="G161" s="164"/>
      <c r="H161" s="164"/>
    </row>
    <row r="162" spans="2:8" ht="13.5" customHeight="1" x14ac:dyDescent="0.25">
      <c r="B162" s="164"/>
      <c r="C162" s="164"/>
      <c r="D162" s="164"/>
      <c r="E162" s="164"/>
      <c r="F162" s="164"/>
      <c r="G162" s="164"/>
      <c r="H162" s="164"/>
    </row>
    <row r="163" spans="2:8" ht="13.5" customHeight="1" x14ac:dyDescent="0.25">
      <c r="B163" s="164"/>
      <c r="C163" s="164"/>
      <c r="D163" s="164"/>
      <c r="E163" s="164"/>
      <c r="F163" s="164"/>
      <c r="G163" s="164"/>
      <c r="H163" s="164"/>
    </row>
    <row r="164" spans="2:8" ht="13.5" customHeight="1" x14ac:dyDescent="0.25">
      <c r="B164" s="164"/>
      <c r="C164" s="164"/>
      <c r="D164" s="164"/>
      <c r="E164" s="164"/>
      <c r="F164" s="164"/>
      <c r="G164" s="164"/>
      <c r="H164" s="164"/>
    </row>
    <row r="165" spans="2:8" ht="13.5" customHeight="1" x14ac:dyDescent="0.25">
      <c r="B165" s="164"/>
      <c r="C165" s="164"/>
      <c r="D165" s="164"/>
      <c r="E165" s="164"/>
      <c r="F165" s="164"/>
      <c r="G165" s="164"/>
      <c r="H165" s="164"/>
    </row>
    <row r="166" spans="2:8" ht="13.5" customHeight="1" x14ac:dyDescent="0.25">
      <c r="B166" s="164"/>
      <c r="C166" s="164"/>
      <c r="D166" s="164"/>
      <c r="E166" s="164"/>
      <c r="F166" s="164"/>
      <c r="G166" s="164"/>
      <c r="H166" s="164"/>
    </row>
    <row r="167" spans="2:8" ht="13.5" customHeight="1" x14ac:dyDescent="0.25">
      <c r="B167" s="164"/>
      <c r="C167" s="164"/>
      <c r="D167" s="164"/>
      <c r="E167" s="164"/>
      <c r="F167" s="164"/>
      <c r="G167" s="164"/>
      <c r="H167" s="164"/>
    </row>
    <row r="168" spans="2:8" ht="13.5" customHeight="1" x14ac:dyDescent="0.25">
      <c r="B168" s="164"/>
      <c r="C168" s="164"/>
      <c r="D168" s="164"/>
      <c r="E168" s="164"/>
      <c r="F168" s="164"/>
      <c r="G168" s="164"/>
      <c r="H168" s="164"/>
    </row>
    <row r="169" spans="2:8" ht="13.5" customHeight="1" x14ac:dyDescent="0.25">
      <c r="B169" s="164"/>
      <c r="C169" s="164"/>
      <c r="D169" s="164"/>
      <c r="E169" s="164"/>
      <c r="F169" s="164"/>
      <c r="G169" s="164"/>
      <c r="H169" s="164"/>
    </row>
    <row r="170" spans="2:8" ht="13.5" customHeight="1" x14ac:dyDescent="0.25">
      <c r="B170" s="164"/>
      <c r="C170" s="164"/>
      <c r="D170" s="164"/>
      <c r="E170" s="164"/>
      <c r="F170" s="164"/>
      <c r="G170" s="164"/>
      <c r="H170" s="164"/>
    </row>
    <row r="171" spans="2:8" ht="13.5" customHeight="1" x14ac:dyDescent="0.25">
      <c r="B171" s="164"/>
      <c r="C171" s="164"/>
      <c r="D171" s="164"/>
      <c r="E171" s="164"/>
      <c r="F171" s="164"/>
      <c r="G171" s="164"/>
      <c r="H171" s="164"/>
    </row>
    <row r="172" spans="2:8" ht="13.5" customHeight="1" x14ac:dyDescent="0.25">
      <c r="B172" s="164"/>
      <c r="C172" s="164"/>
      <c r="D172" s="164"/>
      <c r="E172" s="164"/>
      <c r="F172" s="164"/>
      <c r="G172" s="164"/>
      <c r="H172" s="164"/>
    </row>
    <row r="173" spans="2:8" ht="13.5" customHeight="1" x14ac:dyDescent="0.25">
      <c r="B173" s="164">
        <v>0</v>
      </c>
      <c r="C173" s="164">
        <v>0</v>
      </c>
      <c r="D173" s="164">
        <v>0</v>
      </c>
      <c r="E173" s="164">
        <v>0</v>
      </c>
      <c r="F173" s="164">
        <v>0</v>
      </c>
      <c r="G173" s="164">
        <v>0</v>
      </c>
      <c r="H173" s="164"/>
    </row>
    <row r="174" spans="2:8" ht="13.5" customHeight="1" x14ac:dyDescent="0.25">
      <c r="B174" s="164">
        <v>0</v>
      </c>
      <c r="C174" s="164">
        <v>0</v>
      </c>
      <c r="D174" s="164">
        <v>0</v>
      </c>
      <c r="E174" s="164">
        <v>0</v>
      </c>
      <c r="F174" s="164">
        <v>0</v>
      </c>
      <c r="G174" s="164">
        <v>0</v>
      </c>
      <c r="H174" s="164"/>
    </row>
    <row r="175" spans="2:8" ht="13.5" customHeight="1" x14ac:dyDescent="0.25">
      <c r="B175" s="164">
        <v>0</v>
      </c>
      <c r="C175" s="164">
        <v>0</v>
      </c>
      <c r="D175" s="164">
        <v>0</v>
      </c>
      <c r="E175" s="164">
        <v>0</v>
      </c>
      <c r="F175" s="164">
        <v>0</v>
      </c>
      <c r="G175" s="164">
        <v>0</v>
      </c>
      <c r="H175" s="164"/>
    </row>
    <row r="176" spans="2:8" ht="13.5" customHeight="1" x14ac:dyDescent="0.25">
      <c r="B176" s="164">
        <v>0</v>
      </c>
      <c r="C176" s="164">
        <v>0</v>
      </c>
      <c r="D176" s="164">
        <v>0</v>
      </c>
      <c r="E176" s="164">
        <v>0</v>
      </c>
      <c r="F176" s="164">
        <v>0</v>
      </c>
      <c r="G176" s="164">
        <v>0</v>
      </c>
      <c r="H176" s="164"/>
    </row>
    <row r="177" spans="2:8" ht="13.5" customHeight="1" x14ac:dyDescent="0.25">
      <c r="B177" s="164"/>
      <c r="C177" s="164"/>
      <c r="D177" s="164"/>
      <c r="E177" s="164"/>
      <c r="F177" s="164"/>
      <c r="G177" s="164"/>
      <c r="H177" s="164"/>
    </row>
    <row r="178" spans="2:8" ht="13.5" customHeight="1" x14ac:dyDescent="0.25">
      <c r="B178" s="164"/>
      <c r="C178" s="164"/>
      <c r="D178" s="164"/>
      <c r="E178" s="164"/>
      <c r="F178" s="164"/>
      <c r="G178" s="164"/>
      <c r="H178" s="164"/>
    </row>
    <row r="179" spans="2:8" ht="13.5" customHeight="1" x14ac:dyDescent="0.25">
      <c r="B179" s="164"/>
      <c r="C179" s="164"/>
      <c r="D179" s="164"/>
      <c r="E179" s="164"/>
      <c r="F179" s="164"/>
      <c r="G179" s="164"/>
      <c r="H179" s="164"/>
    </row>
    <row r="180" spans="2:8" ht="13.5" customHeight="1" x14ac:dyDescent="0.25">
      <c r="B180" s="164"/>
      <c r="C180" s="164"/>
      <c r="D180" s="164"/>
      <c r="E180" s="164"/>
      <c r="F180" s="164"/>
      <c r="G180" s="164"/>
      <c r="H180" s="164"/>
    </row>
    <row r="181" spans="2:8" ht="13.5" customHeight="1" x14ac:dyDescent="0.25">
      <c r="B181" s="164"/>
      <c r="C181" s="164"/>
      <c r="D181" s="164"/>
      <c r="E181" s="164"/>
      <c r="F181" s="164"/>
      <c r="G181" s="164"/>
      <c r="H181" s="164"/>
    </row>
    <row r="182" spans="2:8" ht="13.5" customHeight="1" x14ac:dyDescent="0.25">
      <c r="B182" s="164"/>
      <c r="C182" s="164"/>
      <c r="D182" s="164"/>
      <c r="E182" s="164"/>
      <c r="F182" s="164"/>
      <c r="G182" s="164"/>
      <c r="H182" s="164"/>
    </row>
    <row r="183" spans="2:8" ht="13.5" customHeight="1" x14ac:dyDescent="0.25">
      <c r="B183" s="164"/>
      <c r="C183" s="164"/>
      <c r="D183" s="164"/>
      <c r="E183" s="164"/>
      <c r="F183" s="164"/>
      <c r="G183" s="164"/>
      <c r="H183" s="164"/>
    </row>
    <row r="184" spans="2:8" ht="13.5" customHeight="1" x14ac:dyDescent="0.25">
      <c r="B184" s="164"/>
      <c r="C184" s="164"/>
      <c r="D184" s="164"/>
      <c r="E184" s="164"/>
      <c r="F184" s="164"/>
      <c r="G184" s="164"/>
      <c r="H184" s="164"/>
    </row>
    <row r="185" spans="2:8" ht="13.5" customHeight="1" x14ac:dyDescent="0.25">
      <c r="B185" s="164"/>
      <c r="C185" s="164"/>
      <c r="D185" s="164"/>
      <c r="E185" s="164"/>
      <c r="F185" s="164"/>
      <c r="G185" s="164"/>
      <c r="H185" s="164"/>
    </row>
    <row r="186" spans="2:8" ht="13.5" customHeight="1" x14ac:dyDescent="0.25">
      <c r="B186" s="164"/>
      <c r="C186" s="164"/>
      <c r="D186" s="164"/>
      <c r="E186" s="164"/>
      <c r="F186" s="164"/>
      <c r="G186" s="164"/>
      <c r="H186" s="164"/>
    </row>
    <row r="187" spans="2:8" ht="13.5" customHeight="1" x14ac:dyDescent="0.25">
      <c r="B187" s="164"/>
      <c r="C187" s="164"/>
      <c r="D187" s="164"/>
      <c r="E187" s="164"/>
      <c r="F187" s="164"/>
      <c r="G187" s="164"/>
      <c r="H187" s="164"/>
    </row>
    <row r="188" spans="2:8" ht="13.5" customHeight="1" x14ac:dyDescent="0.25">
      <c r="B188" s="164"/>
      <c r="C188" s="164"/>
      <c r="D188" s="164"/>
      <c r="E188" s="164"/>
      <c r="F188" s="164"/>
      <c r="G188" s="164"/>
      <c r="H188" s="164"/>
    </row>
    <row r="189" spans="2:8" ht="13.5" customHeight="1" x14ac:dyDescent="0.25">
      <c r="B189" s="164"/>
      <c r="C189" s="164"/>
      <c r="D189" s="164"/>
      <c r="E189" s="164"/>
      <c r="F189" s="164"/>
      <c r="G189" s="164"/>
      <c r="H189" s="164"/>
    </row>
    <row r="190" spans="2:8" ht="13.5" customHeight="1" x14ac:dyDescent="0.25">
      <c r="B190" s="164"/>
      <c r="C190" s="164"/>
      <c r="D190" s="164"/>
      <c r="E190" s="164"/>
      <c r="F190" s="164"/>
      <c r="G190" s="164"/>
      <c r="H190" s="164"/>
    </row>
  </sheetData>
  <mergeCells count="2">
    <mergeCell ref="A102:G103"/>
    <mergeCell ref="D3:H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  <headerFooter>
    <oddFooter>&amp;L_x000D_&amp;1#&amp;"Calibri"&amp;10&amp;K000000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87"/>
  <sheetViews>
    <sheetView showGridLines="0" zoomScaleNormal="100" workbookViewId="0">
      <pane xSplit="1" ySplit="4" topLeftCell="B64" activePane="bottomRight" state="frozen"/>
      <selection activeCell="K84" sqref="K84"/>
      <selection pane="topRight" activeCell="K84" sqref="K84"/>
      <selection pane="bottomLeft" activeCell="K84" sqref="K84"/>
      <selection pane="bottomRight" activeCell="J77" sqref="J77"/>
    </sheetView>
  </sheetViews>
  <sheetFormatPr defaultColWidth="9.1796875" defaultRowHeight="13.5" customHeight="1" x14ac:dyDescent="0.25"/>
  <cols>
    <col min="1" max="1" width="43.54296875" style="1" customWidth="1"/>
    <col min="2" max="5" width="12.54296875" style="2" customWidth="1"/>
    <col min="6" max="6" width="10.26953125" style="1" customWidth="1"/>
    <col min="7" max="7" width="6.7265625" style="1" customWidth="1"/>
    <col min="8" max="8" width="47.81640625" style="1" customWidth="1"/>
    <col min="9" max="13" width="12.54296875" style="1" customWidth="1"/>
    <col min="14" max="14" width="9.1796875" style="1" customWidth="1"/>
    <col min="15" max="16384" width="9.1796875" style="1"/>
  </cols>
  <sheetData>
    <row r="1" spans="1:22" ht="15.75" customHeight="1" x14ac:dyDescent="0.25">
      <c r="A1" s="4" t="s">
        <v>94</v>
      </c>
      <c r="B1" s="5"/>
      <c r="C1" s="5"/>
      <c r="D1" s="5"/>
      <c r="E1" s="5"/>
      <c r="H1" s="4" t="s">
        <v>87</v>
      </c>
    </row>
    <row r="2" spans="1:22" ht="14.25" customHeight="1" thickBot="1" x14ac:dyDescent="0.3">
      <c r="A2" s="6" t="s">
        <v>0</v>
      </c>
      <c r="B2" s="7"/>
      <c r="C2" s="7"/>
      <c r="D2" s="7"/>
      <c r="E2" s="7"/>
      <c r="H2" s="6" t="s">
        <v>0</v>
      </c>
    </row>
    <row r="3" spans="1:22" ht="13.5" customHeight="1" x14ac:dyDescent="0.25">
      <c r="A3" s="254" t="s">
        <v>1</v>
      </c>
      <c r="B3" s="416" t="s">
        <v>4</v>
      </c>
      <c r="C3" s="417"/>
      <c r="D3" s="417"/>
      <c r="E3" s="418"/>
      <c r="H3" s="11" t="s">
        <v>1</v>
      </c>
      <c r="I3" s="419" t="s">
        <v>4</v>
      </c>
      <c r="J3" s="420"/>
      <c r="K3" s="420"/>
      <c r="L3" s="421"/>
    </row>
    <row r="4" spans="1:22" ht="14.25" customHeight="1" thickBot="1" x14ac:dyDescent="0.3">
      <c r="A4" s="255"/>
      <c r="B4" s="15">
        <v>2024</v>
      </c>
      <c r="C4" s="15">
        <v>2025</v>
      </c>
      <c r="D4" s="15">
        <v>2026</v>
      </c>
      <c r="E4" s="14">
        <v>2027</v>
      </c>
      <c r="H4" s="12"/>
      <c r="I4" s="15">
        <v>2024</v>
      </c>
      <c r="J4" s="15">
        <v>2025</v>
      </c>
      <c r="K4" s="15">
        <v>2026</v>
      </c>
      <c r="L4" s="14">
        <v>2027</v>
      </c>
    </row>
    <row r="5" spans="1:22" ht="13.5" customHeight="1" x14ac:dyDescent="0.25">
      <c r="A5" s="256" t="s">
        <v>5</v>
      </c>
      <c r="B5" s="20">
        <f>B6+B12+B17+B16</f>
        <v>9991866</v>
      </c>
      <c r="C5" s="20">
        <f t="shared" ref="C5:E5" si="0">C6+C12+C17+C16</f>
        <v>11093766.073832829</v>
      </c>
      <c r="D5" s="20">
        <f t="shared" si="0"/>
        <v>11578083.918750422</v>
      </c>
      <c r="E5" s="18">
        <f t="shared" si="0"/>
        <v>12039951.910323378</v>
      </c>
      <c r="F5" s="21"/>
      <c r="H5" s="16" t="s">
        <v>5</v>
      </c>
      <c r="I5" s="20">
        <f>I6+I12+I17+I16</f>
        <v>-158910.54584666668</v>
      </c>
      <c r="J5" s="20">
        <f t="shared" ref="J5:L5" si="1">J6+J12+J17+J16</f>
        <v>-455992.07383282855</v>
      </c>
      <c r="K5" s="20">
        <f t="shared" si="1"/>
        <v>-299438.91875042208</v>
      </c>
      <c r="L5" s="18">
        <f t="shared" si="1"/>
        <v>-349220.9103233777</v>
      </c>
      <c r="M5" s="22"/>
      <c r="N5" s="23"/>
      <c r="O5" s="23"/>
      <c r="P5" s="23"/>
      <c r="Q5" s="23"/>
      <c r="R5" s="23"/>
      <c r="S5" s="23"/>
      <c r="T5" s="23"/>
      <c r="U5" s="23"/>
      <c r="V5" s="23"/>
    </row>
    <row r="6" spans="1:22" ht="13.5" customHeight="1" x14ac:dyDescent="0.25">
      <c r="A6" s="257" t="s">
        <v>6</v>
      </c>
      <c r="B6" s="28">
        <f t="shared" ref="B6:E6" si="2">B7+B8</f>
        <v>4760720</v>
      </c>
      <c r="C6" s="28">
        <f t="shared" si="2"/>
        <v>5157488</v>
      </c>
      <c r="D6" s="28">
        <f t="shared" si="2"/>
        <v>5405705</v>
      </c>
      <c r="E6" s="26">
        <f t="shared" si="2"/>
        <v>5724091</v>
      </c>
      <c r="F6" s="21"/>
      <c r="H6" s="24" t="s">
        <v>7</v>
      </c>
      <c r="I6" s="28">
        <f t="shared" ref="I6:L6" si="3">I7+I8</f>
        <v>50271.96399333328</v>
      </c>
      <c r="J6" s="28">
        <f t="shared" si="3"/>
        <v>-18235</v>
      </c>
      <c r="K6" s="28">
        <f t="shared" si="3"/>
        <v>130023</v>
      </c>
      <c r="L6" s="26">
        <f t="shared" si="3"/>
        <v>38324</v>
      </c>
      <c r="M6" s="22"/>
      <c r="N6" s="23"/>
      <c r="O6" s="23"/>
      <c r="P6" s="23"/>
      <c r="Q6" s="23"/>
      <c r="R6" s="23"/>
      <c r="S6" s="23"/>
      <c r="T6" s="23"/>
      <c r="U6" s="23"/>
      <c r="V6" s="23"/>
    </row>
    <row r="7" spans="1:22" ht="13.5" customHeight="1" x14ac:dyDescent="0.25">
      <c r="A7" s="258" t="s">
        <v>8</v>
      </c>
      <c r="B7" s="33">
        <v>4619214</v>
      </c>
      <c r="C7" s="33">
        <v>4996200</v>
      </c>
      <c r="D7" s="34">
        <v>5242429</v>
      </c>
      <c r="E7" s="35">
        <v>5561663</v>
      </c>
      <c r="F7" s="21"/>
      <c r="H7" s="29" t="s">
        <v>8</v>
      </c>
      <c r="I7" s="33">
        <f>ESA2010_sept25!C7-A_RVS_25_27!B7</f>
        <v>-2622.0360066667199</v>
      </c>
      <c r="J7" s="33">
        <f>ESA2010_sept25!D7-A_RVS_25_27!C7</f>
        <v>-39460</v>
      </c>
      <c r="K7" s="33">
        <f>ESA2010_sept25!E7-A_RVS_25_27!D7</f>
        <v>85668</v>
      </c>
      <c r="L7" s="26">
        <f>ESA2010_sept25!F7-A_RVS_25_27!E7</f>
        <v>-2614</v>
      </c>
      <c r="M7" s="22"/>
      <c r="N7" s="23"/>
      <c r="O7" s="23"/>
      <c r="P7" s="23"/>
      <c r="Q7" s="23"/>
      <c r="R7" s="23"/>
      <c r="S7" s="23"/>
      <c r="T7" s="23"/>
      <c r="U7" s="23"/>
      <c r="V7" s="23"/>
    </row>
    <row r="8" spans="1:22" ht="13.5" customHeight="1" x14ac:dyDescent="0.25">
      <c r="A8" s="258" t="s">
        <v>9</v>
      </c>
      <c r="B8" s="33">
        <v>141506</v>
      </c>
      <c r="C8" s="33">
        <v>161288</v>
      </c>
      <c r="D8" s="34">
        <v>163276</v>
      </c>
      <c r="E8" s="35">
        <v>162428</v>
      </c>
      <c r="F8" s="21"/>
      <c r="H8" s="29" t="s">
        <v>9</v>
      </c>
      <c r="I8" s="33">
        <f>ESA2010_sept25!C8-A_RVS_25_27!B8</f>
        <v>52894</v>
      </c>
      <c r="J8" s="33">
        <f>ESA2010_sept25!D8-A_RVS_25_27!C8</f>
        <v>21225</v>
      </c>
      <c r="K8" s="33">
        <f>ESA2010_sept25!E8-A_RVS_25_27!D8</f>
        <v>44355</v>
      </c>
      <c r="L8" s="26">
        <f>ESA2010_sept25!F8-A_RVS_25_27!E8</f>
        <v>40938</v>
      </c>
      <c r="M8" s="22"/>
      <c r="N8" s="23"/>
      <c r="O8" s="23"/>
      <c r="P8" s="23"/>
      <c r="Q8" s="23"/>
      <c r="R8" s="23"/>
      <c r="S8" s="23"/>
      <c r="T8" s="23"/>
      <c r="U8" s="23"/>
      <c r="V8" s="23"/>
    </row>
    <row r="9" spans="1:22" ht="13.5" customHeight="1" x14ac:dyDescent="0.25">
      <c r="A9" s="259" t="s">
        <v>10</v>
      </c>
      <c r="B9" s="33">
        <v>1325832</v>
      </c>
      <c r="C9" s="33">
        <v>1720449.6800000002</v>
      </c>
      <c r="D9" s="34">
        <v>1554876.0399999996</v>
      </c>
      <c r="E9" s="35">
        <v>1673040.5319999999</v>
      </c>
      <c r="F9" s="21"/>
      <c r="H9" s="36" t="s">
        <v>10</v>
      </c>
      <c r="I9" s="33">
        <f>ESA2010_sept25!C9-A_RVS_25_27!B9</f>
        <v>37931.148303332739</v>
      </c>
      <c r="J9" s="33">
        <f>ESA2010_sept25!D9-A_RVS_25_27!C9</f>
        <v>-21501.680000000168</v>
      </c>
      <c r="K9" s="33">
        <f>ESA2010_sept25!E9-A_RVS_25_27!D9</f>
        <v>198244.96000000043</v>
      </c>
      <c r="L9" s="26">
        <f>ESA2010_sept25!F9-A_RVS_25_27!E9</f>
        <v>190222.46800000011</v>
      </c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22" ht="13.5" customHeight="1" x14ac:dyDescent="0.25">
      <c r="A10" s="259" t="s">
        <v>11</v>
      </c>
      <c r="B10" s="33">
        <v>2404421</v>
      </c>
      <c r="C10" s="33">
        <v>2237650.92</v>
      </c>
      <c r="D10" s="34">
        <v>2508045.5933333337</v>
      </c>
      <c r="E10" s="35">
        <v>2638449.358</v>
      </c>
      <c r="F10" s="21"/>
      <c r="H10" s="36" t="s">
        <v>11</v>
      </c>
      <c r="I10" s="33">
        <f>ESA2010_sept25!C10-A_RVS_25_27!B10</f>
        <v>8639.1910800002515</v>
      </c>
      <c r="J10" s="33">
        <f>ESA2010_sept25!D10-A_RVS_25_27!C10</f>
        <v>4080.0800000000745</v>
      </c>
      <c r="K10" s="33">
        <f>ESA2010_sept25!E10-A_RVS_25_27!D10</f>
        <v>-51094.593333333731</v>
      </c>
      <c r="L10" s="26">
        <f>ESA2010_sept25!F10-A_RVS_25_27!E10</f>
        <v>-105912.35800000001</v>
      </c>
      <c r="M10" s="22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13.5" customHeight="1" x14ac:dyDescent="0.25">
      <c r="A11" s="259" t="s">
        <v>12</v>
      </c>
      <c r="B11" s="33">
        <v>1030467</v>
      </c>
      <c r="C11" s="33">
        <v>1199387.3999999999</v>
      </c>
      <c r="D11" s="34">
        <v>1342783.3666666667</v>
      </c>
      <c r="E11" s="35">
        <v>1412601.11</v>
      </c>
      <c r="F11" s="21"/>
      <c r="H11" s="36" t="s">
        <v>12</v>
      </c>
      <c r="I11" s="33">
        <f>ESA2010_sept25!C11-A_RVS_25_27!B11</f>
        <v>3701.6246100001736</v>
      </c>
      <c r="J11" s="33">
        <f>ESA2010_sept25!D11-A_RVS_25_27!C11</f>
        <v>-813.39999999990687</v>
      </c>
      <c r="K11" s="33">
        <f>ESA2010_sept25!E11-A_RVS_25_27!D11</f>
        <v>-17127.366666666698</v>
      </c>
      <c r="L11" s="26">
        <f>ESA2010_sept25!F11-A_RVS_25_27!E11</f>
        <v>-45986.110000000102</v>
      </c>
      <c r="M11" s="22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3.5" customHeight="1" x14ac:dyDescent="0.25">
      <c r="A12" s="257" t="s">
        <v>13</v>
      </c>
      <c r="B12" s="33">
        <v>4712474</v>
      </c>
      <c r="C12" s="33">
        <v>5425705.0738328286</v>
      </c>
      <c r="D12" s="34">
        <v>5660198.9187504221</v>
      </c>
      <c r="E12" s="35">
        <v>5759244.9103233777</v>
      </c>
      <c r="F12" s="21"/>
      <c r="H12" s="24" t="s">
        <v>14</v>
      </c>
      <c r="I12" s="33">
        <f>ESA2010_sept25!C12-A_RVS_25_27!B12</f>
        <v>-268161</v>
      </c>
      <c r="J12" s="33">
        <f>ESA2010_sept25!D12-A_RVS_25_27!C12</f>
        <v>-516660.07383282855</v>
      </c>
      <c r="K12" s="33">
        <f>ESA2010_sept25!E12-A_RVS_25_27!D12</f>
        <v>-476654.91875042208</v>
      </c>
      <c r="L12" s="26">
        <f>ESA2010_sept25!F12-A_RVS_25_27!E12</f>
        <v>-438458.9103233777</v>
      </c>
      <c r="M12" s="22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13.5" customHeight="1" x14ac:dyDescent="0.25">
      <c r="A13" s="259" t="s">
        <v>10</v>
      </c>
      <c r="B13" s="279">
        <v>4374551</v>
      </c>
      <c r="C13" s="279">
        <v>5425705.0738328286</v>
      </c>
      <c r="D13" s="279">
        <v>5660198.9187504221</v>
      </c>
      <c r="E13" s="35">
        <v>5759244.9103233777</v>
      </c>
      <c r="F13" s="21"/>
      <c r="H13" s="259" t="s">
        <v>10</v>
      </c>
      <c r="I13" s="33">
        <f>ESA2010_sept25!C13-A_RVS_25_27!B13</f>
        <v>-268161</v>
      </c>
      <c r="J13" s="33">
        <f>ESA2010_sept25!D13-A_RVS_25_27!C13</f>
        <v>-516660.07383282855</v>
      </c>
      <c r="K13" s="33">
        <f>ESA2010_sept25!E13-A_RVS_25_27!D13</f>
        <v>-476654.91875042208</v>
      </c>
      <c r="L13" s="26">
        <f>ESA2010_sept25!F13-A_RVS_25_27!E13</f>
        <v>-438458.9103233777</v>
      </c>
      <c r="M13" s="22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13.5" customHeight="1" x14ac:dyDescent="0.25">
      <c r="A14" s="259" t="s">
        <v>11</v>
      </c>
      <c r="B14" s="279">
        <v>236546</v>
      </c>
      <c r="C14" s="279">
        <v>0</v>
      </c>
      <c r="D14" s="34">
        <v>0</v>
      </c>
      <c r="E14" s="35">
        <v>0</v>
      </c>
      <c r="F14" s="21"/>
      <c r="H14" s="259" t="s">
        <v>11</v>
      </c>
      <c r="I14" s="33">
        <f>ESA2010_sept25!C14-A_RVS_25_27!B14</f>
        <v>0</v>
      </c>
      <c r="J14" s="33">
        <f>ESA2010_sept25!D14-A_RVS_25_27!C14</f>
        <v>0</v>
      </c>
      <c r="K14" s="33">
        <f>ESA2010_sept25!E14-A_RVS_25_27!D14</f>
        <v>0</v>
      </c>
      <c r="L14" s="26">
        <f>ESA2010_sept25!F14-A_RVS_25_27!E14</f>
        <v>0</v>
      </c>
      <c r="M14" s="22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3.5" customHeight="1" x14ac:dyDescent="0.25">
      <c r="A15" s="259" t="s">
        <v>12</v>
      </c>
      <c r="B15" s="279">
        <v>101377</v>
      </c>
      <c r="C15" s="279">
        <v>0</v>
      </c>
      <c r="D15" s="34">
        <v>0</v>
      </c>
      <c r="E15" s="35">
        <v>0</v>
      </c>
      <c r="F15" s="21"/>
      <c r="H15" s="259" t="s">
        <v>12</v>
      </c>
      <c r="I15" s="33">
        <f>ESA2010_sept25!C15-A_RVS_25_27!B15</f>
        <v>0</v>
      </c>
      <c r="J15" s="33">
        <f>ESA2010_sept25!D15-A_RVS_25_27!C15</f>
        <v>0</v>
      </c>
      <c r="K15" s="33">
        <f>ESA2010_sept25!E15-A_RVS_25_27!D15</f>
        <v>0</v>
      </c>
      <c r="L15" s="26">
        <f>ESA2010_sept25!F15-A_RVS_25_27!E15</f>
        <v>0</v>
      </c>
      <c r="M15" s="22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3.5" customHeight="1" x14ac:dyDescent="0.25">
      <c r="A16" s="257" t="s">
        <v>97</v>
      </c>
      <c r="B16" s="279">
        <v>0</v>
      </c>
      <c r="C16" s="279">
        <v>0</v>
      </c>
      <c r="D16" s="34">
        <v>0</v>
      </c>
      <c r="E16" s="35">
        <v>0</v>
      </c>
      <c r="F16" s="21"/>
      <c r="H16" s="257" t="s">
        <v>97</v>
      </c>
      <c r="I16" s="33">
        <f>ESA2010_sept25!C16-A_RVS_25_27!B16</f>
        <v>48500</v>
      </c>
      <c r="J16" s="33">
        <f>ESA2010_sept25!D16-A_RVS_25_27!C16</f>
        <v>48500</v>
      </c>
      <c r="K16" s="33">
        <f>ESA2010_sept25!E16-A_RVS_25_27!D16</f>
        <v>48500</v>
      </c>
      <c r="L16" s="26">
        <f>ESA2010_sept25!F16-A_RVS_25_27!E16</f>
        <v>48500</v>
      </c>
      <c r="M16" s="22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3.5" customHeight="1" x14ac:dyDescent="0.25">
      <c r="A17" s="257" t="s">
        <v>15</v>
      </c>
      <c r="B17" s="40">
        <v>518672</v>
      </c>
      <c r="C17" s="40">
        <v>510573</v>
      </c>
      <c r="D17" s="28">
        <v>512180</v>
      </c>
      <c r="E17" s="26">
        <v>556616</v>
      </c>
      <c r="F17" s="21"/>
      <c r="H17" s="24" t="s">
        <v>15</v>
      </c>
      <c r="I17" s="33">
        <f>ESA2010_sept25!C17-A_RVS_25_27!B17</f>
        <v>10478.490160000045</v>
      </c>
      <c r="J17" s="33">
        <f>ESA2010_sept25!D17-A_RVS_25_27!C17</f>
        <v>30403</v>
      </c>
      <c r="K17" s="33">
        <f>ESA2010_sept25!E17-A_RVS_25_27!D17</f>
        <v>-1307</v>
      </c>
      <c r="L17" s="26">
        <f>ESA2010_sept25!F17-A_RVS_25_27!E17</f>
        <v>2414</v>
      </c>
      <c r="M17" s="22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3.5" customHeight="1" x14ac:dyDescent="0.25">
      <c r="A18" s="260" t="s">
        <v>16</v>
      </c>
      <c r="B18" s="45">
        <f t="shared" ref="B18:E18" si="4">B19+B20</f>
        <v>12571185</v>
      </c>
      <c r="C18" s="45">
        <f t="shared" si="4"/>
        <v>14429720</v>
      </c>
      <c r="D18" s="45">
        <f t="shared" si="4"/>
        <v>14926456.5166</v>
      </c>
      <c r="E18" s="43">
        <f t="shared" si="4"/>
        <v>15003696.5666</v>
      </c>
      <c r="F18" s="21"/>
      <c r="H18" s="41" t="s">
        <v>16</v>
      </c>
      <c r="I18" s="45">
        <f t="shared" ref="I18:L18" si="5">I19+I20</f>
        <v>43795.136799996828</v>
      </c>
      <c r="J18" s="45">
        <f t="shared" si="5"/>
        <v>-677836</v>
      </c>
      <c r="K18" s="45">
        <f t="shared" si="5"/>
        <v>-460153.51659999974</v>
      </c>
      <c r="L18" s="43">
        <f t="shared" si="5"/>
        <v>-489569.56660000049</v>
      </c>
      <c r="M18" s="22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3.5" customHeight="1" x14ac:dyDescent="0.25">
      <c r="A19" s="257" t="s">
        <v>17</v>
      </c>
      <c r="B19" s="40">
        <v>9864507</v>
      </c>
      <c r="C19" s="40">
        <v>11526544</v>
      </c>
      <c r="D19" s="28">
        <v>11874028.5166</v>
      </c>
      <c r="E19" s="26">
        <v>11884639.5666</v>
      </c>
      <c r="F19" s="46"/>
      <c r="H19" s="24" t="s">
        <v>17</v>
      </c>
      <c r="I19" s="33">
        <f>ESA2010_sept25!C19-A_RVS_25_27!B19</f>
        <v>50188.822109997272</v>
      </c>
      <c r="J19" s="33">
        <f>ESA2010_sept25!D19-A_RVS_25_27!C19</f>
        <v>-530780</v>
      </c>
      <c r="K19" s="33">
        <f>ESA2010_sept25!E19-A_RVS_25_27!D19</f>
        <v>-281564.51659999974</v>
      </c>
      <c r="L19" s="26">
        <f>ESA2010_sept25!F19-A_RVS_25_27!E19</f>
        <v>-314796.56660000049</v>
      </c>
      <c r="M19" s="22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3.5" customHeight="1" x14ac:dyDescent="0.25">
      <c r="A20" s="257" t="s">
        <v>18</v>
      </c>
      <c r="B20" s="33">
        <f>SUM(B21:B29)</f>
        <v>2706678</v>
      </c>
      <c r="C20" s="33">
        <f t="shared" ref="C20:E20" si="6">SUM(C21:C29)</f>
        <v>2903176</v>
      </c>
      <c r="D20" s="28">
        <f t="shared" si="6"/>
        <v>3052428</v>
      </c>
      <c r="E20" s="26">
        <f t="shared" si="6"/>
        <v>3119057</v>
      </c>
      <c r="F20" s="21"/>
      <c r="H20" s="24" t="s">
        <v>18</v>
      </c>
      <c r="I20" s="33">
        <f>SUM(I21:I29)</f>
        <v>-6393.6853100004419</v>
      </c>
      <c r="J20" s="33">
        <f t="shared" ref="J20:L20" si="7">SUM(J21:J29)</f>
        <v>-147056</v>
      </c>
      <c r="K20" s="28">
        <f t="shared" si="7"/>
        <v>-178589</v>
      </c>
      <c r="L20" s="26">
        <f t="shared" si="7"/>
        <v>-174773</v>
      </c>
      <c r="M20" s="22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3.5" customHeight="1" x14ac:dyDescent="0.25">
      <c r="A21" s="258" t="s">
        <v>19</v>
      </c>
      <c r="B21" s="40">
        <v>1342572</v>
      </c>
      <c r="C21" s="40">
        <v>1369642</v>
      </c>
      <c r="D21" s="28">
        <v>1399094</v>
      </c>
      <c r="E21" s="26">
        <v>1410838</v>
      </c>
      <c r="F21" s="21"/>
      <c r="H21" s="29" t="s">
        <v>19</v>
      </c>
      <c r="I21" s="33">
        <f>ESA2010_sept25!C21-A_RVS_25_27!B21</f>
        <v>9449.7734699998982</v>
      </c>
      <c r="J21" s="33">
        <f>ESA2010_sept25!D21-A_RVS_25_27!C21</f>
        <v>-8914</v>
      </c>
      <c r="K21" s="33">
        <f>ESA2010_sept25!E21-A_RVS_25_27!D21</f>
        <v>-24119</v>
      </c>
      <c r="L21" s="26">
        <f>ESA2010_sept25!F21-A_RVS_25_27!E21</f>
        <v>-19491</v>
      </c>
      <c r="M21" s="22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13.5" customHeight="1" x14ac:dyDescent="0.25">
      <c r="A22" s="258" t="s">
        <v>20</v>
      </c>
      <c r="B22" s="40">
        <v>250903</v>
      </c>
      <c r="C22" s="40">
        <v>287298</v>
      </c>
      <c r="D22" s="28">
        <v>288216</v>
      </c>
      <c r="E22" s="26">
        <v>290353</v>
      </c>
      <c r="F22" s="21"/>
      <c r="H22" s="29" t="s">
        <v>20</v>
      </c>
      <c r="I22" s="33">
        <f>ESA2010_sept25!C22-A_RVS_25_27!B22</f>
        <v>-18603.259169999976</v>
      </c>
      <c r="J22" s="33">
        <f>ESA2010_sept25!D22-A_RVS_25_27!C22</f>
        <v>-34676</v>
      </c>
      <c r="K22" s="33">
        <f>ESA2010_sept25!E22-A_RVS_25_27!D22</f>
        <v>-37133</v>
      </c>
      <c r="L22" s="26">
        <f>ESA2010_sept25!F22-A_RVS_25_27!E22</f>
        <v>-39497</v>
      </c>
      <c r="M22" s="22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13.5" customHeight="1" x14ac:dyDescent="0.25">
      <c r="A23" s="258" t="s">
        <v>21</v>
      </c>
      <c r="B23" s="40">
        <v>56328</v>
      </c>
      <c r="C23" s="40">
        <v>56211</v>
      </c>
      <c r="D23" s="28">
        <v>56329</v>
      </c>
      <c r="E23" s="26">
        <v>56683</v>
      </c>
      <c r="F23" s="21"/>
      <c r="H23" s="29" t="s">
        <v>21</v>
      </c>
      <c r="I23" s="33">
        <f>ESA2010_sept25!C23-A_RVS_25_27!B23</f>
        <v>-526.08668000000762</v>
      </c>
      <c r="J23" s="33">
        <f>ESA2010_sept25!D23-A_RVS_25_27!C23</f>
        <v>-1440</v>
      </c>
      <c r="K23" s="33">
        <f>ESA2010_sept25!E23-A_RVS_25_27!D23</f>
        <v>-1951</v>
      </c>
      <c r="L23" s="26">
        <f>ESA2010_sept25!F23-A_RVS_25_27!E23</f>
        <v>-2415</v>
      </c>
      <c r="M23" s="22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3.5" customHeight="1" x14ac:dyDescent="0.25">
      <c r="A24" s="258" t="s">
        <v>22</v>
      </c>
      <c r="B24" s="40">
        <v>5236</v>
      </c>
      <c r="C24" s="40">
        <v>5210</v>
      </c>
      <c r="D24" s="28">
        <v>5207</v>
      </c>
      <c r="E24" s="26">
        <v>5226</v>
      </c>
      <c r="F24" s="21"/>
      <c r="H24" s="29" t="s">
        <v>22</v>
      </c>
      <c r="I24" s="33">
        <f>ESA2010_sept25!C24-A_RVS_25_27!B24</f>
        <v>-252.48573000000124</v>
      </c>
      <c r="J24" s="33">
        <f>ESA2010_sept25!D24-A_RVS_25_27!C24</f>
        <v>-398</v>
      </c>
      <c r="K24" s="33">
        <f>ESA2010_sept25!E24-A_RVS_25_27!D24</f>
        <v>-441</v>
      </c>
      <c r="L24" s="26">
        <f>ESA2010_sept25!F24-A_RVS_25_27!E24</f>
        <v>-482</v>
      </c>
      <c r="M24" s="22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13.5" customHeight="1" x14ac:dyDescent="0.25">
      <c r="A25" s="258" t="s">
        <v>23</v>
      </c>
      <c r="B25" s="40">
        <v>1017501</v>
      </c>
      <c r="C25" s="40">
        <v>1080947</v>
      </c>
      <c r="D25" s="28">
        <v>1174326</v>
      </c>
      <c r="E25" s="26">
        <v>1223820</v>
      </c>
      <c r="F25" s="21"/>
      <c r="H25" s="29" t="s">
        <v>23</v>
      </c>
      <c r="I25" s="33">
        <f>ESA2010_sept25!C25-A_RVS_25_27!B25</f>
        <v>3577.1292499996489</v>
      </c>
      <c r="J25" s="33">
        <f>ESA2010_sept25!D25-A_RVS_25_27!C25</f>
        <v>-128970</v>
      </c>
      <c r="K25" s="33">
        <f>ESA2010_sept25!E25-A_RVS_25_27!D25</f>
        <v>-118023</v>
      </c>
      <c r="L25" s="26">
        <f>ESA2010_sept25!F25-A_RVS_25_27!E25</f>
        <v>-114916</v>
      </c>
      <c r="M25" s="22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13.5" customHeight="1" x14ac:dyDescent="0.25">
      <c r="A26" s="258" t="s">
        <v>24</v>
      </c>
      <c r="B26" s="40">
        <v>13268</v>
      </c>
      <c r="C26" s="40">
        <v>13416</v>
      </c>
      <c r="D26" s="28">
        <v>13621</v>
      </c>
      <c r="E26" s="26">
        <v>13888</v>
      </c>
      <c r="F26" s="21"/>
      <c r="H26" s="29" t="s">
        <v>24</v>
      </c>
      <c r="I26" s="33">
        <f>ESA2010_sept25!C26-A_RVS_25_27!B26</f>
        <v>-490.11997000000156</v>
      </c>
      <c r="J26" s="33">
        <f>ESA2010_sept25!D26-A_RVS_25_27!C26</f>
        <v>-1053</v>
      </c>
      <c r="K26" s="33">
        <f>ESA2010_sept25!E26-A_RVS_25_27!D26</f>
        <v>-1184</v>
      </c>
      <c r="L26" s="26">
        <f>ESA2010_sept25!F26-A_RVS_25_27!E26</f>
        <v>-1313</v>
      </c>
      <c r="M26" s="22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3.5" customHeight="1" x14ac:dyDescent="0.25">
      <c r="A27" s="258" t="s">
        <v>25</v>
      </c>
      <c r="B27" s="40">
        <v>20693</v>
      </c>
      <c r="C27" s="40">
        <v>20978</v>
      </c>
      <c r="D27" s="28">
        <v>21357</v>
      </c>
      <c r="E27" s="26">
        <v>21833</v>
      </c>
      <c r="F27" s="21"/>
      <c r="H27" s="29" t="s">
        <v>25</v>
      </c>
      <c r="I27" s="33">
        <f>ESA2010_sept25!C27-A_RVS_25_27!B27</f>
        <v>434.79823999999644</v>
      </c>
      <c r="J27" s="33">
        <f>ESA2010_sept25!D27-A_RVS_25_27!C27</f>
        <v>24</v>
      </c>
      <c r="K27" s="33">
        <f>ESA2010_sept25!E27-A_RVS_25_27!D27</f>
        <v>-174</v>
      </c>
      <c r="L27" s="26">
        <f>ESA2010_sept25!F27-A_RVS_25_27!E27</f>
        <v>-358</v>
      </c>
      <c r="M27" s="22"/>
      <c r="N27" s="23"/>
      <c r="O27" s="23"/>
      <c r="P27" s="23"/>
      <c r="Q27" s="23"/>
      <c r="R27" s="23"/>
      <c r="S27" s="23"/>
      <c r="T27" s="23"/>
      <c r="U27" s="23"/>
      <c r="V27" s="23"/>
    </row>
    <row r="28" spans="1:22" ht="13.5" customHeight="1" x14ac:dyDescent="0.25">
      <c r="A28" s="258" t="s">
        <v>26</v>
      </c>
      <c r="B28" s="40">
        <v>177</v>
      </c>
      <c r="C28" s="40">
        <v>153</v>
      </c>
      <c r="D28" s="28">
        <v>133</v>
      </c>
      <c r="E28" s="26">
        <v>117</v>
      </c>
      <c r="F28" s="21"/>
      <c r="H28" s="29" t="s">
        <v>26</v>
      </c>
      <c r="I28" s="33">
        <f>ESA2010_sept25!C28-A_RVS_25_27!B28</f>
        <v>16.565279999999973</v>
      </c>
      <c r="J28" s="33">
        <f>ESA2010_sept25!D28-A_RVS_25_27!C28</f>
        <v>27</v>
      </c>
      <c r="K28" s="33">
        <f>ESA2010_sept25!E28-A_RVS_25_27!D28</f>
        <v>21</v>
      </c>
      <c r="L28" s="26">
        <f>ESA2010_sept25!F28-A_RVS_25_27!E28</f>
        <v>17</v>
      </c>
      <c r="M28" s="22"/>
      <c r="N28" s="23"/>
      <c r="O28" s="23"/>
      <c r="P28" s="23"/>
      <c r="Q28" s="23"/>
      <c r="R28" s="23"/>
      <c r="S28" s="23"/>
      <c r="T28" s="23"/>
      <c r="U28" s="23"/>
      <c r="V28" s="23"/>
    </row>
    <row r="29" spans="1:22" ht="13.5" customHeight="1" x14ac:dyDescent="0.25">
      <c r="A29" s="258" t="s">
        <v>91</v>
      </c>
      <c r="B29" s="40">
        <v>0</v>
      </c>
      <c r="C29" s="40">
        <v>69321</v>
      </c>
      <c r="D29" s="28">
        <v>94145</v>
      </c>
      <c r="E29" s="26">
        <v>96299</v>
      </c>
      <c r="F29" s="21"/>
      <c r="H29" s="258" t="s">
        <v>91</v>
      </c>
      <c r="I29" s="33">
        <f>ESA2010_sept25!C29-A_RVS_25_27!B29</f>
        <v>0</v>
      </c>
      <c r="J29" s="33">
        <f>ESA2010_sept25!D29-A_RVS_25_27!C29</f>
        <v>28344</v>
      </c>
      <c r="K29" s="33">
        <f>ESA2010_sept25!E29-A_RVS_25_27!D29</f>
        <v>4415</v>
      </c>
      <c r="L29" s="26">
        <f>ESA2010_sept25!F29-A_RVS_25_27!E29</f>
        <v>3682</v>
      </c>
      <c r="M29" s="22"/>
      <c r="N29" s="23"/>
      <c r="O29" s="23"/>
      <c r="P29" s="23"/>
      <c r="Q29" s="23"/>
      <c r="R29" s="23"/>
      <c r="S29" s="23"/>
      <c r="T29" s="23"/>
      <c r="U29" s="23"/>
      <c r="V29" s="23"/>
    </row>
    <row r="30" spans="1:22" ht="13.5" customHeight="1" x14ac:dyDescent="0.25">
      <c r="A30" s="260" t="s">
        <v>27</v>
      </c>
      <c r="B30" s="45">
        <f t="shared" ref="B30:E30" si="8">SUM(B31:B34)</f>
        <v>35245</v>
      </c>
      <c r="C30" s="45">
        <f t="shared" si="8"/>
        <v>40335</v>
      </c>
      <c r="D30" s="45">
        <f t="shared" si="8"/>
        <v>43473</v>
      </c>
      <c r="E30" s="43">
        <f t="shared" si="8"/>
        <v>46812</v>
      </c>
      <c r="F30" s="21"/>
      <c r="H30" s="41" t="s">
        <v>27</v>
      </c>
      <c r="I30" s="45">
        <f t="shared" ref="I30:L30" si="9">SUM(I31:I34)</f>
        <v>1582.9379200000003</v>
      </c>
      <c r="J30" s="45">
        <f t="shared" si="9"/>
        <v>4566</v>
      </c>
      <c r="K30" s="45">
        <f t="shared" si="9"/>
        <v>5100</v>
      </c>
      <c r="L30" s="43">
        <f t="shared" si="9"/>
        <v>4609</v>
      </c>
      <c r="M30" s="22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13.5" customHeight="1" x14ac:dyDescent="0.25">
      <c r="A31" s="257" t="s">
        <v>28</v>
      </c>
      <c r="B31" s="40">
        <v>8</v>
      </c>
      <c r="C31" s="40">
        <v>0</v>
      </c>
      <c r="D31" s="28">
        <v>0</v>
      </c>
      <c r="E31" s="26">
        <v>0</v>
      </c>
      <c r="F31" s="21"/>
      <c r="H31" s="24" t="s">
        <v>28</v>
      </c>
      <c r="I31" s="33">
        <f>ESA2010_sept25!C31-A_RVS_25_27!B31</f>
        <v>6.2415000000000003</v>
      </c>
      <c r="J31" s="33">
        <f>ESA2010_sept25!D31-A_RVS_25_27!C31</f>
        <v>50</v>
      </c>
      <c r="K31" s="33">
        <f>ESA2010_sept25!E31-A_RVS_25_27!D31</f>
        <v>0</v>
      </c>
      <c r="L31" s="26">
        <f>ESA2010_sept25!F31-A_RVS_25_27!E31</f>
        <v>0</v>
      </c>
      <c r="M31" s="22"/>
      <c r="N31" s="23"/>
      <c r="O31" s="23"/>
      <c r="P31" s="23"/>
      <c r="Q31" s="23"/>
      <c r="R31" s="23"/>
      <c r="S31" s="23"/>
      <c r="T31" s="23"/>
      <c r="U31" s="23"/>
      <c r="V31" s="23"/>
    </row>
    <row r="32" spans="1:22" ht="13.5" customHeight="1" x14ac:dyDescent="0.25">
      <c r="A32" s="257" t="s">
        <v>29</v>
      </c>
      <c r="B32" s="40">
        <v>0</v>
      </c>
      <c r="C32" s="40">
        <v>0</v>
      </c>
      <c r="D32" s="28">
        <v>0</v>
      </c>
      <c r="E32" s="26">
        <v>0</v>
      </c>
      <c r="F32" s="21"/>
      <c r="H32" s="24" t="s">
        <v>29</v>
      </c>
      <c r="I32" s="33">
        <f>ESA2010_sept25!C32-A_RVS_25_27!B32</f>
        <v>0</v>
      </c>
      <c r="J32" s="33">
        <f>ESA2010_sept25!D32-A_RVS_25_27!C32</f>
        <v>0</v>
      </c>
      <c r="K32" s="33">
        <f>ESA2010_sept25!E32-A_RVS_25_27!D32</f>
        <v>0</v>
      </c>
      <c r="L32" s="26">
        <f>ESA2010_sept25!F32-A_RVS_25_27!E32</f>
        <v>0</v>
      </c>
      <c r="M32" s="22"/>
      <c r="N32" s="23"/>
      <c r="O32" s="23"/>
      <c r="P32" s="23"/>
      <c r="Q32" s="23"/>
      <c r="R32" s="23"/>
      <c r="S32" s="23"/>
      <c r="T32" s="23"/>
      <c r="U32" s="23"/>
      <c r="V32" s="23"/>
    </row>
    <row r="33" spans="1:22" ht="13.5" customHeight="1" x14ac:dyDescent="0.25">
      <c r="A33" s="257" t="s">
        <v>30</v>
      </c>
      <c r="B33" s="40">
        <v>35237</v>
      </c>
      <c r="C33" s="40">
        <v>40335</v>
      </c>
      <c r="D33" s="28">
        <v>43473</v>
      </c>
      <c r="E33" s="26">
        <v>46812</v>
      </c>
      <c r="F33" s="21"/>
      <c r="H33" s="24" t="s">
        <v>30</v>
      </c>
      <c r="I33" s="33">
        <f>ESA2010_sept25!C33-A_RVS_25_27!B33</f>
        <v>1576.6964200000002</v>
      </c>
      <c r="J33" s="33">
        <f>ESA2010_sept25!D33-A_RVS_25_27!C33</f>
        <v>4516</v>
      </c>
      <c r="K33" s="33">
        <f>ESA2010_sept25!E33-A_RVS_25_27!D33</f>
        <v>5100</v>
      </c>
      <c r="L33" s="26">
        <f>ESA2010_sept25!F33-A_RVS_25_27!E33</f>
        <v>4609</v>
      </c>
      <c r="M33" s="22"/>
      <c r="N33" s="23"/>
      <c r="O33" s="23"/>
      <c r="P33" s="23"/>
      <c r="Q33" s="23"/>
      <c r="R33" s="23"/>
      <c r="S33" s="23"/>
      <c r="T33" s="23"/>
      <c r="U33" s="23"/>
      <c r="V33" s="23"/>
    </row>
    <row r="34" spans="1:22" ht="13.5" customHeight="1" x14ac:dyDescent="0.25">
      <c r="A34" s="257" t="s">
        <v>31</v>
      </c>
      <c r="B34" s="40">
        <v>0</v>
      </c>
      <c r="C34" s="40">
        <v>0</v>
      </c>
      <c r="D34" s="28">
        <v>0</v>
      </c>
      <c r="E34" s="26">
        <v>0</v>
      </c>
      <c r="F34" s="21"/>
      <c r="H34" s="24" t="s">
        <v>31</v>
      </c>
      <c r="I34" s="33">
        <f>ESA2010_sept25!C34-A_RVS_25_27!B34</f>
        <v>0</v>
      </c>
      <c r="J34" s="33">
        <f>ESA2010_sept25!D34-A_RVS_25_27!C34</f>
        <v>0</v>
      </c>
      <c r="K34" s="33">
        <f>ESA2010_sept25!E34-A_RVS_25_27!D34</f>
        <v>0</v>
      </c>
      <c r="L34" s="26">
        <f>ESA2010_sept25!F34-A_RVS_25_27!E34</f>
        <v>0</v>
      </c>
      <c r="M34" s="22"/>
      <c r="N34" s="23"/>
      <c r="O34" s="23"/>
      <c r="P34" s="23"/>
      <c r="Q34" s="23"/>
      <c r="R34" s="23"/>
      <c r="S34" s="23"/>
      <c r="T34" s="23"/>
      <c r="U34" s="23"/>
      <c r="V34" s="23"/>
    </row>
    <row r="35" spans="1:22" ht="13.5" customHeight="1" x14ac:dyDescent="0.25">
      <c r="A35" s="260" t="s">
        <v>32</v>
      </c>
      <c r="B35" s="45">
        <f>SUM(B36:B37)</f>
        <v>976742</v>
      </c>
      <c r="C35" s="45">
        <f>SUM(C36:C37)</f>
        <v>997935</v>
      </c>
      <c r="D35" s="45">
        <f>SUM(D36:D37)</f>
        <v>1028239</v>
      </c>
      <c r="E35" s="43">
        <f>SUM(E36:E37)</f>
        <v>1048078</v>
      </c>
      <c r="F35" s="21"/>
      <c r="G35" s="51"/>
      <c r="H35" s="41" t="s">
        <v>32</v>
      </c>
      <c r="I35" s="45">
        <f>SUM(I36:I37)</f>
        <v>-3280.7563199999277</v>
      </c>
      <c r="J35" s="45">
        <f>SUM(J36:J37)</f>
        <v>25248</v>
      </c>
      <c r="K35" s="45">
        <f>SUM(K36:K37)</f>
        <v>31321</v>
      </c>
      <c r="L35" s="43">
        <f>SUM(L36:L37)</f>
        <v>25950</v>
      </c>
      <c r="M35" s="22"/>
      <c r="N35" s="23"/>
      <c r="O35" s="23"/>
      <c r="P35" s="23"/>
      <c r="Q35" s="23"/>
      <c r="R35" s="23"/>
      <c r="S35" s="23"/>
      <c r="T35" s="23"/>
      <c r="U35" s="23"/>
      <c r="V35" s="23"/>
    </row>
    <row r="36" spans="1:22" ht="13.5" customHeight="1" x14ac:dyDescent="0.25">
      <c r="A36" s="257" t="s">
        <v>33</v>
      </c>
      <c r="B36" s="40">
        <v>620441</v>
      </c>
      <c r="C36" s="40">
        <v>630577</v>
      </c>
      <c r="D36" s="28">
        <v>648741</v>
      </c>
      <c r="E36" s="26">
        <v>660856</v>
      </c>
      <c r="F36" s="21"/>
      <c r="H36" s="24" t="s">
        <v>33</v>
      </c>
      <c r="I36" s="33">
        <f>ESA2010_sept25!C36-A_RVS_25_27!B36</f>
        <v>-1723.8074799999595</v>
      </c>
      <c r="J36" s="33">
        <f>ESA2010_sept25!D36-A_RVS_25_27!C36</f>
        <v>26115</v>
      </c>
      <c r="K36" s="33">
        <f>ESA2010_sept25!E36-A_RVS_25_27!D36</f>
        <v>23828</v>
      </c>
      <c r="L36" s="26">
        <f>ESA2010_sept25!F36-A_RVS_25_27!E36</f>
        <v>19950</v>
      </c>
      <c r="M36" s="22"/>
      <c r="N36" s="23"/>
      <c r="O36" s="23"/>
      <c r="P36" s="23"/>
      <c r="Q36" s="23"/>
      <c r="R36" s="23"/>
      <c r="S36" s="23"/>
      <c r="T36" s="23"/>
      <c r="U36" s="23"/>
      <c r="V36" s="23"/>
    </row>
    <row r="37" spans="1:22" ht="13.5" customHeight="1" x14ac:dyDescent="0.25">
      <c r="A37" s="257" t="s">
        <v>34</v>
      </c>
      <c r="B37" s="40">
        <v>356301</v>
      </c>
      <c r="C37" s="40">
        <v>367358</v>
      </c>
      <c r="D37" s="28">
        <v>379498</v>
      </c>
      <c r="E37" s="26">
        <v>387222</v>
      </c>
      <c r="F37" s="21"/>
      <c r="H37" s="24" t="s">
        <v>34</v>
      </c>
      <c r="I37" s="33">
        <f>ESA2010_sept25!C37-A_RVS_25_27!B37</f>
        <v>-1556.9488399999682</v>
      </c>
      <c r="J37" s="33">
        <f>ESA2010_sept25!D37-A_RVS_25_27!C37</f>
        <v>-867</v>
      </c>
      <c r="K37" s="33">
        <f>ESA2010_sept25!E37-A_RVS_25_27!D37</f>
        <v>7493</v>
      </c>
      <c r="L37" s="26">
        <f>ESA2010_sept25!F37-A_RVS_25_27!E37</f>
        <v>6000</v>
      </c>
      <c r="M37" s="22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13.5" customHeight="1" x14ac:dyDescent="0.25">
      <c r="A38" s="260" t="s">
        <v>36</v>
      </c>
      <c r="B38" s="45">
        <f>SUM(B39,B41,B42,B45,B46,B49:B53,B40,B43,B44)</f>
        <v>1094022</v>
      </c>
      <c r="C38" s="45">
        <f>SUM(C39,C41,C42,C45,C46,C49:C53,C40,C43,C44)</f>
        <v>1375476.7189966089</v>
      </c>
      <c r="D38" s="45">
        <f>SUM(D39,D41,D42,D45,D46,D49:D53,D40,D43,D44)</f>
        <v>1571807.715014457</v>
      </c>
      <c r="E38" s="43">
        <f>SUM(E39,E41,E42,E45,E46,E49:E53,E40,E43,E44)</f>
        <v>1548857.1950606885</v>
      </c>
      <c r="F38" s="21"/>
      <c r="H38" s="41" t="s">
        <v>37</v>
      </c>
      <c r="I38" s="45">
        <f>SUM(I39,I41,I42,I45,I46,I49:I53,I40,I43,I44)</f>
        <v>-169780.61911000003</v>
      </c>
      <c r="J38" s="45">
        <f>SUM(J39,J41,J42,J45,J46,J49:J53,J40,J43,J44)</f>
        <v>-179546.71899660886</v>
      </c>
      <c r="K38" s="45">
        <f>SUM(K39,K41,K42,K45,K46,K49:K53,K40,K43,K44)</f>
        <v>-238513.715014457</v>
      </c>
      <c r="L38" s="43">
        <f>SUM(L39,L41,L42,L45,L46,L49:L53,L40,L43,L44)</f>
        <v>-239264.19506068865</v>
      </c>
      <c r="M38" s="22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13.5" customHeight="1" x14ac:dyDescent="0.25">
      <c r="A39" s="261" t="s">
        <v>38</v>
      </c>
      <c r="B39" s="40">
        <v>0</v>
      </c>
      <c r="C39" s="40">
        <v>0</v>
      </c>
      <c r="D39" s="28">
        <v>0</v>
      </c>
      <c r="E39" s="26">
        <v>0</v>
      </c>
      <c r="F39" s="21"/>
      <c r="H39" s="24" t="s">
        <v>38</v>
      </c>
      <c r="I39" s="33">
        <f>ESA2010_sept25!C39-A_RVS_25_27!B39</f>
        <v>0</v>
      </c>
      <c r="J39" s="33">
        <f>ESA2010_sept25!D39-A_RVS_25_27!C39</f>
        <v>0</v>
      </c>
      <c r="K39" s="33">
        <f>ESA2010_sept25!E39-A_RVS_25_27!D39</f>
        <v>0</v>
      </c>
      <c r="L39" s="26">
        <f>ESA2010_sept25!F39-A_RVS_25_27!E39</f>
        <v>0</v>
      </c>
      <c r="M39" s="22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13.5" customHeight="1" x14ac:dyDescent="0.25">
      <c r="A40" s="257" t="s">
        <v>39</v>
      </c>
      <c r="B40" s="40">
        <v>139016</v>
      </c>
      <c r="C40" s="40">
        <v>137230</v>
      </c>
      <c r="D40" s="28">
        <v>140652</v>
      </c>
      <c r="E40" s="26">
        <v>141810</v>
      </c>
      <c r="F40" s="21"/>
      <c r="H40" s="24" t="s">
        <v>39</v>
      </c>
      <c r="I40" s="33">
        <f>ESA2010_sept25!C40-A_RVS_25_27!B40</f>
        <v>1272.8867699999828</v>
      </c>
      <c r="J40" s="33">
        <f>ESA2010_sept25!D40-A_RVS_25_27!C40</f>
        <v>438</v>
      </c>
      <c r="K40" s="33">
        <f>ESA2010_sept25!E40-A_RVS_25_27!D40</f>
        <v>-1212</v>
      </c>
      <c r="L40" s="26">
        <f>ESA2010_sept25!F40-A_RVS_25_27!E40</f>
        <v>-370</v>
      </c>
      <c r="M40" s="22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13.5" customHeight="1" x14ac:dyDescent="0.25">
      <c r="A41" s="261" t="s">
        <v>40</v>
      </c>
      <c r="B41" s="40">
        <v>0</v>
      </c>
      <c r="C41" s="40">
        <v>0</v>
      </c>
      <c r="D41" s="28">
        <v>0</v>
      </c>
      <c r="E41" s="26">
        <v>0</v>
      </c>
      <c r="F41" s="21"/>
      <c r="H41" s="24" t="s">
        <v>40</v>
      </c>
      <c r="I41" s="33">
        <f>ESA2010_sept25!C41-A_RVS_25_27!B41</f>
        <v>0</v>
      </c>
      <c r="J41" s="33">
        <f>ESA2010_sept25!D41-A_RVS_25_27!C41</f>
        <v>0</v>
      </c>
      <c r="K41" s="33">
        <f>ESA2010_sept25!E41-A_RVS_25_27!D41</f>
        <v>0</v>
      </c>
      <c r="L41" s="26">
        <f>ESA2010_sept25!F41-A_RVS_25_27!E41</f>
        <v>0</v>
      </c>
      <c r="M41" s="22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3.5" customHeight="1" x14ac:dyDescent="0.25">
      <c r="A42" s="261" t="s">
        <v>41</v>
      </c>
      <c r="B42" s="40">
        <v>521605</v>
      </c>
      <c r="C42" s="40">
        <v>474514.71899660886</v>
      </c>
      <c r="D42" s="28">
        <v>429910.715014457</v>
      </c>
      <c r="E42" s="26">
        <v>374779.19506068865</v>
      </c>
      <c r="F42" s="21"/>
      <c r="H42" s="24" t="s">
        <v>41</v>
      </c>
      <c r="I42" s="33">
        <f>ESA2010_sept25!C42-A_RVS_25_27!B42</f>
        <v>12015</v>
      </c>
      <c r="J42" s="33">
        <f>ESA2010_sept25!D42-A_RVS_25_27!C42</f>
        <v>-857.71899660886265</v>
      </c>
      <c r="K42" s="33">
        <f>ESA2010_sept25!E42-A_RVS_25_27!D42</f>
        <v>-2511.7150144570041</v>
      </c>
      <c r="L42" s="26">
        <f>ESA2010_sept25!F42-A_RVS_25_27!E42</f>
        <v>2621.804939311347</v>
      </c>
      <c r="M42" s="22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13.5" customHeight="1" x14ac:dyDescent="0.25">
      <c r="A43" s="261" t="s">
        <v>88</v>
      </c>
      <c r="B43" s="40">
        <v>244933</v>
      </c>
      <c r="C43" s="40">
        <v>0</v>
      </c>
      <c r="D43" s="28">
        <v>0</v>
      </c>
      <c r="E43" s="26">
        <v>0</v>
      </c>
      <c r="F43" s="21"/>
      <c r="H43" s="24" t="s">
        <v>88</v>
      </c>
      <c r="I43" s="33">
        <f>ESA2010_sept25!C43-A_RVS_25_27!B43</f>
        <v>-189261</v>
      </c>
      <c r="J43" s="33">
        <f>ESA2010_sept25!D43-A_RVS_25_27!C43</f>
        <v>0</v>
      </c>
      <c r="K43" s="33">
        <f>ESA2010_sept25!E43-A_RVS_25_27!D43</f>
        <v>0</v>
      </c>
      <c r="L43" s="26">
        <f>ESA2010_sept25!F43-A_RVS_25_27!E43</f>
        <v>0</v>
      </c>
      <c r="M43" s="22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3.5" customHeight="1" x14ac:dyDescent="0.25">
      <c r="A44" s="261" t="s">
        <v>89</v>
      </c>
      <c r="B44" s="40">
        <v>7111</v>
      </c>
      <c r="C44" s="40">
        <v>0</v>
      </c>
      <c r="D44" s="28">
        <v>0</v>
      </c>
      <c r="E44" s="26">
        <v>0</v>
      </c>
      <c r="F44" s="21"/>
      <c r="H44" s="24" t="s">
        <v>89</v>
      </c>
      <c r="I44" s="33">
        <f>ESA2010_sept25!C44-A_RVS_25_27!B44</f>
        <v>417.92861000000084</v>
      </c>
      <c r="J44" s="33">
        <f>ESA2010_sept25!D44-A_RVS_25_27!C44</f>
        <v>347</v>
      </c>
      <c r="K44" s="33">
        <f>ESA2010_sept25!E44-A_RVS_25_27!D44</f>
        <v>0</v>
      </c>
      <c r="L44" s="26">
        <f>ESA2010_sept25!F44-A_RVS_25_27!E44</f>
        <v>0</v>
      </c>
      <c r="M44" s="22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3.5" customHeight="1" x14ac:dyDescent="0.25">
      <c r="A45" s="261" t="s">
        <v>42</v>
      </c>
      <c r="B45" s="40">
        <v>1750</v>
      </c>
      <c r="C45" s="40">
        <v>0</v>
      </c>
      <c r="D45" s="28">
        <v>0</v>
      </c>
      <c r="E45" s="26">
        <v>0</v>
      </c>
      <c r="F45" s="21"/>
      <c r="H45" s="24" t="s">
        <v>42</v>
      </c>
      <c r="I45" s="33">
        <f>ESA2010_sept25!C45-A_RVS_25_27!B45</f>
        <v>367.90021999999999</v>
      </c>
      <c r="J45" s="33">
        <f>ESA2010_sept25!D45-A_RVS_25_27!C45</f>
        <v>0</v>
      </c>
      <c r="K45" s="33">
        <f>ESA2010_sept25!E45-A_RVS_25_27!D45</f>
        <v>0</v>
      </c>
      <c r="L45" s="26">
        <f>ESA2010_sept25!F45-A_RVS_25_27!E45</f>
        <v>0</v>
      </c>
      <c r="M45" s="22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13.5" customHeight="1" x14ac:dyDescent="0.25">
      <c r="A46" s="261" t="s">
        <v>43</v>
      </c>
      <c r="B46" s="40">
        <v>328</v>
      </c>
      <c r="C46" s="40">
        <v>328</v>
      </c>
      <c r="D46" s="28">
        <v>328</v>
      </c>
      <c r="E46" s="26">
        <v>328</v>
      </c>
      <c r="F46" s="21"/>
      <c r="H46" s="53" t="s">
        <v>43</v>
      </c>
      <c r="I46" s="33">
        <f>ESA2010_sept25!C46-A_RVS_25_27!B46</f>
        <v>32.989539999999977</v>
      </c>
      <c r="J46" s="33">
        <f>ESA2010_sept25!D46-A_RVS_25_27!C46</f>
        <v>34</v>
      </c>
      <c r="K46" s="33">
        <f>ESA2010_sept25!E46-A_RVS_25_27!D46</f>
        <v>33</v>
      </c>
      <c r="L46" s="26">
        <f>ESA2010_sept25!F46-A_RVS_25_27!E46</f>
        <v>33</v>
      </c>
      <c r="M46" s="22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3.5" customHeight="1" x14ac:dyDescent="0.25">
      <c r="A47" s="262" t="s">
        <v>10</v>
      </c>
      <c r="B47" s="40">
        <v>82</v>
      </c>
      <c r="C47" s="40">
        <v>82</v>
      </c>
      <c r="D47" s="28">
        <v>82</v>
      </c>
      <c r="E47" s="26">
        <v>82</v>
      </c>
      <c r="F47" s="21"/>
      <c r="H47" s="56" t="s">
        <v>10</v>
      </c>
      <c r="I47" s="33">
        <f>ESA2010_sept25!C47-A_RVS_25_27!B47</f>
        <v>0.45482999999995855</v>
      </c>
      <c r="J47" s="33">
        <f>ESA2010_sept25!D47-A_RVS_25_27!C47</f>
        <v>1</v>
      </c>
      <c r="K47" s="33">
        <f>ESA2010_sept25!E47-A_RVS_25_27!D47</f>
        <v>-82</v>
      </c>
      <c r="L47" s="26">
        <f>ESA2010_sept25!F47-A_RVS_25_27!E47</f>
        <v>-82</v>
      </c>
      <c r="M47" s="22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3.5" customHeight="1" x14ac:dyDescent="0.25">
      <c r="A48" s="262" t="s">
        <v>11</v>
      </c>
      <c r="B48" s="40">
        <v>246</v>
      </c>
      <c r="C48" s="40">
        <v>246</v>
      </c>
      <c r="D48" s="28">
        <v>246</v>
      </c>
      <c r="E48" s="26">
        <v>246</v>
      </c>
      <c r="F48" s="21"/>
      <c r="H48" s="56" t="s">
        <v>11</v>
      </c>
      <c r="I48" s="33">
        <f>ESA2010_sept25!C48-A_RVS_25_27!B48</f>
        <v>32.534710000000018</v>
      </c>
      <c r="J48" s="33">
        <f>ESA2010_sept25!D48-A_RVS_25_27!C48</f>
        <v>33</v>
      </c>
      <c r="K48" s="33">
        <f>ESA2010_sept25!E48-A_RVS_25_27!D48</f>
        <v>115</v>
      </c>
      <c r="L48" s="26">
        <f>ESA2010_sept25!F48-A_RVS_25_27!E48</f>
        <v>115</v>
      </c>
      <c r="M48" s="22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13.5" customHeight="1" x14ac:dyDescent="0.25">
      <c r="A49" s="261" t="s">
        <v>44</v>
      </c>
      <c r="B49" s="40">
        <v>1000</v>
      </c>
      <c r="C49" s="40">
        <v>1000</v>
      </c>
      <c r="D49" s="28">
        <v>1000</v>
      </c>
      <c r="E49" s="26">
        <v>1000</v>
      </c>
      <c r="F49" s="21"/>
      <c r="H49" s="53" t="s">
        <v>44</v>
      </c>
      <c r="I49" s="33">
        <f>ESA2010_sept25!C49-A_RVS_25_27!B49</f>
        <v>-234.57236999999998</v>
      </c>
      <c r="J49" s="33">
        <f>ESA2010_sept25!D49-A_RVS_25_27!C49</f>
        <v>0</v>
      </c>
      <c r="K49" s="33">
        <f>ESA2010_sept25!E49-A_RVS_25_27!D49</f>
        <v>0</v>
      </c>
      <c r="L49" s="26">
        <f>ESA2010_sept25!F49-A_RVS_25_27!E49</f>
        <v>0</v>
      </c>
      <c r="M49" s="22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3.5" customHeight="1" x14ac:dyDescent="0.25">
      <c r="A50" s="261" t="s">
        <v>45</v>
      </c>
      <c r="B50" s="40">
        <v>30288</v>
      </c>
      <c r="C50" s="40">
        <v>30962</v>
      </c>
      <c r="D50" s="28">
        <v>31691</v>
      </c>
      <c r="E50" s="26">
        <v>21012</v>
      </c>
      <c r="F50" s="21"/>
      <c r="H50" s="53" t="s">
        <v>45</v>
      </c>
      <c r="I50" s="33">
        <f>ESA2010_sept25!C50-A_RVS_25_27!B50</f>
        <v>-6.2651200000000244</v>
      </c>
      <c r="J50" s="33">
        <f>ESA2010_sept25!D50-A_RVS_25_27!C50</f>
        <v>-861</v>
      </c>
      <c r="K50" s="33">
        <f>ESA2010_sept25!E50-A_RVS_25_27!D50</f>
        <v>-1213</v>
      </c>
      <c r="L50" s="26">
        <f>ESA2010_sept25!F50-A_RVS_25_27!E50</f>
        <v>-1118</v>
      </c>
      <c r="M50" s="22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13.5" customHeight="1" x14ac:dyDescent="0.25">
      <c r="A51" s="53" t="s">
        <v>92</v>
      </c>
      <c r="B51" s="40">
        <v>0</v>
      </c>
      <c r="C51" s="40">
        <v>574140</v>
      </c>
      <c r="D51" s="28">
        <v>802596</v>
      </c>
      <c r="E51" s="26">
        <v>838582</v>
      </c>
      <c r="F51" s="21"/>
      <c r="H51" s="53" t="s">
        <v>92</v>
      </c>
      <c r="I51" s="33">
        <f>ESA2010_sept25!C51-A_RVS_25_27!B51</f>
        <v>0</v>
      </c>
      <c r="J51" s="33">
        <f>ESA2010_sept25!D51-A_RVS_25_27!C51</f>
        <v>-180994</v>
      </c>
      <c r="K51" s="33">
        <f>ESA2010_sept25!E51-A_RVS_25_27!D51</f>
        <v>-272054</v>
      </c>
      <c r="L51" s="26">
        <f>ESA2010_sept25!F51-A_RVS_25_27!E51</f>
        <v>-287026</v>
      </c>
      <c r="M51" s="22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13.5" customHeight="1" x14ac:dyDescent="0.25">
      <c r="A52" s="261" t="s">
        <v>46</v>
      </c>
      <c r="B52" s="40">
        <v>5</v>
      </c>
      <c r="C52" s="40">
        <v>0</v>
      </c>
      <c r="D52" s="28">
        <v>0</v>
      </c>
      <c r="E52" s="26">
        <v>0</v>
      </c>
      <c r="F52" s="21"/>
      <c r="H52" s="53" t="s">
        <v>46</v>
      </c>
      <c r="I52" s="33">
        <f>ESA2010_sept25!C52-A_RVS_25_27!B52</f>
        <v>5.8108000000000004</v>
      </c>
      <c r="J52" s="33">
        <f>ESA2010_sept25!D52-A_RVS_25_27!C52</f>
        <v>0</v>
      </c>
      <c r="K52" s="33">
        <f>ESA2010_sept25!E52-A_RVS_25_27!D52</f>
        <v>0</v>
      </c>
      <c r="L52" s="26">
        <f>ESA2010_sept25!F52-A_RVS_25_27!E52</f>
        <v>0</v>
      </c>
      <c r="M52" s="22"/>
      <c r="N52" s="23"/>
      <c r="O52" s="23"/>
      <c r="P52" s="23"/>
      <c r="Q52" s="23"/>
      <c r="R52" s="23"/>
      <c r="S52" s="23"/>
      <c r="T52" s="23"/>
      <c r="U52" s="23"/>
      <c r="V52" s="23"/>
    </row>
    <row r="53" spans="1:22" ht="13.5" customHeight="1" x14ac:dyDescent="0.25">
      <c r="A53" s="257" t="s">
        <v>47</v>
      </c>
      <c r="B53" s="28">
        <v>147986</v>
      </c>
      <c r="C53" s="28">
        <v>157302</v>
      </c>
      <c r="D53" s="28">
        <v>165630</v>
      </c>
      <c r="E53" s="26">
        <v>171346</v>
      </c>
      <c r="F53" s="21"/>
      <c r="H53" s="24" t="s">
        <v>48</v>
      </c>
      <c r="I53" s="33">
        <f>ESA2010_sept25!C53-A_RVS_25_27!B53</f>
        <v>5608.7024399999937</v>
      </c>
      <c r="J53" s="33">
        <f>ESA2010_sept25!D53-A_RVS_25_27!C53</f>
        <v>2347</v>
      </c>
      <c r="K53" s="33">
        <f>ESA2010_sept25!E53-A_RVS_25_27!D53</f>
        <v>38444</v>
      </c>
      <c r="L53" s="26">
        <f>ESA2010_sept25!F53-A_RVS_25_27!E53</f>
        <v>46595</v>
      </c>
      <c r="M53" s="22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13.5" customHeight="1" x14ac:dyDescent="0.25">
      <c r="A54" s="259" t="s">
        <v>10</v>
      </c>
      <c r="B54" s="28">
        <v>111064</v>
      </c>
      <c r="C54" s="28">
        <v>118474</v>
      </c>
      <c r="D54" s="28">
        <v>124744</v>
      </c>
      <c r="E54" s="26">
        <v>128846</v>
      </c>
      <c r="F54" s="21"/>
      <c r="H54" s="36" t="s">
        <v>10</v>
      </c>
      <c r="I54" s="33">
        <f>ESA2010_sept25!C54-A_RVS_25_27!B54</f>
        <v>927.48939000000246</v>
      </c>
      <c r="J54" s="33">
        <f>ESA2010_sept25!D54-A_RVS_25_27!C54</f>
        <v>359</v>
      </c>
      <c r="K54" s="33">
        <f>ESA2010_sept25!E54-A_RVS_25_27!D54</f>
        <v>27324</v>
      </c>
      <c r="L54" s="26">
        <f>ESA2010_sept25!F54-A_RVS_25_27!E54</f>
        <v>33329</v>
      </c>
      <c r="M54" s="22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14.25" customHeight="1" x14ac:dyDescent="0.25">
      <c r="A55" s="259" t="s">
        <v>11</v>
      </c>
      <c r="B55" s="28">
        <v>0</v>
      </c>
      <c r="C55" s="28">
        <v>0</v>
      </c>
      <c r="D55" s="28">
        <v>0</v>
      </c>
      <c r="E55" s="26">
        <v>0</v>
      </c>
      <c r="F55" s="21"/>
      <c r="H55" s="36" t="s">
        <v>11</v>
      </c>
      <c r="I55" s="33">
        <f>ESA2010_sept25!C55-A_RVS_25_27!B55</f>
        <v>2352.0509299999999</v>
      </c>
      <c r="J55" s="33">
        <f>ESA2010_sept25!D55-A_RVS_25_27!C55</f>
        <v>0</v>
      </c>
      <c r="K55" s="33">
        <f>ESA2010_sept25!E55-A_RVS_25_27!D55</f>
        <v>0</v>
      </c>
      <c r="L55" s="26">
        <f>ESA2010_sept25!F55-A_RVS_25_27!E55</f>
        <v>0</v>
      </c>
      <c r="M55" s="22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14.25" customHeight="1" x14ac:dyDescent="0.25">
      <c r="A56" s="263" t="s">
        <v>12</v>
      </c>
      <c r="B56" s="28">
        <v>0</v>
      </c>
      <c r="C56" s="28">
        <v>0</v>
      </c>
      <c r="D56" s="28">
        <v>0</v>
      </c>
      <c r="E56" s="26">
        <v>0</v>
      </c>
      <c r="F56" s="21"/>
      <c r="H56" s="58" t="s">
        <v>12</v>
      </c>
      <c r="I56" s="33">
        <f>ESA2010_sept25!C56-A_RVS_25_27!B56</f>
        <v>0</v>
      </c>
      <c r="J56" s="33">
        <f>ESA2010_sept25!D56-A_RVS_25_27!C56</f>
        <v>0</v>
      </c>
      <c r="K56" s="33">
        <f>ESA2010_sept25!E56-A_RVS_25_27!D56</f>
        <v>0</v>
      </c>
      <c r="L56" s="26">
        <f>ESA2010_sept25!F56-A_RVS_25_27!E56</f>
        <v>0</v>
      </c>
      <c r="M56" s="22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14.25" customHeight="1" x14ac:dyDescent="0.25">
      <c r="A57" s="259" t="s">
        <v>49</v>
      </c>
      <c r="B57" s="28">
        <v>36922</v>
      </c>
      <c r="C57" s="28">
        <v>38828</v>
      </c>
      <c r="D57" s="28">
        <v>40886</v>
      </c>
      <c r="E57" s="26">
        <v>42500</v>
      </c>
      <c r="F57" s="21"/>
      <c r="H57" s="36" t="s">
        <v>49</v>
      </c>
      <c r="I57" s="33">
        <f>ESA2010_sept25!C57-A_RVS_25_27!B57</f>
        <v>2329.1621200000009</v>
      </c>
      <c r="J57" s="33">
        <f>ESA2010_sept25!D57-A_RVS_25_27!C57</f>
        <v>1988</v>
      </c>
      <c r="K57" s="33">
        <f>ESA2010_sept25!E57-A_RVS_25_27!D57</f>
        <v>11120</v>
      </c>
      <c r="L57" s="26">
        <f>ESA2010_sept25!F57-A_RVS_25_27!E57</f>
        <v>13266</v>
      </c>
      <c r="M57" s="22"/>
      <c r="N57" s="23"/>
      <c r="O57" s="23"/>
      <c r="P57" s="23"/>
      <c r="Q57" s="23"/>
      <c r="R57" s="23"/>
      <c r="S57" s="23"/>
      <c r="T57" s="23"/>
      <c r="U57" s="23"/>
      <c r="V57" s="23"/>
    </row>
    <row r="58" spans="1:22" ht="14.25" customHeight="1" x14ac:dyDescent="0.25">
      <c r="A58" s="264" t="s">
        <v>50</v>
      </c>
      <c r="B58" s="28">
        <v>0</v>
      </c>
      <c r="C58" s="28">
        <v>0</v>
      </c>
      <c r="D58" s="28">
        <v>0</v>
      </c>
      <c r="E58" s="26">
        <v>0</v>
      </c>
      <c r="F58" s="21"/>
      <c r="H58" s="252" t="s">
        <v>50</v>
      </c>
      <c r="I58" s="33">
        <f>ESA2010_sept25!C58-A_RVS_25_27!B58</f>
        <v>0.25095000000000001</v>
      </c>
      <c r="J58" s="33">
        <f>ESA2010_sept25!D58-A_RVS_25_27!C58</f>
        <v>0</v>
      </c>
      <c r="K58" s="33">
        <f>ESA2010_sept25!E58-A_RVS_25_27!D58</f>
        <v>0</v>
      </c>
      <c r="L58" s="26">
        <f>ESA2010_sept25!F58-A_RVS_25_27!E58</f>
        <v>0</v>
      </c>
      <c r="M58" s="22"/>
      <c r="N58" s="23"/>
      <c r="O58" s="23"/>
      <c r="P58" s="23"/>
      <c r="Q58" s="23"/>
      <c r="R58" s="23"/>
      <c r="S58" s="23"/>
      <c r="T58" s="23"/>
      <c r="U58" s="23"/>
      <c r="V58" s="23"/>
    </row>
    <row r="59" spans="1:22" ht="14.25" customHeight="1" x14ac:dyDescent="0.25">
      <c r="A59" s="264" t="s">
        <v>51</v>
      </c>
      <c r="B59" s="28">
        <v>-45</v>
      </c>
      <c r="C59" s="28">
        <v>0</v>
      </c>
      <c r="D59" s="28">
        <v>0</v>
      </c>
      <c r="E59" s="26">
        <v>0</v>
      </c>
      <c r="F59" s="21"/>
      <c r="H59" s="252" t="s">
        <v>51</v>
      </c>
      <c r="I59" s="33">
        <f>ESA2010_sept25!C59-A_RVS_25_27!B59</f>
        <v>2.4112399999999994</v>
      </c>
      <c r="J59" s="33">
        <f>ESA2010_sept25!D59-A_RVS_25_27!C59</f>
        <v>0</v>
      </c>
      <c r="K59" s="33">
        <f>ESA2010_sept25!E59-A_RVS_25_27!D59</f>
        <v>0</v>
      </c>
      <c r="L59" s="26">
        <f>ESA2010_sept25!F59-A_RVS_25_27!E59</f>
        <v>0</v>
      </c>
      <c r="M59" s="22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14.25" customHeight="1" x14ac:dyDescent="0.25">
      <c r="A60" s="264" t="s">
        <v>52</v>
      </c>
      <c r="B60" s="28">
        <v>111109</v>
      </c>
      <c r="C60" s="28">
        <v>118474</v>
      </c>
      <c r="D60" s="28">
        <v>124744</v>
      </c>
      <c r="E60" s="26">
        <v>128846</v>
      </c>
      <c r="F60" s="21"/>
      <c r="H60" s="252" t="s">
        <v>52</v>
      </c>
      <c r="I60" s="33">
        <f>ESA2010_sept25!C60-A_RVS_25_27!B60</f>
        <v>851.36905999999726</v>
      </c>
      <c r="J60" s="33">
        <f>ESA2010_sept25!D60-A_RVS_25_27!C60</f>
        <v>359</v>
      </c>
      <c r="K60" s="33">
        <f>ESA2010_sept25!E60-A_RVS_25_27!D60</f>
        <v>27324</v>
      </c>
      <c r="L60" s="26">
        <f>ESA2010_sept25!F60-A_RVS_25_27!E60</f>
        <v>33329</v>
      </c>
      <c r="M60" s="22"/>
      <c r="N60" s="23"/>
      <c r="O60" s="23"/>
      <c r="P60" s="23"/>
      <c r="Q60" s="23"/>
      <c r="R60" s="23"/>
      <c r="S60" s="23"/>
      <c r="T60" s="23"/>
      <c r="U60" s="23"/>
      <c r="V60" s="23"/>
    </row>
    <row r="61" spans="1:22" ht="14.25" customHeight="1" thickBot="1" x14ac:dyDescent="0.3">
      <c r="A61" s="265" t="s">
        <v>53</v>
      </c>
      <c r="B61" s="64">
        <v>36922</v>
      </c>
      <c r="C61" s="64">
        <v>38828</v>
      </c>
      <c r="D61" s="64">
        <v>40886</v>
      </c>
      <c r="E61" s="62">
        <v>42500</v>
      </c>
      <c r="F61" s="21"/>
      <c r="H61" s="253" t="s">
        <v>53</v>
      </c>
      <c r="I61" s="33">
        <f>ESA2010_sept25!C61-A_RVS_25_27!B61</f>
        <v>2329.1621200000009</v>
      </c>
      <c r="J61" s="33">
        <f>ESA2010_sept25!D61-A_RVS_25_27!C61</f>
        <v>1988</v>
      </c>
      <c r="K61" s="33">
        <f>ESA2010_sept25!E61-A_RVS_25_27!D61</f>
        <v>11120</v>
      </c>
      <c r="L61" s="26">
        <f>ESA2010_sept25!F61-A_RVS_25_27!E61</f>
        <v>13266</v>
      </c>
      <c r="M61" s="22"/>
      <c r="N61" s="23"/>
      <c r="O61" s="23"/>
      <c r="P61" s="23"/>
      <c r="Q61" s="23"/>
      <c r="R61" s="23"/>
      <c r="S61" s="23"/>
      <c r="T61" s="23"/>
      <c r="U61" s="23"/>
      <c r="V61" s="23"/>
    </row>
    <row r="62" spans="1:22" ht="13.5" customHeight="1" x14ac:dyDescent="0.25">
      <c r="A62" s="256" t="s">
        <v>54</v>
      </c>
      <c r="B62" s="67">
        <f t="shared" ref="B62:E62" si="10">B63+B67</f>
        <v>17170255</v>
      </c>
      <c r="C62" s="67">
        <f t="shared" si="10"/>
        <v>18109432</v>
      </c>
      <c r="D62" s="67">
        <f t="shared" si="10"/>
        <v>19026891</v>
      </c>
      <c r="E62" s="66">
        <f t="shared" si="10"/>
        <v>19941238</v>
      </c>
      <c r="F62" s="21"/>
      <c r="H62" s="16" t="s">
        <v>54</v>
      </c>
      <c r="I62" s="70">
        <f t="shared" ref="I62:L62" si="11">I63+I67</f>
        <v>132980.11762123241</v>
      </c>
      <c r="J62" s="70">
        <f t="shared" si="11"/>
        <v>285828</v>
      </c>
      <c r="K62" s="70">
        <f t="shared" si="11"/>
        <v>890468</v>
      </c>
      <c r="L62" s="71">
        <f t="shared" si="11"/>
        <v>981921</v>
      </c>
      <c r="M62" s="22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13.5" customHeight="1" x14ac:dyDescent="0.25">
      <c r="A63" s="266" t="s">
        <v>55</v>
      </c>
      <c r="B63" s="45">
        <f t="shared" ref="B63:E63" si="12">B64</f>
        <v>11243832</v>
      </c>
      <c r="C63" s="45">
        <f t="shared" si="12"/>
        <v>11816540</v>
      </c>
      <c r="D63" s="45">
        <f t="shared" si="12"/>
        <v>12398474</v>
      </c>
      <c r="E63" s="43">
        <f t="shared" si="12"/>
        <v>12992696</v>
      </c>
      <c r="F63" s="21"/>
      <c r="H63" s="72" t="s">
        <v>55</v>
      </c>
      <c r="I63" s="45">
        <f t="shared" ref="I63:L63" si="13">I64</f>
        <v>101422.74908119126</v>
      </c>
      <c r="J63" s="45">
        <f t="shared" si="13"/>
        <v>237126</v>
      </c>
      <c r="K63" s="45">
        <f t="shared" si="13"/>
        <v>441899</v>
      </c>
      <c r="L63" s="43">
        <f t="shared" si="13"/>
        <v>539558</v>
      </c>
      <c r="M63" s="22"/>
      <c r="N63" s="23"/>
      <c r="O63" s="23"/>
      <c r="P63" s="23"/>
      <c r="Q63" s="23"/>
      <c r="R63" s="23"/>
      <c r="S63" s="23"/>
      <c r="T63" s="23"/>
      <c r="U63" s="23"/>
      <c r="V63" s="23"/>
    </row>
    <row r="64" spans="1:22" ht="13.5" customHeight="1" x14ac:dyDescent="0.25">
      <c r="A64" s="258" t="s">
        <v>56</v>
      </c>
      <c r="B64" s="28">
        <f t="shared" ref="B64:E64" si="14">B65+B66</f>
        <v>11243832</v>
      </c>
      <c r="C64" s="28">
        <f t="shared" si="14"/>
        <v>11816540</v>
      </c>
      <c r="D64" s="28">
        <f t="shared" si="14"/>
        <v>12398474</v>
      </c>
      <c r="E64" s="26">
        <f t="shared" si="14"/>
        <v>12992696</v>
      </c>
      <c r="F64" s="21"/>
      <c r="H64" s="29" t="s">
        <v>56</v>
      </c>
      <c r="I64" s="28">
        <f t="shared" ref="I64:L64" si="15">I65+I66</f>
        <v>101422.74908119126</v>
      </c>
      <c r="J64" s="28">
        <f t="shared" si="15"/>
        <v>237126</v>
      </c>
      <c r="K64" s="28">
        <f t="shared" si="15"/>
        <v>441899</v>
      </c>
      <c r="L64" s="26">
        <f t="shared" si="15"/>
        <v>539558</v>
      </c>
      <c r="M64" s="22"/>
      <c r="N64" s="23"/>
      <c r="O64" s="23"/>
      <c r="P64" s="23"/>
      <c r="Q64" s="23"/>
      <c r="R64" s="23"/>
      <c r="S64" s="23"/>
      <c r="T64" s="23"/>
      <c r="U64" s="23"/>
      <c r="V64" s="23"/>
    </row>
    <row r="65" spans="1:22" ht="13.5" customHeight="1" x14ac:dyDescent="0.25">
      <c r="A65" s="258" t="s">
        <v>57</v>
      </c>
      <c r="B65" s="28">
        <v>10823756</v>
      </c>
      <c r="C65" s="28">
        <v>11597810</v>
      </c>
      <c r="D65" s="28">
        <v>12179702</v>
      </c>
      <c r="E65" s="26">
        <v>12774458</v>
      </c>
      <c r="F65" s="21"/>
      <c r="H65" s="29" t="s">
        <v>57</v>
      </c>
      <c r="I65" s="33">
        <f>ESA2010_sept25!C65-A_RVS_25_27!B65</f>
        <v>86143.678581191227</v>
      </c>
      <c r="J65" s="33">
        <f>ESA2010_sept25!D65-A_RVS_25_27!C65</f>
        <v>236206</v>
      </c>
      <c r="K65" s="33">
        <f>ESA2010_sept25!E65-A_RVS_25_27!D65</f>
        <v>441780</v>
      </c>
      <c r="L65" s="26">
        <f>ESA2010_sept25!F65-A_RVS_25_27!E65</f>
        <v>540125</v>
      </c>
      <c r="M65" s="22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13.5" customHeight="1" x14ac:dyDescent="0.25">
      <c r="A66" s="258" t="s">
        <v>58</v>
      </c>
      <c r="B66" s="28">
        <v>420076</v>
      </c>
      <c r="C66" s="28">
        <v>218730</v>
      </c>
      <c r="D66" s="28">
        <v>218772</v>
      </c>
      <c r="E66" s="26">
        <v>218238</v>
      </c>
      <c r="F66" s="21"/>
      <c r="H66" s="29" t="s">
        <v>58</v>
      </c>
      <c r="I66" s="33">
        <f>ESA2010_sept25!C66-A_RVS_25_27!B66</f>
        <v>15279.070500000031</v>
      </c>
      <c r="J66" s="33">
        <f>ESA2010_sept25!D66-A_RVS_25_27!C66</f>
        <v>920</v>
      </c>
      <c r="K66" s="33">
        <f>ESA2010_sept25!E66-A_RVS_25_27!D66</f>
        <v>119</v>
      </c>
      <c r="L66" s="26">
        <f>ESA2010_sept25!F66-A_RVS_25_27!E66</f>
        <v>-567</v>
      </c>
      <c r="M66" s="22"/>
      <c r="N66" s="23"/>
      <c r="O66" s="23"/>
      <c r="P66" s="23"/>
      <c r="Q66" s="23"/>
      <c r="R66" s="23"/>
      <c r="S66" s="23"/>
      <c r="T66" s="23"/>
      <c r="U66" s="23"/>
      <c r="V66" s="23"/>
    </row>
    <row r="67" spans="1:22" ht="13.5" customHeight="1" x14ac:dyDescent="0.25">
      <c r="A67" s="266" t="s">
        <v>59</v>
      </c>
      <c r="B67" s="45">
        <f t="shared" ref="B67:E67" si="16">B68</f>
        <v>5926423</v>
      </c>
      <c r="C67" s="45">
        <f t="shared" si="16"/>
        <v>6292892</v>
      </c>
      <c r="D67" s="45">
        <f t="shared" si="16"/>
        <v>6628417</v>
      </c>
      <c r="E67" s="43">
        <f t="shared" si="16"/>
        <v>6948542</v>
      </c>
      <c r="F67" s="75"/>
      <c r="H67" s="72" t="s">
        <v>59</v>
      </c>
      <c r="I67" s="45">
        <f t="shared" ref="I67:L67" si="17">I68</f>
        <v>31557.368540041149</v>
      </c>
      <c r="J67" s="45">
        <f t="shared" si="17"/>
        <v>48702</v>
      </c>
      <c r="K67" s="45">
        <f t="shared" si="17"/>
        <v>448569</v>
      </c>
      <c r="L67" s="43">
        <f t="shared" si="17"/>
        <v>442363</v>
      </c>
      <c r="M67" s="22"/>
      <c r="N67" s="23"/>
      <c r="O67" s="23"/>
      <c r="P67" s="23"/>
      <c r="Q67" s="23"/>
      <c r="R67" s="23"/>
      <c r="S67" s="23"/>
      <c r="T67" s="23"/>
      <c r="U67" s="23"/>
      <c r="V67" s="23"/>
    </row>
    <row r="68" spans="1:22" ht="13.5" customHeight="1" x14ac:dyDescent="0.25">
      <c r="A68" s="258" t="s">
        <v>56</v>
      </c>
      <c r="B68" s="28">
        <v>5926423</v>
      </c>
      <c r="C68" s="28">
        <v>6292892</v>
      </c>
      <c r="D68" s="28">
        <v>6628417</v>
      </c>
      <c r="E68" s="26">
        <v>6948542</v>
      </c>
      <c r="F68" s="21"/>
      <c r="H68" s="29" t="s">
        <v>56</v>
      </c>
      <c r="I68" s="33">
        <f>ESA2010_sept25!C68-A_RVS_25_27!B68</f>
        <v>31557.368540041149</v>
      </c>
      <c r="J68" s="33">
        <f>ESA2010_sept25!D68-A_RVS_25_27!C68</f>
        <v>48702</v>
      </c>
      <c r="K68" s="33">
        <f>ESA2010_sept25!E68-A_RVS_25_27!D68</f>
        <v>448569</v>
      </c>
      <c r="L68" s="26">
        <f>ESA2010_sept25!F68-A_RVS_25_27!E68</f>
        <v>442363</v>
      </c>
      <c r="M68" s="22"/>
      <c r="N68" s="23"/>
      <c r="O68" s="23"/>
      <c r="P68" s="23"/>
      <c r="Q68" s="23"/>
      <c r="R68" s="23"/>
      <c r="S68" s="23"/>
      <c r="T68" s="23"/>
      <c r="U68" s="23"/>
      <c r="V68" s="23"/>
    </row>
    <row r="69" spans="1:22" ht="14.25" customHeight="1" thickBot="1" x14ac:dyDescent="0.3">
      <c r="A69" s="267" t="s">
        <v>60</v>
      </c>
      <c r="B69" s="40">
        <v>45418</v>
      </c>
      <c r="C69" s="40">
        <v>46267</v>
      </c>
      <c r="D69" s="40">
        <v>45912</v>
      </c>
      <c r="E69" s="54">
        <v>44205</v>
      </c>
      <c r="F69" s="21"/>
      <c r="H69" s="76" t="s">
        <v>60</v>
      </c>
      <c r="I69" s="33">
        <f>ESA2010_sept25!C69-A_RVS_25_27!B69</f>
        <v>4005</v>
      </c>
      <c r="J69" s="33">
        <f>ESA2010_sept25!D69-A_RVS_25_27!C69</f>
        <v>664</v>
      </c>
      <c r="K69" s="33">
        <f>ESA2010_sept25!E69-A_RVS_25_27!D69</f>
        <v>2067</v>
      </c>
      <c r="L69" s="26">
        <f>ESA2010_sept25!F69-A_RVS_25_27!E69</f>
        <v>1715</v>
      </c>
      <c r="M69" s="22"/>
      <c r="N69" s="23"/>
      <c r="O69" s="23"/>
      <c r="P69" s="23"/>
      <c r="Q69" s="23"/>
      <c r="R69" s="23"/>
      <c r="S69" s="23"/>
      <c r="T69" s="23"/>
      <c r="U69" s="23"/>
      <c r="V69" s="23"/>
    </row>
    <row r="70" spans="1:22" ht="14.25" customHeight="1" thickBot="1" x14ac:dyDescent="0.3">
      <c r="A70" s="268" t="s">
        <v>61</v>
      </c>
      <c r="B70" s="82">
        <f>B38+B35+B30+B18+B5</f>
        <v>24669060</v>
      </c>
      <c r="C70" s="82">
        <f>C38+C35+C30+C18+C5</f>
        <v>27937232.792829435</v>
      </c>
      <c r="D70" s="82">
        <f>D38+D35+D30+D18+D5</f>
        <v>29148060.150364876</v>
      </c>
      <c r="E70" s="80">
        <f>E38+E35+E30+E18+E5</f>
        <v>29687395.671984065</v>
      </c>
      <c r="F70" s="21"/>
      <c r="H70" s="78" t="s">
        <v>61</v>
      </c>
      <c r="I70" s="82">
        <f>+I38+I35+I30+I18+I5</f>
        <v>-286593.8465566698</v>
      </c>
      <c r="J70" s="82">
        <f>+J38+J35+J30+J18+J5</f>
        <v>-1283560.7928294374</v>
      </c>
      <c r="K70" s="82">
        <f>+K38+K35+K30+K18+K5</f>
        <v>-961685.15036487882</v>
      </c>
      <c r="L70" s="80">
        <f>+L38+L35+L30+L18+L5</f>
        <v>-1047495.6719840668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ht="13.5" customHeight="1" x14ac:dyDescent="0.25">
      <c r="A71" s="269" t="s">
        <v>62</v>
      </c>
      <c r="B71" s="85">
        <f>B9+B13+B17+B19+B20+B30+B47+B52+B54+B40+B39+B43+B44+B42+B51+B16</f>
        <v>19849301</v>
      </c>
      <c r="C71" s="85">
        <f t="shared" ref="C71:E71" si="18">C9+C13+C17+C19+C20+C30+C47+C52+C54+C40+C39+C43+C44+C42+C51+C16</f>
        <v>23431223.472829439</v>
      </c>
      <c r="D71" s="85">
        <f t="shared" si="18"/>
        <v>24195169.190364879</v>
      </c>
      <c r="E71" s="84">
        <f t="shared" si="18"/>
        <v>24523509.203984067</v>
      </c>
      <c r="F71" s="21"/>
      <c r="H71" s="83" t="s">
        <v>62</v>
      </c>
      <c r="I71" s="33">
        <f>ESA2010_sept25!C71-A_RVS_25_27!B71</f>
        <v>-300494.71641666815</v>
      </c>
      <c r="J71" s="33">
        <f>ESA2010_sept25!D71-A_RVS_25_27!C71</f>
        <v>-1313235.4728294387</v>
      </c>
      <c r="K71" s="33">
        <f>ESA2010_sept25!E71-A_RVS_25_27!D71</f>
        <v>-933806.19036487862</v>
      </c>
      <c r="L71" s="26">
        <f>ESA2010_sept25!F71-A_RVS_25_27!E71</f>
        <v>-932810.20398406684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ht="13.5" customHeight="1" x14ac:dyDescent="0.25">
      <c r="A72" s="269" t="s">
        <v>63</v>
      </c>
      <c r="B72" s="85">
        <f>0+B57</f>
        <v>36922</v>
      </c>
      <c r="C72" s="85">
        <f>0+C57</f>
        <v>38828</v>
      </c>
      <c r="D72" s="85">
        <f>0+D57</f>
        <v>40886</v>
      </c>
      <c r="E72" s="84">
        <f>0+E57</f>
        <v>42500</v>
      </c>
      <c r="F72" s="21"/>
      <c r="H72" s="83" t="s">
        <v>63</v>
      </c>
      <c r="I72" s="33">
        <f>ESA2010_sept25!C72-A_RVS_25_27!B72</f>
        <v>2329.1621200000009</v>
      </c>
      <c r="J72" s="33">
        <f>ESA2010_sept25!D72-A_RVS_25_27!C72</f>
        <v>1988</v>
      </c>
      <c r="K72" s="33">
        <f>ESA2010_sept25!E72-A_RVS_25_27!D72</f>
        <v>11120</v>
      </c>
      <c r="L72" s="26">
        <f>ESA2010_sept25!F72-A_RVS_25_27!E72</f>
        <v>13266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2" ht="13.5" customHeight="1" x14ac:dyDescent="0.25">
      <c r="A73" s="257" t="s">
        <v>64</v>
      </c>
      <c r="B73" s="85">
        <v>0</v>
      </c>
      <c r="C73" s="85">
        <v>0</v>
      </c>
      <c r="D73" s="85">
        <v>0</v>
      </c>
      <c r="E73" s="84">
        <v>0</v>
      </c>
      <c r="F73" s="21"/>
      <c r="H73" s="24" t="s">
        <v>64</v>
      </c>
      <c r="I73" s="33">
        <f>ESA2010_sept25!C73-A_RVS_25_27!B73</f>
        <v>0</v>
      </c>
      <c r="J73" s="33">
        <f>ESA2010_sept25!D73-A_RVS_25_27!C73</f>
        <v>0</v>
      </c>
      <c r="K73" s="33">
        <f>ESA2010_sept25!E73-A_RVS_25_27!D73</f>
        <v>0</v>
      </c>
      <c r="L73" s="26">
        <f>ESA2010_sept25!F73-A_RVS_25_27!E73</f>
        <v>0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2" ht="13.5" customHeight="1" x14ac:dyDescent="0.25">
      <c r="A74" s="257" t="s">
        <v>65</v>
      </c>
      <c r="B74" s="85">
        <f>B10+B37+B36+B48+B55+B14</f>
        <v>3617955</v>
      </c>
      <c r="C74" s="85">
        <f>C10+C37+C36+C48+C55+C14</f>
        <v>3235831.92</v>
      </c>
      <c r="D74" s="85">
        <f>D10+D37+D36+D48+D55+D14</f>
        <v>3536530.5933333337</v>
      </c>
      <c r="E74" s="84">
        <f>E10+E37+E36+E48+E55+E14</f>
        <v>3686773.358</v>
      </c>
      <c r="F74" s="21"/>
      <c r="H74" s="24" t="s">
        <v>65</v>
      </c>
      <c r="I74" s="33">
        <f>ESA2010_sept25!C74-A_RVS_25_27!B74</f>
        <v>7743.0204000002705</v>
      </c>
      <c r="J74" s="33">
        <f>ESA2010_sept25!D74-A_RVS_25_27!C74</f>
        <v>29361.080000000075</v>
      </c>
      <c r="K74" s="33">
        <f>ESA2010_sept25!E74-A_RVS_25_27!D74</f>
        <v>-19658.593333333731</v>
      </c>
      <c r="L74" s="26">
        <f>ESA2010_sept25!F74-A_RVS_25_27!E74</f>
        <v>-79847.358000000007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2" ht="13.5" customHeight="1" x14ac:dyDescent="0.25">
      <c r="A75" s="257" t="s">
        <v>66</v>
      </c>
      <c r="B75" s="85">
        <f>B11+B56+B15</f>
        <v>1131844</v>
      </c>
      <c r="C75" s="85">
        <f>C11+C56+C15</f>
        <v>1199387.3999999999</v>
      </c>
      <c r="D75" s="85">
        <f>D11+D56+D15</f>
        <v>1342783.3666666667</v>
      </c>
      <c r="E75" s="84">
        <f>E11+E56+E15</f>
        <v>1412601.11</v>
      </c>
      <c r="F75" s="21"/>
      <c r="H75" s="24" t="s">
        <v>66</v>
      </c>
      <c r="I75" s="33">
        <f>ESA2010_sept25!C75-A_RVS_25_27!B75</f>
        <v>3701.62461000029</v>
      </c>
      <c r="J75" s="33">
        <f>ESA2010_sept25!D75-A_RVS_25_27!C75</f>
        <v>-813.39999999990687</v>
      </c>
      <c r="K75" s="33">
        <f>ESA2010_sept25!E75-A_RVS_25_27!D75</f>
        <v>-17127.366666666698</v>
      </c>
      <c r="L75" s="26">
        <f>ESA2010_sept25!F75-A_RVS_25_27!E75</f>
        <v>-45986.110000000102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ht="13.5" customHeight="1" x14ac:dyDescent="0.25">
      <c r="A76" s="257" t="s">
        <v>67</v>
      </c>
      <c r="B76" s="85">
        <f>B45</f>
        <v>1750</v>
      </c>
      <c r="C76" s="85">
        <f>C45</f>
        <v>0</v>
      </c>
      <c r="D76" s="85">
        <f>D45</f>
        <v>0</v>
      </c>
      <c r="E76" s="84">
        <f>E45</f>
        <v>0</v>
      </c>
      <c r="F76" s="21"/>
      <c r="H76" s="24" t="s">
        <v>67</v>
      </c>
      <c r="I76" s="33">
        <f>ESA2010_sept25!C76-A_RVS_25_27!B76</f>
        <v>367.90021999999999</v>
      </c>
      <c r="J76" s="33">
        <f>ESA2010_sept25!D76-A_RVS_25_27!C76</f>
        <v>0</v>
      </c>
      <c r="K76" s="33">
        <f>ESA2010_sept25!E76-A_RVS_25_27!D76</f>
        <v>0</v>
      </c>
      <c r="L76" s="26">
        <f>ESA2010_sept25!F76-A_RVS_25_27!E76</f>
        <v>0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2" ht="13.5" customHeight="1" x14ac:dyDescent="0.25">
      <c r="A77" s="257" t="s">
        <v>68</v>
      </c>
      <c r="B77" s="85">
        <f>B50+B49</f>
        <v>31288</v>
      </c>
      <c r="C77" s="85">
        <f>C50+C49</f>
        <v>31962</v>
      </c>
      <c r="D77" s="85">
        <f>D50+D49</f>
        <v>32691</v>
      </c>
      <c r="E77" s="84">
        <f>E50+E49</f>
        <v>22012</v>
      </c>
      <c r="F77" s="21"/>
      <c r="H77" s="24" t="s">
        <v>68</v>
      </c>
      <c r="I77" s="33">
        <f>ESA2010_sept25!C77-A_RVS_25_27!B77</f>
        <v>-240.83749000000171</v>
      </c>
      <c r="J77" s="33">
        <f>ESA2010_sept25!D77-A_RVS_25_27!C77</f>
        <v>-861</v>
      </c>
      <c r="K77" s="33">
        <f>ESA2010_sept25!E77-A_RVS_25_27!D77</f>
        <v>-2213</v>
      </c>
      <c r="L77" s="26">
        <f>ESA2010_sept25!F77-A_RVS_25_27!E77</f>
        <v>-2118</v>
      </c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ht="14.25" customHeight="1" thickBot="1" x14ac:dyDescent="0.3">
      <c r="A78" s="270" t="s">
        <v>69</v>
      </c>
      <c r="B78" s="88">
        <f t="shared" ref="B78:E78" si="19">B62</f>
        <v>17170255</v>
      </c>
      <c r="C78" s="88">
        <f t="shared" si="19"/>
        <v>18109432</v>
      </c>
      <c r="D78" s="88">
        <f t="shared" si="19"/>
        <v>19026891</v>
      </c>
      <c r="E78" s="87">
        <f t="shared" si="19"/>
        <v>19941238</v>
      </c>
      <c r="F78" s="21"/>
      <c r="H78" s="86" t="s">
        <v>69</v>
      </c>
      <c r="I78" s="88">
        <f t="shared" ref="I78:L78" si="20">I62</f>
        <v>132980.11762123241</v>
      </c>
      <c r="J78" s="88">
        <f t="shared" si="20"/>
        <v>285828</v>
      </c>
      <c r="K78" s="88">
        <f t="shared" si="20"/>
        <v>890468</v>
      </c>
      <c r="L78" s="87">
        <f t="shared" si="20"/>
        <v>981921</v>
      </c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2" ht="14.25" customHeight="1" thickBot="1" x14ac:dyDescent="0.3">
      <c r="A79" s="271" t="s">
        <v>70</v>
      </c>
      <c r="B79" s="82">
        <f t="shared" ref="B79:E79" si="21">B70+B78</f>
        <v>41839315</v>
      </c>
      <c r="C79" s="82">
        <f t="shared" si="21"/>
        <v>46046664.792829439</v>
      </c>
      <c r="D79" s="82">
        <f t="shared" si="21"/>
        <v>48174951.150364876</v>
      </c>
      <c r="E79" s="80">
        <f t="shared" si="21"/>
        <v>49628633.671984062</v>
      </c>
      <c r="F79" s="21"/>
      <c r="H79" s="89" t="s">
        <v>70</v>
      </c>
      <c r="I79" s="82">
        <f t="shared" ref="I79:L79" si="22">+I78+I70</f>
        <v>-153613.72893543739</v>
      </c>
      <c r="J79" s="82">
        <f t="shared" si="22"/>
        <v>-997732.79282943741</v>
      </c>
      <c r="K79" s="82">
        <f t="shared" si="22"/>
        <v>-71217.15036487882</v>
      </c>
      <c r="L79" s="80">
        <f t="shared" si="22"/>
        <v>-65574.671984066837</v>
      </c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2" s="91" customFormat="1" ht="13.5" customHeight="1" thickBot="1" x14ac:dyDescent="0.3">
      <c r="A80" s="92"/>
      <c r="B80" s="221"/>
      <c r="C80" s="221"/>
      <c r="D80" s="221"/>
      <c r="E80" s="221"/>
      <c r="F80" s="46"/>
      <c r="H80" s="92"/>
      <c r="I80" s="221"/>
      <c r="J80" s="221"/>
      <c r="K80" s="221"/>
      <c r="L80" s="221"/>
      <c r="M80" s="94"/>
      <c r="N80" s="23"/>
      <c r="O80" s="23"/>
      <c r="P80" s="23"/>
      <c r="Q80" s="23"/>
      <c r="R80" s="23"/>
      <c r="S80" s="23"/>
      <c r="T80" s="23"/>
      <c r="U80" s="23"/>
      <c r="V80" s="23"/>
    </row>
    <row r="81" spans="1:22" ht="14.25" customHeight="1" thickBot="1" x14ac:dyDescent="0.3">
      <c r="A81" s="95" t="s">
        <v>71</v>
      </c>
      <c r="B81" s="98">
        <f t="shared" ref="B81:E81" si="23">SUM(B82:B83)</f>
        <v>106491</v>
      </c>
      <c r="C81" s="99">
        <f t="shared" si="23"/>
        <v>111603</v>
      </c>
      <c r="D81" s="99">
        <f t="shared" si="23"/>
        <v>189811</v>
      </c>
      <c r="E81" s="97">
        <f t="shared" si="23"/>
        <v>202296</v>
      </c>
      <c r="H81" s="100" t="s">
        <v>71</v>
      </c>
      <c r="I81" s="103">
        <f>I82+I83</f>
        <v>-1237.737930000003</v>
      </c>
      <c r="J81" s="103">
        <f t="shared" ref="J81:L81" si="24">J82+J83</f>
        <v>-5018</v>
      </c>
      <c r="K81" s="103">
        <f t="shared" si="24"/>
        <v>1915</v>
      </c>
      <c r="L81" s="104">
        <f t="shared" si="24"/>
        <v>2883</v>
      </c>
      <c r="N81" s="23"/>
      <c r="O81" s="23"/>
      <c r="P81" s="23"/>
      <c r="Q81" s="23"/>
      <c r="R81" s="23"/>
      <c r="S81" s="23"/>
      <c r="T81" s="23"/>
      <c r="U81" s="23"/>
      <c r="V81" s="23"/>
    </row>
    <row r="82" spans="1:22" ht="13.5" customHeight="1" x14ac:dyDescent="0.25">
      <c r="A82" s="105" t="s">
        <v>72</v>
      </c>
      <c r="B82" s="108">
        <v>47423</v>
      </c>
      <c r="C82" s="109">
        <v>47833</v>
      </c>
      <c r="D82" s="109">
        <v>121686</v>
      </c>
      <c r="E82" s="107">
        <v>130706</v>
      </c>
      <c r="H82" s="110" t="s">
        <v>72</v>
      </c>
      <c r="I82" s="33">
        <f>ESA2010_sept25!C82-A_RVS_25_27!B82</f>
        <v>281.86600999999791</v>
      </c>
      <c r="J82" s="33">
        <f>ESA2010_sept25!D82-A_RVS_25_27!C82</f>
        <v>999</v>
      </c>
      <c r="K82" s="33">
        <f>ESA2010_sept25!E82-A_RVS_25_27!D82+ESA2010_sept25!E86</f>
        <v>5120</v>
      </c>
      <c r="L82" s="26">
        <f>ESA2010_sept25!F82-A_RVS_25_27!E82+ESA2010_sept25!F86</f>
        <v>6994</v>
      </c>
      <c r="N82" s="23"/>
      <c r="O82" s="23"/>
      <c r="P82" s="23"/>
      <c r="Q82" s="23"/>
      <c r="R82" s="23"/>
      <c r="S82" s="23"/>
      <c r="T82" s="23"/>
      <c r="U82" s="23"/>
      <c r="V82" s="23"/>
    </row>
    <row r="83" spans="1:22" ht="14.25" customHeight="1" thickBot="1" x14ac:dyDescent="0.3">
      <c r="A83" s="112" t="s">
        <v>73</v>
      </c>
      <c r="B83" s="115">
        <v>59068</v>
      </c>
      <c r="C83" s="116">
        <v>63770</v>
      </c>
      <c r="D83" s="116">
        <v>68125</v>
      </c>
      <c r="E83" s="114">
        <v>71590</v>
      </c>
      <c r="H83" s="112" t="s">
        <v>73</v>
      </c>
      <c r="I83" s="33">
        <f>ESA2010_sept25!C83-A_RVS_25_27!B83</f>
        <v>-1519.6039400000009</v>
      </c>
      <c r="J83" s="33">
        <f>ESA2010_sept25!D83-A_RVS_25_27!C83</f>
        <v>-6017</v>
      </c>
      <c r="K83" s="33">
        <f>ESA2010_sept25!E83-A_RVS_25_27!D83</f>
        <v>-3205</v>
      </c>
      <c r="L83" s="26">
        <f>ESA2010_sept25!F83-A_RVS_25_27!E83</f>
        <v>-4111</v>
      </c>
      <c r="N83" s="23"/>
      <c r="O83" s="23"/>
      <c r="P83" s="23"/>
      <c r="Q83" s="23"/>
      <c r="R83" s="23"/>
      <c r="S83" s="23"/>
      <c r="T83" s="23"/>
      <c r="U83" s="23"/>
      <c r="V83" s="23"/>
    </row>
    <row r="84" spans="1:22" ht="17.25" customHeight="1" thickBot="1" x14ac:dyDescent="0.35">
      <c r="A84" s="120"/>
      <c r="B84" s="226"/>
      <c r="C84" s="226"/>
      <c r="D84" s="226"/>
      <c r="E84" s="226"/>
      <c r="H84" s="122"/>
      <c r="I84" s="124"/>
      <c r="J84" s="124"/>
      <c r="K84" s="124"/>
      <c r="L84" s="124"/>
      <c r="N84" s="23"/>
      <c r="O84" s="23"/>
      <c r="P84" s="23"/>
      <c r="Q84" s="23"/>
      <c r="R84" s="23"/>
      <c r="S84" s="23"/>
      <c r="T84" s="23"/>
      <c r="U84" s="23"/>
      <c r="V84" s="23"/>
    </row>
    <row r="85" spans="1:22" s="125" customFormat="1" ht="14.25" customHeight="1" thickBot="1" x14ac:dyDescent="0.3">
      <c r="A85" s="100" t="s">
        <v>74</v>
      </c>
      <c r="B85" s="128">
        <v>991037</v>
      </c>
      <c r="C85" s="129">
        <v>1095455</v>
      </c>
      <c r="D85" s="130">
        <v>1184526</v>
      </c>
      <c r="E85" s="127">
        <v>1231457</v>
      </c>
      <c r="H85" s="100" t="s">
        <v>74</v>
      </c>
      <c r="I85" s="131">
        <f>ESA2010_sept25!C89-A_RVS_25_27!B85</f>
        <v>-19250.29570119048</v>
      </c>
      <c r="J85" s="129">
        <f>ESA2010_sept25!D89-A_RVS_25_27!C85</f>
        <v>-61122</v>
      </c>
      <c r="K85" s="130">
        <f>ESA2010_sept25!E89-A_RVS_25_27!D85</f>
        <v>-53496</v>
      </c>
      <c r="L85" s="127">
        <f>ESA2010_sept25!F89-A_RVS_25_27!E85</f>
        <v>-49082</v>
      </c>
      <c r="N85" s="23"/>
      <c r="O85" s="23"/>
      <c r="P85" s="23"/>
      <c r="Q85" s="23"/>
      <c r="R85" s="23"/>
      <c r="S85" s="23"/>
      <c r="T85" s="23"/>
      <c r="U85" s="23"/>
      <c r="V85" s="23"/>
    </row>
    <row r="86" spans="1:22" ht="14.25" customHeight="1" thickBot="1" x14ac:dyDescent="0.3">
      <c r="B86" s="164"/>
      <c r="C86" s="164"/>
      <c r="D86" s="164"/>
      <c r="E86" s="164"/>
      <c r="I86" s="22"/>
      <c r="J86" s="22"/>
      <c r="K86" s="22"/>
      <c r="L86" s="22"/>
      <c r="N86" s="23"/>
      <c r="O86" s="23"/>
      <c r="P86" s="23"/>
      <c r="Q86" s="23"/>
      <c r="R86" s="23"/>
      <c r="S86" s="23"/>
      <c r="T86" s="23"/>
      <c r="U86" s="23"/>
      <c r="V86" s="23"/>
    </row>
    <row r="87" spans="1:22" ht="13.5" customHeight="1" x14ac:dyDescent="0.25">
      <c r="A87" s="134" t="s">
        <v>75</v>
      </c>
      <c r="B87" s="137">
        <f t="shared" ref="B87:E87" si="25">SUM(B88,B91,B94)</f>
        <v>1313763.434893545</v>
      </c>
      <c r="C87" s="136">
        <f t="shared" si="25"/>
        <v>755320.65803411731</v>
      </c>
      <c r="D87" s="138">
        <f t="shared" si="25"/>
        <v>776654.66749746108</v>
      </c>
      <c r="E87" s="139">
        <f t="shared" si="25"/>
        <v>794619.94213313307</v>
      </c>
      <c r="H87" s="134" t="s">
        <v>75</v>
      </c>
      <c r="I87" s="137">
        <f t="shared" ref="I87:L87" si="26">SUM(I88,I91,I94)</f>
        <v>21385.542966455127</v>
      </c>
      <c r="J87" s="136">
        <f t="shared" si="26"/>
        <v>23976.594429469307</v>
      </c>
      <c r="K87" s="138">
        <f t="shared" si="26"/>
        <v>21474.728886759451</v>
      </c>
      <c r="L87" s="139">
        <f t="shared" si="26"/>
        <v>22360.010858567461</v>
      </c>
      <c r="N87" s="23"/>
      <c r="O87" s="23"/>
      <c r="P87" s="23"/>
      <c r="Q87" s="23"/>
      <c r="R87" s="23"/>
      <c r="S87" s="23"/>
      <c r="T87" s="23"/>
      <c r="U87" s="23"/>
      <c r="V87" s="23"/>
    </row>
    <row r="88" spans="1:22" ht="13.5" customHeight="1" x14ac:dyDescent="0.25">
      <c r="A88" s="140" t="s">
        <v>76</v>
      </c>
      <c r="B88" s="143">
        <f t="shared" ref="B88:E88" si="27">SUM(B89:B90)</f>
        <v>2.4434999999999998</v>
      </c>
      <c r="C88" s="144">
        <f t="shared" si="27"/>
        <v>2.4434999999999998</v>
      </c>
      <c r="D88" s="145">
        <f t="shared" si="27"/>
        <v>2.4434999999999998</v>
      </c>
      <c r="E88" s="142">
        <f t="shared" si="27"/>
        <v>2.4434999999999998</v>
      </c>
      <c r="H88" s="140" t="s">
        <v>76</v>
      </c>
      <c r="I88" s="143">
        <f t="shared" ref="I88:L88" si="28">SUM(I89:I90)</f>
        <v>1.5343600000000004</v>
      </c>
      <c r="J88" s="144">
        <f t="shared" si="28"/>
        <v>1.5785000000000005</v>
      </c>
      <c r="K88" s="145">
        <f t="shared" si="28"/>
        <v>1.5785000000000005</v>
      </c>
      <c r="L88" s="142">
        <f t="shared" si="28"/>
        <v>1.5785000000000005</v>
      </c>
      <c r="N88" s="23"/>
      <c r="O88" s="23"/>
      <c r="P88" s="23"/>
      <c r="Q88" s="23"/>
      <c r="R88" s="23"/>
      <c r="S88" s="23"/>
      <c r="T88" s="23"/>
      <c r="U88" s="23"/>
      <c r="V88" s="23"/>
    </row>
    <row r="89" spans="1:22" ht="13.5" customHeight="1" x14ac:dyDescent="0.25">
      <c r="A89" s="146" t="s">
        <v>8</v>
      </c>
      <c r="B89" s="143">
        <v>0</v>
      </c>
      <c r="C89" s="144">
        <v>0</v>
      </c>
      <c r="D89" s="145">
        <v>0</v>
      </c>
      <c r="E89" s="142">
        <v>0</v>
      </c>
      <c r="H89" s="146" t="s">
        <v>8</v>
      </c>
      <c r="I89" s="33">
        <f>ESA2010_sept25!C93-A_RVS_25_27!B89</f>
        <v>-4.4139999999999999E-2</v>
      </c>
      <c r="J89" s="33">
        <f>ESA2010_sept25!D93-A_RVS_25_27!C89</f>
        <v>0</v>
      </c>
      <c r="K89" s="33">
        <f>ESA2010_sept25!E93-A_RVS_25_27!D89</f>
        <v>0</v>
      </c>
      <c r="L89" s="26">
        <f>ESA2010_sept25!F93-A_RVS_25_27!E89</f>
        <v>0</v>
      </c>
      <c r="N89" s="23"/>
      <c r="O89" s="23"/>
      <c r="P89" s="23"/>
      <c r="Q89" s="23"/>
      <c r="R89" s="23"/>
      <c r="S89" s="23"/>
      <c r="T89" s="23"/>
      <c r="U89" s="23"/>
      <c r="V89" s="23"/>
    </row>
    <row r="90" spans="1:22" ht="13.5" customHeight="1" x14ac:dyDescent="0.25">
      <c r="A90" s="146" t="s">
        <v>9</v>
      </c>
      <c r="B90" s="143">
        <v>2.4434999999999998</v>
      </c>
      <c r="C90" s="144">
        <v>2.4434999999999998</v>
      </c>
      <c r="D90" s="145">
        <v>2.4434999999999998</v>
      </c>
      <c r="E90" s="142">
        <v>2.4434999999999998</v>
      </c>
      <c r="H90" s="146" t="s">
        <v>9</v>
      </c>
      <c r="I90" s="33">
        <f>ESA2010_sept25!C94-A_RVS_25_27!B90</f>
        <v>1.5785000000000005</v>
      </c>
      <c r="J90" s="33">
        <f>ESA2010_sept25!D94-A_RVS_25_27!C90</f>
        <v>1.5785000000000005</v>
      </c>
      <c r="K90" s="33">
        <f>ESA2010_sept25!E94-A_RVS_25_27!D90</f>
        <v>1.5785000000000005</v>
      </c>
      <c r="L90" s="26">
        <f>ESA2010_sept25!F94-A_RVS_25_27!E90</f>
        <v>1.5785000000000005</v>
      </c>
      <c r="N90" s="23"/>
      <c r="O90" s="23"/>
      <c r="P90" s="23"/>
      <c r="Q90" s="23"/>
      <c r="R90" s="23"/>
      <c r="S90" s="23"/>
      <c r="T90" s="23"/>
      <c r="U90" s="23"/>
      <c r="V90" s="23"/>
    </row>
    <row r="91" spans="1:22" ht="13.5" customHeight="1" x14ac:dyDescent="0.25">
      <c r="A91" s="140" t="s">
        <v>77</v>
      </c>
      <c r="B91" s="149">
        <f t="shared" ref="B91:E91" si="29">SUM(B92:B93)</f>
        <v>1285572</v>
      </c>
      <c r="C91" s="47">
        <f t="shared" si="29"/>
        <v>733575.26812574675</v>
      </c>
      <c r="D91" s="47">
        <f t="shared" si="29"/>
        <v>739605.61080732325</v>
      </c>
      <c r="E91" s="48">
        <f t="shared" si="29"/>
        <v>742581.80302268092</v>
      </c>
      <c r="H91" s="140" t="s">
        <v>77</v>
      </c>
      <c r="I91" s="150">
        <f t="shared" ref="I91:L91" si="30">SUM(I92:I93)</f>
        <v>22235</v>
      </c>
      <c r="J91" s="47">
        <f t="shared" si="30"/>
        <v>25688.731874253222</v>
      </c>
      <c r="K91" s="47">
        <f t="shared" si="30"/>
        <v>23580.389192676783</v>
      </c>
      <c r="L91" s="48">
        <f t="shared" si="30"/>
        <v>24712.196977319079</v>
      </c>
      <c r="N91" s="23"/>
      <c r="O91" s="23"/>
      <c r="P91" s="23"/>
      <c r="Q91" s="23"/>
      <c r="R91" s="23"/>
      <c r="S91" s="23"/>
      <c r="T91" s="23"/>
      <c r="U91" s="23"/>
      <c r="V91" s="23"/>
    </row>
    <row r="92" spans="1:22" ht="13.5" customHeight="1" x14ac:dyDescent="0.25">
      <c r="A92" s="146" t="s">
        <v>8</v>
      </c>
      <c r="B92" s="143">
        <v>1007974</v>
      </c>
      <c r="C92" s="144">
        <v>586122.45347639697</v>
      </c>
      <c r="D92" s="145">
        <v>590652.53153443651</v>
      </c>
      <c r="E92" s="142">
        <v>592787.07007888448</v>
      </c>
      <c r="H92" s="146" t="s">
        <v>8</v>
      </c>
      <c r="I92" s="33">
        <f>ESA2010_sept25!C96-A_RVS_25_27!B92</f>
        <v>-56267</v>
      </c>
      <c r="J92" s="33">
        <f>ESA2010_sept25!D96-A_RVS_25_27!C92</f>
        <v>-48380.453476396971</v>
      </c>
      <c r="K92" s="33">
        <f>ESA2010_sept25!E96-A_RVS_25_27!D92</f>
        <v>-50425.531534436508</v>
      </c>
      <c r="L92" s="26">
        <f>ESA2010_sept25!F96-A_RVS_25_27!E92</f>
        <v>-49820.070078884484</v>
      </c>
      <c r="N92" s="23"/>
      <c r="O92" s="23"/>
      <c r="P92" s="23"/>
      <c r="Q92" s="23"/>
      <c r="R92" s="23"/>
      <c r="S92" s="23"/>
      <c r="T92" s="23"/>
      <c r="U92" s="23"/>
      <c r="V92" s="23"/>
    </row>
    <row r="93" spans="1:22" ht="14.25" customHeight="1" x14ac:dyDescent="0.25">
      <c r="A93" s="146" t="s">
        <v>9</v>
      </c>
      <c r="B93" s="143">
        <v>277598</v>
      </c>
      <c r="C93" s="144">
        <v>147452.81464934981</v>
      </c>
      <c r="D93" s="145">
        <v>148953.07927288671</v>
      </c>
      <c r="E93" s="142">
        <v>149794.73294379644</v>
      </c>
      <c r="H93" s="146" t="s">
        <v>9</v>
      </c>
      <c r="I93" s="33">
        <f>ESA2010_sept25!C97-A_RVS_25_27!B93</f>
        <v>78502</v>
      </c>
      <c r="J93" s="33">
        <f>ESA2010_sept25!D97-A_RVS_25_27!C93</f>
        <v>74069.185350650194</v>
      </c>
      <c r="K93" s="33">
        <f>ESA2010_sept25!E97-A_RVS_25_27!D93</f>
        <v>74005.920727113291</v>
      </c>
      <c r="L93" s="26">
        <f>ESA2010_sept25!F97-A_RVS_25_27!E93</f>
        <v>74532.267056203564</v>
      </c>
      <c r="N93" s="23"/>
      <c r="O93" s="23"/>
      <c r="P93" s="23"/>
      <c r="Q93" s="23"/>
      <c r="R93" s="23"/>
      <c r="S93" s="23"/>
      <c r="T93" s="23"/>
      <c r="U93" s="23"/>
      <c r="V93" s="23"/>
    </row>
    <row r="94" spans="1:22" ht="13.5" customHeight="1" x14ac:dyDescent="0.25">
      <c r="A94" s="152" t="s">
        <v>78</v>
      </c>
      <c r="B94" s="155">
        <f t="shared" ref="B94:E94" si="31">SUM(B95:B96)</f>
        <v>28188.991393544875</v>
      </c>
      <c r="C94" s="156">
        <f t="shared" si="31"/>
        <v>21742.946408370513</v>
      </c>
      <c r="D94" s="156">
        <f t="shared" si="31"/>
        <v>37046.613190137796</v>
      </c>
      <c r="E94" s="157">
        <f t="shared" si="31"/>
        <v>52035.69561045208</v>
      </c>
      <c r="H94" s="152" t="s">
        <v>78</v>
      </c>
      <c r="I94" s="158">
        <f t="shared" ref="I94:L94" si="32">SUM(I95:I96)</f>
        <v>-850.99139354487397</v>
      </c>
      <c r="J94" s="156">
        <f t="shared" si="32"/>
        <v>-1713.715944783914</v>
      </c>
      <c r="K94" s="156">
        <f t="shared" si="32"/>
        <v>-2107.2388059173318</v>
      </c>
      <c r="L94" s="157">
        <f t="shared" si="32"/>
        <v>-2353.7646187516175</v>
      </c>
      <c r="N94" s="23"/>
      <c r="O94" s="23"/>
      <c r="P94" s="23"/>
      <c r="Q94" s="23"/>
      <c r="R94" s="23"/>
      <c r="S94" s="23"/>
      <c r="T94" s="23"/>
      <c r="U94" s="23"/>
      <c r="V94" s="23"/>
    </row>
    <row r="95" spans="1:22" ht="13.5" customHeight="1" x14ac:dyDescent="0.25">
      <c r="A95" s="146" t="s">
        <v>8</v>
      </c>
      <c r="B95" s="149">
        <v>23676</v>
      </c>
      <c r="C95" s="149">
        <v>16800</v>
      </c>
      <c r="D95" s="149">
        <v>31733</v>
      </c>
      <c r="E95" s="151">
        <v>46538</v>
      </c>
      <c r="H95" s="146" t="s">
        <v>8</v>
      </c>
      <c r="I95" s="33">
        <f>ESA2010_sept25!C99-A_RVS_25_27!B95</f>
        <v>-1298</v>
      </c>
      <c r="J95" s="33">
        <f>ESA2010_sept25!D99-A_RVS_25_27!C95</f>
        <v>-2109</v>
      </c>
      <c r="K95" s="33">
        <f>ESA2010_sept25!E99-A_RVS_25_27!D95</f>
        <v>-2456</v>
      </c>
      <c r="L95" s="26">
        <f>ESA2010_sept25!F99-A_RVS_25_27!E95</f>
        <v>-2758</v>
      </c>
      <c r="N95" s="23"/>
      <c r="O95" s="23"/>
      <c r="P95" s="23"/>
      <c r="Q95" s="23"/>
      <c r="R95" s="23"/>
      <c r="S95" s="23"/>
      <c r="T95" s="23"/>
      <c r="U95" s="23"/>
      <c r="V95" s="23"/>
    </row>
    <row r="96" spans="1:22" ht="13.5" customHeight="1" thickBot="1" x14ac:dyDescent="0.3">
      <c r="A96" s="159" t="s">
        <v>9</v>
      </c>
      <c r="B96" s="160">
        <v>4512.991393544874</v>
      </c>
      <c r="C96" s="160">
        <v>4942.9464083705143</v>
      </c>
      <c r="D96" s="160">
        <v>5313.6131901377939</v>
      </c>
      <c r="E96" s="162">
        <v>5497.6956104520832</v>
      </c>
      <c r="H96" s="159" t="s">
        <v>9</v>
      </c>
      <c r="I96" s="33">
        <f>ESA2010_sept25!C100-A_RVS_25_27!B96</f>
        <v>447.00860645512603</v>
      </c>
      <c r="J96" s="33">
        <f>ESA2010_sept25!D100-A_RVS_25_27!C96</f>
        <v>395.28405521608602</v>
      </c>
      <c r="K96" s="33">
        <f>ESA2010_sept25!E100-A_RVS_25_27!D96</f>
        <v>348.76119408266823</v>
      </c>
      <c r="L96" s="26">
        <f>ESA2010_sept25!F100-A_RVS_25_27!E96</f>
        <v>404.23538124838251</v>
      </c>
      <c r="N96" s="23"/>
      <c r="O96" s="23"/>
      <c r="P96" s="23"/>
      <c r="Q96" s="23"/>
      <c r="R96" s="23"/>
      <c r="S96" s="23"/>
      <c r="T96" s="23"/>
      <c r="U96" s="23"/>
      <c r="V96" s="23"/>
    </row>
    <row r="97" spans="1:12" ht="13.5" customHeight="1" x14ac:dyDescent="0.25">
      <c r="A97" s="163" t="s">
        <v>79</v>
      </c>
      <c r="B97" s="133"/>
      <c r="C97" s="133"/>
      <c r="D97" s="133"/>
      <c r="E97" s="133"/>
    </row>
    <row r="98" spans="1:12" ht="13.5" customHeight="1" x14ac:dyDescent="0.25">
      <c r="A98" s="163" t="s">
        <v>80</v>
      </c>
      <c r="B98" s="133"/>
      <c r="C98" s="133"/>
      <c r="D98" s="133"/>
      <c r="E98" s="133"/>
      <c r="I98" s="133"/>
      <c r="J98" s="133"/>
      <c r="K98" s="133"/>
      <c r="L98" s="133"/>
    </row>
    <row r="99" spans="1:12" ht="13.5" customHeight="1" x14ac:dyDescent="0.25">
      <c r="A99" s="409" t="s">
        <v>81</v>
      </c>
      <c r="B99" s="409"/>
      <c r="C99" s="409"/>
      <c r="D99" s="409"/>
      <c r="E99" s="409"/>
      <c r="I99" s="133"/>
      <c r="J99" s="133"/>
      <c r="K99" s="133"/>
      <c r="L99" s="133"/>
    </row>
    <row r="100" spans="1:12" ht="13.5" customHeight="1" x14ac:dyDescent="0.25">
      <c r="A100" s="409"/>
      <c r="B100" s="409"/>
      <c r="C100" s="409"/>
      <c r="D100" s="409"/>
      <c r="E100" s="409"/>
      <c r="I100" s="133"/>
      <c r="J100" s="133"/>
      <c r="K100" s="133"/>
      <c r="L100" s="133"/>
    </row>
    <row r="101" spans="1:12" ht="13.5" customHeight="1" x14ac:dyDescent="0.25">
      <c r="A101" s="91"/>
      <c r="B101" s="164"/>
      <c r="C101" s="164"/>
      <c r="D101" s="164"/>
      <c r="E101" s="164"/>
      <c r="I101" s="133"/>
      <c r="J101" s="133"/>
      <c r="K101" s="133"/>
      <c r="L101" s="133"/>
    </row>
    <row r="102" spans="1:12" ht="13.5" customHeight="1" x14ac:dyDescent="0.3">
      <c r="A102" s="402" t="s">
        <v>99</v>
      </c>
      <c r="B102" s="164"/>
      <c r="C102" s="164"/>
      <c r="D102" s="164"/>
      <c r="E102" s="164"/>
      <c r="I102" s="133"/>
      <c r="J102" s="133"/>
      <c r="K102" s="133"/>
      <c r="L102" s="133"/>
    </row>
    <row r="103" spans="1:12" ht="13.5" customHeight="1" x14ac:dyDescent="0.3">
      <c r="A103" s="402" t="s">
        <v>100</v>
      </c>
      <c r="B103" s="164"/>
      <c r="C103" s="164"/>
      <c r="D103" s="164"/>
      <c r="E103" s="164"/>
      <c r="I103" s="133"/>
      <c r="J103" s="133"/>
      <c r="K103" s="133"/>
      <c r="L103" s="133"/>
    </row>
    <row r="104" spans="1:12" ht="13.5" customHeight="1" x14ac:dyDescent="0.25">
      <c r="B104" s="164"/>
      <c r="C104" s="164"/>
      <c r="D104" s="164"/>
      <c r="E104" s="164"/>
      <c r="I104" s="133"/>
      <c r="J104" s="133"/>
      <c r="K104" s="133"/>
      <c r="L104" s="133"/>
    </row>
    <row r="105" spans="1:12" ht="13.5" customHeight="1" x14ac:dyDescent="0.25">
      <c r="B105" s="164"/>
      <c r="C105" s="164"/>
      <c r="D105" s="164"/>
      <c r="E105" s="164"/>
      <c r="F105" s="164"/>
      <c r="I105" s="133"/>
      <c r="J105" s="133"/>
      <c r="K105" s="133"/>
      <c r="L105" s="133"/>
    </row>
    <row r="106" spans="1:12" ht="13.5" customHeight="1" x14ac:dyDescent="0.25">
      <c r="B106" s="164"/>
      <c r="C106" s="164"/>
      <c r="D106" s="164"/>
      <c r="E106" s="164"/>
      <c r="I106" s="133"/>
      <c r="J106" s="133"/>
      <c r="K106" s="133"/>
      <c r="L106" s="133"/>
    </row>
    <row r="107" spans="1:12" ht="13.5" customHeight="1" x14ac:dyDescent="0.25">
      <c r="B107" s="164"/>
      <c r="C107" s="164"/>
      <c r="D107" s="164"/>
      <c r="E107" s="164"/>
      <c r="I107" s="133"/>
      <c r="J107" s="133"/>
      <c r="K107" s="133"/>
      <c r="L107" s="133"/>
    </row>
    <row r="108" spans="1:12" ht="13.5" customHeight="1" x14ac:dyDescent="0.25">
      <c r="B108" s="164"/>
      <c r="C108" s="164"/>
      <c r="D108" s="164"/>
      <c r="E108" s="164"/>
      <c r="I108" s="133"/>
      <c r="J108" s="133"/>
      <c r="K108" s="133"/>
      <c r="L108" s="133"/>
    </row>
    <row r="109" spans="1:12" ht="13.5" customHeight="1" x14ac:dyDescent="0.25">
      <c r="B109" s="164"/>
      <c r="C109" s="164"/>
      <c r="D109" s="164"/>
      <c r="E109" s="164"/>
      <c r="I109" s="133"/>
      <c r="J109" s="133"/>
      <c r="K109" s="133"/>
      <c r="L109" s="133"/>
    </row>
    <row r="110" spans="1:12" ht="13.5" customHeight="1" x14ac:dyDescent="0.25">
      <c r="B110" s="164"/>
      <c r="C110" s="164"/>
      <c r="D110" s="164"/>
      <c r="E110" s="164"/>
      <c r="I110" s="133"/>
      <c r="J110" s="133"/>
      <c r="K110" s="133"/>
      <c r="L110" s="133"/>
    </row>
    <row r="111" spans="1:12" ht="13.5" customHeight="1" x14ac:dyDescent="0.25">
      <c r="B111" s="164"/>
      <c r="C111" s="164"/>
      <c r="D111" s="164"/>
      <c r="E111" s="164"/>
    </row>
    <row r="112" spans="1:12" ht="13.5" customHeight="1" x14ac:dyDescent="0.25">
      <c r="B112" s="164"/>
      <c r="C112" s="164"/>
      <c r="D112" s="164"/>
      <c r="E112" s="164"/>
    </row>
    <row r="113" spans="2:5" ht="13.5" customHeight="1" x14ac:dyDescent="0.25">
      <c r="B113" s="164"/>
      <c r="C113" s="164"/>
      <c r="D113" s="164"/>
      <c r="E113" s="164"/>
    </row>
    <row r="114" spans="2:5" ht="13.5" customHeight="1" x14ac:dyDescent="0.25">
      <c r="B114" s="164"/>
      <c r="C114" s="164"/>
      <c r="D114" s="164"/>
      <c r="E114" s="164"/>
    </row>
    <row r="115" spans="2:5" ht="13.5" customHeight="1" x14ac:dyDescent="0.25">
      <c r="B115" s="164"/>
      <c r="C115" s="164"/>
      <c r="D115" s="164"/>
      <c r="E115" s="164"/>
    </row>
    <row r="116" spans="2:5" ht="13.5" customHeight="1" x14ac:dyDescent="0.25">
      <c r="B116" s="164"/>
      <c r="C116" s="164"/>
      <c r="D116" s="164"/>
      <c r="E116" s="164"/>
    </row>
    <row r="117" spans="2:5" ht="13.5" customHeight="1" x14ac:dyDescent="0.25">
      <c r="B117" s="164"/>
      <c r="C117" s="164"/>
      <c r="D117" s="164"/>
      <c r="E117" s="164"/>
    </row>
    <row r="118" spans="2:5" ht="13.5" customHeight="1" x14ac:dyDescent="0.25">
      <c r="B118" s="164"/>
      <c r="C118" s="164"/>
      <c r="D118" s="164"/>
      <c r="E118" s="164"/>
    </row>
    <row r="119" spans="2:5" ht="13.5" customHeight="1" x14ac:dyDescent="0.25">
      <c r="B119" s="164"/>
      <c r="C119" s="164"/>
      <c r="D119" s="164"/>
      <c r="E119" s="164"/>
    </row>
    <row r="120" spans="2:5" ht="13.5" customHeight="1" x14ac:dyDescent="0.25">
      <c r="B120" s="164"/>
      <c r="C120" s="164"/>
      <c r="D120" s="164"/>
      <c r="E120" s="164"/>
    </row>
    <row r="121" spans="2:5" ht="13.5" customHeight="1" x14ac:dyDescent="0.25">
      <c r="B121" s="164"/>
      <c r="C121" s="164"/>
      <c r="D121" s="164"/>
      <c r="E121" s="164"/>
    </row>
    <row r="122" spans="2:5" ht="13.5" customHeight="1" x14ac:dyDescent="0.25">
      <c r="B122" s="164"/>
      <c r="C122" s="164"/>
      <c r="D122" s="164"/>
      <c r="E122" s="164"/>
    </row>
    <row r="123" spans="2:5" ht="13.5" customHeight="1" x14ac:dyDescent="0.25">
      <c r="B123" s="164"/>
      <c r="C123" s="164"/>
      <c r="D123" s="164"/>
      <c r="E123" s="164"/>
    </row>
    <row r="124" spans="2:5" ht="13.5" customHeight="1" x14ac:dyDescent="0.25">
      <c r="B124" s="164"/>
      <c r="C124" s="164"/>
      <c r="D124" s="164"/>
      <c r="E124" s="164"/>
    </row>
    <row r="125" spans="2:5" ht="13.5" customHeight="1" x14ac:dyDescent="0.25">
      <c r="B125" s="164"/>
      <c r="C125" s="164"/>
      <c r="D125" s="164"/>
      <c r="E125" s="164"/>
    </row>
    <row r="126" spans="2:5" ht="13.5" customHeight="1" x14ac:dyDescent="0.25">
      <c r="B126" s="164"/>
      <c r="C126" s="164"/>
      <c r="D126" s="164"/>
      <c r="E126" s="164"/>
    </row>
    <row r="127" spans="2:5" ht="13.5" customHeight="1" x14ac:dyDescent="0.25">
      <c r="B127" s="164"/>
      <c r="C127" s="164"/>
      <c r="D127" s="164"/>
      <c r="E127" s="164"/>
    </row>
    <row r="128" spans="2:5" ht="13.5" customHeight="1" x14ac:dyDescent="0.25">
      <c r="B128" s="164"/>
      <c r="C128" s="164"/>
      <c r="D128" s="164"/>
      <c r="E128" s="164"/>
    </row>
    <row r="129" spans="2:5" ht="13.5" customHeight="1" x14ac:dyDescent="0.25">
      <c r="B129" s="164"/>
      <c r="C129" s="164"/>
      <c r="D129" s="164"/>
      <c r="E129" s="164"/>
    </row>
    <row r="130" spans="2:5" ht="13.5" customHeight="1" x14ac:dyDescent="0.25">
      <c r="B130" s="164"/>
      <c r="C130" s="164"/>
      <c r="D130" s="164"/>
      <c r="E130" s="164"/>
    </row>
    <row r="131" spans="2:5" ht="13.5" customHeight="1" x14ac:dyDescent="0.25">
      <c r="B131" s="164"/>
      <c r="C131" s="164"/>
      <c r="D131" s="164"/>
      <c r="E131" s="164"/>
    </row>
    <row r="132" spans="2:5" ht="13.5" customHeight="1" x14ac:dyDescent="0.25">
      <c r="B132" s="164"/>
      <c r="C132" s="164"/>
      <c r="D132" s="164"/>
      <c r="E132" s="164"/>
    </row>
    <row r="133" spans="2:5" ht="13.5" customHeight="1" x14ac:dyDescent="0.25">
      <c r="B133" s="164"/>
      <c r="C133" s="164"/>
      <c r="D133" s="164"/>
      <c r="E133" s="164"/>
    </row>
    <row r="134" spans="2:5" ht="13.5" customHeight="1" x14ac:dyDescent="0.25">
      <c r="B134" s="164"/>
      <c r="C134" s="164"/>
      <c r="D134" s="164"/>
      <c r="E134" s="164"/>
    </row>
    <row r="135" spans="2:5" ht="13.5" customHeight="1" x14ac:dyDescent="0.25">
      <c r="B135" s="164"/>
      <c r="C135" s="164"/>
      <c r="D135" s="164"/>
      <c r="E135" s="164"/>
    </row>
    <row r="136" spans="2:5" ht="13.5" customHeight="1" x14ac:dyDescent="0.25">
      <c r="B136" s="164"/>
      <c r="C136" s="164"/>
      <c r="D136" s="164"/>
      <c r="E136" s="164"/>
    </row>
    <row r="137" spans="2:5" ht="13.5" customHeight="1" x14ac:dyDescent="0.25">
      <c r="B137" s="164"/>
      <c r="C137" s="164"/>
      <c r="D137" s="164"/>
      <c r="E137" s="164"/>
    </row>
    <row r="138" spans="2:5" ht="13.5" customHeight="1" x14ac:dyDescent="0.25">
      <c r="B138" s="164"/>
      <c r="C138" s="164"/>
      <c r="D138" s="164"/>
      <c r="E138" s="164"/>
    </row>
    <row r="139" spans="2:5" ht="13.5" customHeight="1" x14ac:dyDescent="0.25">
      <c r="B139" s="164"/>
      <c r="C139" s="164"/>
      <c r="D139" s="164"/>
      <c r="E139" s="164"/>
    </row>
    <row r="140" spans="2:5" ht="13.5" customHeight="1" x14ac:dyDescent="0.25">
      <c r="B140" s="164"/>
      <c r="C140" s="164"/>
      <c r="D140" s="164"/>
      <c r="E140" s="164"/>
    </row>
    <row r="141" spans="2:5" ht="13.5" customHeight="1" x14ac:dyDescent="0.25">
      <c r="B141" s="164"/>
      <c r="C141" s="164"/>
      <c r="D141" s="164"/>
      <c r="E141" s="164"/>
    </row>
    <row r="142" spans="2:5" ht="13.5" customHeight="1" x14ac:dyDescent="0.25">
      <c r="B142" s="164"/>
      <c r="C142" s="164"/>
      <c r="D142" s="164"/>
      <c r="E142" s="164"/>
    </row>
    <row r="143" spans="2:5" ht="13.5" customHeight="1" x14ac:dyDescent="0.25">
      <c r="B143" s="164"/>
      <c r="C143" s="164"/>
      <c r="D143" s="164"/>
      <c r="E143" s="164"/>
    </row>
    <row r="144" spans="2:5" ht="13.5" customHeight="1" x14ac:dyDescent="0.25">
      <c r="B144" s="164"/>
      <c r="C144" s="164"/>
      <c r="D144" s="164"/>
      <c r="E144" s="164"/>
    </row>
    <row r="145" spans="2:5" ht="13.5" customHeight="1" x14ac:dyDescent="0.25">
      <c r="B145" s="164"/>
      <c r="C145" s="164"/>
      <c r="D145" s="164"/>
      <c r="E145" s="164"/>
    </row>
    <row r="146" spans="2:5" ht="13.5" customHeight="1" x14ac:dyDescent="0.25">
      <c r="B146" s="164"/>
      <c r="C146" s="164"/>
      <c r="D146" s="164"/>
      <c r="E146" s="164"/>
    </row>
    <row r="147" spans="2:5" ht="13.5" customHeight="1" x14ac:dyDescent="0.25">
      <c r="B147" s="164"/>
      <c r="C147" s="164"/>
      <c r="D147" s="164"/>
      <c r="E147" s="164"/>
    </row>
    <row r="148" spans="2:5" ht="13.5" customHeight="1" x14ac:dyDescent="0.25">
      <c r="B148" s="164"/>
      <c r="C148" s="164"/>
      <c r="D148" s="164"/>
      <c r="E148" s="164"/>
    </row>
    <row r="149" spans="2:5" ht="13.5" customHeight="1" x14ac:dyDescent="0.25">
      <c r="B149" s="164"/>
      <c r="C149" s="164"/>
      <c r="D149" s="164"/>
      <c r="E149" s="164"/>
    </row>
    <row r="150" spans="2:5" ht="13.5" customHeight="1" x14ac:dyDescent="0.25">
      <c r="B150" s="164"/>
      <c r="C150" s="164"/>
      <c r="D150" s="164"/>
      <c r="E150" s="164"/>
    </row>
    <row r="151" spans="2:5" ht="13.5" customHeight="1" x14ac:dyDescent="0.25">
      <c r="B151" s="164"/>
      <c r="C151" s="164"/>
      <c r="D151" s="164"/>
      <c r="E151" s="164"/>
    </row>
    <row r="152" spans="2:5" ht="13.5" customHeight="1" x14ac:dyDescent="0.25">
      <c r="B152" s="164"/>
      <c r="C152" s="164"/>
      <c r="D152" s="164"/>
      <c r="E152" s="164"/>
    </row>
    <row r="153" spans="2:5" ht="13.5" customHeight="1" x14ac:dyDescent="0.25">
      <c r="B153" s="164"/>
      <c r="C153" s="164"/>
      <c r="D153" s="164"/>
      <c r="E153" s="164"/>
    </row>
    <row r="154" spans="2:5" ht="13.5" customHeight="1" x14ac:dyDescent="0.25">
      <c r="B154" s="164"/>
      <c r="C154" s="164"/>
      <c r="D154" s="164"/>
      <c r="E154" s="164"/>
    </row>
    <row r="155" spans="2:5" ht="13.5" customHeight="1" x14ac:dyDescent="0.25">
      <c r="B155" s="164"/>
      <c r="C155" s="164"/>
      <c r="D155" s="164"/>
      <c r="E155" s="164"/>
    </row>
    <row r="156" spans="2:5" ht="13.5" customHeight="1" x14ac:dyDescent="0.25">
      <c r="B156" s="164"/>
      <c r="C156" s="164"/>
      <c r="D156" s="164"/>
      <c r="E156" s="164"/>
    </row>
    <row r="157" spans="2:5" ht="13.5" customHeight="1" x14ac:dyDescent="0.25">
      <c r="B157" s="164"/>
      <c r="C157" s="164"/>
      <c r="D157" s="164"/>
      <c r="E157" s="164"/>
    </row>
    <row r="158" spans="2:5" ht="13.5" customHeight="1" x14ac:dyDescent="0.25">
      <c r="B158" s="164"/>
      <c r="C158" s="164"/>
      <c r="D158" s="164"/>
      <c r="E158" s="164"/>
    </row>
    <row r="159" spans="2:5" ht="13.5" customHeight="1" x14ac:dyDescent="0.25">
      <c r="B159" s="164"/>
      <c r="C159" s="164"/>
      <c r="D159" s="164"/>
      <c r="E159" s="164"/>
    </row>
    <row r="160" spans="2:5" ht="13.5" customHeight="1" x14ac:dyDescent="0.25">
      <c r="B160" s="164"/>
      <c r="C160" s="164"/>
      <c r="D160" s="164"/>
      <c r="E160" s="164"/>
    </row>
    <row r="161" spans="2:5" ht="13.5" customHeight="1" x14ac:dyDescent="0.25">
      <c r="B161" s="164"/>
      <c r="C161" s="164"/>
      <c r="D161" s="164"/>
      <c r="E161" s="164"/>
    </row>
    <row r="162" spans="2:5" ht="13.5" customHeight="1" x14ac:dyDescent="0.25">
      <c r="B162" s="164"/>
      <c r="C162" s="164"/>
      <c r="D162" s="164"/>
      <c r="E162" s="164"/>
    </row>
    <row r="163" spans="2:5" ht="13.5" customHeight="1" x14ac:dyDescent="0.25">
      <c r="B163" s="164"/>
      <c r="C163" s="164"/>
      <c r="D163" s="164"/>
      <c r="E163" s="164"/>
    </row>
    <row r="164" spans="2:5" ht="13.5" customHeight="1" x14ac:dyDescent="0.25">
      <c r="B164" s="164"/>
      <c r="C164" s="164"/>
      <c r="D164" s="164"/>
      <c r="E164" s="164"/>
    </row>
    <row r="165" spans="2:5" ht="13.5" customHeight="1" x14ac:dyDescent="0.25">
      <c r="B165" s="164"/>
      <c r="C165" s="164"/>
      <c r="D165" s="164"/>
      <c r="E165" s="164"/>
    </row>
    <row r="166" spans="2:5" ht="13.5" customHeight="1" x14ac:dyDescent="0.25">
      <c r="B166" s="164"/>
      <c r="C166" s="164"/>
      <c r="D166" s="164"/>
      <c r="E166" s="164"/>
    </row>
    <row r="167" spans="2:5" ht="13.5" customHeight="1" x14ac:dyDescent="0.25">
      <c r="B167" s="164"/>
      <c r="C167" s="164"/>
      <c r="D167" s="164"/>
      <c r="E167" s="164"/>
    </row>
    <row r="168" spans="2:5" ht="13.5" customHeight="1" x14ac:dyDescent="0.25">
      <c r="B168" s="164"/>
      <c r="C168" s="164"/>
      <c r="D168" s="164"/>
      <c r="E168" s="164"/>
    </row>
    <row r="169" spans="2:5" ht="13.5" customHeight="1" x14ac:dyDescent="0.25">
      <c r="B169" s="164"/>
      <c r="C169" s="164"/>
      <c r="D169" s="164"/>
      <c r="E169" s="164"/>
    </row>
    <row r="170" spans="2:5" ht="13.5" customHeight="1" x14ac:dyDescent="0.25">
      <c r="B170" s="164">
        <v>0</v>
      </c>
      <c r="C170" s="164">
        <v>0</v>
      </c>
      <c r="D170" s="164">
        <v>0</v>
      </c>
      <c r="E170" s="164">
        <v>0</v>
      </c>
    </row>
    <row r="171" spans="2:5" ht="13.5" customHeight="1" x14ac:dyDescent="0.25">
      <c r="B171" s="164">
        <v>0</v>
      </c>
      <c r="C171" s="164">
        <v>0</v>
      </c>
      <c r="D171" s="164">
        <v>0</v>
      </c>
      <c r="E171" s="164">
        <v>0</v>
      </c>
    </row>
    <row r="172" spans="2:5" ht="13.5" customHeight="1" x14ac:dyDescent="0.25">
      <c r="B172" s="164">
        <v>0</v>
      </c>
      <c r="C172" s="164">
        <v>0</v>
      </c>
      <c r="D172" s="164">
        <v>0</v>
      </c>
      <c r="E172" s="164">
        <v>0</v>
      </c>
    </row>
    <row r="173" spans="2:5" ht="13.5" customHeight="1" x14ac:dyDescent="0.25">
      <c r="B173" s="164">
        <v>0</v>
      </c>
      <c r="C173" s="164">
        <v>0</v>
      </c>
      <c r="D173" s="164">
        <v>0</v>
      </c>
      <c r="E173" s="164">
        <v>0</v>
      </c>
    </row>
    <row r="174" spans="2:5" ht="13.5" customHeight="1" x14ac:dyDescent="0.25">
      <c r="B174" s="164"/>
      <c r="C174" s="164"/>
      <c r="D174" s="164"/>
      <c r="E174" s="164"/>
    </row>
    <row r="175" spans="2:5" ht="13.5" customHeight="1" x14ac:dyDescent="0.25">
      <c r="B175" s="164"/>
      <c r="C175" s="164"/>
      <c r="D175" s="164"/>
      <c r="E175" s="164"/>
    </row>
    <row r="176" spans="2:5" ht="13.5" customHeight="1" x14ac:dyDescent="0.25">
      <c r="B176" s="164"/>
      <c r="C176" s="164"/>
      <c r="D176" s="164"/>
      <c r="E176" s="164"/>
    </row>
    <row r="177" spans="2:5" ht="13.5" customHeight="1" x14ac:dyDescent="0.25">
      <c r="B177" s="164"/>
      <c r="C177" s="164"/>
      <c r="D177" s="164"/>
      <c r="E177" s="164"/>
    </row>
    <row r="178" spans="2:5" ht="13.5" customHeight="1" x14ac:dyDescent="0.25">
      <c r="B178" s="164"/>
      <c r="C178" s="164"/>
      <c r="D178" s="164"/>
      <c r="E178" s="164"/>
    </row>
    <row r="179" spans="2:5" ht="13.5" customHeight="1" x14ac:dyDescent="0.25">
      <c r="B179" s="164"/>
      <c r="C179" s="164"/>
      <c r="D179" s="164"/>
      <c r="E179" s="164"/>
    </row>
    <row r="180" spans="2:5" ht="13.5" customHeight="1" x14ac:dyDescent="0.25">
      <c r="B180" s="164"/>
      <c r="C180" s="164"/>
      <c r="D180" s="164"/>
      <c r="E180" s="164"/>
    </row>
    <row r="181" spans="2:5" ht="13.5" customHeight="1" x14ac:dyDescent="0.25">
      <c r="B181" s="164"/>
      <c r="C181" s="164"/>
      <c r="D181" s="164"/>
      <c r="E181" s="164"/>
    </row>
    <row r="182" spans="2:5" ht="13.5" customHeight="1" x14ac:dyDescent="0.25">
      <c r="B182" s="164"/>
      <c r="C182" s="164"/>
      <c r="D182" s="164"/>
      <c r="E182" s="164"/>
    </row>
    <row r="183" spans="2:5" ht="13.5" customHeight="1" x14ac:dyDescent="0.25">
      <c r="B183" s="164"/>
      <c r="C183" s="164"/>
      <c r="D183" s="164"/>
      <c r="E183" s="164"/>
    </row>
    <row r="184" spans="2:5" ht="13.5" customHeight="1" x14ac:dyDescent="0.25">
      <c r="B184" s="164"/>
      <c r="C184" s="164"/>
      <c r="D184" s="164"/>
      <c r="E184" s="164"/>
    </row>
    <row r="185" spans="2:5" ht="13.5" customHeight="1" x14ac:dyDescent="0.25">
      <c r="B185" s="164"/>
      <c r="C185" s="164"/>
      <c r="D185" s="164"/>
      <c r="E185" s="164"/>
    </row>
    <row r="186" spans="2:5" ht="13.5" customHeight="1" x14ac:dyDescent="0.25">
      <c r="B186" s="164"/>
      <c r="C186" s="164"/>
      <c r="D186" s="164"/>
      <c r="E186" s="164"/>
    </row>
    <row r="187" spans="2:5" ht="13.5" customHeight="1" x14ac:dyDescent="0.25">
      <c r="B187" s="164"/>
      <c r="C187" s="164"/>
      <c r="D187" s="164"/>
      <c r="E187" s="164"/>
    </row>
  </sheetData>
  <mergeCells count="3">
    <mergeCell ref="B3:E3"/>
    <mergeCell ref="I3:L3"/>
    <mergeCell ref="A99:E100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  <headerFooter>
    <oddFooter>&amp;L_x000D_&amp;1#&amp;"Calibri"&amp;10&amp;K000000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94"/>
  <sheetViews>
    <sheetView showGridLines="0" workbookViewId="0">
      <pane xSplit="1" ySplit="4" topLeftCell="B57" activePane="bottomRight" state="frozen"/>
      <selection activeCell="K84" sqref="K84"/>
      <selection pane="topRight" activeCell="K84" sqref="K84"/>
      <selection pane="bottomLeft" activeCell="K84" sqref="K84"/>
      <selection pane="bottomRight" activeCell="J92" sqref="J92"/>
    </sheetView>
  </sheetViews>
  <sheetFormatPr defaultColWidth="9.1796875" defaultRowHeight="12.5" x14ac:dyDescent="0.25"/>
  <cols>
    <col min="1" max="1" width="42.7265625" style="1" customWidth="1"/>
    <col min="2" max="3" width="12.54296875" style="2" customWidth="1"/>
    <col min="4" max="5" width="12.54296875" style="1" customWidth="1"/>
    <col min="6" max="6" width="11.7265625" style="1" bestFit="1" customWidth="1"/>
    <col min="7" max="7" width="12" style="1" bestFit="1" customWidth="1"/>
    <col min="8" max="8" width="47.81640625" style="1" customWidth="1"/>
    <col min="9" max="12" width="12.54296875" style="1" customWidth="1"/>
    <col min="13" max="13" width="14.54296875" style="1" bestFit="1" customWidth="1"/>
    <col min="14" max="14" width="9.81640625" style="1" bestFit="1" customWidth="1"/>
    <col min="15" max="16" width="9.26953125" style="1" bestFit="1" customWidth="1"/>
    <col min="17" max="17" width="13.1796875" style="1" bestFit="1" customWidth="1"/>
    <col min="18" max="16384" width="9.1796875" style="1"/>
  </cols>
  <sheetData>
    <row r="1" spans="1:13" ht="15.75" customHeight="1" x14ac:dyDescent="0.25">
      <c r="A1" s="4" t="s">
        <v>95</v>
      </c>
      <c r="B1" s="5"/>
      <c r="C1" s="5"/>
      <c r="H1" s="4" t="s">
        <v>87</v>
      </c>
    </row>
    <row r="2" spans="1:13" ht="13.5" customHeight="1" thickBot="1" x14ac:dyDescent="0.3">
      <c r="A2" s="6" t="s">
        <v>0</v>
      </c>
      <c r="H2" s="6" t="s">
        <v>0</v>
      </c>
    </row>
    <row r="3" spans="1:13" ht="13.5" customHeight="1" x14ac:dyDescent="0.25">
      <c r="A3" s="11" t="s">
        <v>1</v>
      </c>
      <c r="B3" s="422" t="s">
        <v>4</v>
      </c>
      <c r="C3" s="423"/>
      <c r="D3" s="423"/>
      <c r="E3" s="424"/>
      <c r="H3" s="11" t="s">
        <v>1</v>
      </c>
      <c r="I3" s="419" t="s">
        <v>4</v>
      </c>
      <c r="J3" s="420"/>
      <c r="K3" s="420"/>
      <c r="L3" s="421"/>
    </row>
    <row r="4" spans="1:13" ht="14.25" customHeight="1" thickBot="1" x14ac:dyDescent="0.3">
      <c r="A4" s="12"/>
      <c r="B4" s="166">
        <v>2024</v>
      </c>
      <c r="C4" s="168">
        <v>2025</v>
      </c>
      <c r="D4" s="168">
        <v>2026</v>
      </c>
      <c r="E4" s="167">
        <v>2027</v>
      </c>
      <c r="H4" s="12"/>
      <c r="I4" s="166">
        <v>2024</v>
      </c>
      <c r="J4" s="168">
        <v>2025</v>
      </c>
      <c r="K4" s="168">
        <v>2026</v>
      </c>
      <c r="L4" s="167">
        <v>2027</v>
      </c>
    </row>
    <row r="5" spans="1:13" ht="13.5" customHeight="1" x14ac:dyDescent="0.25">
      <c r="A5" s="16" t="s">
        <v>5</v>
      </c>
      <c r="B5" s="169">
        <f>B6+B12+B17+B16</f>
        <v>8600688</v>
      </c>
      <c r="C5" s="70">
        <f t="shared" ref="C5:E5" si="0">C6+C12+C17+C16</f>
        <v>9689680.0387696698</v>
      </c>
      <c r="D5" s="70">
        <f t="shared" si="0"/>
        <v>10879759.653368164</v>
      </c>
      <c r="E5" s="71">
        <f t="shared" si="0"/>
        <v>11170388.919602323</v>
      </c>
      <c r="F5" s="22"/>
      <c r="G5" s="184"/>
      <c r="H5" s="16" t="s">
        <v>5</v>
      </c>
      <c r="I5" s="20">
        <f>I6+I12+I17+I16</f>
        <v>125169.90458000093</v>
      </c>
      <c r="J5" s="20">
        <f t="shared" ref="J5:L5" si="1">J6+J12+J17+J16</f>
        <v>-287395.0387696689</v>
      </c>
      <c r="K5" s="20">
        <f t="shared" si="1"/>
        <v>-603839.65336816479</v>
      </c>
      <c r="L5" s="18">
        <f t="shared" si="1"/>
        <v>-367631.91960232385</v>
      </c>
    </row>
    <row r="6" spans="1:13" ht="13.5" customHeight="1" x14ac:dyDescent="0.25">
      <c r="A6" s="24" t="s">
        <v>7</v>
      </c>
      <c r="B6" s="170">
        <f t="shared" ref="B6:E6" si="2">+B7+B8</f>
        <v>3393241</v>
      </c>
      <c r="C6" s="28">
        <f t="shared" si="2"/>
        <v>4145200.0387696689</v>
      </c>
      <c r="D6" s="28">
        <f t="shared" si="2"/>
        <v>4506781.042618921</v>
      </c>
      <c r="E6" s="26">
        <f t="shared" si="2"/>
        <v>4794763.0783931045</v>
      </c>
      <c r="F6" s="22"/>
      <c r="G6" s="184"/>
      <c r="H6" s="24" t="s">
        <v>7</v>
      </c>
      <c r="I6" s="28">
        <f t="shared" ref="I6:L6" si="3">I7+I8</f>
        <v>52375.360550000012</v>
      </c>
      <c r="J6" s="28">
        <f t="shared" si="3"/>
        <v>-31577.038769668899</v>
      </c>
      <c r="K6" s="28">
        <f t="shared" si="3"/>
        <v>59491.957381079032</v>
      </c>
      <c r="L6" s="26">
        <f t="shared" si="3"/>
        <v>1569.921606895914</v>
      </c>
    </row>
    <row r="7" spans="1:13" ht="13.5" customHeight="1" x14ac:dyDescent="0.25">
      <c r="A7" s="29" t="s">
        <v>8</v>
      </c>
      <c r="B7" s="240">
        <v>3521556</v>
      </c>
      <c r="C7" s="242">
        <v>4283676.0387696689</v>
      </c>
      <c r="D7" s="242">
        <v>4479628.3981419038</v>
      </c>
      <c r="E7" s="241">
        <v>4768011.3530118568</v>
      </c>
      <c r="F7" s="22"/>
      <c r="G7" s="184"/>
      <c r="H7" s="29" t="s">
        <v>8</v>
      </c>
      <c r="I7" s="33">
        <f>CASH_sept25!C7-C_RVS_24_26!B7</f>
        <v>52731.601580000017</v>
      </c>
      <c r="J7" s="33">
        <f>CASH_sept25!D7-C_RVS_24_26!C7</f>
        <v>-4423.0387696688995</v>
      </c>
      <c r="K7" s="34">
        <f>CASH_sept25!E7-C_RVS_24_26!D7</f>
        <v>129604.6018580962</v>
      </c>
      <c r="L7" s="35">
        <f>CASH_sept25!F7-C_RVS_24_26!E7</f>
        <v>47884.646988143213</v>
      </c>
    </row>
    <row r="8" spans="1:13" ht="13.5" customHeight="1" x14ac:dyDescent="0.25">
      <c r="A8" s="29" t="s">
        <v>9</v>
      </c>
      <c r="B8" s="240">
        <v>-128315</v>
      </c>
      <c r="C8" s="242">
        <v>-138476</v>
      </c>
      <c r="D8" s="242">
        <v>27152.644477017166</v>
      </c>
      <c r="E8" s="241">
        <v>26751.725381247299</v>
      </c>
      <c r="F8" s="22"/>
      <c r="G8" s="184"/>
      <c r="H8" s="29" t="s">
        <v>9</v>
      </c>
      <c r="I8" s="33">
        <f>CASH_sept25!C8-C_RVS_24_26!B8</f>
        <v>-356.24103000000468</v>
      </c>
      <c r="J8" s="33">
        <f>CASH_sept25!D8-C_RVS_24_26!C8</f>
        <v>-27154</v>
      </c>
      <c r="K8" s="34">
        <f>CASH_sept25!E8-C_RVS_24_26!D8</f>
        <v>-70112.644477017166</v>
      </c>
      <c r="L8" s="35">
        <f>CASH_sept25!F8-C_RVS_24_26!E8</f>
        <v>-46314.725381247299</v>
      </c>
    </row>
    <row r="9" spans="1:13" ht="13.5" customHeight="1" x14ac:dyDescent="0.25">
      <c r="A9" s="36" t="s">
        <v>10</v>
      </c>
      <c r="B9" s="243">
        <v>-41647</v>
      </c>
      <c r="C9" s="244">
        <v>708161.71876966907</v>
      </c>
      <c r="D9" s="242">
        <v>655952.0826189206</v>
      </c>
      <c r="E9" s="241">
        <v>743712.61039310438</v>
      </c>
      <c r="F9" s="22"/>
      <c r="G9" s="184"/>
      <c r="H9" s="36" t="s">
        <v>10</v>
      </c>
      <c r="I9" s="33">
        <f>CASH_sept25!C9-C_RVS_24_26!B9</f>
        <v>40034.544859999442</v>
      </c>
      <c r="J9" s="33">
        <f>CASH_sept25!D9-C_RVS_24_26!C9</f>
        <v>-34843.718769669067</v>
      </c>
      <c r="K9" s="34">
        <f>CASH_sept25!E9-C_RVS_24_26!D9</f>
        <v>127713.9173810794</v>
      </c>
      <c r="L9" s="35">
        <f>CASH_sept25!F9-C_RVS_24_26!E9</f>
        <v>153468.38960689562</v>
      </c>
      <c r="M9" s="23"/>
    </row>
    <row r="10" spans="1:13" ht="13.5" customHeight="1" x14ac:dyDescent="0.25">
      <c r="A10" s="36" t="s">
        <v>11</v>
      </c>
      <c r="B10" s="240">
        <v>2404421</v>
      </c>
      <c r="C10" s="242">
        <v>2237650.92</v>
      </c>
      <c r="D10" s="242">
        <v>2508045.5933333337</v>
      </c>
      <c r="E10" s="241">
        <v>2638449.358</v>
      </c>
      <c r="F10" s="22"/>
      <c r="G10" s="184"/>
      <c r="H10" s="36" t="s">
        <v>11</v>
      </c>
      <c r="I10" s="33">
        <f>CASH_sept25!C10-C_RVS_24_26!B10</f>
        <v>8639.1910800002515</v>
      </c>
      <c r="J10" s="33">
        <f>CASH_sept25!D10-C_RVS_24_26!C10</f>
        <v>4080.0800000000745</v>
      </c>
      <c r="K10" s="34">
        <f>CASH_sept25!E10-C_RVS_24_26!D10</f>
        <v>-51094.593333333731</v>
      </c>
      <c r="L10" s="35">
        <f>CASH_sept25!F10-C_RVS_24_26!E10</f>
        <v>-105912.35800000001</v>
      </c>
    </row>
    <row r="11" spans="1:13" ht="13.5" customHeight="1" x14ac:dyDescent="0.25">
      <c r="A11" s="36" t="s">
        <v>12</v>
      </c>
      <c r="B11" s="240">
        <v>1030467</v>
      </c>
      <c r="C11" s="242">
        <v>1199387.3999999999</v>
      </c>
      <c r="D11" s="242">
        <v>1342783.3666666667</v>
      </c>
      <c r="E11" s="241">
        <v>1412601.11</v>
      </c>
      <c r="F11" s="22"/>
      <c r="G11" s="184"/>
      <c r="H11" s="36" t="s">
        <v>12</v>
      </c>
      <c r="I11" s="33">
        <f>CASH_sept25!C11-C_RVS_24_26!B11</f>
        <v>3701.6246100001736</v>
      </c>
      <c r="J11" s="33">
        <f>CASH_sept25!D11-C_RVS_24_26!C11</f>
        <v>-813.39999999990687</v>
      </c>
      <c r="K11" s="34">
        <f>CASH_sept25!E11-C_RVS_24_26!D11</f>
        <v>-17127.366666666698</v>
      </c>
      <c r="L11" s="35">
        <f>CASH_sept25!F11-C_RVS_24_26!E11</f>
        <v>-45986.110000000102</v>
      </c>
    </row>
    <row r="12" spans="1:13" ht="13.5" customHeight="1" x14ac:dyDescent="0.25">
      <c r="A12" s="24" t="s">
        <v>14</v>
      </c>
      <c r="B12" s="240">
        <v>4688775</v>
      </c>
      <c r="C12" s="242">
        <v>5033907</v>
      </c>
      <c r="D12" s="242">
        <v>5860798.6107492438</v>
      </c>
      <c r="E12" s="241">
        <v>5819009.8412092198</v>
      </c>
      <c r="F12" s="22"/>
      <c r="G12" s="184"/>
      <c r="H12" s="24" t="s">
        <v>14</v>
      </c>
      <c r="I12" s="33">
        <f>CASH_sept25!C12-C_RVS_24_26!B12</f>
        <v>62316.053870000876</v>
      </c>
      <c r="J12" s="33">
        <f>CASH_sept25!D12-C_RVS_24_26!C12</f>
        <v>-286221</v>
      </c>
      <c r="K12" s="34">
        <f>CASH_sept25!E12-C_RVS_24_26!D12</f>
        <v>-710524.61074924376</v>
      </c>
      <c r="L12" s="35">
        <f>CASH_sept25!F12-C_RVS_24_26!E12</f>
        <v>-420115.84120921977</v>
      </c>
    </row>
    <row r="13" spans="1:13" ht="13.5" customHeight="1" x14ac:dyDescent="0.25">
      <c r="A13" s="36" t="s">
        <v>10</v>
      </c>
      <c r="B13" s="240">
        <v>4350852</v>
      </c>
      <c r="C13" s="242">
        <v>5033907</v>
      </c>
      <c r="D13" s="242">
        <v>5860798.6107492438</v>
      </c>
      <c r="E13" s="241">
        <v>5819009.8412092198</v>
      </c>
      <c r="F13" s="22"/>
      <c r="G13" s="184"/>
      <c r="H13" s="36" t="s">
        <v>10</v>
      </c>
      <c r="I13" s="33">
        <f>CASH_sept25!C13-C_RVS_24_26!B13</f>
        <v>62316.053870000876</v>
      </c>
      <c r="J13" s="33">
        <f>CASH_sept25!D13-C_RVS_24_26!C13</f>
        <v>-286221</v>
      </c>
      <c r="K13" s="34">
        <f>CASH_sept25!E13-C_RVS_24_26!D13</f>
        <v>-710524.61074924376</v>
      </c>
      <c r="L13" s="35">
        <f>CASH_sept25!F13-C_RVS_24_26!E13</f>
        <v>-420115.84120921977</v>
      </c>
    </row>
    <row r="14" spans="1:13" ht="13.5" customHeight="1" x14ac:dyDescent="0.25">
      <c r="A14" s="36" t="s">
        <v>11</v>
      </c>
      <c r="B14" s="240">
        <v>236546</v>
      </c>
      <c r="C14" s="242">
        <v>0</v>
      </c>
      <c r="D14" s="242">
        <v>0</v>
      </c>
      <c r="E14" s="241">
        <v>0</v>
      </c>
      <c r="F14" s="22"/>
      <c r="G14" s="184"/>
      <c r="H14" s="36" t="s">
        <v>11</v>
      </c>
      <c r="I14" s="33">
        <f>CASH_sept25!C14-C_RVS_24_26!B14</f>
        <v>0</v>
      </c>
      <c r="J14" s="33">
        <f>CASH_sept25!D14-C_RVS_24_26!C14</f>
        <v>0</v>
      </c>
      <c r="K14" s="34">
        <f>CASH_sept25!E14-C_RVS_24_26!D14</f>
        <v>0</v>
      </c>
      <c r="L14" s="35">
        <f>CASH_sept25!F14-C_RVS_24_26!E14</f>
        <v>0</v>
      </c>
    </row>
    <row r="15" spans="1:13" ht="13.5" customHeight="1" x14ac:dyDescent="0.25">
      <c r="A15" s="36" t="s">
        <v>12</v>
      </c>
      <c r="B15" s="240">
        <v>101377</v>
      </c>
      <c r="C15" s="242">
        <v>0</v>
      </c>
      <c r="D15" s="242">
        <v>0</v>
      </c>
      <c r="E15" s="241">
        <v>0</v>
      </c>
      <c r="F15" s="22"/>
      <c r="G15" s="184"/>
      <c r="H15" s="36" t="s">
        <v>12</v>
      </c>
      <c r="I15" s="33">
        <f>CASH_sept25!C15-C_RVS_24_26!B15</f>
        <v>0</v>
      </c>
      <c r="J15" s="33">
        <f>CASH_sept25!D15-C_RVS_24_26!C15</f>
        <v>0</v>
      </c>
      <c r="K15" s="34">
        <f>CASH_sept25!E15-C_RVS_24_26!D15</f>
        <v>0</v>
      </c>
      <c r="L15" s="35">
        <f>CASH_sept25!F15-C_RVS_24_26!E15</f>
        <v>0</v>
      </c>
    </row>
    <row r="16" spans="1:13" ht="13.5" customHeight="1" x14ac:dyDescent="0.25">
      <c r="A16" s="24" t="s">
        <v>97</v>
      </c>
      <c r="B16" s="240">
        <v>0</v>
      </c>
      <c r="C16" s="242">
        <v>0</v>
      </c>
      <c r="D16" s="242">
        <v>0</v>
      </c>
      <c r="E16" s="241">
        <v>0</v>
      </c>
      <c r="F16" s="22"/>
      <c r="G16" s="184"/>
      <c r="H16" s="24" t="s">
        <v>97</v>
      </c>
      <c r="I16" s="33">
        <f>CASH_sept25!C16-C_RVS_24_26!B16</f>
        <v>0</v>
      </c>
      <c r="J16" s="33">
        <f>CASH_sept25!D16-C_RVS_24_26!C16</f>
        <v>0</v>
      </c>
      <c r="K16" s="34">
        <f>CASH_sept25!E16-C_RVS_24_26!D16</f>
        <v>48500</v>
      </c>
      <c r="L16" s="35">
        <f>CASH_sept25!F16-C_RVS_24_26!E16</f>
        <v>48500</v>
      </c>
    </row>
    <row r="17" spans="1:12" ht="13.5" customHeight="1" x14ac:dyDescent="0.25">
      <c r="A17" s="24" t="s">
        <v>15</v>
      </c>
      <c r="B17" s="240">
        <v>518672</v>
      </c>
      <c r="C17" s="242">
        <v>510573</v>
      </c>
      <c r="D17" s="242">
        <v>512180</v>
      </c>
      <c r="E17" s="241">
        <v>556616</v>
      </c>
      <c r="F17" s="227"/>
      <c r="G17" s="184"/>
      <c r="H17" s="24" t="s">
        <v>15</v>
      </c>
      <c r="I17" s="33">
        <f>CASH_sept25!C17-C_RVS_24_26!B17</f>
        <v>10478.490160000045</v>
      </c>
      <c r="J17" s="33">
        <f>CASH_sept25!D17-C_RVS_24_26!C17</f>
        <v>30403</v>
      </c>
      <c r="K17" s="34">
        <f>CASH_sept25!E17-C_RVS_24_26!D17</f>
        <v>-1307</v>
      </c>
      <c r="L17" s="35">
        <f>CASH_sept25!F17-C_RVS_24_26!E17</f>
        <v>2414</v>
      </c>
    </row>
    <row r="18" spans="1:12" ht="13.5" customHeight="1" x14ac:dyDescent="0.25">
      <c r="A18" s="41" t="s">
        <v>16</v>
      </c>
      <c r="B18" s="171">
        <f t="shared" ref="B18:E18" si="4">B19+B20</f>
        <v>12783716</v>
      </c>
      <c r="C18" s="45">
        <f t="shared" si="4"/>
        <v>14553151</v>
      </c>
      <c r="D18" s="45">
        <f t="shared" si="4"/>
        <v>14897891.5166</v>
      </c>
      <c r="E18" s="43">
        <f t="shared" si="4"/>
        <v>15008513.5666</v>
      </c>
      <c r="F18" s="222"/>
      <c r="G18" s="184"/>
      <c r="H18" s="41" t="s">
        <v>16</v>
      </c>
      <c r="I18" s="45">
        <f t="shared" ref="I18:L18" si="5">I19+I20</f>
        <v>-267179.1126200009</v>
      </c>
      <c r="J18" s="45">
        <f t="shared" si="5"/>
        <v>-890098</v>
      </c>
      <c r="K18" s="45">
        <f t="shared" si="5"/>
        <v>234971.48340000026</v>
      </c>
      <c r="L18" s="43">
        <f t="shared" si="5"/>
        <v>-453228.56660000049</v>
      </c>
    </row>
    <row r="19" spans="1:12" ht="13.5" customHeight="1" x14ac:dyDescent="0.25">
      <c r="A19" s="24" t="s">
        <v>17</v>
      </c>
      <c r="B19" s="170">
        <v>10065933</v>
      </c>
      <c r="C19" s="28">
        <v>11662356</v>
      </c>
      <c r="D19" s="28">
        <v>11858000.5166</v>
      </c>
      <c r="E19" s="26">
        <v>11892238.5666</v>
      </c>
      <c r="F19" s="222"/>
      <c r="G19" s="184"/>
      <c r="H19" s="24" t="s">
        <v>17</v>
      </c>
      <c r="I19" s="33">
        <f>CASH_sept25!C19-C_RVS_24_26!B19</f>
        <v>-250560.87017000094</v>
      </c>
      <c r="J19" s="33">
        <f>CASH_sept25!D19-C_RVS_24_26!C19</f>
        <v>-768941</v>
      </c>
      <c r="K19" s="34">
        <f>CASH_sept25!E19-C_RVS_24_26!D19</f>
        <v>409874.48340000026</v>
      </c>
      <c r="L19" s="35">
        <f>CASH_sept25!F19-C_RVS_24_26!E19</f>
        <v>-277480.56660000049</v>
      </c>
    </row>
    <row r="20" spans="1:12" ht="13.5" customHeight="1" x14ac:dyDescent="0.25">
      <c r="A20" s="24" t="s">
        <v>18</v>
      </c>
      <c r="B20" s="240">
        <f>SUM(B21:B29)</f>
        <v>2717783</v>
      </c>
      <c r="C20" s="242">
        <f t="shared" ref="C20:E20" si="6">SUM(C21:C29)</f>
        <v>2890795</v>
      </c>
      <c r="D20" s="242">
        <f t="shared" si="6"/>
        <v>3039891</v>
      </c>
      <c r="E20" s="241">
        <f t="shared" si="6"/>
        <v>3116275</v>
      </c>
      <c r="F20" s="222"/>
      <c r="G20" s="184"/>
      <c r="H20" s="24" t="s">
        <v>18</v>
      </c>
      <c r="I20" s="33">
        <f t="shared" ref="I20:L20" si="7">SUM(I21:I29)</f>
        <v>-16618.24244999994</v>
      </c>
      <c r="J20" s="33">
        <f t="shared" si="7"/>
        <v>-121157</v>
      </c>
      <c r="K20" s="28">
        <f t="shared" si="7"/>
        <v>-174903</v>
      </c>
      <c r="L20" s="26">
        <f t="shared" si="7"/>
        <v>-175748</v>
      </c>
    </row>
    <row r="21" spans="1:12" ht="13.5" customHeight="1" x14ac:dyDescent="0.25">
      <c r="A21" s="29" t="s">
        <v>19</v>
      </c>
      <c r="B21" s="240">
        <v>1340472</v>
      </c>
      <c r="C21" s="242">
        <v>1366677</v>
      </c>
      <c r="D21" s="242">
        <v>1396771</v>
      </c>
      <c r="E21" s="241">
        <v>1409912</v>
      </c>
      <c r="F21" s="222"/>
      <c r="G21" s="184"/>
      <c r="H21" s="29" t="s">
        <v>19</v>
      </c>
      <c r="I21" s="33">
        <f>CASH_sept25!C21-C_RVS_24_26!B21</f>
        <v>9212.3716100002639</v>
      </c>
      <c r="J21" s="33">
        <f>CASH_sept25!D21-C_RVS_24_26!C21</f>
        <v>-7327</v>
      </c>
      <c r="K21" s="34">
        <f>CASH_sept25!E21-C_RVS_24_26!D21</f>
        <v>-22265</v>
      </c>
      <c r="L21" s="35">
        <f>CASH_sept25!F21-C_RVS_24_26!E21</f>
        <v>-19841</v>
      </c>
    </row>
    <row r="22" spans="1:12" ht="13.5" customHeight="1" x14ac:dyDescent="0.25">
      <c r="A22" s="29" t="s">
        <v>20</v>
      </c>
      <c r="B22" s="240">
        <v>268997</v>
      </c>
      <c r="C22" s="242">
        <v>289659</v>
      </c>
      <c r="D22" s="242">
        <v>288114</v>
      </c>
      <c r="E22" s="241">
        <v>290115</v>
      </c>
      <c r="F22" s="222"/>
      <c r="G22" s="184"/>
      <c r="H22" s="29" t="s">
        <v>20</v>
      </c>
      <c r="I22" s="33">
        <f>CASH_sept25!C22-C_RVS_24_26!B22</f>
        <v>-11409.740599999961</v>
      </c>
      <c r="J22" s="33">
        <f>CASH_sept25!D22-C_RVS_24_26!C22</f>
        <v>-37002</v>
      </c>
      <c r="K22" s="34">
        <f>CASH_sept25!E22-C_RVS_24_26!D22</f>
        <v>-37026</v>
      </c>
      <c r="L22" s="35">
        <f>CASH_sept25!F22-C_RVS_24_26!E22</f>
        <v>-39234</v>
      </c>
    </row>
    <row r="23" spans="1:12" ht="13.5" customHeight="1" x14ac:dyDescent="0.25">
      <c r="A23" s="29" t="s">
        <v>21</v>
      </c>
      <c r="B23" s="240">
        <v>56385</v>
      </c>
      <c r="C23" s="242">
        <v>56070</v>
      </c>
      <c r="D23" s="242">
        <v>56321</v>
      </c>
      <c r="E23" s="241">
        <v>56660</v>
      </c>
      <c r="F23" s="23"/>
      <c r="G23" s="184"/>
      <c r="H23" s="29" t="s">
        <v>21</v>
      </c>
      <c r="I23" s="33">
        <f>CASH_sept25!C23-C_RVS_24_26!B23</f>
        <v>-418.96626000000833</v>
      </c>
      <c r="J23" s="33">
        <f>CASH_sept25!D23-C_RVS_24_26!C23</f>
        <v>-1427</v>
      </c>
      <c r="K23" s="34">
        <f>CASH_sept25!E23-C_RVS_24_26!D23</f>
        <v>-1817</v>
      </c>
      <c r="L23" s="35">
        <f>CASH_sept25!F23-C_RVS_24_26!E23</f>
        <v>-2385</v>
      </c>
    </row>
    <row r="24" spans="1:12" ht="13.5" customHeight="1" x14ac:dyDescent="0.25">
      <c r="A24" s="29" t="s">
        <v>22</v>
      </c>
      <c r="B24" s="240">
        <v>5205</v>
      </c>
      <c r="C24" s="242">
        <v>5224</v>
      </c>
      <c r="D24" s="242">
        <v>5208</v>
      </c>
      <c r="E24" s="241">
        <v>5223</v>
      </c>
      <c r="F24" s="23"/>
      <c r="G24" s="184"/>
      <c r="H24" s="29" t="s">
        <v>22</v>
      </c>
      <c r="I24" s="33">
        <f>CASH_sept25!C24-C_RVS_24_26!B24</f>
        <v>-259.50739000000067</v>
      </c>
      <c r="J24" s="33">
        <f>CASH_sept25!D24-C_RVS_24_26!C24</f>
        <v>-426</v>
      </c>
      <c r="K24" s="34">
        <f>CASH_sept25!E24-C_RVS_24_26!D24</f>
        <v>-429</v>
      </c>
      <c r="L24" s="35">
        <f>CASH_sept25!F24-C_RVS_24_26!E24</f>
        <v>-475</v>
      </c>
    </row>
    <row r="25" spans="1:12" ht="13.5" customHeight="1" x14ac:dyDescent="0.25">
      <c r="A25" s="29" t="s">
        <v>23</v>
      </c>
      <c r="B25" s="240">
        <v>1012628</v>
      </c>
      <c r="C25" s="242">
        <v>1076855</v>
      </c>
      <c r="D25" s="242">
        <v>1164425</v>
      </c>
      <c r="E25" s="241">
        <v>1222486</v>
      </c>
      <c r="F25" s="23"/>
      <c r="G25" s="184"/>
      <c r="H25" s="29" t="s">
        <v>23</v>
      </c>
      <c r="I25" s="33">
        <f>CASH_sept25!C25-C_RVS_24_26!B25</f>
        <v>-13694.685880000237</v>
      </c>
      <c r="J25" s="33">
        <f>CASH_sept25!D25-C_RVS_24_26!C25</f>
        <v>-99600</v>
      </c>
      <c r="K25" s="34">
        <f>CASH_sept25!E25-C_RVS_24_26!D25</f>
        <v>-115770</v>
      </c>
      <c r="L25" s="35">
        <f>CASH_sept25!F25-C_RVS_24_26!E25</f>
        <v>-115892</v>
      </c>
    </row>
    <row r="26" spans="1:12" ht="13.5" customHeight="1" x14ac:dyDescent="0.25">
      <c r="A26" s="29" t="s">
        <v>24</v>
      </c>
      <c r="B26" s="240">
        <v>13129</v>
      </c>
      <c r="C26" s="242">
        <v>13432</v>
      </c>
      <c r="D26" s="242">
        <v>13603</v>
      </c>
      <c r="E26" s="241">
        <v>13864</v>
      </c>
      <c r="F26" s="23"/>
      <c r="G26" s="184"/>
      <c r="H26" s="29" t="s">
        <v>24</v>
      </c>
      <c r="I26" s="33">
        <f>CASH_sept25!C26-C_RVS_24_26!B26</f>
        <v>-423.86897000000135</v>
      </c>
      <c r="J26" s="33">
        <f>CASH_sept25!D26-C_RVS_24_26!C26</f>
        <v>-1041</v>
      </c>
      <c r="K26" s="34">
        <f>CASH_sept25!E26-C_RVS_24_26!D26</f>
        <v>-1146</v>
      </c>
      <c r="L26" s="35">
        <f>CASH_sept25!F26-C_RVS_24_26!E26</f>
        <v>-1301</v>
      </c>
    </row>
    <row r="27" spans="1:12" ht="13.5" customHeight="1" x14ac:dyDescent="0.25">
      <c r="A27" s="29" t="s">
        <v>25</v>
      </c>
      <c r="B27" s="240">
        <v>20784</v>
      </c>
      <c r="C27" s="242">
        <v>21106</v>
      </c>
      <c r="D27" s="242">
        <v>21312</v>
      </c>
      <c r="E27" s="241">
        <v>21777</v>
      </c>
      <c r="F27" s="23"/>
      <c r="G27" s="184"/>
      <c r="H27" s="29" t="s">
        <v>25</v>
      </c>
      <c r="I27" s="33">
        <f>CASH_sept25!C27-C_RVS_24_26!B27</f>
        <v>368.2786000000051</v>
      </c>
      <c r="J27" s="33">
        <f>CASH_sept25!D27-C_RVS_24_26!C27</f>
        <v>-12</v>
      </c>
      <c r="K27" s="34">
        <f>CASH_sept25!E27-C_RVS_24_26!D27</f>
        <v>-122</v>
      </c>
      <c r="L27" s="35">
        <f>CASH_sept25!F27-C_RVS_24_26!E27</f>
        <v>-337</v>
      </c>
    </row>
    <row r="28" spans="1:12" ht="13.5" customHeight="1" x14ac:dyDescent="0.25">
      <c r="A28" s="29" t="s">
        <v>26</v>
      </c>
      <c r="B28" s="240">
        <v>183</v>
      </c>
      <c r="C28" s="242">
        <v>154</v>
      </c>
      <c r="D28" s="242">
        <v>135</v>
      </c>
      <c r="E28" s="241">
        <v>119</v>
      </c>
      <c r="F28" s="23"/>
      <c r="G28" s="184"/>
      <c r="H28" s="29" t="s">
        <v>26</v>
      </c>
      <c r="I28" s="33">
        <f>CASH_sept25!C28-C_RVS_24_26!B28</f>
        <v>7.8764400000000023</v>
      </c>
      <c r="J28" s="33">
        <f>CASH_sept25!D28-C_RVS_24_26!C28</f>
        <v>30</v>
      </c>
      <c r="K28" s="34">
        <f>CASH_sept25!E28-C_RVS_24_26!D28</f>
        <v>21</v>
      </c>
      <c r="L28" s="35">
        <f>CASH_sept25!F28-C_RVS_24_26!E28</f>
        <v>18</v>
      </c>
    </row>
    <row r="29" spans="1:12" ht="13.5" customHeight="1" x14ac:dyDescent="0.25">
      <c r="A29" s="344" t="s">
        <v>91</v>
      </c>
      <c r="B29" s="240">
        <v>0</v>
      </c>
      <c r="C29" s="242">
        <v>61618</v>
      </c>
      <c r="D29" s="242">
        <v>94002</v>
      </c>
      <c r="E29" s="241">
        <v>96119</v>
      </c>
      <c r="F29" s="23"/>
      <c r="G29" s="184"/>
      <c r="H29" s="344" t="s">
        <v>91</v>
      </c>
      <c r="I29" s="33">
        <f>CASH_sept25!C29-C_RVS_24_26!B29</f>
        <v>0</v>
      </c>
      <c r="J29" s="33">
        <f>CASH_sept25!D29-C_RVS_24_26!C29</f>
        <v>25648</v>
      </c>
      <c r="K29" s="34">
        <f>CASH_sept25!E29-C_RVS_24_26!D29</f>
        <v>3651</v>
      </c>
      <c r="L29" s="35">
        <f>CASH_sept25!F29-C_RVS_24_26!E29</f>
        <v>3699</v>
      </c>
    </row>
    <row r="30" spans="1:12" ht="13.5" customHeight="1" x14ac:dyDescent="0.25">
      <c r="A30" s="41" t="s">
        <v>27</v>
      </c>
      <c r="B30" s="171">
        <f t="shared" ref="B30:E30" si="8">SUM(B31:B34)</f>
        <v>35245</v>
      </c>
      <c r="C30" s="45">
        <f t="shared" si="8"/>
        <v>40335</v>
      </c>
      <c r="D30" s="45">
        <f t="shared" si="8"/>
        <v>43473</v>
      </c>
      <c r="E30" s="43">
        <f t="shared" si="8"/>
        <v>46812</v>
      </c>
      <c r="F30" s="23"/>
      <c r="G30" s="184"/>
      <c r="H30" s="41" t="s">
        <v>27</v>
      </c>
      <c r="I30" s="45">
        <f t="shared" ref="I30:L30" si="9">SUM(I31:I34)</f>
        <v>1582.9379200000003</v>
      </c>
      <c r="J30" s="45">
        <f t="shared" si="9"/>
        <v>4566</v>
      </c>
      <c r="K30" s="45">
        <f t="shared" si="9"/>
        <v>5100</v>
      </c>
      <c r="L30" s="43">
        <f t="shared" si="9"/>
        <v>4609</v>
      </c>
    </row>
    <row r="31" spans="1:12" ht="13.5" customHeight="1" x14ac:dyDescent="0.25">
      <c r="A31" s="24" t="s">
        <v>28</v>
      </c>
      <c r="B31" s="240">
        <v>8</v>
      </c>
      <c r="C31" s="242">
        <v>0</v>
      </c>
      <c r="D31" s="242">
        <v>0</v>
      </c>
      <c r="E31" s="241">
        <v>0</v>
      </c>
      <c r="F31" s="23"/>
      <c r="G31" s="184"/>
      <c r="H31" s="24" t="s">
        <v>28</v>
      </c>
      <c r="I31" s="33">
        <f>CASH_sept25!C31-C_RVS_24_26!B31</f>
        <v>6.2415000000000003</v>
      </c>
      <c r="J31" s="33">
        <f>CASH_sept25!D31-C_RVS_24_26!C31</f>
        <v>50</v>
      </c>
      <c r="K31" s="34">
        <f>CASH_sept25!E31-C_RVS_24_26!D31</f>
        <v>0</v>
      </c>
      <c r="L31" s="35">
        <f>CASH_sept25!F31-C_RVS_24_26!E31</f>
        <v>0</v>
      </c>
    </row>
    <row r="32" spans="1:12" ht="13.5" customHeight="1" x14ac:dyDescent="0.25">
      <c r="A32" s="24" t="s">
        <v>29</v>
      </c>
      <c r="B32" s="240">
        <v>0</v>
      </c>
      <c r="C32" s="242">
        <v>0</v>
      </c>
      <c r="D32" s="242">
        <v>0</v>
      </c>
      <c r="E32" s="241">
        <v>0</v>
      </c>
      <c r="F32" s="23"/>
      <c r="G32" s="184"/>
      <c r="H32" s="24" t="s">
        <v>29</v>
      </c>
      <c r="I32" s="33">
        <f>CASH_sept25!C32-C_RVS_24_26!B32</f>
        <v>0</v>
      </c>
      <c r="J32" s="33">
        <f>CASH_sept25!D32-C_RVS_24_26!C32</f>
        <v>0</v>
      </c>
      <c r="K32" s="34">
        <f>CASH_sept25!E32-C_RVS_24_26!D32</f>
        <v>0</v>
      </c>
      <c r="L32" s="35">
        <f>CASH_sept25!F32-C_RVS_24_26!E32</f>
        <v>0</v>
      </c>
    </row>
    <row r="33" spans="1:12" ht="13.5" customHeight="1" x14ac:dyDescent="0.25">
      <c r="A33" s="24" t="s">
        <v>30</v>
      </c>
      <c r="B33" s="240">
        <v>35237</v>
      </c>
      <c r="C33" s="242">
        <v>40335</v>
      </c>
      <c r="D33" s="242">
        <v>43473</v>
      </c>
      <c r="E33" s="241">
        <v>46812</v>
      </c>
      <c r="F33" s="23"/>
      <c r="G33" s="184"/>
      <c r="H33" s="24" t="s">
        <v>30</v>
      </c>
      <c r="I33" s="33">
        <f>CASH_sept25!C33-C_RVS_24_26!B33</f>
        <v>1576.6964200000002</v>
      </c>
      <c r="J33" s="33">
        <f>CASH_sept25!D33-C_RVS_24_26!C33</f>
        <v>4516</v>
      </c>
      <c r="K33" s="34">
        <f>CASH_sept25!E33-C_RVS_24_26!D33</f>
        <v>5100</v>
      </c>
      <c r="L33" s="35">
        <f>CASH_sept25!F33-C_RVS_24_26!E33</f>
        <v>4609</v>
      </c>
    </row>
    <row r="34" spans="1:12" ht="13.5" customHeight="1" x14ac:dyDescent="0.25">
      <c r="A34" s="24" t="s">
        <v>31</v>
      </c>
      <c r="B34" s="240">
        <v>0</v>
      </c>
      <c r="C34" s="242">
        <v>0</v>
      </c>
      <c r="D34" s="242">
        <v>0</v>
      </c>
      <c r="E34" s="241">
        <v>0</v>
      </c>
      <c r="F34" s="23"/>
      <c r="G34" s="184"/>
      <c r="H34" s="24" t="s">
        <v>31</v>
      </c>
      <c r="I34" s="33">
        <f>CASH_sept25!C34-C_RVS_24_26!B34</f>
        <v>0</v>
      </c>
      <c r="J34" s="33">
        <f>CASH_sept25!D34-C_RVS_24_26!C34</f>
        <v>0</v>
      </c>
      <c r="K34" s="34">
        <f>CASH_sept25!E34-C_RVS_24_26!D34</f>
        <v>0</v>
      </c>
      <c r="L34" s="35">
        <f>CASH_sept25!F34-C_RVS_24_26!E34</f>
        <v>0</v>
      </c>
    </row>
    <row r="35" spans="1:12" ht="13.5" customHeight="1" x14ac:dyDescent="0.25">
      <c r="A35" s="41" t="s">
        <v>32</v>
      </c>
      <c r="B35" s="171">
        <f>SUM(B36:B37)</f>
        <v>976742</v>
      </c>
      <c r="C35" s="45">
        <f>SUM(C36:C37)</f>
        <v>997935</v>
      </c>
      <c r="D35" s="45">
        <f>SUM(D36:D37)</f>
        <v>1028239</v>
      </c>
      <c r="E35" s="43">
        <f>SUM(E36:E37)</f>
        <v>1048078</v>
      </c>
      <c r="F35" s="23"/>
      <c r="G35" s="184"/>
      <c r="H35" s="41" t="s">
        <v>32</v>
      </c>
      <c r="I35" s="45">
        <f>SUM(I36:I37)</f>
        <v>-3280.7563199999277</v>
      </c>
      <c r="J35" s="45">
        <f>SUM(J36:J37)</f>
        <v>25248</v>
      </c>
      <c r="K35" s="45">
        <f>SUM(K36:K37)</f>
        <v>31321</v>
      </c>
      <c r="L35" s="43">
        <f>SUM(L36:L37)</f>
        <v>25950</v>
      </c>
    </row>
    <row r="36" spans="1:12" ht="13.5" customHeight="1" x14ac:dyDescent="0.25">
      <c r="A36" s="24" t="s">
        <v>33</v>
      </c>
      <c r="B36" s="172">
        <v>620441</v>
      </c>
      <c r="C36" s="40">
        <v>630577</v>
      </c>
      <c r="D36" s="28">
        <v>648741</v>
      </c>
      <c r="E36" s="26">
        <v>660856</v>
      </c>
      <c r="F36" s="23"/>
      <c r="G36" s="184"/>
      <c r="H36" s="24" t="s">
        <v>33</v>
      </c>
      <c r="I36" s="33">
        <f>CASH_sept25!C36-C_RVS_24_26!B36</f>
        <v>-1723.8074799999595</v>
      </c>
      <c r="J36" s="33">
        <f>CASH_sept25!D36-C_RVS_24_26!C36</f>
        <v>26115</v>
      </c>
      <c r="K36" s="34">
        <f>CASH_sept25!E36-C_RVS_24_26!D36</f>
        <v>23828</v>
      </c>
      <c r="L36" s="35">
        <f>CASH_sept25!F36-C_RVS_24_26!E36</f>
        <v>19950</v>
      </c>
    </row>
    <row r="37" spans="1:12" ht="13.5" customHeight="1" x14ac:dyDescent="0.25">
      <c r="A37" s="24" t="s">
        <v>34</v>
      </c>
      <c r="B37" s="170">
        <v>356301</v>
      </c>
      <c r="C37" s="28">
        <v>367358</v>
      </c>
      <c r="D37" s="28">
        <v>379498</v>
      </c>
      <c r="E37" s="26">
        <v>387222</v>
      </c>
      <c r="F37" s="23"/>
      <c r="G37" s="184"/>
      <c r="H37" s="24" t="s">
        <v>34</v>
      </c>
      <c r="I37" s="33">
        <f>CASH_sept25!C37-C_RVS_24_26!B37</f>
        <v>-1556.9488399999682</v>
      </c>
      <c r="J37" s="33">
        <f>CASH_sept25!D37-C_RVS_24_26!C37</f>
        <v>-867</v>
      </c>
      <c r="K37" s="34">
        <f>CASH_sept25!E37-C_RVS_24_26!D37</f>
        <v>7493</v>
      </c>
      <c r="L37" s="35">
        <f>CASH_sept25!F37-C_RVS_24_26!E37</f>
        <v>6000</v>
      </c>
    </row>
    <row r="38" spans="1:12" ht="13.5" customHeight="1" x14ac:dyDescent="0.25">
      <c r="A38" s="41" t="s">
        <v>37</v>
      </c>
      <c r="B38" s="171">
        <f>+SUM(B39:B46,B49:B53)</f>
        <v>815349</v>
      </c>
      <c r="C38" s="45">
        <f>+SUM(C39:C46,C49:C53)</f>
        <v>1626121.1590802248</v>
      </c>
      <c r="D38" s="45">
        <f>+SUM(D39:D46,D49:D53)</f>
        <v>1570838.3820129696</v>
      </c>
      <c r="E38" s="43">
        <f>+SUM(E39:E46,E49:E53)</f>
        <v>1553339.4050568361</v>
      </c>
      <c r="F38" s="23"/>
      <c r="G38" s="184"/>
      <c r="H38" s="41" t="s">
        <v>37</v>
      </c>
      <c r="I38" s="45">
        <f>SUM(I39:I40,I41,I42,I45,I46,I49:I53,I43,I44)</f>
        <v>78138.817610000027</v>
      </c>
      <c r="J38" s="45">
        <f>SUM(J39:J40,J41,J42,J45,J46,J49:J53,J43,J44)</f>
        <v>-438021.15908022481</v>
      </c>
      <c r="K38" s="45">
        <f>SUM(K39:K40,K41,K42,K45,K46,K49:K53,K43,K44)</f>
        <v>-259031.38201296952</v>
      </c>
      <c r="L38" s="43">
        <f>SUM(L39:L40,L41,L42,L45,L46,L49:L53,L43,L44)</f>
        <v>-248367.40505683597</v>
      </c>
    </row>
    <row r="39" spans="1:12" ht="13.5" customHeight="1" x14ac:dyDescent="0.25">
      <c r="A39" s="53" t="s">
        <v>38</v>
      </c>
      <c r="B39" s="172">
        <v>0</v>
      </c>
      <c r="C39" s="40">
        <v>0</v>
      </c>
      <c r="D39" s="40">
        <v>0</v>
      </c>
      <c r="E39" s="54">
        <v>0</v>
      </c>
      <c r="F39" s="23"/>
      <c r="G39" s="184"/>
      <c r="H39" s="24" t="s">
        <v>38</v>
      </c>
      <c r="I39" s="33">
        <f>CASH_sept25!C39-C_RVS_24_26!B39</f>
        <v>0</v>
      </c>
      <c r="J39" s="33">
        <f>CASH_sept25!D39-C_RVS_24_26!C39</f>
        <v>0</v>
      </c>
      <c r="K39" s="34">
        <f>CASH_sept25!E39-C_RVS_24_26!D39</f>
        <v>0</v>
      </c>
      <c r="L39" s="35">
        <f>CASH_sept25!F39-C_RVS_24_26!E39</f>
        <v>0</v>
      </c>
    </row>
    <row r="40" spans="1:12" ht="13.5" customHeight="1" x14ac:dyDescent="0.25">
      <c r="A40" s="24" t="s">
        <v>39</v>
      </c>
      <c r="B40" s="172">
        <v>142480</v>
      </c>
      <c r="C40" s="40">
        <v>143594</v>
      </c>
      <c r="D40" s="40">
        <v>139552.5</v>
      </c>
      <c r="E40" s="54">
        <v>144312</v>
      </c>
      <c r="F40" s="23"/>
      <c r="G40" s="184"/>
      <c r="H40" s="24" t="s">
        <v>39</v>
      </c>
      <c r="I40" s="33">
        <f>CASH_sept25!C40-C_RVS_24_26!B40</f>
        <v>-1136.5241199999873</v>
      </c>
      <c r="J40" s="33">
        <f>CASH_sept25!D40-C_RVS_24_26!C40</f>
        <v>-17304</v>
      </c>
      <c r="K40" s="34">
        <f>CASH_sept25!E40-C_RVS_24_26!D40</f>
        <v>-1433.5</v>
      </c>
      <c r="L40" s="35">
        <f>CASH_sept25!F40-C_RVS_24_26!E40</f>
        <v>-4366</v>
      </c>
    </row>
    <row r="41" spans="1:12" ht="13.5" customHeight="1" x14ac:dyDescent="0.25">
      <c r="A41" s="53" t="s">
        <v>40</v>
      </c>
      <c r="B41" s="170">
        <v>0</v>
      </c>
      <c r="C41" s="28">
        <v>0</v>
      </c>
      <c r="D41" s="28">
        <v>0</v>
      </c>
      <c r="E41" s="26">
        <v>0</v>
      </c>
      <c r="F41" s="23"/>
      <c r="G41" s="184"/>
      <c r="H41" s="24" t="s">
        <v>40</v>
      </c>
      <c r="I41" s="33">
        <f>CASH_sept25!C41-C_RVS_24_26!B41</f>
        <v>0</v>
      </c>
      <c r="J41" s="33">
        <f>CASH_sept25!D41-C_RVS_24_26!C41</f>
        <v>0</v>
      </c>
      <c r="K41" s="34">
        <f>CASH_sept25!E41-C_RVS_24_26!D41</f>
        <v>0</v>
      </c>
      <c r="L41" s="35">
        <f>CASH_sept25!F41-C_RVS_24_26!E41</f>
        <v>0</v>
      </c>
    </row>
    <row r="42" spans="1:12" ht="13.5" customHeight="1" x14ac:dyDescent="0.25">
      <c r="A42" s="53" t="s">
        <v>41</v>
      </c>
      <c r="B42" s="170">
        <v>487881</v>
      </c>
      <c r="C42" s="28">
        <v>478439.15908022481</v>
      </c>
      <c r="D42" s="28">
        <v>433627.88201296952</v>
      </c>
      <c r="E42" s="26">
        <v>379373.40505683597</v>
      </c>
      <c r="F42" s="23"/>
      <c r="G42" s="184"/>
      <c r="H42" s="24" t="s">
        <v>41</v>
      </c>
      <c r="I42" s="33">
        <f>CASH_sept25!C42-C_RVS_24_26!B42</f>
        <v>73255.056949999998</v>
      </c>
      <c r="J42" s="33">
        <f>CASH_sept25!D42-C_RVS_24_26!C42</f>
        <v>214.84091977518983</v>
      </c>
      <c r="K42" s="34">
        <f>CASH_sept25!E42-C_RVS_24_26!D42</f>
        <v>-2374.8820129695232</v>
      </c>
      <c r="L42" s="35">
        <f>CASH_sept25!F42-C_RVS_24_26!E42</f>
        <v>2194.5949431640329</v>
      </c>
    </row>
    <row r="43" spans="1:12" ht="13.5" customHeight="1" x14ac:dyDescent="0.25">
      <c r="A43" s="53" t="s">
        <v>88</v>
      </c>
      <c r="B43" s="170">
        <v>0</v>
      </c>
      <c r="C43" s="28">
        <v>244933</v>
      </c>
      <c r="D43" s="28">
        <v>0</v>
      </c>
      <c r="E43" s="26">
        <v>0</v>
      </c>
      <c r="F43" s="23"/>
      <c r="G43" s="184"/>
      <c r="H43" s="24" t="s">
        <v>88</v>
      </c>
      <c r="I43" s="33">
        <f>CASH_sept25!C43-C_RVS_24_26!B43</f>
        <v>1956.5393999999999</v>
      </c>
      <c r="J43" s="33">
        <f>CASH_sept25!D43-C_RVS_24_26!C43</f>
        <v>-189261</v>
      </c>
      <c r="K43" s="34">
        <f>CASH_sept25!E43-C_RVS_24_26!D43</f>
        <v>0</v>
      </c>
      <c r="L43" s="35">
        <f>CASH_sept25!F43-C_RVS_24_26!E43</f>
        <v>0</v>
      </c>
    </row>
    <row r="44" spans="1:12" ht="13.5" customHeight="1" x14ac:dyDescent="0.25">
      <c r="A44" s="53" t="s">
        <v>89</v>
      </c>
      <c r="B44" s="170">
        <v>7111</v>
      </c>
      <c r="C44" s="28">
        <v>0</v>
      </c>
      <c r="D44" s="28">
        <v>0</v>
      </c>
      <c r="E44" s="26">
        <v>0</v>
      </c>
      <c r="F44" s="23"/>
      <c r="G44" s="184"/>
      <c r="H44" s="24" t="s">
        <v>89</v>
      </c>
      <c r="I44" s="33">
        <f>CASH_sept25!C44-C_RVS_24_26!B44</f>
        <v>417.92861000000084</v>
      </c>
      <c r="J44" s="33">
        <f>CASH_sept25!D44-C_RVS_24_26!C44</f>
        <v>347</v>
      </c>
      <c r="K44" s="34">
        <f>CASH_sept25!E44-C_RVS_24_26!D44</f>
        <v>0</v>
      </c>
      <c r="L44" s="35">
        <f>CASH_sept25!F44-C_RVS_24_26!E44</f>
        <v>0</v>
      </c>
    </row>
    <row r="45" spans="1:12" ht="13.5" customHeight="1" x14ac:dyDescent="0.25">
      <c r="A45" s="53" t="s">
        <v>42</v>
      </c>
      <c r="B45" s="170">
        <v>1750</v>
      </c>
      <c r="C45" s="28">
        <v>0</v>
      </c>
      <c r="D45" s="28">
        <v>0</v>
      </c>
      <c r="E45" s="26">
        <v>0</v>
      </c>
      <c r="F45" s="23"/>
      <c r="G45" s="184"/>
      <c r="H45" s="24" t="s">
        <v>42</v>
      </c>
      <c r="I45" s="33">
        <f>CASH_sept25!C45-C_RVS_24_26!B45</f>
        <v>367.90021999999999</v>
      </c>
      <c r="J45" s="33">
        <f>CASH_sept25!D45-C_RVS_24_26!C45</f>
        <v>1000</v>
      </c>
      <c r="K45" s="34">
        <f>CASH_sept25!E45-C_RVS_24_26!D45</f>
        <v>0</v>
      </c>
      <c r="L45" s="35">
        <f>CASH_sept25!F45-C_RVS_24_26!E45</f>
        <v>0</v>
      </c>
    </row>
    <row r="46" spans="1:12" ht="13.5" customHeight="1" x14ac:dyDescent="0.25">
      <c r="A46" s="53" t="s">
        <v>43</v>
      </c>
      <c r="B46" s="172">
        <v>328</v>
      </c>
      <c r="C46" s="40">
        <v>328</v>
      </c>
      <c r="D46" s="40">
        <v>328</v>
      </c>
      <c r="E46" s="54">
        <v>328</v>
      </c>
      <c r="F46" s="23"/>
      <c r="G46" s="184"/>
      <c r="H46" s="53" t="s">
        <v>43</v>
      </c>
      <c r="I46" s="33">
        <f>CASH_sept25!C46-C_RVS_24_26!B46</f>
        <v>32.989539999999977</v>
      </c>
      <c r="J46" s="33">
        <f>CASH_sept25!D46-C_RVS_24_26!C46</f>
        <v>34</v>
      </c>
      <c r="K46" s="34">
        <f>CASH_sept25!E46-C_RVS_24_26!D46</f>
        <v>33</v>
      </c>
      <c r="L46" s="35">
        <f>CASH_sept25!F46-C_RVS_24_26!E46</f>
        <v>33</v>
      </c>
    </row>
    <row r="47" spans="1:12" ht="13.5" customHeight="1" x14ac:dyDescent="0.25">
      <c r="A47" s="56" t="s">
        <v>10</v>
      </c>
      <c r="B47" s="172">
        <v>82</v>
      </c>
      <c r="C47" s="40">
        <v>82</v>
      </c>
      <c r="D47" s="40">
        <v>82</v>
      </c>
      <c r="E47" s="54">
        <v>82</v>
      </c>
      <c r="F47" s="23"/>
      <c r="G47" s="184"/>
      <c r="H47" s="56" t="s">
        <v>10</v>
      </c>
      <c r="I47" s="33">
        <f>CASH_sept25!C47-C_RVS_24_26!B47</f>
        <v>0.45482999999995855</v>
      </c>
      <c r="J47" s="33">
        <f>CASH_sept25!D47-C_RVS_24_26!C47</f>
        <v>1</v>
      </c>
      <c r="K47" s="34">
        <f>CASH_sept25!E47-C_RVS_24_26!D47</f>
        <v>-82</v>
      </c>
      <c r="L47" s="35">
        <f>CASH_sept25!F47-C_RVS_24_26!E47</f>
        <v>-82</v>
      </c>
    </row>
    <row r="48" spans="1:12" ht="13.5" customHeight="1" x14ac:dyDescent="0.25">
      <c r="A48" s="56" t="s">
        <v>11</v>
      </c>
      <c r="B48" s="172">
        <v>246</v>
      </c>
      <c r="C48" s="40">
        <v>246</v>
      </c>
      <c r="D48" s="40">
        <v>246</v>
      </c>
      <c r="E48" s="54">
        <v>246</v>
      </c>
      <c r="F48" s="23"/>
      <c r="G48" s="184"/>
      <c r="H48" s="56" t="s">
        <v>11</v>
      </c>
      <c r="I48" s="33">
        <f>CASH_sept25!C48-C_RVS_24_26!B48</f>
        <v>32.534710000000018</v>
      </c>
      <c r="J48" s="33">
        <f>CASH_sept25!D48-C_RVS_24_26!C48</f>
        <v>33</v>
      </c>
      <c r="K48" s="34">
        <f>CASH_sept25!E48-C_RVS_24_26!D48</f>
        <v>115</v>
      </c>
      <c r="L48" s="35">
        <f>CASH_sept25!F48-C_RVS_24_26!E48</f>
        <v>115</v>
      </c>
    </row>
    <row r="49" spans="1:12" ht="13.5" customHeight="1" x14ac:dyDescent="0.25">
      <c r="A49" s="53" t="s">
        <v>44</v>
      </c>
      <c r="B49" s="172">
        <v>1000</v>
      </c>
      <c r="C49" s="40">
        <v>1000</v>
      </c>
      <c r="D49" s="40">
        <v>1000</v>
      </c>
      <c r="E49" s="54">
        <v>1000</v>
      </c>
      <c r="F49" s="23"/>
      <c r="G49" s="184"/>
      <c r="H49" s="53" t="s">
        <v>44</v>
      </c>
      <c r="I49" s="33">
        <f>CASH_sept25!C49-C_RVS_24_26!B49</f>
        <v>-234.57236999999998</v>
      </c>
      <c r="J49" s="33">
        <f>CASH_sept25!D49-C_RVS_24_26!C49</f>
        <v>0</v>
      </c>
      <c r="K49" s="34">
        <f>CASH_sept25!E49-C_RVS_24_26!D49</f>
        <v>0</v>
      </c>
      <c r="L49" s="35">
        <f>CASH_sept25!F49-C_RVS_24_26!E49</f>
        <v>0</v>
      </c>
    </row>
    <row r="50" spans="1:12" ht="13.5" customHeight="1" x14ac:dyDescent="0.25">
      <c r="A50" s="53" t="s">
        <v>45</v>
      </c>
      <c r="B50" s="172">
        <v>30288</v>
      </c>
      <c r="C50" s="40">
        <v>30962</v>
      </c>
      <c r="D50" s="40">
        <v>31691</v>
      </c>
      <c r="E50" s="54">
        <v>21012</v>
      </c>
      <c r="F50" s="23"/>
      <c r="G50" s="184"/>
      <c r="H50" s="53" t="s">
        <v>45</v>
      </c>
      <c r="I50" s="33">
        <f>CASH_sept25!C50-C_RVS_24_26!B50</f>
        <v>-6.2651200000000244</v>
      </c>
      <c r="J50" s="33">
        <f>CASH_sept25!D50-C_RVS_24_26!C50</f>
        <v>-861</v>
      </c>
      <c r="K50" s="34">
        <f>CASH_sept25!E50-C_RVS_24_26!D50</f>
        <v>-1213</v>
      </c>
      <c r="L50" s="35">
        <f>CASH_sept25!F50-C_RVS_24_26!E50</f>
        <v>-1118</v>
      </c>
    </row>
    <row r="51" spans="1:12" ht="13.5" customHeight="1" x14ac:dyDescent="0.25">
      <c r="A51" s="53" t="s">
        <v>92</v>
      </c>
      <c r="B51" s="172">
        <v>0</v>
      </c>
      <c r="C51" s="40">
        <v>574140</v>
      </c>
      <c r="D51" s="40">
        <v>802596</v>
      </c>
      <c r="E51" s="54">
        <v>838582</v>
      </c>
      <c r="F51" s="23"/>
      <c r="G51" s="184"/>
      <c r="H51" s="53" t="s">
        <v>92</v>
      </c>
      <c r="I51" s="33">
        <f>CASH_sept25!C51-C_RVS_24_26!B51</f>
        <v>0</v>
      </c>
      <c r="J51" s="33">
        <f>CASH_sept25!D51-C_RVS_24_26!C51</f>
        <v>-235699</v>
      </c>
      <c r="K51" s="34">
        <f>CASH_sept25!E51-C_RVS_24_26!D51</f>
        <v>-274775</v>
      </c>
      <c r="L51" s="35">
        <f>CASH_sept25!F51-C_RVS_24_26!E51</f>
        <v>-289301</v>
      </c>
    </row>
    <row r="52" spans="1:12" ht="13.5" customHeight="1" x14ac:dyDescent="0.25">
      <c r="A52" s="53" t="s">
        <v>46</v>
      </c>
      <c r="B52" s="38">
        <v>5</v>
      </c>
      <c r="C52" s="40">
        <v>0</v>
      </c>
      <c r="D52" s="40">
        <v>0</v>
      </c>
      <c r="E52" s="54">
        <v>0</v>
      </c>
      <c r="F52" s="23"/>
      <c r="G52" s="184"/>
      <c r="H52" s="53" t="s">
        <v>46</v>
      </c>
      <c r="I52" s="33">
        <f>CASH_sept25!C52-C_RVS_24_26!B52</f>
        <v>5.8108000000000004</v>
      </c>
      <c r="J52" s="33">
        <f>CASH_sept25!D52-C_RVS_24_26!C52</f>
        <v>0</v>
      </c>
      <c r="K52" s="34">
        <f>CASH_sept25!E52-C_RVS_24_26!D52</f>
        <v>0</v>
      </c>
      <c r="L52" s="35">
        <f>CASH_sept25!F52-C_RVS_24_26!E52</f>
        <v>0</v>
      </c>
    </row>
    <row r="53" spans="1:12" ht="13.5" customHeight="1" x14ac:dyDescent="0.25">
      <c r="A53" s="24" t="s">
        <v>82</v>
      </c>
      <c r="B53" s="27">
        <v>144506</v>
      </c>
      <c r="C53" s="28">
        <v>152725</v>
      </c>
      <c r="D53" s="28">
        <v>162043</v>
      </c>
      <c r="E53" s="26">
        <v>168732</v>
      </c>
      <c r="F53" s="23"/>
      <c r="G53" s="184"/>
      <c r="H53" s="24" t="s">
        <v>48</v>
      </c>
      <c r="I53" s="33">
        <f>CASH_sept25!C53-C_RVS_24_26!B53</f>
        <v>3479.9537000000128</v>
      </c>
      <c r="J53" s="33">
        <f>CASH_sept25!D53-C_RVS_24_26!C53</f>
        <v>3508</v>
      </c>
      <c r="K53" s="34">
        <f>CASH_sept25!E53-C_RVS_24_26!D53</f>
        <v>20732</v>
      </c>
      <c r="L53" s="35">
        <f>CASH_sept25!F53-C_RVS_24_26!E53</f>
        <v>44190</v>
      </c>
    </row>
    <row r="54" spans="1:12" ht="13.5" customHeight="1" x14ac:dyDescent="0.25">
      <c r="A54" s="36" t="s">
        <v>10</v>
      </c>
      <c r="B54" s="27">
        <v>109423</v>
      </c>
      <c r="C54" s="28">
        <v>115803</v>
      </c>
      <c r="D54" s="28">
        <v>123215</v>
      </c>
      <c r="E54" s="26">
        <v>127846</v>
      </c>
      <c r="F54" s="23"/>
      <c r="G54" s="184"/>
      <c r="H54" s="36" t="s">
        <v>10</v>
      </c>
      <c r="I54" s="33">
        <f>CASH_sept25!C54-C_RVS_24_26!B54</f>
        <v>1127.6440900000016</v>
      </c>
      <c r="J54" s="33">
        <f>CASH_sept25!D54-C_RVS_24_26!C54</f>
        <v>1179</v>
      </c>
      <c r="K54" s="34">
        <f>CASH_sept25!E54-C_RVS_24_26!D54</f>
        <v>18744</v>
      </c>
      <c r="L54" s="35">
        <f>CASH_sept25!F54-C_RVS_24_26!E54</f>
        <v>33070</v>
      </c>
    </row>
    <row r="55" spans="1:12" ht="14.25" customHeight="1" x14ac:dyDescent="0.25">
      <c r="A55" s="57" t="s">
        <v>11</v>
      </c>
      <c r="B55" s="27">
        <v>0</v>
      </c>
      <c r="C55" s="28">
        <v>0</v>
      </c>
      <c r="D55" s="28">
        <v>0</v>
      </c>
      <c r="E55" s="26">
        <v>0</v>
      </c>
      <c r="F55" s="23"/>
      <c r="G55" s="184"/>
      <c r="H55" s="36" t="s">
        <v>11</v>
      </c>
      <c r="I55" s="33">
        <f>CASH_sept25!C55-C_RVS_24_26!B55</f>
        <v>2352.0509299999999</v>
      </c>
      <c r="J55" s="33">
        <f>CASH_sept25!D55-C_RVS_24_26!C55</f>
        <v>0</v>
      </c>
      <c r="K55" s="34">
        <f>CASH_sept25!E55-C_RVS_24_26!D55</f>
        <v>0</v>
      </c>
      <c r="L55" s="35">
        <f>CASH_sept25!F55-C_RVS_24_26!E55</f>
        <v>0</v>
      </c>
    </row>
    <row r="56" spans="1:12" ht="14.25" customHeight="1" x14ac:dyDescent="0.25">
      <c r="A56" s="58" t="s">
        <v>12</v>
      </c>
      <c r="B56" s="27">
        <v>0</v>
      </c>
      <c r="C56" s="28">
        <v>0</v>
      </c>
      <c r="D56" s="28">
        <v>0</v>
      </c>
      <c r="E56" s="26">
        <v>0</v>
      </c>
      <c r="F56" s="23"/>
      <c r="G56" s="184"/>
      <c r="H56" s="58" t="s">
        <v>12</v>
      </c>
      <c r="I56" s="33">
        <f>CASH_sept25!C56-C_RVS_24_26!B56</f>
        <v>0</v>
      </c>
      <c r="J56" s="33">
        <f>CASH_sept25!D56-C_RVS_24_26!C56</f>
        <v>0</v>
      </c>
      <c r="K56" s="34">
        <f>CASH_sept25!E56-C_RVS_24_26!D56</f>
        <v>0</v>
      </c>
      <c r="L56" s="35">
        <f>CASH_sept25!F56-C_RVS_24_26!E56</f>
        <v>0</v>
      </c>
    </row>
    <row r="57" spans="1:12" ht="14.25" customHeight="1" x14ac:dyDescent="0.25">
      <c r="A57" s="36" t="s">
        <v>49</v>
      </c>
      <c r="B57" s="27">
        <v>35083</v>
      </c>
      <c r="C57" s="28">
        <v>36922</v>
      </c>
      <c r="D57" s="28">
        <v>38828</v>
      </c>
      <c r="E57" s="26">
        <v>40886</v>
      </c>
      <c r="F57" s="23"/>
      <c r="G57" s="184"/>
      <c r="H57" s="36" t="s">
        <v>49</v>
      </c>
      <c r="I57" s="33">
        <f>CASH_sept25!C57-C_RVS_24_26!B57</f>
        <v>0.25867999999900348</v>
      </c>
      <c r="J57" s="33">
        <f>CASH_sept25!D57-C_RVS_24_26!C57</f>
        <v>2329</v>
      </c>
      <c r="K57" s="34">
        <f>CASH_sept25!E57-C_RVS_24_26!D57</f>
        <v>1988</v>
      </c>
      <c r="L57" s="35">
        <f>CASH_sept25!F57-C_RVS_24_26!E57</f>
        <v>11120</v>
      </c>
    </row>
    <row r="58" spans="1:12" ht="14.25" customHeight="1" x14ac:dyDescent="0.25">
      <c r="A58" s="59" t="s">
        <v>50</v>
      </c>
      <c r="B58" s="27">
        <v>0</v>
      </c>
      <c r="C58" s="28">
        <v>0</v>
      </c>
      <c r="D58" s="28">
        <v>0</v>
      </c>
      <c r="E58" s="26">
        <v>0</v>
      </c>
      <c r="F58" s="23"/>
      <c r="G58" s="184"/>
      <c r="H58" s="252" t="s">
        <v>50</v>
      </c>
      <c r="I58" s="33">
        <f>CASH_sept25!C58-C_RVS_24_26!B58</f>
        <v>0.25095000000000001</v>
      </c>
      <c r="J58" s="33">
        <f>CASH_sept25!D58-C_RVS_24_26!C58</f>
        <v>0</v>
      </c>
      <c r="K58" s="34">
        <f>CASH_sept25!E58-C_RVS_24_26!D58</f>
        <v>0</v>
      </c>
      <c r="L58" s="35">
        <f>CASH_sept25!F58-C_RVS_24_26!E58</f>
        <v>0</v>
      </c>
    </row>
    <row r="59" spans="1:12" ht="14.25" customHeight="1" x14ac:dyDescent="0.25">
      <c r="A59" s="59" t="s">
        <v>51</v>
      </c>
      <c r="B59" s="27">
        <v>-37</v>
      </c>
      <c r="C59" s="28">
        <v>0</v>
      </c>
      <c r="D59" s="28">
        <v>0</v>
      </c>
      <c r="E59" s="26">
        <v>0</v>
      </c>
      <c r="F59" s="23"/>
      <c r="G59" s="184"/>
      <c r="H59" s="252" t="s">
        <v>51</v>
      </c>
      <c r="I59" s="33">
        <f>CASH_sept25!C59-C_RVS_24_26!B59</f>
        <v>0.21298999999999779</v>
      </c>
      <c r="J59" s="33">
        <f>CASH_sept25!D59-C_RVS_24_26!C59</f>
        <v>3</v>
      </c>
      <c r="K59" s="34">
        <f>CASH_sept25!E59-C_RVS_24_26!D59</f>
        <v>0</v>
      </c>
      <c r="L59" s="35">
        <f>CASH_sept25!F59-C_RVS_24_26!E59</f>
        <v>0</v>
      </c>
    </row>
    <row r="60" spans="1:12" ht="14.25" customHeight="1" x14ac:dyDescent="0.25">
      <c r="A60" s="59" t="s">
        <v>52</v>
      </c>
      <c r="B60" s="27">
        <v>109460</v>
      </c>
      <c r="C60" s="28">
        <v>115803</v>
      </c>
      <c r="D60" s="28">
        <v>123215</v>
      </c>
      <c r="E60" s="26">
        <v>127846</v>
      </c>
      <c r="F60" s="23"/>
      <c r="G60" s="184"/>
      <c r="H60" s="252" t="s">
        <v>52</v>
      </c>
      <c r="I60" s="33">
        <f>CASH_sept25!C60-C_RVS_24_26!B60</f>
        <v>1053.7220099999977</v>
      </c>
      <c r="J60" s="33">
        <f>CASH_sept25!D60-C_RVS_24_26!C60</f>
        <v>1176</v>
      </c>
      <c r="K60" s="34">
        <f>CASH_sept25!E60-C_RVS_24_26!D60</f>
        <v>18744</v>
      </c>
      <c r="L60" s="35">
        <f>CASH_sept25!F60-C_RVS_24_26!E60</f>
        <v>33070</v>
      </c>
    </row>
    <row r="61" spans="1:12" ht="14.25" customHeight="1" thickBot="1" x14ac:dyDescent="0.3">
      <c r="A61" s="60" t="s">
        <v>53</v>
      </c>
      <c r="B61" s="63">
        <v>35083</v>
      </c>
      <c r="C61" s="64">
        <v>36922</v>
      </c>
      <c r="D61" s="64">
        <v>38828</v>
      </c>
      <c r="E61" s="62">
        <v>40886</v>
      </c>
      <c r="F61" s="23"/>
      <c r="G61" s="184"/>
      <c r="H61" s="253" t="s">
        <v>53</v>
      </c>
      <c r="I61" s="33">
        <f>CASH_sept25!C61-C_RVS_24_26!B61</f>
        <v>0.25867999999900348</v>
      </c>
      <c r="J61" s="33">
        <f>CASH_sept25!D61-C_RVS_24_26!C61</f>
        <v>2329</v>
      </c>
      <c r="K61" s="34">
        <f>CASH_sept25!E61-C_RVS_24_26!D61</f>
        <v>1988</v>
      </c>
      <c r="L61" s="35">
        <f>CASH_sept25!F61-C_RVS_24_26!E61</f>
        <v>11120</v>
      </c>
    </row>
    <row r="62" spans="1:12" ht="13.5" customHeight="1" x14ac:dyDescent="0.25">
      <c r="A62" s="16" t="s">
        <v>54</v>
      </c>
      <c r="B62" s="169">
        <f t="shared" ref="B62:E62" si="10">B63+B68</f>
        <v>17076195</v>
      </c>
      <c r="C62" s="67">
        <f t="shared" si="10"/>
        <v>18047877.666666668</v>
      </c>
      <c r="D62" s="67">
        <f t="shared" si="10"/>
        <v>18978555</v>
      </c>
      <c r="E62" s="66">
        <f t="shared" si="10"/>
        <v>19901408.833333332</v>
      </c>
      <c r="F62" s="23"/>
      <c r="G62" s="184"/>
      <c r="H62" s="16" t="s">
        <v>54</v>
      </c>
      <c r="I62" s="70">
        <f>I63+I68</f>
        <v>41688.199760037125</v>
      </c>
      <c r="J62" s="70">
        <f>J63+J68</f>
        <v>233257.33333333209</v>
      </c>
      <c r="K62" s="70">
        <f>K63+K68</f>
        <v>872538</v>
      </c>
      <c r="L62" s="71">
        <f>L63+L68</f>
        <v>958140.16666666698</v>
      </c>
    </row>
    <row r="63" spans="1:12" ht="13.5" customHeight="1" x14ac:dyDescent="0.25">
      <c r="A63" s="72" t="s">
        <v>55</v>
      </c>
      <c r="B63" s="171">
        <f t="shared" ref="B63:E63" si="11">B64+B67</f>
        <v>11210227</v>
      </c>
      <c r="C63" s="45">
        <f t="shared" si="11"/>
        <v>11782510.000000002</v>
      </c>
      <c r="D63" s="45">
        <f t="shared" si="11"/>
        <v>12373119.5</v>
      </c>
      <c r="E63" s="43">
        <f t="shared" si="11"/>
        <v>12972989.666666666</v>
      </c>
      <c r="F63" s="23"/>
      <c r="G63" s="184"/>
      <c r="H63" s="72" t="s">
        <v>55</v>
      </c>
      <c r="I63" s="45">
        <f>I64+I67</f>
        <v>6271.2897000020603</v>
      </c>
      <c r="J63" s="45">
        <f t="shared" ref="J63:L63" si="12">J64+J67</f>
        <v>183709.99999999814</v>
      </c>
      <c r="K63" s="45">
        <f t="shared" si="12"/>
        <v>426208.5</v>
      </c>
      <c r="L63" s="43">
        <f t="shared" si="12"/>
        <v>519899.33333333395</v>
      </c>
    </row>
    <row r="64" spans="1:12" s="3" customFormat="1" ht="13.5" customHeight="1" x14ac:dyDescent="0.25">
      <c r="A64" s="29" t="s">
        <v>56</v>
      </c>
      <c r="B64" s="170">
        <f t="shared" ref="B64:E64" si="13">B65+B66</f>
        <v>11210227</v>
      </c>
      <c r="C64" s="28">
        <f t="shared" si="13"/>
        <v>11782510.000000002</v>
      </c>
      <c r="D64" s="28">
        <f t="shared" si="13"/>
        <v>12373119.5</v>
      </c>
      <c r="E64" s="26">
        <f t="shared" si="13"/>
        <v>12972989.666666666</v>
      </c>
      <c r="F64" s="23"/>
      <c r="G64" s="184"/>
      <c r="H64" s="29" t="s">
        <v>56</v>
      </c>
      <c r="I64" s="28">
        <f t="shared" ref="I64:L64" si="14">I65+I66</f>
        <v>6271.2897000020603</v>
      </c>
      <c r="J64" s="28">
        <f t="shared" si="14"/>
        <v>183709.99999999814</v>
      </c>
      <c r="K64" s="28">
        <f t="shared" si="14"/>
        <v>426208.5</v>
      </c>
      <c r="L64" s="26">
        <f t="shared" si="14"/>
        <v>519899.33333333395</v>
      </c>
    </row>
    <row r="65" spans="1:17" s="3" customFormat="1" ht="13.5" customHeight="1" x14ac:dyDescent="0.25">
      <c r="A65" s="29" t="s">
        <v>57</v>
      </c>
      <c r="B65" s="170">
        <v>10790151</v>
      </c>
      <c r="C65" s="28">
        <v>11563780.000000002</v>
      </c>
      <c r="D65" s="28">
        <v>12154347.5</v>
      </c>
      <c r="E65" s="26">
        <v>12754751.666666666</v>
      </c>
      <c r="F65" s="23"/>
      <c r="G65" s="184"/>
      <c r="H65" s="29" t="s">
        <v>57</v>
      </c>
      <c r="I65" s="28">
        <f>CASH_sept25!C65-C_RVS_24_26!B65</f>
        <v>-9007.7807999979705</v>
      </c>
      <c r="J65" s="28">
        <f>CASH_sept25!D65-C_RVS_24_26!C65</f>
        <v>182789.99999999814</v>
      </c>
      <c r="K65" s="28">
        <f>CASH_sept25!E65-C_RVS_24_26!D65</f>
        <v>426089.5</v>
      </c>
      <c r="L65" s="26">
        <f>CASH_sept25!F65-C_RVS_24_26!E65</f>
        <v>520466.33333333395</v>
      </c>
    </row>
    <row r="66" spans="1:17" s="3" customFormat="1" ht="13.5" customHeight="1" x14ac:dyDescent="0.25">
      <c r="A66" s="29" t="s">
        <v>58</v>
      </c>
      <c r="B66" s="170">
        <v>420076</v>
      </c>
      <c r="C66" s="28">
        <v>218730</v>
      </c>
      <c r="D66" s="28">
        <v>218772</v>
      </c>
      <c r="E66" s="26">
        <v>218238</v>
      </c>
      <c r="F66" s="23"/>
      <c r="G66" s="184"/>
      <c r="H66" s="29" t="s">
        <v>58</v>
      </c>
      <c r="I66" s="28">
        <f>CASH_sept25!C66-C_RVS_24_26!B66</f>
        <v>15279.070500000031</v>
      </c>
      <c r="J66" s="28">
        <f>CASH_sept25!D66-C_RVS_24_26!C66</f>
        <v>920</v>
      </c>
      <c r="K66" s="28">
        <f>CASH_sept25!E66-C_RVS_24_26!D66</f>
        <v>119</v>
      </c>
      <c r="L66" s="26">
        <f>CASH_sept25!F66-C_RVS_24_26!E66</f>
        <v>-567</v>
      </c>
    </row>
    <row r="67" spans="1:17" s="3" customFormat="1" ht="13.5" customHeight="1" x14ac:dyDescent="0.25">
      <c r="A67" s="29" t="s">
        <v>83</v>
      </c>
      <c r="B67" s="170">
        <v>0</v>
      </c>
      <c r="C67" s="28">
        <v>0</v>
      </c>
      <c r="D67" s="28">
        <v>0</v>
      </c>
      <c r="E67" s="26">
        <v>0</v>
      </c>
      <c r="F67" s="23"/>
      <c r="G67" s="184"/>
      <c r="H67" s="29" t="s">
        <v>83</v>
      </c>
      <c r="I67" s="28">
        <f>CASH_sept25!C67-C_RVS_24_26!B67</f>
        <v>0</v>
      </c>
      <c r="J67" s="28">
        <f>CASH_sept25!D67-C_RVS_24_26!C67</f>
        <v>0</v>
      </c>
      <c r="K67" s="28">
        <f>CASH_sept25!E67-C_RVS_24_26!D67</f>
        <v>0</v>
      </c>
      <c r="L67" s="26">
        <f>CASH_sept25!F67-C_RVS_24_26!E67</f>
        <v>0</v>
      </c>
    </row>
    <row r="68" spans="1:17" s="3" customFormat="1" ht="13.5" customHeight="1" x14ac:dyDescent="0.25">
      <c r="A68" s="72" t="s">
        <v>59</v>
      </c>
      <c r="B68" s="171">
        <f t="shared" ref="B68:E68" si="15">B69</f>
        <v>5865968</v>
      </c>
      <c r="C68" s="45">
        <f t="shared" si="15"/>
        <v>6265367.666666666</v>
      </c>
      <c r="D68" s="45">
        <f t="shared" si="15"/>
        <v>6605435.5</v>
      </c>
      <c r="E68" s="43">
        <f t="shared" si="15"/>
        <v>6928419.166666667</v>
      </c>
      <c r="F68" s="23"/>
      <c r="G68" s="184"/>
      <c r="H68" s="72" t="s">
        <v>59</v>
      </c>
      <c r="I68" s="45">
        <f t="shared" ref="I68:L68" si="16">I69</f>
        <v>35416.910060035065</v>
      </c>
      <c r="J68" s="45">
        <f t="shared" si="16"/>
        <v>49547.333333333954</v>
      </c>
      <c r="K68" s="45">
        <f t="shared" si="16"/>
        <v>446329.5</v>
      </c>
      <c r="L68" s="43">
        <f t="shared" si="16"/>
        <v>438240.83333333302</v>
      </c>
    </row>
    <row r="69" spans="1:17" s="3" customFormat="1" ht="13.5" customHeight="1" x14ac:dyDescent="0.25">
      <c r="A69" s="29" t="s">
        <v>56</v>
      </c>
      <c r="B69" s="170">
        <v>5865968</v>
      </c>
      <c r="C69" s="28">
        <v>6265367.666666666</v>
      </c>
      <c r="D69" s="28">
        <v>6605435.5</v>
      </c>
      <c r="E69" s="26">
        <v>6928419.166666667</v>
      </c>
      <c r="F69" s="23"/>
      <c r="G69" s="184"/>
      <c r="H69" s="29" t="s">
        <v>56</v>
      </c>
      <c r="I69" s="28">
        <f>CASH_sept25!C69-C_RVS_24_26!B69</f>
        <v>35416.910060035065</v>
      </c>
      <c r="J69" s="28">
        <f>CASH_sept25!D69-C_RVS_24_26!C69</f>
        <v>49547.333333333954</v>
      </c>
      <c r="K69" s="28">
        <f>CASH_sept25!E69-C_RVS_24_26!D69</f>
        <v>446329.5</v>
      </c>
      <c r="L69" s="26">
        <f>CASH_sept25!F69-C_RVS_24_26!E69</f>
        <v>438240.83333333302</v>
      </c>
    </row>
    <row r="70" spans="1:17" s="3" customFormat="1" ht="14.25" customHeight="1" thickBot="1" x14ac:dyDescent="0.3">
      <c r="A70" s="76" t="s">
        <v>60</v>
      </c>
      <c r="B70" s="172">
        <v>45434</v>
      </c>
      <c r="C70" s="40">
        <v>46353</v>
      </c>
      <c r="D70" s="40">
        <v>45991</v>
      </c>
      <c r="E70" s="54">
        <v>44295</v>
      </c>
      <c r="F70" s="23"/>
      <c r="G70" s="184"/>
      <c r="H70" s="76" t="s">
        <v>60</v>
      </c>
      <c r="I70" s="40">
        <f>CASH_sept25!C70-C_RVS_24_26!B70</f>
        <v>4137</v>
      </c>
      <c r="J70" s="40">
        <f>CASH_sept25!D70-C_RVS_24_26!C70</f>
        <v>675</v>
      </c>
      <c r="K70" s="40">
        <f>CASH_sept25!E70-C_RVS_24_26!D70</f>
        <v>2068</v>
      </c>
      <c r="L70" s="54">
        <f>CASH_sept25!F70-C_RVS_24_26!E70</f>
        <v>1717</v>
      </c>
    </row>
    <row r="71" spans="1:17" s="3" customFormat="1" ht="14.25" customHeight="1" thickBot="1" x14ac:dyDescent="0.3">
      <c r="A71" s="78" t="s">
        <v>61</v>
      </c>
      <c r="B71" s="173">
        <f>B38+B35+B30+B18+B5</f>
        <v>23211740</v>
      </c>
      <c r="C71" s="82">
        <f>C38+C35+C30+C18+C5</f>
        <v>26907222.197849896</v>
      </c>
      <c r="D71" s="82">
        <f>D38+D35+D30+D18+D5</f>
        <v>28420201.551981132</v>
      </c>
      <c r="E71" s="80">
        <f>E38+E35+E30+E18+E5</f>
        <v>28827131.89125916</v>
      </c>
      <c r="F71" s="23"/>
      <c r="G71" s="184"/>
      <c r="H71" s="78" t="s">
        <v>61</v>
      </c>
      <c r="I71" s="82">
        <f>+I38+I35+I30+I18+I5</f>
        <v>-65568.208829999872</v>
      </c>
      <c r="J71" s="82">
        <f>+J38+J35+J30+J18+J5</f>
        <v>-1585700.1978498937</v>
      </c>
      <c r="K71" s="82">
        <f>+K38+K35+K30+K18+K5</f>
        <v>-591478.55198113411</v>
      </c>
      <c r="L71" s="80">
        <f>+L38+L35+L30+L18+L5</f>
        <v>-1038668.8912591604</v>
      </c>
      <c r="M71" s="22"/>
      <c r="N71" s="22"/>
      <c r="O71" s="22"/>
      <c r="P71" s="22"/>
      <c r="Q71" s="22"/>
    </row>
    <row r="72" spans="1:17" s="3" customFormat="1" ht="13.5" customHeight="1" x14ac:dyDescent="0.25">
      <c r="A72" s="83" t="s">
        <v>62</v>
      </c>
      <c r="B72" s="233">
        <f>B9+B13+B17+B19+B20+B30+B47+B52+B54+B39+B40+B43+B44+B51+B42</f>
        <v>18393820</v>
      </c>
      <c r="C72" s="85">
        <f t="shared" ref="C72:E72" si="17">C9+C13+C17+C19+C20+C30+C47+C52+C54+C39+C40+C43+C44+C51+C42</f>
        <v>22403118.877849896</v>
      </c>
      <c r="D72" s="85">
        <f t="shared" si="17"/>
        <v>23469368.591981135</v>
      </c>
      <c r="E72" s="84">
        <f t="shared" si="17"/>
        <v>23664859.423259158</v>
      </c>
      <c r="F72" s="23"/>
      <c r="G72" s="184"/>
      <c r="H72" s="83" t="s">
        <v>62</v>
      </c>
      <c r="I72" s="85">
        <f>CASH_sept25!C72-C_RVS_24_26!B72</f>
        <v>-77140.175249997526</v>
      </c>
      <c r="J72" s="85">
        <f>CASH_sept25!D72-C_RVS_24_26!C72</f>
        <v>-1616715.8778498955</v>
      </c>
      <c r="K72" s="85">
        <f>CASH_sept25!E72-C_RVS_24_26!D72</f>
        <v>-554467.59198113531</v>
      </c>
      <c r="L72" s="84">
        <f>CASH_sept25!F72-C_RVS_24_26!E72</f>
        <v>-921837.42325915769</v>
      </c>
      <c r="M72" s="22"/>
      <c r="N72" s="22"/>
      <c r="O72" s="22"/>
      <c r="P72" s="22"/>
      <c r="Q72" s="22"/>
    </row>
    <row r="73" spans="1:17" s="3" customFormat="1" ht="13.5" customHeight="1" x14ac:dyDescent="0.25">
      <c r="A73" s="83" t="s">
        <v>63</v>
      </c>
      <c r="B73" s="233">
        <f t="shared" ref="B73:E73" si="18">+B57</f>
        <v>35083</v>
      </c>
      <c r="C73" s="85">
        <f t="shared" si="18"/>
        <v>36922</v>
      </c>
      <c r="D73" s="85">
        <f t="shared" si="18"/>
        <v>38828</v>
      </c>
      <c r="E73" s="84">
        <f t="shared" si="18"/>
        <v>40886</v>
      </c>
      <c r="F73" s="23"/>
      <c r="G73" s="184"/>
      <c r="H73" s="83" t="s">
        <v>63</v>
      </c>
      <c r="I73" s="85">
        <f>CASH_sept25!C73-C_RVS_24_26!B73</f>
        <v>0.25867999999900348</v>
      </c>
      <c r="J73" s="85">
        <f>CASH_sept25!D73-C_RVS_24_26!C73</f>
        <v>2329</v>
      </c>
      <c r="K73" s="85">
        <f>CASH_sept25!E73-C_RVS_24_26!D73</f>
        <v>1988</v>
      </c>
      <c r="L73" s="84">
        <f>CASH_sept25!F73-C_RVS_24_26!E73</f>
        <v>11120</v>
      </c>
      <c r="M73" s="22"/>
      <c r="N73" s="22"/>
      <c r="O73" s="22"/>
      <c r="P73" s="22"/>
      <c r="Q73" s="22"/>
    </row>
    <row r="74" spans="1:17" s="3" customFormat="1" ht="13.5" customHeight="1" x14ac:dyDescent="0.25">
      <c r="A74" s="24" t="s">
        <v>64</v>
      </c>
      <c r="B74" s="170">
        <v>0</v>
      </c>
      <c r="C74" s="28">
        <v>0</v>
      </c>
      <c r="D74" s="28">
        <v>0</v>
      </c>
      <c r="E74" s="26">
        <v>0</v>
      </c>
      <c r="F74" s="23"/>
      <c r="G74" s="184"/>
      <c r="H74" s="24" t="s">
        <v>64</v>
      </c>
      <c r="I74" s="85">
        <f>CASH_sept25!C74-C_RVS_24_26!B74</f>
        <v>0</v>
      </c>
      <c r="J74" s="85">
        <f>CASH_sept25!D74-C_RVS_24_26!C74</f>
        <v>0</v>
      </c>
      <c r="K74" s="85">
        <f>CASH_sept25!E74-C_RVS_24_26!D74</f>
        <v>0</v>
      </c>
      <c r="L74" s="84">
        <f>CASH_sept25!F74-C_RVS_24_26!E74</f>
        <v>0</v>
      </c>
      <c r="M74" s="22"/>
      <c r="N74" s="22"/>
      <c r="O74" s="22"/>
      <c r="P74" s="22"/>
      <c r="Q74" s="22"/>
    </row>
    <row r="75" spans="1:17" s="3" customFormat="1" ht="13.5" customHeight="1" x14ac:dyDescent="0.25">
      <c r="A75" s="24" t="s">
        <v>65</v>
      </c>
      <c r="B75" s="170">
        <f>B10+B36+B37+B48+B55+B14</f>
        <v>3617955</v>
      </c>
      <c r="C75" s="28">
        <f>C10+C36+C37+C48+C55+C14</f>
        <v>3235831.92</v>
      </c>
      <c r="D75" s="28">
        <f>D10+D36+D37+D48+D55+D14</f>
        <v>3536530.5933333337</v>
      </c>
      <c r="E75" s="26">
        <f>E10+E36+E37+E48+E55+E14</f>
        <v>3686773.358</v>
      </c>
      <c r="F75" s="23"/>
      <c r="G75" s="184"/>
      <c r="H75" s="24" t="s">
        <v>65</v>
      </c>
      <c r="I75" s="85">
        <f>CASH_sept25!C75-C_RVS_24_26!B75</f>
        <v>7743.0204000002705</v>
      </c>
      <c r="J75" s="85">
        <f>CASH_sept25!D75-C_RVS_24_26!C75</f>
        <v>29361.080000000075</v>
      </c>
      <c r="K75" s="85">
        <f>CASH_sept25!E75-C_RVS_24_26!D75</f>
        <v>-19658.593333333731</v>
      </c>
      <c r="L75" s="84">
        <f>CASH_sept25!F75-C_RVS_24_26!E75</f>
        <v>-79847.358000000007</v>
      </c>
      <c r="M75" s="22"/>
      <c r="N75" s="22"/>
      <c r="O75" s="22"/>
      <c r="P75" s="22"/>
      <c r="Q75" s="22"/>
    </row>
    <row r="76" spans="1:17" s="3" customFormat="1" ht="13.5" customHeight="1" x14ac:dyDescent="0.25">
      <c r="A76" s="24" t="s">
        <v>66</v>
      </c>
      <c r="B76" s="170">
        <f>B11+B56+B15</f>
        <v>1131844</v>
      </c>
      <c r="C76" s="28">
        <f>C11+C56+C15</f>
        <v>1199387.3999999999</v>
      </c>
      <c r="D76" s="28">
        <f>D11+D56+D15</f>
        <v>1342783.3666666667</v>
      </c>
      <c r="E76" s="26">
        <f>E11+E56+E15</f>
        <v>1412601.11</v>
      </c>
      <c r="F76" s="23"/>
      <c r="G76" s="184"/>
      <c r="H76" s="24" t="s">
        <v>66</v>
      </c>
      <c r="I76" s="85">
        <f>CASH_sept25!C76-C_RVS_24_26!B76</f>
        <v>3701.62461000029</v>
      </c>
      <c r="J76" s="85">
        <f>CASH_sept25!D76-C_RVS_24_26!C76</f>
        <v>-813.39999999990687</v>
      </c>
      <c r="K76" s="85">
        <f>CASH_sept25!E76-C_RVS_24_26!D76</f>
        <v>-17127.366666666698</v>
      </c>
      <c r="L76" s="84">
        <f>CASH_sept25!F76-C_RVS_24_26!E76</f>
        <v>-45986.110000000102</v>
      </c>
      <c r="M76" s="22"/>
      <c r="N76" s="22"/>
      <c r="O76" s="22"/>
      <c r="P76" s="22"/>
      <c r="Q76" s="22"/>
    </row>
    <row r="77" spans="1:17" ht="13.5" customHeight="1" x14ac:dyDescent="0.25">
      <c r="A77" s="24" t="s">
        <v>67</v>
      </c>
      <c r="B77" s="170">
        <f>B45</f>
        <v>1750</v>
      </c>
      <c r="C77" s="28">
        <f>C45</f>
        <v>0</v>
      </c>
      <c r="D77" s="28">
        <f>D45</f>
        <v>0</v>
      </c>
      <c r="E77" s="26">
        <f>E45</f>
        <v>0</v>
      </c>
      <c r="F77" s="23"/>
      <c r="G77" s="184"/>
      <c r="H77" s="24" t="s">
        <v>67</v>
      </c>
      <c r="I77" s="85">
        <f>CASH_sept25!C77-C_RVS_24_26!B77</f>
        <v>367.90021999999999</v>
      </c>
      <c r="J77" s="85">
        <f>CASH_sept25!D77-C_RVS_24_26!C77</f>
        <v>1000</v>
      </c>
      <c r="K77" s="85">
        <f>CASH_sept25!E77-C_RVS_24_26!D77</f>
        <v>0</v>
      </c>
      <c r="L77" s="84">
        <f>CASH_sept25!F77-C_RVS_24_26!E77</f>
        <v>0</v>
      </c>
      <c r="M77" s="22"/>
      <c r="N77" s="22"/>
      <c r="O77" s="22"/>
      <c r="P77" s="22"/>
      <c r="Q77" s="22"/>
    </row>
    <row r="78" spans="1:17" ht="13.5" customHeight="1" x14ac:dyDescent="0.25">
      <c r="A78" s="24" t="s">
        <v>68</v>
      </c>
      <c r="B78" s="170">
        <f>B49+B50</f>
        <v>31288</v>
      </c>
      <c r="C78" s="28">
        <f>C49+C50</f>
        <v>31962</v>
      </c>
      <c r="D78" s="28">
        <f>D49+D50</f>
        <v>32691</v>
      </c>
      <c r="E78" s="26">
        <f>E49+E50</f>
        <v>22012</v>
      </c>
      <c r="F78" s="23"/>
      <c r="G78" s="184"/>
      <c r="H78" s="24" t="s">
        <v>68</v>
      </c>
      <c r="I78" s="85">
        <f>CASH_sept25!C78-C_RVS_24_26!B78</f>
        <v>-240.83749000000171</v>
      </c>
      <c r="J78" s="85">
        <f>CASH_sept25!D78-C_RVS_24_26!C78</f>
        <v>-861</v>
      </c>
      <c r="K78" s="85">
        <f>CASH_sept25!E78-C_RVS_24_26!D78</f>
        <v>-2213</v>
      </c>
      <c r="L78" s="84">
        <f>CASH_sept25!F78-C_RVS_24_26!E78</f>
        <v>-2118</v>
      </c>
      <c r="M78" s="22"/>
      <c r="N78" s="22"/>
      <c r="O78" s="22"/>
      <c r="P78" s="22"/>
      <c r="Q78" s="22"/>
    </row>
    <row r="79" spans="1:17" ht="14.25" customHeight="1" thickBot="1" x14ac:dyDescent="0.3">
      <c r="A79" s="86" t="s">
        <v>69</v>
      </c>
      <c r="B79" s="245">
        <f t="shared" ref="B79:E79" si="19">B62</f>
        <v>17076195</v>
      </c>
      <c r="C79" s="88">
        <f t="shared" si="19"/>
        <v>18047877.666666668</v>
      </c>
      <c r="D79" s="88">
        <f t="shared" si="19"/>
        <v>18978555</v>
      </c>
      <c r="E79" s="87">
        <f t="shared" si="19"/>
        <v>19901408.833333332</v>
      </c>
      <c r="F79" s="23"/>
      <c r="G79" s="184"/>
      <c r="H79" s="86" t="s">
        <v>69</v>
      </c>
      <c r="I79" s="88">
        <f>CASH_sept25!C79-C_RVS_24_26!B79</f>
        <v>41688.19976003468</v>
      </c>
      <c r="J79" s="88">
        <f>CASH_sept25!D79-C_RVS_24_26!C79</f>
        <v>233257.33333333209</v>
      </c>
      <c r="K79" s="88">
        <f>CASH_sept25!E79-C_RVS_24_26!D79</f>
        <v>872538</v>
      </c>
      <c r="L79" s="87">
        <f>CASH_sept25!F79-C_RVS_24_26!E79</f>
        <v>958140.16666666791</v>
      </c>
      <c r="M79" s="22"/>
      <c r="N79" s="22"/>
      <c r="O79" s="22"/>
      <c r="P79" s="22"/>
      <c r="Q79" s="22"/>
    </row>
    <row r="80" spans="1:17" ht="14.25" customHeight="1" thickBot="1" x14ac:dyDescent="0.3">
      <c r="A80" s="89" t="s">
        <v>70</v>
      </c>
      <c r="B80" s="246">
        <f t="shared" ref="B80:E80" si="20">B71+B79</f>
        <v>40287935</v>
      </c>
      <c r="C80" s="239">
        <f t="shared" si="20"/>
        <v>44955099.864516564</v>
      </c>
      <c r="D80" s="239">
        <f t="shared" si="20"/>
        <v>47398756.551981136</v>
      </c>
      <c r="E80" s="90">
        <f t="shared" si="20"/>
        <v>48728540.724592492</v>
      </c>
      <c r="F80" s="23"/>
      <c r="G80" s="184"/>
      <c r="H80" s="89" t="s">
        <v>70</v>
      </c>
      <c r="I80" s="82">
        <f t="shared" ref="I80:L80" si="21">+I79+I71</f>
        <v>-23880.009069965192</v>
      </c>
      <c r="J80" s="82">
        <f t="shared" si="21"/>
        <v>-1352442.8645165616</v>
      </c>
      <c r="K80" s="82">
        <f t="shared" si="21"/>
        <v>281059.44801886589</v>
      </c>
      <c r="L80" s="80">
        <f t="shared" si="21"/>
        <v>-80528.72459249245</v>
      </c>
      <c r="M80" s="22"/>
      <c r="N80" s="22"/>
      <c r="O80" s="22"/>
      <c r="P80" s="22"/>
      <c r="Q80" s="22"/>
    </row>
    <row r="81" spans="1:12" ht="17.25" customHeight="1" thickBot="1" x14ac:dyDescent="0.35">
      <c r="A81" s="120"/>
      <c r="B81" s="229"/>
      <c r="C81" s="229"/>
      <c r="D81" s="229"/>
      <c r="E81" s="229"/>
      <c r="F81" s="23"/>
      <c r="G81" s="22"/>
      <c r="H81" s="92"/>
      <c r="I81" s="221"/>
      <c r="J81" s="221"/>
      <c r="K81" s="221"/>
      <c r="L81" s="221"/>
    </row>
    <row r="82" spans="1:12" ht="14.25" customHeight="1" thickBot="1" x14ac:dyDescent="0.35">
      <c r="A82" s="177" t="s">
        <v>84</v>
      </c>
      <c r="B82" s="129">
        <v>976805</v>
      </c>
      <c r="C82" s="130">
        <v>1080597</v>
      </c>
      <c r="D82" s="130">
        <v>1169896</v>
      </c>
      <c r="E82" s="127">
        <v>1217442</v>
      </c>
      <c r="F82" s="23"/>
      <c r="G82" s="184"/>
      <c r="H82" s="100" t="s">
        <v>74</v>
      </c>
      <c r="I82" s="131">
        <f>CASH_sept25!C82-C_RVS_24_26!B82</f>
        <v>48902</v>
      </c>
      <c r="J82" s="131">
        <f>CASH_sept25!D82-C_RVS_24_26!C82</f>
        <v>-24338</v>
      </c>
      <c r="K82" s="131">
        <f>CASH_sept25!E82-C_RVS_24_26!D82</f>
        <v>-46765</v>
      </c>
      <c r="L82" s="131">
        <f>CASH_sept25!F82-C_RVS_24_26!E82</f>
        <v>-42643</v>
      </c>
    </row>
    <row r="83" spans="1:12" x14ac:dyDescent="0.25">
      <c r="B83" s="164"/>
      <c r="C83" s="164"/>
      <c r="D83" s="164"/>
      <c r="E83" s="164"/>
      <c r="I83" s="133"/>
      <c r="J83" s="133"/>
      <c r="K83" s="133"/>
      <c r="L83" s="133"/>
    </row>
    <row r="84" spans="1:12" ht="13" x14ac:dyDescent="0.3">
      <c r="A84" s="402" t="s">
        <v>99</v>
      </c>
      <c r="B84" s="132"/>
      <c r="C84" s="132"/>
      <c r="D84" s="132"/>
      <c r="E84" s="132"/>
      <c r="I84" s="133"/>
      <c r="J84" s="133"/>
      <c r="K84" s="133"/>
      <c r="L84" s="133"/>
    </row>
    <row r="85" spans="1:12" ht="13" x14ac:dyDescent="0.3">
      <c r="A85" s="402" t="s">
        <v>100</v>
      </c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</row>
    <row r="86" spans="1:12" x14ac:dyDescent="0.25">
      <c r="B86" s="132"/>
      <c r="C86" s="132"/>
      <c r="D86" s="132"/>
      <c r="E86" s="132"/>
      <c r="I86" s="132"/>
      <c r="J86" s="132"/>
      <c r="K86" s="132"/>
      <c r="L86" s="132"/>
    </row>
    <row r="87" spans="1:12" x14ac:dyDescent="0.25">
      <c r="B87" s="132"/>
      <c r="C87" s="132"/>
      <c r="D87" s="132"/>
      <c r="E87" s="132"/>
      <c r="I87" s="132"/>
      <c r="J87" s="132"/>
      <c r="K87" s="132"/>
      <c r="L87" s="132"/>
    </row>
    <row r="88" spans="1:12" x14ac:dyDescent="0.25">
      <c r="B88" s="132"/>
      <c r="C88" s="132"/>
      <c r="D88" s="132"/>
      <c r="E88" s="132"/>
      <c r="I88" s="132"/>
      <c r="J88" s="132"/>
      <c r="K88" s="132"/>
      <c r="L88" s="132"/>
    </row>
    <row r="89" spans="1:12" x14ac:dyDescent="0.25">
      <c r="B89" s="132"/>
      <c r="C89" s="132"/>
      <c r="D89" s="132"/>
      <c r="E89" s="132"/>
      <c r="I89" s="132"/>
      <c r="J89" s="132"/>
      <c r="K89" s="132"/>
      <c r="L89" s="132"/>
    </row>
    <row r="90" spans="1:12" x14ac:dyDescent="0.25">
      <c r="B90" s="132"/>
      <c r="C90" s="132"/>
      <c r="D90" s="132"/>
      <c r="E90" s="132"/>
      <c r="I90" s="132"/>
      <c r="J90" s="132"/>
      <c r="K90" s="132"/>
      <c r="L90" s="132"/>
    </row>
    <row r="91" spans="1:12" x14ac:dyDescent="0.25">
      <c r="B91" s="132"/>
      <c r="C91" s="132"/>
      <c r="D91" s="132"/>
      <c r="E91" s="132"/>
      <c r="I91" s="132"/>
      <c r="J91" s="132"/>
      <c r="K91" s="132"/>
      <c r="L91" s="132"/>
    </row>
    <row r="92" spans="1:12" x14ac:dyDescent="0.25">
      <c r="B92" s="132"/>
      <c r="C92" s="132"/>
      <c r="D92" s="132"/>
      <c r="E92" s="132"/>
      <c r="I92" s="132"/>
      <c r="J92" s="132"/>
      <c r="K92" s="132"/>
      <c r="L92" s="132"/>
    </row>
    <row r="93" spans="1:12" x14ac:dyDescent="0.25">
      <c r="B93" s="132"/>
      <c r="C93" s="132"/>
      <c r="D93" s="132"/>
      <c r="E93" s="132"/>
      <c r="I93" s="132"/>
      <c r="J93" s="132"/>
      <c r="K93" s="132"/>
      <c r="L93" s="132"/>
    </row>
    <row r="94" spans="1:12" x14ac:dyDescent="0.25">
      <c r="B94" s="132"/>
      <c r="C94" s="132"/>
      <c r="D94" s="132"/>
      <c r="E94" s="132"/>
      <c r="I94" s="132"/>
      <c r="J94" s="132"/>
      <c r="K94" s="132"/>
      <c r="L94" s="132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ESA2010_sept25</vt:lpstr>
      <vt:lpstr>CASH_sept25</vt:lpstr>
      <vt:lpstr>Sankcie_sept25</vt:lpstr>
      <vt:lpstr>ESA2010_rozdiel_vybory</vt:lpstr>
      <vt:lpstr>ESA2010_20_jun25</vt:lpstr>
      <vt:lpstr>A_RVS_25_27</vt:lpstr>
      <vt:lpstr>C_RVS_24_26</vt:lpstr>
      <vt:lpstr>A_RVS_25_27!Oblasť_tlače</vt:lpstr>
      <vt:lpstr>C_RVS_24_26!Oblasť_tlače</vt:lpstr>
      <vt:lpstr>CASH_sept25!Oblasť_tlače</vt:lpstr>
      <vt:lpstr>ESA2010_20_jun25!Oblasť_tlače</vt:lpstr>
      <vt:lpstr>ESA2010_rozdiel_vybory!Oblasť_tlače</vt:lpstr>
      <vt:lpstr>Sankcie_sept25!Oblasť_tlače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Antalicova Jana</cp:lastModifiedBy>
  <cp:lastPrinted>2019-06-20T08:34:22Z</cp:lastPrinted>
  <dcterms:created xsi:type="dcterms:W3CDTF">2013-05-20T16:27:45Z</dcterms:created>
  <dcterms:modified xsi:type="dcterms:W3CDTF">2025-09-10T11:35:25Z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2025-09-10T11:04:03Z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92f6132c-92ca-4121-a029-e33c6c877881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