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U:\IFP_NEW\1_DANE\1_05_Vybor\EDV\2025_zasadnutia\DV_2025_02\2-VYSTUPY\"/>
    </mc:Choice>
  </mc:AlternateContent>
  <xr:revisionPtr revIDLastSave="0" documentId="13_ncr:1_{C25DC578-3EDE-4939-A583-72A82A34C812}" xr6:coauthVersionLast="47" xr6:coauthVersionMax="47" xr10:uidLastSave="{00000000-0000-0000-0000-000000000000}"/>
  <bookViews>
    <workbookView xWindow="-28920" yWindow="-120" windowWidth="29040" windowHeight="16440" tabRatio="816" xr2:uid="{00000000-000D-0000-FFFF-FFFF00000000}"/>
  </bookViews>
  <sheets>
    <sheet name="ESA2010_feb25" sheetId="11" r:id="rId1"/>
    <sheet name="CASH_feb25" sheetId="12" r:id="rId2"/>
    <sheet name="Sankcie_feb25" sheetId="3" r:id="rId3"/>
    <sheet name="ESA2010_rozdiel_vybory" sheetId="13" r:id="rId4"/>
    <sheet name="ESA2010_20_nov_24" sheetId="1" r:id="rId5"/>
    <sheet name="A_RVS_25_27" sheetId="9" r:id="rId6"/>
    <sheet name="C_RVS_24_26" sheetId="10" r:id="rId7"/>
  </sheets>
  <definedNames>
    <definedName name="_xlnm.Print_Area" localSheetId="5">A_RVS_25_27!$A$1:$M$99</definedName>
    <definedName name="_xlnm.Print_Area" localSheetId="6">C_RVS_24_26!$A$1:$E$81</definedName>
    <definedName name="_xlnm.Print_Area" localSheetId="1">CASH_feb25!$A$1:$G$81</definedName>
    <definedName name="_xlnm.Print_Area" localSheetId="4">ESA2010_20_nov_24!$A$1:$H$99</definedName>
    <definedName name="_xlnm.Print_Area" localSheetId="3">ESA2010_rozdiel_vybory!$A$1:$G$92</definedName>
    <definedName name="_xlnm.Print_Area" localSheetId="2">Sankcie_feb25!$A$1:$G$60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0" i="9" l="1"/>
  <c r="K80" i="9"/>
  <c r="J80" i="9"/>
  <c r="I80" i="9"/>
  <c r="L81" i="9"/>
  <c r="K81" i="9"/>
  <c r="I28" i="9"/>
  <c r="J28" i="9"/>
  <c r="K28" i="9"/>
  <c r="L28" i="9"/>
  <c r="L19" i="9"/>
  <c r="K19" i="9"/>
  <c r="J19" i="9"/>
  <c r="I19" i="9"/>
  <c r="H78" i="13"/>
  <c r="G78" i="13"/>
  <c r="F78" i="13"/>
  <c r="E78" i="13"/>
  <c r="Z85" i="11"/>
  <c r="Z84" i="11" s="1"/>
  <c r="Y85" i="11"/>
  <c r="X85" i="11"/>
  <c r="W85" i="11"/>
  <c r="W84" i="11" s="1"/>
  <c r="V85" i="11"/>
  <c r="U85" i="11"/>
  <c r="T85" i="11"/>
  <c r="T84" i="11" s="1"/>
  <c r="Y84" i="11"/>
  <c r="X84" i="11"/>
  <c r="V84" i="11"/>
  <c r="U84" i="11"/>
  <c r="Q84" i="11"/>
  <c r="P84" i="11"/>
  <c r="O84" i="11"/>
  <c r="N84" i="11"/>
  <c r="M84" i="11"/>
  <c r="L84" i="11"/>
  <c r="K84" i="11"/>
  <c r="H84" i="11"/>
  <c r="G84" i="11"/>
  <c r="F84" i="11"/>
  <c r="E84" i="11"/>
  <c r="D84" i="11"/>
  <c r="C84" i="11"/>
  <c r="B84" i="11"/>
  <c r="T28" i="11"/>
  <c r="U28" i="11"/>
  <c r="V28" i="11"/>
  <c r="W28" i="11"/>
  <c r="X28" i="11"/>
  <c r="Y28" i="11"/>
  <c r="Z28" i="11"/>
  <c r="H34" i="12" l="1"/>
  <c r="G34" i="12"/>
  <c r="F34" i="12"/>
  <c r="E34" i="12"/>
  <c r="D34" i="12"/>
  <c r="C34" i="12"/>
  <c r="E71" i="10" l="1"/>
  <c r="D71" i="10"/>
  <c r="C71" i="10"/>
  <c r="B71" i="10"/>
  <c r="E19" i="10"/>
  <c r="D19" i="10"/>
  <c r="C19" i="10"/>
  <c r="B19" i="10"/>
  <c r="I28" i="10"/>
  <c r="J28" i="10"/>
  <c r="K28" i="10"/>
  <c r="L28" i="10"/>
  <c r="Q76" i="11"/>
  <c r="P76" i="11"/>
  <c r="O76" i="11"/>
  <c r="N76" i="11"/>
  <c r="M76" i="11"/>
  <c r="L76" i="11"/>
  <c r="K76" i="11"/>
  <c r="Q75" i="11"/>
  <c r="P75" i="11"/>
  <c r="O75" i="11"/>
  <c r="N75" i="11"/>
  <c r="M75" i="11"/>
  <c r="L75" i="11"/>
  <c r="K75" i="11"/>
  <c r="Q74" i="11"/>
  <c r="P74" i="11"/>
  <c r="O74" i="11"/>
  <c r="N74" i="11"/>
  <c r="M74" i="11"/>
  <c r="L74" i="11"/>
  <c r="K74" i="11"/>
  <c r="Q73" i="11"/>
  <c r="P73" i="11"/>
  <c r="O73" i="11"/>
  <c r="N73" i="11"/>
  <c r="M73" i="11"/>
  <c r="L73" i="11"/>
  <c r="K73" i="11"/>
  <c r="K72" i="11"/>
  <c r="Q71" i="11"/>
  <c r="P71" i="11"/>
  <c r="O71" i="11"/>
  <c r="N71" i="11"/>
  <c r="M71" i="11"/>
  <c r="L71" i="11"/>
  <c r="K71" i="11"/>
  <c r="H91" i="11"/>
  <c r="G91" i="11"/>
  <c r="F91" i="11"/>
  <c r="E91" i="11"/>
  <c r="D91" i="11"/>
  <c r="C91" i="11"/>
  <c r="B91" i="11"/>
  <c r="H94" i="11"/>
  <c r="G94" i="11"/>
  <c r="F94" i="11"/>
  <c r="E94" i="11"/>
  <c r="D94" i="11"/>
  <c r="C94" i="11"/>
  <c r="B94" i="11"/>
  <c r="H97" i="11"/>
  <c r="G97" i="11"/>
  <c r="F97" i="11"/>
  <c r="E97" i="11"/>
  <c r="D97" i="11"/>
  <c r="C97" i="11"/>
  <c r="B97" i="11"/>
  <c r="B72" i="11"/>
  <c r="H19" i="11"/>
  <c r="G19" i="11"/>
  <c r="F19" i="11"/>
  <c r="E19" i="11"/>
  <c r="D19" i="11"/>
  <c r="C19" i="11"/>
  <c r="B19" i="11"/>
  <c r="H13" i="11"/>
  <c r="G13" i="11"/>
  <c r="F13" i="11"/>
  <c r="E13" i="11"/>
  <c r="D13" i="11"/>
  <c r="C13" i="11"/>
  <c r="B13" i="11"/>
  <c r="D90" i="9"/>
  <c r="E90" i="9"/>
  <c r="C87" i="9"/>
  <c r="D87" i="9"/>
  <c r="E87" i="9"/>
  <c r="C93" i="9"/>
  <c r="E93" i="9"/>
  <c r="D93" i="9"/>
  <c r="C90" i="9"/>
  <c r="E70" i="9"/>
  <c r="D70" i="9"/>
  <c r="B70" i="9"/>
  <c r="C70" i="9"/>
  <c r="E19" i="9"/>
  <c r="D19" i="9"/>
  <c r="C19" i="9"/>
  <c r="B19" i="9"/>
  <c r="B25" i="13"/>
  <c r="C25" i="13"/>
  <c r="D25" i="13"/>
  <c r="E25" i="13"/>
  <c r="F25" i="13"/>
  <c r="G25" i="13"/>
  <c r="H25" i="13"/>
  <c r="H37" i="1"/>
  <c r="G37" i="1"/>
  <c r="F37" i="1"/>
  <c r="E37" i="1"/>
  <c r="D37" i="1"/>
  <c r="C37" i="1"/>
  <c r="B37" i="1"/>
  <c r="H70" i="1"/>
  <c r="G70" i="1"/>
  <c r="F70" i="1"/>
  <c r="E70" i="1"/>
  <c r="D70" i="1"/>
  <c r="C70" i="1"/>
  <c r="B72" i="1"/>
  <c r="H66" i="1"/>
  <c r="G66" i="1"/>
  <c r="F66" i="1"/>
  <c r="E66" i="1"/>
  <c r="D66" i="1"/>
  <c r="C66" i="1"/>
  <c r="C61" i="1" s="1"/>
  <c r="B66" i="1"/>
  <c r="H61" i="1"/>
  <c r="G61" i="1"/>
  <c r="F61" i="1"/>
  <c r="E61" i="1"/>
  <c r="D61" i="1"/>
  <c r="B61" i="1"/>
  <c r="H62" i="1"/>
  <c r="G62" i="1"/>
  <c r="F62" i="1"/>
  <c r="E62" i="1"/>
  <c r="D62" i="1"/>
  <c r="C62" i="1"/>
  <c r="B62" i="1"/>
  <c r="H63" i="1"/>
  <c r="G63" i="1"/>
  <c r="F63" i="1"/>
  <c r="E63" i="1"/>
  <c r="D63" i="1"/>
  <c r="C63" i="1"/>
  <c r="B63" i="1"/>
  <c r="H34" i="1"/>
  <c r="G34" i="1"/>
  <c r="F34" i="1"/>
  <c r="E34" i="1"/>
  <c r="D34" i="1"/>
  <c r="C34" i="1"/>
  <c r="B34" i="1"/>
  <c r="H29" i="1"/>
  <c r="G29" i="1"/>
  <c r="F29" i="1"/>
  <c r="E29" i="1"/>
  <c r="D29" i="1"/>
  <c r="C29" i="1"/>
  <c r="B29" i="1"/>
  <c r="H6" i="1"/>
  <c r="G6" i="1"/>
  <c r="G5" i="1" s="1"/>
  <c r="F6" i="1"/>
  <c r="E6" i="1"/>
  <c r="D6" i="1"/>
  <c r="C6" i="1"/>
  <c r="C5" i="1" s="1"/>
  <c r="B6" i="1"/>
  <c r="H5" i="1"/>
  <c r="F5" i="1"/>
  <c r="E5" i="1"/>
  <c r="D5" i="1"/>
  <c r="B5" i="1"/>
  <c r="H19" i="1"/>
  <c r="H17" i="1" s="1"/>
  <c r="G19" i="1"/>
  <c r="G17" i="1" s="1"/>
  <c r="F19" i="1"/>
  <c r="F17" i="1" s="1"/>
  <c r="E19" i="1"/>
  <c r="E17" i="1" s="1"/>
  <c r="D19" i="1"/>
  <c r="D17" i="1" s="1"/>
  <c r="C19" i="1"/>
  <c r="C17" i="1" s="1"/>
  <c r="B19" i="1"/>
  <c r="B17" i="1" s="1"/>
  <c r="H19" i="12"/>
  <c r="G19" i="12"/>
  <c r="F19" i="12"/>
  <c r="E19" i="12"/>
  <c r="D19" i="12"/>
  <c r="C19" i="12"/>
  <c r="B19" i="12"/>
  <c r="B47" i="13"/>
  <c r="C47" i="13"/>
  <c r="D47" i="13"/>
  <c r="E47" i="13"/>
  <c r="F47" i="13"/>
  <c r="G47" i="13"/>
  <c r="H47" i="13"/>
  <c r="B48" i="13"/>
  <c r="C48" i="13"/>
  <c r="D48" i="13"/>
  <c r="E48" i="13"/>
  <c r="F48" i="13"/>
  <c r="G48" i="13"/>
  <c r="H48" i="13"/>
  <c r="B49" i="13"/>
  <c r="C49" i="13"/>
  <c r="D49" i="13"/>
  <c r="E49" i="13"/>
  <c r="F49" i="13"/>
  <c r="G49" i="13"/>
  <c r="H49" i="13"/>
  <c r="B50" i="13"/>
  <c r="C50" i="13"/>
  <c r="D50" i="13"/>
  <c r="E50" i="13"/>
  <c r="F50" i="13"/>
  <c r="G50" i="13"/>
  <c r="H50" i="13"/>
  <c r="B51" i="13"/>
  <c r="C51" i="13"/>
  <c r="D51" i="13"/>
  <c r="E51" i="13"/>
  <c r="F51" i="13"/>
  <c r="G51" i="13"/>
  <c r="H51" i="13"/>
  <c r="B52" i="13"/>
  <c r="C52" i="13"/>
  <c r="D52" i="13"/>
  <c r="E52" i="13"/>
  <c r="F52" i="13"/>
  <c r="G52" i="13"/>
  <c r="H52" i="13"/>
  <c r="B53" i="13"/>
  <c r="C53" i="13"/>
  <c r="D53" i="13"/>
  <c r="E53" i="13"/>
  <c r="F53" i="13"/>
  <c r="G53" i="13"/>
  <c r="H53" i="13"/>
  <c r="B54" i="13"/>
  <c r="C54" i="13"/>
  <c r="D54" i="13"/>
  <c r="E54" i="13"/>
  <c r="F54" i="13"/>
  <c r="G54" i="13"/>
  <c r="H54" i="13"/>
  <c r="B55" i="13"/>
  <c r="C55" i="13"/>
  <c r="D55" i="13"/>
  <c r="E55" i="13"/>
  <c r="F55" i="13"/>
  <c r="G55" i="13"/>
  <c r="H55" i="13"/>
  <c r="B56" i="13"/>
  <c r="C56" i="13"/>
  <c r="D56" i="13"/>
  <c r="E56" i="13"/>
  <c r="F56" i="13"/>
  <c r="G56" i="13"/>
  <c r="H56" i="13"/>
  <c r="B57" i="13"/>
  <c r="C57" i="13"/>
  <c r="D57" i="13"/>
  <c r="E57" i="13"/>
  <c r="F57" i="13"/>
  <c r="G57" i="13"/>
  <c r="H57" i="13"/>
  <c r="D86" i="9" l="1"/>
  <c r="C86" i="9"/>
  <c r="E86" i="9"/>
  <c r="E69" i="1"/>
  <c r="D69" i="1"/>
  <c r="B69" i="1"/>
  <c r="H69" i="1"/>
  <c r="F69" i="1"/>
  <c r="C69" i="1"/>
  <c r="G69" i="1"/>
  <c r="H13" i="12"/>
  <c r="G13" i="12"/>
  <c r="F13" i="12"/>
  <c r="E13" i="12"/>
  <c r="D13" i="12"/>
  <c r="C13" i="12"/>
  <c r="C71" i="12" s="1"/>
  <c r="I50" i="10" l="1"/>
  <c r="J50" i="10"/>
  <c r="K50" i="10"/>
  <c r="L50" i="10"/>
  <c r="I51" i="10"/>
  <c r="J51" i="10"/>
  <c r="K51" i="10"/>
  <c r="L51" i="10"/>
  <c r="I50" i="9"/>
  <c r="J50" i="9"/>
  <c r="K50" i="9"/>
  <c r="L50" i="9"/>
  <c r="I51" i="9"/>
  <c r="J51" i="9"/>
  <c r="K51" i="9"/>
  <c r="L51" i="9"/>
  <c r="T50" i="11" l="1"/>
  <c r="U50" i="11"/>
  <c r="V50" i="11"/>
  <c r="W50" i="11"/>
  <c r="X50" i="11"/>
  <c r="Y50" i="11"/>
  <c r="Z50" i="11"/>
  <c r="H86" i="1" l="1"/>
  <c r="G86" i="1"/>
  <c r="F86" i="1"/>
  <c r="E86" i="1"/>
  <c r="D86" i="1"/>
  <c r="C86" i="1"/>
  <c r="B86" i="1"/>
  <c r="Q34" i="11"/>
  <c r="P34" i="11"/>
  <c r="O34" i="11"/>
  <c r="N34" i="11"/>
  <c r="M34" i="11"/>
  <c r="L34" i="11"/>
  <c r="K34" i="11"/>
  <c r="H74" i="11"/>
  <c r="G74" i="11"/>
  <c r="F74" i="11"/>
  <c r="E74" i="11"/>
  <c r="D74" i="11"/>
  <c r="C74" i="11"/>
  <c r="B74" i="11"/>
  <c r="E75" i="10" l="1"/>
  <c r="D75" i="10"/>
  <c r="C75" i="10"/>
  <c r="B75" i="10"/>
  <c r="E74" i="9"/>
  <c r="D74" i="9"/>
  <c r="C74" i="9"/>
  <c r="B74" i="9"/>
  <c r="H74" i="1"/>
  <c r="G74" i="1"/>
  <c r="F74" i="1"/>
  <c r="E74" i="1"/>
  <c r="D74" i="1"/>
  <c r="C74" i="1"/>
  <c r="B74" i="1"/>
  <c r="H75" i="12" l="1"/>
  <c r="G75" i="12"/>
  <c r="F75" i="12"/>
  <c r="E75" i="12"/>
  <c r="D75" i="12"/>
  <c r="C75" i="12"/>
  <c r="B75" i="12"/>
  <c r="F90" i="11"/>
  <c r="B90" i="11"/>
  <c r="E90" i="11"/>
  <c r="H90" i="11"/>
  <c r="G90" i="11"/>
  <c r="D90" i="11"/>
  <c r="C90" i="11"/>
  <c r="H37" i="12"/>
  <c r="G37" i="12"/>
  <c r="F37" i="12"/>
  <c r="E37" i="12"/>
  <c r="D37" i="12"/>
  <c r="C37" i="12"/>
  <c r="H46" i="3"/>
  <c r="G46" i="3"/>
  <c r="F46" i="3"/>
  <c r="E46" i="3"/>
  <c r="D46" i="3"/>
  <c r="C46" i="3"/>
  <c r="B46" i="3"/>
  <c r="H30" i="3"/>
  <c r="G30" i="3"/>
  <c r="F30" i="3"/>
  <c r="E30" i="3"/>
  <c r="D30" i="3"/>
  <c r="C30" i="3"/>
  <c r="B30" i="3"/>
  <c r="H25" i="3"/>
  <c r="G25" i="3"/>
  <c r="F25" i="3"/>
  <c r="E25" i="3"/>
  <c r="D25" i="3"/>
  <c r="C25" i="3"/>
  <c r="B25" i="3"/>
  <c r="H16" i="3"/>
  <c r="H14" i="3" s="1"/>
  <c r="G16" i="3"/>
  <c r="G14" i="3" s="1"/>
  <c r="F16" i="3"/>
  <c r="E16" i="3"/>
  <c r="E14" i="3" s="1"/>
  <c r="D16" i="3"/>
  <c r="D14" i="3" s="1"/>
  <c r="C16" i="3"/>
  <c r="B16" i="3"/>
  <c r="F14" i="3"/>
  <c r="C14" i="3"/>
  <c r="B14" i="3"/>
  <c r="H6" i="3"/>
  <c r="H5" i="3" s="1"/>
  <c r="G6" i="3"/>
  <c r="G5" i="3" s="1"/>
  <c r="F6" i="3"/>
  <c r="F5" i="3" s="1"/>
  <c r="E6" i="3"/>
  <c r="E5" i="3" s="1"/>
  <c r="D6" i="3"/>
  <c r="D5" i="3" s="1"/>
  <c r="C6" i="3"/>
  <c r="C5" i="3" s="1"/>
  <c r="B6" i="3"/>
  <c r="B5" i="3" s="1"/>
  <c r="B50" i="3"/>
  <c r="D34" i="3"/>
  <c r="E34" i="3"/>
  <c r="F34" i="3"/>
  <c r="G34" i="3"/>
  <c r="H34" i="3"/>
  <c r="H80" i="1"/>
  <c r="G80" i="1"/>
  <c r="F80" i="1"/>
  <c r="E80" i="1"/>
  <c r="D80" i="1"/>
  <c r="C80" i="1"/>
  <c r="B80" i="1"/>
  <c r="M19" i="11"/>
  <c r="H49" i="3" l="1"/>
  <c r="C34" i="3"/>
  <c r="C49" i="3" s="1"/>
  <c r="C50" i="3"/>
  <c r="F50" i="3"/>
  <c r="G50" i="3"/>
  <c r="B34" i="3"/>
  <c r="B49" i="3" s="1"/>
  <c r="E50" i="3"/>
  <c r="H50" i="3"/>
  <c r="F49" i="3"/>
  <c r="G49" i="3"/>
  <c r="E49" i="3"/>
  <c r="D49" i="3"/>
  <c r="D50" i="3"/>
  <c r="E73" i="9"/>
  <c r="D73" i="9"/>
  <c r="C73" i="9"/>
  <c r="B73" i="9"/>
  <c r="E37" i="9"/>
  <c r="D37" i="9"/>
  <c r="C37" i="9"/>
  <c r="B37" i="9"/>
  <c r="E37" i="10"/>
  <c r="D37" i="10"/>
  <c r="C37" i="10"/>
  <c r="B37" i="10"/>
  <c r="E74" i="10"/>
  <c r="D74" i="10"/>
  <c r="C74" i="10"/>
  <c r="B74" i="10"/>
  <c r="H76" i="1" l="1"/>
  <c r="G76" i="1"/>
  <c r="F76" i="1"/>
  <c r="E76" i="1"/>
  <c r="D76" i="1"/>
  <c r="C76" i="1"/>
  <c r="B76" i="1"/>
  <c r="H75" i="1"/>
  <c r="G75" i="1"/>
  <c r="F75" i="1"/>
  <c r="E75" i="1"/>
  <c r="D75" i="1"/>
  <c r="C75" i="1"/>
  <c r="B75" i="1"/>
  <c r="F73" i="1"/>
  <c r="E73" i="1"/>
  <c r="D73" i="1"/>
  <c r="C73" i="1"/>
  <c r="B73" i="1"/>
  <c r="B71" i="1"/>
  <c r="E77" i="1"/>
  <c r="D77" i="1"/>
  <c r="C77" i="1"/>
  <c r="B77" i="1"/>
  <c r="H71" i="1"/>
  <c r="G71" i="1"/>
  <c r="F71" i="1"/>
  <c r="E71" i="1"/>
  <c r="C71" i="1"/>
  <c r="G73" i="1"/>
  <c r="B70" i="1"/>
  <c r="F77" i="1" l="1"/>
  <c r="H77" i="1"/>
  <c r="G77" i="1"/>
  <c r="E78" i="1"/>
  <c r="F78" i="1"/>
  <c r="C78" i="1"/>
  <c r="D78" i="1"/>
  <c r="B78" i="1"/>
  <c r="D71" i="1"/>
  <c r="H73" i="1"/>
  <c r="H66" i="11"/>
  <c r="G66" i="11"/>
  <c r="F66" i="11"/>
  <c r="E66" i="11"/>
  <c r="D66" i="11"/>
  <c r="C66" i="11"/>
  <c r="B66" i="11"/>
  <c r="H63" i="11"/>
  <c r="H62" i="11" s="1"/>
  <c r="G63" i="11"/>
  <c r="G62" i="11" s="1"/>
  <c r="F63" i="11"/>
  <c r="F62" i="11" s="1"/>
  <c r="E63" i="11"/>
  <c r="E62" i="11" s="1"/>
  <c r="D63" i="11"/>
  <c r="D62" i="11" s="1"/>
  <c r="C63" i="11"/>
  <c r="C62" i="11" s="1"/>
  <c r="B63" i="11"/>
  <c r="B62" i="11" s="1"/>
  <c r="E37" i="11"/>
  <c r="F37" i="11"/>
  <c r="H37" i="11"/>
  <c r="C37" i="11"/>
  <c r="B37" i="11"/>
  <c r="H34" i="11"/>
  <c r="G34" i="11"/>
  <c r="F34" i="11"/>
  <c r="E34" i="11"/>
  <c r="D34" i="11"/>
  <c r="C34" i="11"/>
  <c r="B34" i="11"/>
  <c r="H29" i="11"/>
  <c r="G29" i="11"/>
  <c r="F29" i="11"/>
  <c r="E29" i="11"/>
  <c r="D29" i="11"/>
  <c r="C29" i="11"/>
  <c r="B29" i="11"/>
  <c r="H6" i="11"/>
  <c r="H9" i="11" s="1"/>
  <c r="G6" i="11"/>
  <c r="G9" i="11" s="1"/>
  <c r="F6" i="11"/>
  <c r="F9" i="11" s="1"/>
  <c r="F70" i="11" s="1"/>
  <c r="E6" i="11"/>
  <c r="E9" i="11" s="1"/>
  <c r="D6" i="11"/>
  <c r="D9" i="11" s="1"/>
  <c r="D70" i="11" s="1"/>
  <c r="C6" i="11"/>
  <c r="C9" i="11" s="1"/>
  <c r="C70" i="11" s="1"/>
  <c r="B6" i="11"/>
  <c r="B9" i="11" s="1"/>
  <c r="B70" i="11" s="1"/>
  <c r="H67" i="12"/>
  <c r="G67" i="12"/>
  <c r="F67" i="12"/>
  <c r="E67" i="12"/>
  <c r="D67" i="12"/>
  <c r="C67" i="12"/>
  <c r="B67" i="12"/>
  <c r="H63" i="12"/>
  <c r="G63" i="12"/>
  <c r="F63" i="12"/>
  <c r="E63" i="12"/>
  <c r="D63" i="12"/>
  <c r="C63" i="12"/>
  <c r="B63" i="12"/>
  <c r="B34" i="12"/>
  <c r="H29" i="12"/>
  <c r="F29" i="12"/>
  <c r="E29" i="12"/>
  <c r="C29" i="12"/>
  <c r="B29" i="12"/>
  <c r="C17" i="12"/>
  <c r="B17" i="12"/>
  <c r="H6" i="12"/>
  <c r="G6" i="12"/>
  <c r="F6" i="12"/>
  <c r="E6" i="12"/>
  <c r="D6" i="12"/>
  <c r="C6" i="12"/>
  <c r="B6" i="12"/>
  <c r="E70" i="11" l="1"/>
  <c r="H70" i="11"/>
  <c r="G70" i="11"/>
  <c r="B62" i="12"/>
  <c r="B61" i="12" s="1"/>
  <c r="E62" i="12"/>
  <c r="F62" i="12"/>
  <c r="G62" i="12"/>
  <c r="C62" i="12"/>
  <c r="C61" i="12" s="1"/>
  <c r="D62" i="12"/>
  <c r="D61" i="12" s="1"/>
  <c r="H62" i="12"/>
  <c r="C5" i="12"/>
  <c r="C9" i="12"/>
  <c r="D5" i="12"/>
  <c r="D9" i="12"/>
  <c r="D71" i="12" s="1"/>
  <c r="H9" i="12"/>
  <c r="H71" i="12" s="1"/>
  <c r="E9" i="12"/>
  <c r="E71" i="12" s="1"/>
  <c r="F9" i="12"/>
  <c r="F71" i="12" s="1"/>
  <c r="G9" i="12"/>
  <c r="G71" i="12" s="1"/>
  <c r="E5" i="12"/>
  <c r="F5" i="12"/>
  <c r="G5" i="12"/>
  <c r="H5" i="12"/>
  <c r="C5" i="11"/>
  <c r="F5" i="11"/>
  <c r="E5" i="11"/>
  <c r="G5" i="11"/>
  <c r="B5" i="11"/>
  <c r="B17" i="11"/>
  <c r="C17" i="11"/>
  <c r="H78" i="1"/>
  <c r="H5" i="11"/>
  <c r="C61" i="11"/>
  <c r="D17" i="12"/>
  <c r="D17" i="11"/>
  <c r="B61" i="11"/>
  <c r="D61" i="11"/>
  <c r="G78" i="1"/>
  <c r="E61" i="11"/>
  <c r="E17" i="11"/>
  <c r="F17" i="11"/>
  <c r="H17" i="11"/>
  <c r="G17" i="11"/>
  <c r="E17" i="12"/>
  <c r="G17" i="12"/>
  <c r="H17" i="12"/>
  <c r="F17" i="12"/>
  <c r="G61" i="11"/>
  <c r="H61" i="11"/>
  <c r="F61" i="11"/>
  <c r="E61" i="12"/>
  <c r="D29" i="12"/>
  <c r="G29" i="12"/>
  <c r="D37" i="11"/>
  <c r="D5" i="11"/>
  <c r="G37" i="11"/>
  <c r="B37" i="12"/>
  <c r="B5" i="12"/>
  <c r="F61" i="12" l="1"/>
  <c r="G61" i="12"/>
  <c r="H61" i="12"/>
  <c r="H92" i="13"/>
  <c r="H91" i="13"/>
  <c r="H89" i="13"/>
  <c r="H88" i="13"/>
  <c r="H86" i="13"/>
  <c r="H85" i="13"/>
  <c r="H81" i="13"/>
  <c r="H79" i="13"/>
  <c r="H65" i="13"/>
  <c r="H64" i="13"/>
  <c r="H63" i="13" s="1"/>
  <c r="H62" i="13"/>
  <c r="H61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3" i="13"/>
  <c r="H32" i="13"/>
  <c r="H30" i="13"/>
  <c r="H29" i="13"/>
  <c r="H28" i="13"/>
  <c r="H27" i="13"/>
  <c r="H24" i="13"/>
  <c r="H23" i="13"/>
  <c r="H22" i="13"/>
  <c r="H21" i="13"/>
  <c r="H20" i="13"/>
  <c r="H19" i="13"/>
  <c r="H18" i="13"/>
  <c r="H17" i="13"/>
  <c r="H15" i="13"/>
  <c r="H13" i="13"/>
  <c r="H12" i="13"/>
  <c r="H11" i="13"/>
  <c r="H10" i="13"/>
  <c r="H9" i="13"/>
  <c r="H8" i="13"/>
  <c r="H7" i="13"/>
  <c r="H16" i="13" l="1"/>
  <c r="H90" i="13"/>
  <c r="H87" i="13"/>
  <c r="H60" i="13"/>
  <c r="H59" i="13" s="1"/>
  <c r="H58" i="13" s="1"/>
  <c r="H74" i="13" s="1"/>
  <c r="H6" i="13"/>
  <c r="H5" i="13" s="1"/>
  <c r="H84" i="13"/>
  <c r="H31" i="13"/>
  <c r="H77" i="13"/>
  <c r="H26" i="13"/>
  <c r="H14" i="13"/>
  <c r="H83" i="13" l="1"/>
  <c r="Z99" i="11"/>
  <c r="Z98" i="11"/>
  <c r="Z96" i="11"/>
  <c r="Z95" i="11"/>
  <c r="Z93" i="11"/>
  <c r="Z92" i="11"/>
  <c r="Z88" i="11"/>
  <c r="Z82" i="11"/>
  <c r="Z81" i="11"/>
  <c r="Z68" i="11"/>
  <c r="Z67" i="11"/>
  <c r="Z66" i="11" s="1"/>
  <c r="Z65" i="11"/>
  <c r="Z64" i="11"/>
  <c r="Z60" i="11"/>
  <c r="Z59" i="11"/>
  <c r="Z58" i="11"/>
  <c r="Z57" i="11"/>
  <c r="Z56" i="11"/>
  <c r="Z71" i="11" s="1"/>
  <c r="Z55" i="11"/>
  <c r="Z54" i="11"/>
  <c r="Z53" i="11"/>
  <c r="Z51" i="11"/>
  <c r="Z49" i="11"/>
  <c r="Z76" i="11" s="1"/>
  <c r="Z48" i="11"/>
  <c r="Z47" i="11"/>
  <c r="Z46" i="11"/>
  <c r="Z45" i="11"/>
  <c r="Z44" i="11"/>
  <c r="Z75" i="11" s="1"/>
  <c r="Z43" i="11"/>
  <c r="Z42" i="11"/>
  <c r="Z41" i="11"/>
  <c r="Z40" i="11"/>
  <c r="Z39" i="11"/>
  <c r="Z38" i="11"/>
  <c r="Z36" i="11"/>
  <c r="Z35" i="11"/>
  <c r="Z33" i="11"/>
  <c r="Z32" i="11"/>
  <c r="Z31" i="11"/>
  <c r="Z30" i="11"/>
  <c r="Z27" i="11"/>
  <c r="Z26" i="11"/>
  <c r="Z25" i="11"/>
  <c r="Z24" i="11"/>
  <c r="Z23" i="11"/>
  <c r="Z22" i="11"/>
  <c r="Z21" i="11"/>
  <c r="Z20" i="11"/>
  <c r="Z18" i="11"/>
  <c r="Z16" i="11"/>
  <c r="Z15" i="11"/>
  <c r="Z14" i="11"/>
  <c r="Z13" i="11"/>
  <c r="Z12" i="11"/>
  <c r="Z11" i="11"/>
  <c r="Z74" i="11" s="1"/>
  <c r="Z10" i="11"/>
  <c r="Z8" i="11"/>
  <c r="Z7" i="11"/>
  <c r="Q97" i="11"/>
  <c r="Q94" i="11"/>
  <c r="Q91" i="11"/>
  <c r="Q80" i="11"/>
  <c r="Q66" i="11"/>
  <c r="Q63" i="11"/>
  <c r="Q62" i="11" s="1"/>
  <c r="Q52" i="11"/>
  <c r="Z52" i="11" s="1"/>
  <c r="Q29" i="11"/>
  <c r="Q19" i="11"/>
  <c r="Q70" i="11" s="1"/>
  <c r="Q6" i="11"/>
  <c r="H34" i="13"/>
  <c r="H66" i="13" s="1"/>
  <c r="H71" i="11"/>
  <c r="H73" i="11"/>
  <c r="H75" i="11"/>
  <c r="H76" i="11"/>
  <c r="H80" i="11"/>
  <c r="Z19" i="11" l="1"/>
  <c r="Z73" i="11"/>
  <c r="Z94" i="11"/>
  <c r="Q5" i="11"/>
  <c r="Q90" i="11"/>
  <c r="Z97" i="11"/>
  <c r="H75" i="13"/>
  <c r="Z80" i="11"/>
  <c r="Q37" i="11"/>
  <c r="Z34" i="11"/>
  <c r="Q17" i="11"/>
  <c r="Z91" i="11"/>
  <c r="Q61" i="11"/>
  <c r="Q77" i="11" s="1"/>
  <c r="Z63" i="11"/>
  <c r="Z62" i="11" s="1"/>
  <c r="Z61" i="11" s="1"/>
  <c r="Z77" i="11" s="1"/>
  <c r="H69" i="13"/>
  <c r="H68" i="13"/>
  <c r="H72" i="13"/>
  <c r="H73" i="13"/>
  <c r="Z29" i="11"/>
  <c r="H71" i="13"/>
  <c r="H70" i="13"/>
  <c r="H77" i="11"/>
  <c r="Z37" i="11"/>
  <c r="Z17" i="11"/>
  <c r="Z6" i="11"/>
  <c r="Z5" i="11" s="1"/>
  <c r="H69" i="11"/>
  <c r="H77" i="12"/>
  <c r="H76" i="12"/>
  <c r="H74" i="12"/>
  <c r="H72" i="12"/>
  <c r="Z90" i="11" l="1"/>
  <c r="Z9" i="11"/>
  <c r="Z70" i="11" s="1"/>
  <c r="Q69" i="11"/>
  <c r="Q78" i="11" s="1"/>
  <c r="H78" i="11"/>
  <c r="Z69" i="11"/>
  <c r="Z78" i="11" s="1"/>
  <c r="H67" i="13"/>
  <c r="H78" i="12"/>
  <c r="H70" i="12"/>
  <c r="H79" i="12" l="1"/>
  <c r="H57" i="3"/>
  <c r="H55" i="3"/>
  <c r="H54" i="3"/>
  <c r="H53" i="3"/>
  <c r="H52" i="3"/>
  <c r="H60" i="3" l="1"/>
  <c r="G92" i="13" l="1"/>
  <c r="G91" i="13"/>
  <c r="G89" i="13"/>
  <c r="G88" i="13"/>
  <c r="G86" i="13"/>
  <c r="G85" i="13"/>
  <c r="G81" i="13"/>
  <c r="G79" i="13"/>
  <c r="G7" i="13"/>
  <c r="G8" i="13"/>
  <c r="G10" i="13"/>
  <c r="G11" i="13"/>
  <c r="G12" i="13"/>
  <c r="G13" i="13"/>
  <c r="G15" i="13"/>
  <c r="G17" i="13"/>
  <c r="G18" i="13"/>
  <c r="G19" i="13"/>
  <c r="G20" i="13"/>
  <c r="G21" i="13"/>
  <c r="G22" i="13"/>
  <c r="G23" i="13"/>
  <c r="G24" i="13"/>
  <c r="G27" i="13"/>
  <c r="G28" i="13"/>
  <c r="G29" i="13"/>
  <c r="G30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61" i="13"/>
  <c r="G62" i="13"/>
  <c r="G64" i="13"/>
  <c r="G63" i="13" s="1"/>
  <c r="G65" i="13"/>
  <c r="G84" i="13" l="1"/>
  <c r="G16" i="13"/>
  <c r="G6" i="13"/>
  <c r="G5" i="13" s="1"/>
  <c r="G60" i="13"/>
  <c r="G59" i="13" s="1"/>
  <c r="G58" i="13" s="1"/>
  <c r="G74" i="13" s="1"/>
  <c r="G77" i="13"/>
  <c r="G90" i="13"/>
  <c r="G87" i="13"/>
  <c r="G26" i="13"/>
  <c r="G31" i="13"/>
  <c r="G14" i="13"/>
  <c r="I42" i="10"/>
  <c r="J42" i="10"/>
  <c r="K42" i="10"/>
  <c r="L42" i="10"/>
  <c r="I43" i="10"/>
  <c r="J43" i="10"/>
  <c r="K43" i="10"/>
  <c r="L43" i="10"/>
  <c r="I44" i="10"/>
  <c r="J44" i="10"/>
  <c r="K44" i="10"/>
  <c r="L44" i="10"/>
  <c r="I45" i="10"/>
  <c r="J45" i="10"/>
  <c r="K45" i="10"/>
  <c r="L45" i="10"/>
  <c r="I46" i="10"/>
  <c r="J46" i="10"/>
  <c r="K46" i="10"/>
  <c r="L46" i="10"/>
  <c r="J13" i="10"/>
  <c r="L13" i="10"/>
  <c r="I14" i="10"/>
  <c r="J14" i="10"/>
  <c r="K14" i="10"/>
  <c r="L14" i="10"/>
  <c r="I15" i="10"/>
  <c r="J15" i="10"/>
  <c r="K15" i="10"/>
  <c r="L15" i="10"/>
  <c r="I42" i="9"/>
  <c r="J42" i="9"/>
  <c r="K42" i="9"/>
  <c r="L42" i="9"/>
  <c r="I43" i="9"/>
  <c r="J43" i="9"/>
  <c r="K43" i="9"/>
  <c r="L43" i="9"/>
  <c r="I44" i="9"/>
  <c r="J44" i="9"/>
  <c r="K44" i="9"/>
  <c r="L44" i="9"/>
  <c r="I14" i="9"/>
  <c r="J14" i="9"/>
  <c r="K14" i="9"/>
  <c r="L14" i="9"/>
  <c r="I15" i="9"/>
  <c r="J15" i="9"/>
  <c r="K15" i="9"/>
  <c r="L15" i="9"/>
  <c r="G66" i="13" l="1"/>
  <c r="G83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T13" i="11"/>
  <c r="T14" i="11"/>
  <c r="U14" i="11"/>
  <c r="V14" i="11"/>
  <c r="W14" i="11"/>
  <c r="X14" i="11"/>
  <c r="Y14" i="11"/>
  <c r="T15" i="11"/>
  <c r="U15" i="11"/>
  <c r="V15" i="11"/>
  <c r="W15" i="11"/>
  <c r="X15" i="11"/>
  <c r="Y15" i="11"/>
  <c r="T42" i="11"/>
  <c r="U42" i="11"/>
  <c r="V42" i="11"/>
  <c r="W42" i="11"/>
  <c r="X42" i="11"/>
  <c r="Y42" i="11"/>
  <c r="T43" i="11"/>
  <c r="U43" i="11"/>
  <c r="V43" i="11"/>
  <c r="W43" i="11"/>
  <c r="X43" i="11"/>
  <c r="Y43" i="11"/>
  <c r="T44" i="11"/>
  <c r="T75" i="11" s="1"/>
  <c r="U44" i="11"/>
  <c r="U75" i="11" s="1"/>
  <c r="V44" i="11"/>
  <c r="V75" i="11" s="1"/>
  <c r="W44" i="11"/>
  <c r="W75" i="11" s="1"/>
  <c r="X44" i="11"/>
  <c r="X75" i="11" s="1"/>
  <c r="Y44" i="11"/>
  <c r="Y75" i="11" s="1"/>
  <c r="G75" i="13" l="1"/>
  <c r="G73" i="11"/>
  <c r="F73" i="11"/>
  <c r="E73" i="11"/>
  <c r="D73" i="11"/>
  <c r="C73" i="11"/>
  <c r="B73" i="11"/>
  <c r="G74" i="12"/>
  <c r="F74" i="12"/>
  <c r="E74" i="12"/>
  <c r="D74" i="12"/>
  <c r="C74" i="12"/>
  <c r="B74" i="12"/>
  <c r="K13" i="10"/>
  <c r="I13" i="10"/>
  <c r="L13" i="9" l="1"/>
  <c r="X13" i="11"/>
  <c r="G70" i="13"/>
  <c r="G71" i="13"/>
  <c r="Y13" i="11"/>
  <c r="K13" i="9"/>
  <c r="W13" i="11"/>
  <c r="J13" i="9"/>
  <c r="V13" i="11"/>
  <c r="I13" i="9"/>
  <c r="U13" i="11"/>
  <c r="G76" i="12" l="1"/>
  <c r="F76" i="12"/>
  <c r="E76" i="12"/>
  <c r="D76" i="12"/>
  <c r="C76" i="12"/>
  <c r="B76" i="12"/>
  <c r="P6" i="11" l="1"/>
  <c r="O6" i="11"/>
  <c r="N6" i="11"/>
  <c r="B42" i="13" l="1"/>
  <c r="C42" i="13"/>
  <c r="D42" i="13"/>
  <c r="E42" i="13"/>
  <c r="F42" i="13"/>
  <c r="L95" i="9" l="1"/>
  <c r="I95" i="9" s="1"/>
  <c r="K95" i="9"/>
  <c r="J95" i="9"/>
  <c r="L94" i="9"/>
  <c r="B93" i="9" s="1"/>
  <c r="K94" i="9"/>
  <c r="J94" i="9"/>
  <c r="I94" i="9"/>
  <c r="L92" i="9"/>
  <c r="I92" i="9" s="1"/>
  <c r="K92" i="9"/>
  <c r="J92" i="9"/>
  <c r="L91" i="9"/>
  <c r="K91" i="9"/>
  <c r="J91" i="9"/>
  <c r="L89" i="9"/>
  <c r="K89" i="9"/>
  <c r="J89" i="9"/>
  <c r="I89" i="9"/>
  <c r="L88" i="9"/>
  <c r="K88" i="9"/>
  <c r="J88" i="9"/>
  <c r="L84" i="9"/>
  <c r="K84" i="9"/>
  <c r="J84" i="9"/>
  <c r="I84" i="9"/>
  <c r="L82" i="9"/>
  <c r="K82" i="9"/>
  <c r="J82" i="9"/>
  <c r="I82" i="9"/>
  <c r="J81" i="9"/>
  <c r="I81" i="9"/>
  <c r="L68" i="9"/>
  <c r="K68" i="9"/>
  <c r="J68" i="9"/>
  <c r="I68" i="9"/>
  <c r="L67" i="9"/>
  <c r="K67" i="9"/>
  <c r="J67" i="9"/>
  <c r="I67" i="9"/>
  <c r="L65" i="9"/>
  <c r="K65" i="9"/>
  <c r="J65" i="9"/>
  <c r="I65" i="9"/>
  <c r="L64" i="9"/>
  <c r="K64" i="9"/>
  <c r="J64" i="9"/>
  <c r="I64" i="9"/>
  <c r="I54" i="9"/>
  <c r="J54" i="9"/>
  <c r="K54" i="9"/>
  <c r="L54" i="9"/>
  <c r="I55" i="9"/>
  <c r="J55" i="9"/>
  <c r="K55" i="9"/>
  <c r="L55" i="9"/>
  <c r="I56" i="9"/>
  <c r="J56" i="9"/>
  <c r="K56" i="9"/>
  <c r="L56" i="9"/>
  <c r="I57" i="9"/>
  <c r="J57" i="9"/>
  <c r="K57" i="9"/>
  <c r="L57" i="9"/>
  <c r="I58" i="9"/>
  <c r="J58" i="9"/>
  <c r="K58" i="9"/>
  <c r="L58" i="9"/>
  <c r="I59" i="9"/>
  <c r="J59" i="9"/>
  <c r="K59" i="9"/>
  <c r="L59" i="9"/>
  <c r="I60" i="9"/>
  <c r="J60" i="9"/>
  <c r="K60" i="9"/>
  <c r="L60" i="9"/>
  <c r="I41" i="9"/>
  <c r="J41" i="9"/>
  <c r="K41" i="9"/>
  <c r="L41" i="9"/>
  <c r="I45" i="9"/>
  <c r="J45" i="9"/>
  <c r="K45" i="9"/>
  <c r="L45" i="9"/>
  <c r="I46" i="9"/>
  <c r="J46" i="9"/>
  <c r="K46" i="9"/>
  <c r="L46" i="9"/>
  <c r="I47" i="9"/>
  <c r="J47" i="9"/>
  <c r="K47" i="9"/>
  <c r="L47" i="9"/>
  <c r="I48" i="9"/>
  <c r="J48" i="9"/>
  <c r="K48" i="9"/>
  <c r="L48" i="9"/>
  <c r="I49" i="9"/>
  <c r="J49" i="9"/>
  <c r="K49" i="9"/>
  <c r="L49" i="9"/>
  <c r="I53" i="9"/>
  <c r="J53" i="9"/>
  <c r="K53" i="9"/>
  <c r="L53" i="9"/>
  <c r="L40" i="9"/>
  <c r="K40" i="9"/>
  <c r="J40" i="9"/>
  <c r="I40" i="9"/>
  <c r="L39" i="9"/>
  <c r="K39" i="9"/>
  <c r="J39" i="9"/>
  <c r="I39" i="9"/>
  <c r="L38" i="9"/>
  <c r="K38" i="9"/>
  <c r="J38" i="9"/>
  <c r="I38" i="9"/>
  <c r="L36" i="9"/>
  <c r="K36" i="9"/>
  <c r="J36" i="9"/>
  <c r="I36" i="9"/>
  <c r="L35" i="9"/>
  <c r="K35" i="9"/>
  <c r="J35" i="9"/>
  <c r="I35" i="9"/>
  <c r="L33" i="9"/>
  <c r="K33" i="9"/>
  <c r="J33" i="9"/>
  <c r="I33" i="9"/>
  <c r="L32" i="9"/>
  <c r="K32" i="9"/>
  <c r="J32" i="9"/>
  <c r="I32" i="9"/>
  <c r="L31" i="9"/>
  <c r="K31" i="9"/>
  <c r="J31" i="9"/>
  <c r="I31" i="9"/>
  <c r="L30" i="9"/>
  <c r="K30" i="9"/>
  <c r="J30" i="9"/>
  <c r="I30" i="9"/>
  <c r="L27" i="9"/>
  <c r="K27" i="9"/>
  <c r="J27" i="9"/>
  <c r="I27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K21" i="9"/>
  <c r="J21" i="9"/>
  <c r="I21" i="9"/>
  <c r="L20" i="9"/>
  <c r="K20" i="9"/>
  <c r="J20" i="9"/>
  <c r="I20" i="9"/>
  <c r="L18" i="9"/>
  <c r="K18" i="9"/>
  <c r="J18" i="9"/>
  <c r="I18" i="9"/>
  <c r="J7" i="9"/>
  <c r="K7" i="9"/>
  <c r="L7" i="9"/>
  <c r="J8" i="9"/>
  <c r="K8" i="9"/>
  <c r="L8" i="9"/>
  <c r="J10" i="9"/>
  <c r="K10" i="9"/>
  <c r="L10" i="9"/>
  <c r="J11" i="9"/>
  <c r="K11" i="9"/>
  <c r="L11" i="9"/>
  <c r="J12" i="9"/>
  <c r="K12" i="9"/>
  <c r="L12" i="9"/>
  <c r="J16" i="9"/>
  <c r="K16" i="9"/>
  <c r="L16" i="9"/>
  <c r="I8" i="9"/>
  <c r="I10" i="9"/>
  <c r="I11" i="9"/>
  <c r="I12" i="9"/>
  <c r="I16" i="9"/>
  <c r="I7" i="9"/>
  <c r="L81" i="10"/>
  <c r="K81" i="10"/>
  <c r="J81" i="10"/>
  <c r="I81" i="10"/>
  <c r="L66" i="10"/>
  <c r="K66" i="10"/>
  <c r="J66" i="10"/>
  <c r="I66" i="10"/>
  <c r="L69" i="10"/>
  <c r="K69" i="10"/>
  <c r="J69" i="10"/>
  <c r="I69" i="10"/>
  <c r="L68" i="10"/>
  <c r="K68" i="10"/>
  <c r="J68" i="10"/>
  <c r="I68" i="10"/>
  <c r="L65" i="10"/>
  <c r="K65" i="10"/>
  <c r="J65" i="10"/>
  <c r="I65" i="10"/>
  <c r="L64" i="10"/>
  <c r="K64" i="10"/>
  <c r="J64" i="10"/>
  <c r="I64" i="10"/>
  <c r="I54" i="10"/>
  <c r="J54" i="10"/>
  <c r="K54" i="10"/>
  <c r="L54" i="10"/>
  <c r="I55" i="10"/>
  <c r="J55" i="10"/>
  <c r="K55" i="10"/>
  <c r="L55" i="10"/>
  <c r="I56" i="10"/>
  <c r="J56" i="10"/>
  <c r="K56" i="10"/>
  <c r="L56" i="10"/>
  <c r="I57" i="10"/>
  <c r="J57" i="10"/>
  <c r="K57" i="10"/>
  <c r="L57" i="10"/>
  <c r="I58" i="10"/>
  <c r="J58" i="10"/>
  <c r="K58" i="10"/>
  <c r="L58" i="10"/>
  <c r="I59" i="10"/>
  <c r="J59" i="10"/>
  <c r="K59" i="10"/>
  <c r="L59" i="10"/>
  <c r="I60" i="10"/>
  <c r="J60" i="10"/>
  <c r="K60" i="10"/>
  <c r="L60" i="10"/>
  <c r="I47" i="10"/>
  <c r="J47" i="10"/>
  <c r="K47" i="10"/>
  <c r="L47" i="10"/>
  <c r="I48" i="10"/>
  <c r="J48" i="10"/>
  <c r="K48" i="10"/>
  <c r="L48" i="10"/>
  <c r="I49" i="10"/>
  <c r="J49" i="10"/>
  <c r="K49" i="10"/>
  <c r="L49" i="10"/>
  <c r="I53" i="10"/>
  <c r="J53" i="10"/>
  <c r="K53" i="10"/>
  <c r="L53" i="10"/>
  <c r="L41" i="10"/>
  <c r="K41" i="10"/>
  <c r="J41" i="10"/>
  <c r="I41" i="10"/>
  <c r="L40" i="10"/>
  <c r="K40" i="10"/>
  <c r="J40" i="10"/>
  <c r="I40" i="10"/>
  <c r="L39" i="10"/>
  <c r="K39" i="10"/>
  <c r="J39" i="10"/>
  <c r="I39" i="10"/>
  <c r="L38" i="10"/>
  <c r="K38" i="10"/>
  <c r="J38" i="10"/>
  <c r="I38" i="10"/>
  <c r="L36" i="10"/>
  <c r="K36" i="10"/>
  <c r="J36" i="10"/>
  <c r="I36" i="10"/>
  <c r="L35" i="10"/>
  <c r="K35" i="10"/>
  <c r="J35" i="10"/>
  <c r="I35" i="10"/>
  <c r="L33" i="10"/>
  <c r="K33" i="10"/>
  <c r="J33" i="10"/>
  <c r="I33" i="10"/>
  <c r="L32" i="10"/>
  <c r="K32" i="10"/>
  <c r="J32" i="10"/>
  <c r="I32" i="10"/>
  <c r="L31" i="10"/>
  <c r="K31" i="10"/>
  <c r="J31" i="10"/>
  <c r="I31" i="10"/>
  <c r="L30" i="10"/>
  <c r="K30" i="10"/>
  <c r="J30" i="10"/>
  <c r="I30" i="10"/>
  <c r="L27" i="10"/>
  <c r="K27" i="10"/>
  <c r="J27" i="10"/>
  <c r="I27" i="10"/>
  <c r="L26" i="10"/>
  <c r="K26" i="10"/>
  <c r="J26" i="10"/>
  <c r="I26" i="10"/>
  <c r="L25" i="10"/>
  <c r="K25" i="10"/>
  <c r="J25" i="10"/>
  <c r="I25" i="10"/>
  <c r="L24" i="10"/>
  <c r="K24" i="10"/>
  <c r="J24" i="10"/>
  <c r="I24" i="10"/>
  <c r="L23" i="10"/>
  <c r="K23" i="10"/>
  <c r="J23" i="10"/>
  <c r="I23" i="10"/>
  <c r="L22" i="10"/>
  <c r="K22" i="10"/>
  <c r="J22" i="10"/>
  <c r="I22" i="10"/>
  <c r="L21" i="10"/>
  <c r="K21" i="10"/>
  <c r="J21" i="10"/>
  <c r="I21" i="10"/>
  <c r="L20" i="10"/>
  <c r="L19" i="10" s="1"/>
  <c r="K20" i="10"/>
  <c r="K19" i="10" s="1"/>
  <c r="J20" i="10"/>
  <c r="I20" i="10"/>
  <c r="I19" i="10" s="1"/>
  <c r="L18" i="10"/>
  <c r="K18" i="10"/>
  <c r="J18" i="10"/>
  <c r="I18" i="10"/>
  <c r="I8" i="10"/>
  <c r="J8" i="10"/>
  <c r="K8" i="10"/>
  <c r="L8" i="10"/>
  <c r="I10" i="10"/>
  <c r="J10" i="10"/>
  <c r="K10" i="10"/>
  <c r="L10" i="10"/>
  <c r="I11" i="10"/>
  <c r="J11" i="10"/>
  <c r="K11" i="10"/>
  <c r="L11" i="10"/>
  <c r="I12" i="10"/>
  <c r="J12" i="10"/>
  <c r="K12" i="10"/>
  <c r="L12" i="10"/>
  <c r="I16" i="10"/>
  <c r="J16" i="10"/>
  <c r="K16" i="10"/>
  <c r="L16" i="10"/>
  <c r="L7" i="10"/>
  <c r="K7" i="10"/>
  <c r="J7" i="10"/>
  <c r="I7" i="10"/>
  <c r="J19" i="10" l="1"/>
  <c r="I91" i="9"/>
  <c r="F92" i="13"/>
  <c r="E92" i="13"/>
  <c r="D92" i="13"/>
  <c r="C92" i="13"/>
  <c r="B92" i="13"/>
  <c r="F91" i="13"/>
  <c r="E91" i="13"/>
  <c r="D91" i="13"/>
  <c r="C91" i="13"/>
  <c r="B91" i="13"/>
  <c r="F89" i="13"/>
  <c r="E89" i="13"/>
  <c r="D89" i="13"/>
  <c r="C89" i="13"/>
  <c r="B89" i="13"/>
  <c r="F88" i="13"/>
  <c r="E88" i="13"/>
  <c r="D88" i="13"/>
  <c r="C88" i="13"/>
  <c r="B88" i="13"/>
  <c r="F86" i="13"/>
  <c r="E86" i="13"/>
  <c r="D86" i="13"/>
  <c r="C86" i="13"/>
  <c r="B86" i="13"/>
  <c r="F85" i="13"/>
  <c r="E85" i="13"/>
  <c r="D85" i="13"/>
  <c r="C85" i="13"/>
  <c r="B85" i="13"/>
  <c r="F81" i="13"/>
  <c r="E81" i="13"/>
  <c r="D81" i="13"/>
  <c r="C81" i="13"/>
  <c r="B81" i="13"/>
  <c r="F79" i="13"/>
  <c r="E79" i="13"/>
  <c r="D79" i="13"/>
  <c r="C79" i="13"/>
  <c r="B79" i="13"/>
  <c r="D78" i="13"/>
  <c r="C78" i="13"/>
  <c r="B78" i="13"/>
  <c r="F65" i="13"/>
  <c r="E65" i="13"/>
  <c r="D65" i="13"/>
  <c r="C65" i="13"/>
  <c r="B65" i="13"/>
  <c r="F64" i="13"/>
  <c r="F63" i="13" s="1"/>
  <c r="E64" i="13"/>
  <c r="E63" i="13" s="1"/>
  <c r="D64" i="13"/>
  <c r="D63" i="13" s="1"/>
  <c r="C64" i="13"/>
  <c r="C63" i="13" s="1"/>
  <c r="B64" i="13"/>
  <c r="B63" i="13" s="1"/>
  <c r="F62" i="13"/>
  <c r="E62" i="13"/>
  <c r="D62" i="13"/>
  <c r="C62" i="13"/>
  <c r="B62" i="13"/>
  <c r="F61" i="13"/>
  <c r="E61" i="13"/>
  <c r="D61" i="13"/>
  <c r="C61" i="13"/>
  <c r="B61" i="13"/>
  <c r="B43" i="13"/>
  <c r="C43" i="13"/>
  <c r="D43" i="13"/>
  <c r="E43" i="13"/>
  <c r="F43" i="13"/>
  <c r="B44" i="13"/>
  <c r="C44" i="13"/>
  <c r="D44" i="13"/>
  <c r="E44" i="13"/>
  <c r="F44" i="13"/>
  <c r="B45" i="13"/>
  <c r="C45" i="13"/>
  <c r="D45" i="13"/>
  <c r="E45" i="13"/>
  <c r="F45" i="13"/>
  <c r="B46" i="13"/>
  <c r="C46" i="13"/>
  <c r="D46" i="13"/>
  <c r="E46" i="13"/>
  <c r="F46" i="13"/>
  <c r="F38" i="13"/>
  <c r="E38" i="13"/>
  <c r="D38" i="13"/>
  <c r="C38" i="13"/>
  <c r="B38" i="13"/>
  <c r="F37" i="13"/>
  <c r="E37" i="13"/>
  <c r="D37" i="13"/>
  <c r="C37" i="13"/>
  <c r="B37" i="13"/>
  <c r="F36" i="13"/>
  <c r="E36" i="13"/>
  <c r="D36" i="13"/>
  <c r="C36" i="13"/>
  <c r="B36" i="13"/>
  <c r="F35" i="13"/>
  <c r="E35" i="13"/>
  <c r="D35" i="13"/>
  <c r="C35" i="13"/>
  <c r="B35" i="13"/>
  <c r="F33" i="13"/>
  <c r="E33" i="13"/>
  <c r="D33" i="13"/>
  <c r="C33" i="13"/>
  <c r="B33" i="13"/>
  <c r="F32" i="13"/>
  <c r="E32" i="13"/>
  <c r="D32" i="13"/>
  <c r="C32" i="13"/>
  <c r="B32" i="13"/>
  <c r="F30" i="13"/>
  <c r="E30" i="13"/>
  <c r="D30" i="13"/>
  <c r="C30" i="13"/>
  <c r="B30" i="13"/>
  <c r="F29" i="13"/>
  <c r="E29" i="13"/>
  <c r="D29" i="13"/>
  <c r="C29" i="13"/>
  <c r="B29" i="13"/>
  <c r="F28" i="13"/>
  <c r="E28" i="13"/>
  <c r="D28" i="13"/>
  <c r="C28" i="13"/>
  <c r="B28" i="13"/>
  <c r="F27" i="13"/>
  <c r="E27" i="13"/>
  <c r="D27" i="13"/>
  <c r="C27" i="13"/>
  <c r="B27" i="13"/>
  <c r="F24" i="13"/>
  <c r="E24" i="13"/>
  <c r="D24" i="13"/>
  <c r="C24" i="13"/>
  <c r="B24" i="13"/>
  <c r="F23" i="13"/>
  <c r="E23" i="13"/>
  <c r="D23" i="13"/>
  <c r="C23" i="13"/>
  <c r="B23" i="13"/>
  <c r="F22" i="13"/>
  <c r="E22" i="13"/>
  <c r="D22" i="13"/>
  <c r="C22" i="13"/>
  <c r="B22" i="13"/>
  <c r="F21" i="13"/>
  <c r="E21" i="13"/>
  <c r="D21" i="13"/>
  <c r="C21" i="13"/>
  <c r="B21" i="13"/>
  <c r="F20" i="13"/>
  <c r="E20" i="13"/>
  <c r="D20" i="13"/>
  <c r="C20" i="13"/>
  <c r="B20" i="13"/>
  <c r="F19" i="13"/>
  <c r="E19" i="13"/>
  <c r="D19" i="13"/>
  <c r="C19" i="13"/>
  <c r="B19" i="13"/>
  <c r="F18" i="13"/>
  <c r="E18" i="13"/>
  <c r="D18" i="13"/>
  <c r="C18" i="13"/>
  <c r="B18" i="13"/>
  <c r="F17" i="13"/>
  <c r="E17" i="13"/>
  <c r="D17" i="13"/>
  <c r="C17" i="13"/>
  <c r="B17" i="13"/>
  <c r="F15" i="13"/>
  <c r="E15" i="13"/>
  <c r="D15" i="13"/>
  <c r="C15" i="13"/>
  <c r="B15" i="13"/>
  <c r="B8" i="13"/>
  <c r="C8" i="13"/>
  <c r="D8" i="13"/>
  <c r="E8" i="13"/>
  <c r="F8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F7" i="13"/>
  <c r="E7" i="13"/>
  <c r="D7" i="13"/>
  <c r="C7" i="13"/>
  <c r="B7" i="13"/>
  <c r="Y12" i="11"/>
  <c r="X12" i="11"/>
  <c r="W12" i="11"/>
  <c r="G77" i="12"/>
  <c r="F77" i="12"/>
  <c r="E77" i="12"/>
  <c r="D77" i="12"/>
  <c r="C77" i="12"/>
  <c r="B77" i="12"/>
  <c r="G72" i="12"/>
  <c r="F72" i="12"/>
  <c r="E72" i="12"/>
  <c r="D72" i="12"/>
  <c r="C72" i="12"/>
  <c r="B72" i="12"/>
  <c r="Y99" i="11"/>
  <c r="X99" i="11"/>
  <c r="W99" i="11"/>
  <c r="V99" i="11"/>
  <c r="U99" i="11"/>
  <c r="T99" i="11"/>
  <c r="Y98" i="11"/>
  <c r="X98" i="11"/>
  <c r="W98" i="11"/>
  <c r="V98" i="11"/>
  <c r="U98" i="11"/>
  <c r="T98" i="11"/>
  <c r="P97" i="11"/>
  <c r="O97" i="11"/>
  <c r="N97" i="11"/>
  <c r="M97" i="11"/>
  <c r="L97" i="11"/>
  <c r="K97" i="11"/>
  <c r="Y96" i="11"/>
  <c r="X96" i="11"/>
  <c r="W96" i="11"/>
  <c r="V96" i="11"/>
  <c r="U96" i="11"/>
  <c r="T96" i="11"/>
  <c r="Y95" i="11"/>
  <c r="X95" i="11"/>
  <c r="W95" i="11"/>
  <c r="V95" i="11"/>
  <c r="U95" i="11"/>
  <c r="T95" i="11"/>
  <c r="P94" i="11"/>
  <c r="O94" i="11"/>
  <c r="N94" i="11"/>
  <c r="M94" i="11"/>
  <c r="L94" i="11"/>
  <c r="K94" i="11"/>
  <c r="Y93" i="11"/>
  <c r="X93" i="11"/>
  <c r="W93" i="11"/>
  <c r="V93" i="11"/>
  <c r="U93" i="11"/>
  <c r="T93" i="11"/>
  <c r="Y92" i="11"/>
  <c r="X92" i="11"/>
  <c r="W92" i="11"/>
  <c r="V92" i="11"/>
  <c r="U92" i="11"/>
  <c r="T92" i="11"/>
  <c r="P91" i="11"/>
  <c r="O91" i="11"/>
  <c r="N91" i="11"/>
  <c r="M91" i="11"/>
  <c r="L91" i="11"/>
  <c r="K91" i="11"/>
  <c r="Y88" i="11"/>
  <c r="X88" i="11"/>
  <c r="W88" i="11"/>
  <c r="V88" i="11"/>
  <c r="U88" i="11"/>
  <c r="T88" i="11"/>
  <c r="Y82" i="11"/>
  <c r="X82" i="11"/>
  <c r="W82" i="11"/>
  <c r="V82" i="11"/>
  <c r="U82" i="11"/>
  <c r="T82" i="11"/>
  <c r="Y81" i="11"/>
  <c r="X81" i="11"/>
  <c r="W81" i="11"/>
  <c r="V81" i="11"/>
  <c r="U81" i="11"/>
  <c r="T81" i="11"/>
  <c r="P80" i="11"/>
  <c r="O80" i="11"/>
  <c r="N80" i="11"/>
  <c r="M80" i="11"/>
  <c r="L80" i="11"/>
  <c r="K80" i="11"/>
  <c r="G80" i="11"/>
  <c r="F80" i="11"/>
  <c r="E80" i="11"/>
  <c r="D80" i="11"/>
  <c r="C80" i="11"/>
  <c r="B80" i="11"/>
  <c r="G76" i="11"/>
  <c r="F76" i="11"/>
  <c r="E76" i="11"/>
  <c r="D76" i="11"/>
  <c r="C76" i="11"/>
  <c r="B76" i="11"/>
  <c r="G75" i="11"/>
  <c r="F75" i="11"/>
  <c r="E75" i="11"/>
  <c r="D75" i="11"/>
  <c r="C75" i="11"/>
  <c r="B75" i="11"/>
  <c r="G71" i="11"/>
  <c r="F71" i="11"/>
  <c r="E71" i="11"/>
  <c r="D71" i="11"/>
  <c r="C71" i="11"/>
  <c r="B71" i="11"/>
  <c r="Y68" i="11"/>
  <c r="X68" i="11"/>
  <c r="W68" i="11"/>
  <c r="V68" i="11"/>
  <c r="U68" i="11"/>
  <c r="T68" i="11"/>
  <c r="Y67" i="11"/>
  <c r="Y66" i="11" s="1"/>
  <c r="X67" i="11"/>
  <c r="X66" i="11" s="1"/>
  <c r="W67" i="11"/>
  <c r="W66" i="11" s="1"/>
  <c r="V67" i="11"/>
  <c r="V66" i="11" s="1"/>
  <c r="U67" i="11"/>
  <c r="U66" i="11" s="1"/>
  <c r="T67" i="11"/>
  <c r="T66" i="11" s="1"/>
  <c r="P66" i="11"/>
  <c r="O66" i="11"/>
  <c r="N66" i="11"/>
  <c r="M66" i="11"/>
  <c r="L66" i="11"/>
  <c r="K66" i="11"/>
  <c r="Y65" i="11"/>
  <c r="X65" i="11"/>
  <c r="W65" i="11"/>
  <c r="V65" i="11"/>
  <c r="U65" i="11"/>
  <c r="T65" i="11"/>
  <c r="Y64" i="11"/>
  <c r="X64" i="11"/>
  <c r="W64" i="11"/>
  <c r="V64" i="11"/>
  <c r="U64" i="11"/>
  <c r="T64" i="11"/>
  <c r="P63" i="11"/>
  <c r="P62" i="11" s="1"/>
  <c r="O63" i="11"/>
  <c r="O62" i="11" s="1"/>
  <c r="N63" i="11"/>
  <c r="N62" i="11" s="1"/>
  <c r="M63" i="11"/>
  <c r="M62" i="11" s="1"/>
  <c r="L63" i="11"/>
  <c r="L62" i="11" s="1"/>
  <c r="K63" i="11"/>
  <c r="K62" i="11" s="1"/>
  <c r="B77" i="11"/>
  <c r="Y60" i="11"/>
  <c r="X60" i="11"/>
  <c r="W60" i="11"/>
  <c r="V60" i="11"/>
  <c r="U60" i="11"/>
  <c r="T60" i="11"/>
  <c r="T71" i="11" s="1"/>
  <c r="Y59" i="11"/>
  <c r="X59" i="11"/>
  <c r="W59" i="11"/>
  <c r="V59" i="11"/>
  <c r="U59" i="11"/>
  <c r="T59" i="11"/>
  <c r="Y58" i="11"/>
  <c r="X58" i="11"/>
  <c r="W58" i="11"/>
  <c r="V58" i="11"/>
  <c r="U58" i="11"/>
  <c r="T58" i="11"/>
  <c r="Y57" i="11"/>
  <c r="X57" i="11"/>
  <c r="W57" i="11"/>
  <c r="V57" i="11"/>
  <c r="U57" i="11"/>
  <c r="T57" i="11"/>
  <c r="Y56" i="11"/>
  <c r="Y71" i="11" s="1"/>
  <c r="X56" i="11"/>
  <c r="X71" i="11" s="1"/>
  <c r="W56" i="11"/>
  <c r="W71" i="11" s="1"/>
  <c r="V56" i="11"/>
  <c r="V71" i="11" s="1"/>
  <c r="U56" i="11"/>
  <c r="U71" i="11" s="1"/>
  <c r="T56" i="11"/>
  <c r="Y55" i="11"/>
  <c r="X55" i="11"/>
  <c r="W55" i="11"/>
  <c r="V55" i="11"/>
  <c r="U55" i="11"/>
  <c r="T55" i="11"/>
  <c r="Y54" i="11"/>
  <c r="X54" i="11"/>
  <c r="W54" i="11"/>
  <c r="V54" i="11"/>
  <c r="U54" i="11"/>
  <c r="T54" i="11"/>
  <c r="Y53" i="11"/>
  <c r="X53" i="11"/>
  <c r="W53" i="11"/>
  <c r="V53" i="11"/>
  <c r="U53" i="11"/>
  <c r="T53" i="11"/>
  <c r="P52" i="11"/>
  <c r="Y52" i="11" s="1"/>
  <c r="O52" i="11"/>
  <c r="O37" i="11" s="1"/>
  <c r="N52" i="11"/>
  <c r="W52" i="11" s="1"/>
  <c r="M52" i="11"/>
  <c r="V52" i="11" s="1"/>
  <c r="L52" i="11"/>
  <c r="U52" i="11" s="1"/>
  <c r="K52" i="11"/>
  <c r="T52" i="11" s="1"/>
  <c r="Y51" i="11"/>
  <c r="X51" i="11"/>
  <c r="W51" i="11"/>
  <c r="V51" i="11"/>
  <c r="U51" i="11"/>
  <c r="T51" i="11"/>
  <c r="Y49" i="11"/>
  <c r="X49" i="11"/>
  <c r="X76" i="11" s="1"/>
  <c r="W49" i="11"/>
  <c r="V49" i="11"/>
  <c r="U49" i="11"/>
  <c r="T49" i="11"/>
  <c r="Y48" i="11"/>
  <c r="X48" i="11"/>
  <c r="W48" i="11"/>
  <c r="V48" i="11"/>
  <c r="U48" i="11"/>
  <c r="T48" i="11"/>
  <c r="Y47" i="11"/>
  <c r="X47" i="11"/>
  <c r="W47" i="11"/>
  <c r="V47" i="11"/>
  <c r="U47" i="11"/>
  <c r="T47" i="11"/>
  <c r="Y46" i="11"/>
  <c r="X46" i="11"/>
  <c r="W46" i="11"/>
  <c r="V46" i="11"/>
  <c r="U46" i="11"/>
  <c r="T46" i="11"/>
  <c r="T45" i="11"/>
  <c r="Y45" i="11"/>
  <c r="X45" i="11"/>
  <c r="W45" i="11"/>
  <c r="V45" i="11"/>
  <c r="U45" i="11"/>
  <c r="Y41" i="11"/>
  <c r="X41" i="11"/>
  <c r="W41" i="11"/>
  <c r="V41" i="11"/>
  <c r="U41" i="11"/>
  <c r="T41" i="11"/>
  <c r="T72" i="11" s="1"/>
  <c r="Y40" i="11"/>
  <c r="X40" i="11"/>
  <c r="W40" i="11"/>
  <c r="V40" i="11"/>
  <c r="U40" i="11"/>
  <c r="T40" i="11"/>
  <c r="Y39" i="11"/>
  <c r="X39" i="11"/>
  <c r="W39" i="11"/>
  <c r="V39" i="11"/>
  <c r="U39" i="11"/>
  <c r="T39" i="11"/>
  <c r="Y38" i="11"/>
  <c r="X38" i="11"/>
  <c r="W38" i="11"/>
  <c r="V38" i="11"/>
  <c r="U38" i="11"/>
  <c r="T38" i="11"/>
  <c r="Y36" i="11"/>
  <c r="X36" i="11"/>
  <c r="W36" i="11"/>
  <c r="V36" i="11"/>
  <c r="U36" i="11"/>
  <c r="T36" i="11"/>
  <c r="Y35" i="11"/>
  <c r="X35" i="11"/>
  <c r="W35" i="11"/>
  <c r="V35" i="11"/>
  <c r="U35" i="11"/>
  <c r="T35" i="11"/>
  <c r="Y33" i="11"/>
  <c r="X33" i="11"/>
  <c r="W33" i="11"/>
  <c r="V33" i="11"/>
  <c r="U33" i="11"/>
  <c r="T33" i="11"/>
  <c r="Y32" i="11"/>
  <c r="X32" i="11"/>
  <c r="W32" i="11"/>
  <c r="V32" i="11"/>
  <c r="U32" i="11"/>
  <c r="T32" i="11"/>
  <c r="Y31" i="11"/>
  <c r="X31" i="11"/>
  <c r="W31" i="11"/>
  <c r="V31" i="11"/>
  <c r="U31" i="11"/>
  <c r="T31" i="11"/>
  <c r="Y30" i="11"/>
  <c r="X30" i="11"/>
  <c r="W30" i="11"/>
  <c r="V30" i="11"/>
  <c r="U30" i="11"/>
  <c r="T30" i="11"/>
  <c r="P29" i="11"/>
  <c r="O29" i="11"/>
  <c r="N29" i="11"/>
  <c r="M29" i="11"/>
  <c r="M70" i="11" s="1"/>
  <c r="L29" i="11"/>
  <c r="L70" i="11" s="1"/>
  <c r="K29" i="11"/>
  <c r="K70" i="11" s="1"/>
  <c r="Y27" i="11"/>
  <c r="X27" i="11"/>
  <c r="W27" i="11"/>
  <c r="V27" i="11"/>
  <c r="U27" i="11"/>
  <c r="T27" i="11"/>
  <c r="Y26" i="11"/>
  <c r="X26" i="11"/>
  <c r="W26" i="11"/>
  <c r="V26" i="11"/>
  <c r="U26" i="11"/>
  <c r="T26" i="11"/>
  <c r="Y25" i="11"/>
  <c r="X25" i="11"/>
  <c r="W25" i="11"/>
  <c r="V25" i="11"/>
  <c r="U25" i="11"/>
  <c r="T25" i="11"/>
  <c r="Y24" i="11"/>
  <c r="X24" i="11"/>
  <c r="W24" i="11"/>
  <c r="V24" i="11"/>
  <c r="U24" i="11"/>
  <c r="T24" i="11"/>
  <c r="Y23" i="11"/>
  <c r="X23" i="11"/>
  <c r="W23" i="11"/>
  <c r="V23" i="11"/>
  <c r="U23" i="11"/>
  <c r="T23" i="11"/>
  <c r="Y22" i="11"/>
  <c r="X22" i="11"/>
  <c r="W22" i="11"/>
  <c r="V22" i="11"/>
  <c r="U22" i="11"/>
  <c r="T22" i="11"/>
  <c r="Y21" i="11"/>
  <c r="X21" i="11"/>
  <c r="W21" i="11"/>
  <c r="V21" i="11"/>
  <c r="U21" i="11"/>
  <c r="T21" i="11"/>
  <c r="Y20" i="11"/>
  <c r="Y19" i="11" s="1"/>
  <c r="X20" i="11"/>
  <c r="W20" i="11"/>
  <c r="V20" i="11"/>
  <c r="U20" i="11"/>
  <c r="T20" i="11"/>
  <c r="P19" i="11"/>
  <c r="O19" i="11"/>
  <c r="O70" i="11" s="1"/>
  <c r="N19" i="11"/>
  <c r="N70" i="11" s="1"/>
  <c r="Y18" i="11"/>
  <c r="X18" i="11"/>
  <c r="W18" i="11"/>
  <c r="V18" i="11"/>
  <c r="U18" i="11"/>
  <c r="T18" i="11"/>
  <c r="Y16" i="11"/>
  <c r="X16" i="11"/>
  <c r="W16" i="11"/>
  <c r="V16" i="11"/>
  <c r="U16" i="11"/>
  <c r="T16" i="11"/>
  <c r="V12" i="11"/>
  <c r="U12" i="11"/>
  <c r="T12" i="11"/>
  <c r="Y11" i="11"/>
  <c r="Y74" i="11" s="1"/>
  <c r="X11" i="11"/>
  <c r="X74" i="11" s="1"/>
  <c r="W11" i="11"/>
  <c r="V11" i="11"/>
  <c r="V74" i="11" s="1"/>
  <c r="U11" i="11"/>
  <c r="U74" i="11" s="1"/>
  <c r="T11" i="11"/>
  <c r="T74" i="11" s="1"/>
  <c r="Y10" i="11"/>
  <c r="X10" i="11"/>
  <c r="W10" i="11"/>
  <c r="W73" i="11" s="1"/>
  <c r="V10" i="11"/>
  <c r="V73" i="11" s="1"/>
  <c r="U10" i="11"/>
  <c r="T10" i="11"/>
  <c r="T73" i="11" s="1"/>
  <c r="Y8" i="11"/>
  <c r="X8" i="11"/>
  <c r="W8" i="11"/>
  <c r="V8" i="11"/>
  <c r="U8" i="11"/>
  <c r="T8" i="11"/>
  <c r="Y7" i="11"/>
  <c r="X7" i="11"/>
  <c r="W7" i="11"/>
  <c r="V7" i="11"/>
  <c r="U7" i="11"/>
  <c r="T7" i="11"/>
  <c r="P5" i="11"/>
  <c r="O5" i="11"/>
  <c r="M6" i="11"/>
  <c r="M5" i="11" s="1"/>
  <c r="L6" i="11"/>
  <c r="L5" i="11" s="1"/>
  <c r="K6" i="11"/>
  <c r="K5" i="11" s="1"/>
  <c r="V19" i="11" l="1"/>
  <c r="T76" i="11"/>
  <c r="C16" i="13"/>
  <c r="U73" i="11"/>
  <c r="Y76" i="11"/>
  <c r="W19" i="11"/>
  <c r="U76" i="11"/>
  <c r="D16" i="13"/>
  <c r="X19" i="11"/>
  <c r="V76" i="11"/>
  <c r="E16" i="13"/>
  <c r="F16" i="13"/>
  <c r="P70" i="11"/>
  <c r="T19" i="11"/>
  <c r="U19" i="11"/>
  <c r="B16" i="13"/>
  <c r="E90" i="13"/>
  <c r="W74" i="11"/>
  <c r="W76" i="11"/>
  <c r="Y73" i="11"/>
  <c r="X73" i="11"/>
  <c r="B90" i="9"/>
  <c r="B87" i="9"/>
  <c r="B86" i="9" s="1"/>
  <c r="I88" i="9"/>
  <c r="P37" i="11"/>
  <c r="E77" i="13"/>
  <c r="C84" i="13"/>
  <c r="D84" i="13"/>
  <c r="M61" i="11"/>
  <c r="M77" i="11" s="1"/>
  <c r="B73" i="12"/>
  <c r="L61" i="11"/>
  <c r="L77" i="11" s="1"/>
  <c r="N90" i="11"/>
  <c r="P61" i="11"/>
  <c r="P77" i="11" s="1"/>
  <c r="D60" i="13"/>
  <c r="D59" i="13" s="1"/>
  <c r="D58" i="13" s="1"/>
  <c r="D74" i="13" s="1"/>
  <c r="O61" i="11"/>
  <c r="O77" i="11" s="1"/>
  <c r="C6" i="13"/>
  <c r="C5" i="13" s="1"/>
  <c r="B87" i="13"/>
  <c r="U63" i="11"/>
  <c r="U62" i="11" s="1"/>
  <c r="U61" i="11" s="1"/>
  <c r="U77" i="11" s="1"/>
  <c r="G68" i="13"/>
  <c r="M17" i="11"/>
  <c r="L17" i="11"/>
  <c r="G72" i="13"/>
  <c r="Y80" i="11"/>
  <c r="G9" i="13"/>
  <c r="T63" i="11"/>
  <c r="T62" i="11" s="1"/>
  <c r="T61" i="11" s="1"/>
  <c r="T77" i="11" s="1"/>
  <c r="G69" i="11"/>
  <c r="G73" i="13"/>
  <c r="C77" i="13"/>
  <c r="C60" i="13"/>
  <c r="C59" i="13" s="1"/>
  <c r="C58" i="13" s="1"/>
  <c r="C74" i="13" s="1"/>
  <c r="B71" i="12"/>
  <c r="C78" i="12"/>
  <c r="C77" i="11"/>
  <c r="P17" i="11"/>
  <c r="O17" i="11"/>
  <c r="O69" i="11" s="1"/>
  <c r="N17" i="11"/>
  <c r="M90" i="11"/>
  <c r="U91" i="11"/>
  <c r="X97" i="11"/>
  <c r="B77" i="13"/>
  <c r="D70" i="12"/>
  <c r="U97" i="11"/>
  <c r="T91" i="11"/>
  <c r="U94" i="11"/>
  <c r="E87" i="13"/>
  <c r="C90" i="13"/>
  <c r="F77" i="13"/>
  <c r="U34" i="11"/>
  <c r="K90" i="11"/>
  <c r="V91" i="11"/>
  <c r="T6" i="11"/>
  <c r="T5" i="11" s="1"/>
  <c r="K37" i="11"/>
  <c r="N61" i="11"/>
  <c r="N77" i="11" s="1"/>
  <c r="T80" i="11"/>
  <c r="L90" i="11"/>
  <c r="W91" i="11"/>
  <c r="O90" i="11"/>
  <c r="E60" i="13"/>
  <c r="E59" i="13" s="1"/>
  <c r="E58" i="13" s="1"/>
  <c r="E74" i="13" s="1"/>
  <c r="B84" i="13"/>
  <c r="F90" i="13"/>
  <c r="L37" i="11"/>
  <c r="T29" i="11"/>
  <c r="M37" i="11"/>
  <c r="B60" i="13"/>
  <c r="B59" i="13" s="1"/>
  <c r="B58" i="13" s="1"/>
  <c r="B74" i="13" s="1"/>
  <c r="N37" i="11"/>
  <c r="X94" i="11"/>
  <c r="T97" i="11"/>
  <c r="V97" i="11"/>
  <c r="P90" i="11"/>
  <c r="W97" i="11"/>
  <c r="K61" i="11"/>
  <c r="K77" i="11" s="1"/>
  <c r="X6" i="11"/>
  <c r="X5" i="11" s="1"/>
  <c r="D69" i="11"/>
  <c r="B78" i="12"/>
  <c r="B31" i="13"/>
  <c r="W94" i="11"/>
  <c r="V94" i="11"/>
  <c r="Y94" i="11"/>
  <c r="F77" i="11"/>
  <c r="D77" i="11"/>
  <c r="E77" i="11"/>
  <c r="V63" i="11"/>
  <c r="V62" i="11" s="1"/>
  <c r="V61" i="11" s="1"/>
  <c r="V77" i="11" s="1"/>
  <c r="W63" i="11"/>
  <c r="W62" i="11" s="1"/>
  <c r="W61" i="11" s="1"/>
  <c r="W77" i="11" s="1"/>
  <c r="Y63" i="11"/>
  <c r="Y62" i="11" s="1"/>
  <c r="Y61" i="11" s="1"/>
  <c r="Y77" i="11" s="1"/>
  <c r="V29" i="11"/>
  <c r="F6" i="13"/>
  <c r="F5" i="13" s="1"/>
  <c r="E6" i="13"/>
  <c r="E5" i="13" s="1"/>
  <c r="F60" i="13"/>
  <c r="F59" i="13" s="1"/>
  <c r="F58" i="13" s="1"/>
  <c r="F74" i="13" s="1"/>
  <c r="D6" i="13"/>
  <c r="D5" i="13" s="1"/>
  <c r="B6" i="13"/>
  <c r="B5" i="13" s="1"/>
  <c r="D78" i="12"/>
  <c r="Y6" i="11"/>
  <c r="Y5" i="11" s="1"/>
  <c r="X34" i="11"/>
  <c r="T94" i="11"/>
  <c r="X91" i="11"/>
  <c r="Y91" i="11"/>
  <c r="Y97" i="11"/>
  <c r="V80" i="11"/>
  <c r="W80" i="11"/>
  <c r="X80" i="11"/>
  <c r="U80" i="11"/>
  <c r="G77" i="11"/>
  <c r="X63" i="11"/>
  <c r="X62" i="11" s="1"/>
  <c r="X61" i="11" s="1"/>
  <c r="X77" i="11" s="1"/>
  <c r="Y37" i="11"/>
  <c r="T37" i="11"/>
  <c r="U37" i="11"/>
  <c r="V37" i="11"/>
  <c r="W37" i="11"/>
  <c r="D31" i="13"/>
  <c r="W34" i="11"/>
  <c r="X29" i="11"/>
  <c r="D26" i="13"/>
  <c r="Y29" i="11"/>
  <c r="U29" i="11"/>
  <c r="E26" i="13"/>
  <c r="U17" i="11"/>
  <c r="W17" i="11"/>
  <c r="X17" i="11"/>
  <c r="T17" i="11"/>
  <c r="V17" i="11"/>
  <c r="U6" i="11"/>
  <c r="U5" i="11" s="1"/>
  <c r="L9" i="9"/>
  <c r="F84" i="13"/>
  <c r="D77" i="13"/>
  <c r="B14" i="13"/>
  <c r="F87" i="13"/>
  <c r="D90" i="13"/>
  <c r="C14" i="13"/>
  <c r="D14" i="13"/>
  <c r="E84" i="13"/>
  <c r="E14" i="13"/>
  <c r="B90" i="13"/>
  <c r="F14" i="13"/>
  <c r="E78" i="12"/>
  <c r="F78" i="12"/>
  <c r="G78" i="12"/>
  <c r="C87" i="13"/>
  <c r="E31" i="13"/>
  <c r="D87" i="13"/>
  <c r="B26" i="13"/>
  <c r="F26" i="13"/>
  <c r="C31" i="13"/>
  <c r="F31" i="13"/>
  <c r="C26" i="13"/>
  <c r="N5" i="11"/>
  <c r="W29" i="11"/>
  <c r="V34" i="11"/>
  <c r="V6" i="11"/>
  <c r="V5" i="11" s="1"/>
  <c r="Y17" i="11"/>
  <c r="T34" i="11"/>
  <c r="W6" i="11"/>
  <c r="W5" i="11" s="1"/>
  <c r="Y34" i="11"/>
  <c r="B70" i="12"/>
  <c r="X9" i="11"/>
  <c r="X70" i="11" s="1"/>
  <c r="Y9" i="11"/>
  <c r="K17" i="11"/>
  <c r="X52" i="11"/>
  <c r="X37" i="11" s="1"/>
  <c r="E69" i="11"/>
  <c r="F69" i="11"/>
  <c r="Y70" i="11" l="1"/>
  <c r="P69" i="11"/>
  <c r="P78" i="11" s="1"/>
  <c r="L69" i="11"/>
  <c r="L78" i="11" s="1"/>
  <c r="O78" i="11"/>
  <c r="M69" i="11"/>
  <c r="M78" i="11" s="1"/>
  <c r="F70" i="12"/>
  <c r="G70" i="12"/>
  <c r="E70" i="12"/>
  <c r="Y90" i="11"/>
  <c r="B69" i="11"/>
  <c r="B78" i="11" s="1"/>
  <c r="B83" i="13"/>
  <c r="D78" i="11"/>
  <c r="B9" i="13"/>
  <c r="T90" i="11"/>
  <c r="G69" i="13"/>
  <c r="C70" i="12"/>
  <c r="G67" i="13"/>
  <c r="C69" i="11"/>
  <c r="C78" i="11" s="1"/>
  <c r="K69" i="11"/>
  <c r="K78" i="11" s="1"/>
  <c r="N69" i="11"/>
  <c r="N78" i="11" s="1"/>
  <c r="C83" i="13"/>
  <c r="U90" i="11"/>
  <c r="W90" i="11"/>
  <c r="F78" i="11"/>
  <c r="E9" i="13"/>
  <c r="V9" i="11"/>
  <c r="V70" i="11" s="1"/>
  <c r="K9" i="9"/>
  <c r="I9" i="9"/>
  <c r="D9" i="13"/>
  <c r="C9" i="13"/>
  <c r="U9" i="11"/>
  <c r="U70" i="11" s="1"/>
  <c r="J9" i="9"/>
  <c r="F9" i="13"/>
  <c r="B79" i="12"/>
  <c r="E83" i="13"/>
  <c r="X90" i="11"/>
  <c r="V90" i="11"/>
  <c r="T69" i="11"/>
  <c r="T78" i="11" s="1"/>
  <c r="E78" i="11"/>
  <c r="D83" i="13"/>
  <c r="G78" i="11"/>
  <c r="D79" i="12"/>
  <c r="F83" i="13"/>
  <c r="W69" i="11"/>
  <c r="W78" i="11" s="1"/>
  <c r="V69" i="11"/>
  <c r="V78" i="11" s="1"/>
  <c r="X69" i="11"/>
  <c r="X78" i="11" s="1"/>
  <c r="U69" i="11"/>
  <c r="U78" i="11" s="1"/>
  <c r="Y69" i="11"/>
  <c r="Y78" i="11" s="1"/>
  <c r="T9" i="11"/>
  <c r="T70" i="11" s="1"/>
  <c r="W9" i="11"/>
  <c r="W70" i="11" s="1"/>
  <c r="L67" i="10"/>
  <c r="K67" i="10"/>
  <c r="J67" i="10"/>
  <c r="I67" i="10"/>
  <c r="L63" i="10"/>
  <c r="L62" i="10" s="1"/>
  <c r="K63" i="10"/>
  <c r="K62" i="10" s="1"/>
  <c r="L34" i="10"/>
  <c r="K34" i="10"/>
  <c r="L29" i="10"/>
  <c r="K6" i="10"/>
  <c r="K17" i="10"/>
  <c r="L93" i="9"/>
  <c r="K93" i="9"/>
  <c r="J93" i="9"/>
  <c r="I90" i="9"/>
  <c r="L66" i="9"/>
  <c r="J66" i="9"/>
  <c r="I66" i="9"/>
  <c r="I34" i="9"/>
  <c r="J34" i="9"/>
  <c r="J29" i="9"/>
  <c r="E77" i="10"/>
  <c r="L77" i="10" s="1"/>
  <c r="D77" i="10"/>
  <c r="K77" i="10" s="1"/>
  <c r="C77" i="10"/>
  <c r="J77" i="10" s="1"/>
  <c r="B77" i="10"/>
  <c r="I77" i="10" s="1"/>
  <c r="E76" i="10"/>
  <c r="L76" i="10" s="1"/>
  <c r="D76" i="10"/>
  <c r="K76" i="10" s="1"/>
  <c r="C76" i="10"/>
  <c r="J76" i="10" s="1"/>
  <c r="B76" i="10"/>
  <c r="I76" i="10" s="1"/>
  <c r="L75" i="10"/>
  <c r="K75" i="10"/>
  <c r="J75" i="10"/>
  <c r="I75" i="10"/>
  <c r="L74" i="10"/>
  <c r="K74" i="10"/>
  <c r="J74" i="10"/>
  <c r="I74" i="10"/>
  <c r="E72" i="10"/>
  <c r="D72" i="10"/>
  <c r="C72" i="10"/>
  <c r="B72" i="10"/>
  <c r="E67" i="10"/>
  <c r="D67" i="10"/>
  <c r="C67" i="10"/>
  <c r="B67" i="10"/>
  <c r="E63" i="10"/>
  <c r="E62" i="10" s="1"/>
  <c r="D63" i="10"/>
  <c r="D62" i="10" s="1"/>
  <c r="C63" i="10"/>
  <c r="C62" i="10" s="1"/>
  <c r="B63" i="10"/>
  <c r="B62" i="10" s="1"/>
  <c r="E34" i="10"/>
  <c r="D34" i="10"/>
  <c r="C34" i="10"/>
  <c r="B34" i="10"/>
  <c r="E29" i="10"/>
  <c r="D29" i="10"/>
  <c r="C29" i="10"/>
  <c r="B29" i="10"/>
  <c r="L9" i="10"/>
  <c r="K9" i="10"/>
  <c r="J9" i="10"/>
  <c r="I9" i="10"/>
  <c r="E6" i="10"/>
  <c r="E5" i="10" s="1"/>
  <c r="D6" i="10"/>
  <c r="D5" i="10" s="1"/>
  <c r="C6" i="10"/>
  <c r="C5" i="10" s="1"/>
  <c r="B6" i="10"/>
  <c r="B5" i="10" s="1"/>
  <c r="I87" i="9"/>
  <c r="E80" i="9"/>
  <c r="D80" i="9"/>
  <c r="C80" i="9"/>
  <c r="B80" i="9"/>
  <c r="E76" i="9"/>
  <c r="L76" i="9" s="1"/>
  <c r="D76" i="9"/>
  <c r="K76" i="9" s="1"/>
  <c r="C76" i="9"/>
  <c r="J76" i="9" s="1"/>
  <c r="B76" i="9"/>
  <c r="I76" i="9" s="1"/>
  <c r="E75" i="9"/>
  <c r="L75" i="9" s="1"/>
  <c r="D75" i="9"/>
  <c r="K75" i="9" s="1"/>
  <c r="C75" i="9"/>
  <c r="J75" i="9" s="1"/>
  <c r="B75" i="9"/>
  <c r="I75" i="9" s="1"/>
  <c r="L74" i="9"/>
  <c r="K74" i="9"/>
  <c r="J74" i="9"/>
  <c r="I74" i="9"/>
  <c r="L73" i="9"/>
  <c r="K73" i="9"/>
  <c r="J73" i="9"/>
  <c r="I73" i="9"/>
  <c r="E71" i="9"/>
  <c r="L71" i="9" s="1"/>
  <c r="D71" i="9"/>
  <c r="K71" i="9" s="1"/>
  <c r="C71" i="9"/>
  <c r="J71" i="9" s="1"/>
  <c r="B71" i="9"/>
  <c r="I71" i="9" s="1"/>
  <c r="K66" i="9"/>
  <c r="E66" i="9"/>
  <c r="D66" i="9"/>
  <c r="C66" i="9"/>
  <c r="B66" i="9"/>
  <c r="K63" i="9"/>
  <c r="K62" i="9" s="1"/>
  <c r="E63" i="9"/>
  <c r="E62" i="9" s="1"/>
  <c r="D63" i="9"/>
  <c r="D62" i="9" s="1"/>
  <c r="C63" i="9"/>
  <c r="C62" i="9" s="1"/>
  <c r="B63" i="9"/>
  <c r="B62" i="9" s="1"/>
  <c r="I52" i="9"/>
  <c r="I37" i="9" s="1"/>
  <c r="L34" i="9"/>
  <c r="E34" i="9"/>
  <c r="D34" i="9"/>
  <c r="C34" i="9"/>
  <c r="B34" i="9"/>
  <c r="E29" i="9"/>
  <c r="D29" i="9"/>
  <c r="C29" i="9"/>
  <c r="B29" i="9"/>
  <c r="E6" i="9"/>
  <c r="E5" i="9" s="1"/>
  <c r="D6" i="9"/>
  <c r="D5" i="9" s="1"/>
  <c r="C6" i="9"/>
  <c r="C5" i="9" s="1"/>
  <c r="B6" i="9"/>
  <c r="B5" i="9" s="1"/>
  <c r="I70" i="9" l="1"/>
  <c r="C79" i="12"/>
  <c r="B17" i="10"/>
  <c r="C17" i="10"/>
  <c r="C70" i="10" s="1"/>
  <c r="J71" i="10"/>
  <c r="K71" i="10"/>
  <c r="E17" i="10"/>
  <c r="E70" i="10" s="1"/>
  <c r="L71" i="10"/>
  <c r="B17" i="9"/>
  <c r="B69" i="9" s="1"/>
  <c r="C61" i="10"/>
  <c r="C78" i="10" s="1"/>
  <c r="J78" i="10" s="1"/>
  <c r="E79" i="12"/>
  <c r="G79" i="12"/>
  <c r="F79" i="12"/>
  <c r="E61" i="9"/>
  <c r="E77" i="9" s="1"/>
  <c r="D61" i="9"/>
  <c r="D77" i="9" s="1"/>
  <c r="I52" i="10"/>
  <c r="I37" i="10" s="1"/>
  <c r="J52" i="10"/>
  <c r="J37" i="10" s="1"/>
  <c r="K52" i="10"/>
  <c r="K37" i="10" s="1"/>
  <c r="L52" i="10"/>
  <c r="L37" i="10" s="1"/>
  <c r="I73" i="10"/>
  <c r="I72" i="10"/>
  <c r="J73" i="10"/>
  <c r="J72" i="10"/>
  <c r="D61" i="10"/>
  <c r="D78" i="10" s="1"/>
  <c r="K78" i="10" s="1"/>
  <c r="K73" i="10"/>
  <c r="K72" i="10"/>
  <c r="L73" i="10"/>
  <c r="L72" i="10"/>
  <c r="J52" i="9"/>
  <c r="J37" i="9" s="1"/>
  <c r="K52" i="9"/>
  <c r="K37" i="9" s="1"/>
  <c r="L52" i="9"/>
  <c r="L37" i="9" s="1"/>
  <c r="J70" i="9"/>
  <c r="B61" i="9"/>
  <c r="B77" i="9" s="1"/>
  <c r="K70" i="9"/>
  <c r="C61" i="9"/>
  <c r="C77" i="9" s="1"/>
  <c r="K17" i="9"/>
  <c r="J29" i="10"/>
  <c r="I17" i="10"/>
  <c r="E61" i="10"/>
  <c r="E78" i="10" s="1"/>
  <c r="L78" i="10" s="1"/>
  <c r="L6" i="10"/>
  <c r="L5" i="10" s="1"/>
  <c r="J6" i="10"/>
  <c r="J5" i="10" s="1"/>
  <c r="J34" i="10"/>
  <c r="I63" i="10"/>
  <c r="I62" i="10" s="1"/>
  <c r="I61" i="10" s="1"/>
  <c r="I34" i="10"/>
  <c r="I6" i="10"/>
  <c r="I5" i="10" s="1"/>
  <c r="K29" i="10"/>
  <c r="J63" i="10"/>
  <c r="J62" i="10" s="1"/>
  <c r="J61" i="10" s="1"/>
  <c r="K5" i="10"/>
  <c r="L17" i="10"/>
  <c r="J17" i="10"/>
  <c r="I29" i="10"/>
  <c r="L61" i="10"/>
  <c r="K61" i="10"/>
  <c r="I71" i="10"/>
  <c r="B70" i="10"/>
  <c r="B61" i="10"/>
  <c r="B78" i="10" s="1"/>
  <c r="I78" i="10" s="1"/>
  <c r="D17" i="10"/>
  <c r="J6" i="9"/>
  <c r="J5" i="9" s="1"/>
  <c r="I63" i="9"/>
  <c r="I62" i="9" s="1"/>
  <c r="I61" i="9" s="1"/>
  <c r="I77" i="9" s="1"/>
  <c r="K90" i="9"/>
  <c r="K61" i="9"/>
  <c r="K77" i="9" s="1"/>
  <c r="L63" i="9"/>
  <c r="L62" i="9" s="1"/>
  <c r="L61" i="9" s="1"/>
  <c r="L77" i="9" s="1"/>
  <c r="D17" i="9"/>
  <c r="D69" i="9" s="1"/>
  <c r="L29" i="9"/>
  <c r="K34" i="9"/>
  <c r="C17" i="9"/>
  <c r="C69" i="9" s="1"/>
  <c r="J63" i="9"/>
  <c r="J62" i="9" s="1"/>
  <c r="J61" i="9" s="1"/>
  <c r="J77" i="9" s="1"/>
  <c r="I72" i="9"/>
  <c r="K6" i="9"/>
  <c r="K5" i="9" s="1"/>
  <c r="L70" i="9"/>
  <c r="J17" i="9"/>
  <c r="L72" i="9"/>
  <c r="L6" i="9"/>
  <c r="L5" i="9" s="1"/>
  <c r="E17" i="9"/>
  <c r="J87" i="9"/>
  <c r="I93" i="9"/>
  <c r="I86" i="9" s="1"/>
  <c r="I17" i="9"/>
  <c r="I6" i="9"/>
  <c r="I5" i="9" s="1"/>
  <c r="L17" i="9"/>
  <c r="K87" i="9"/>
  <c r="J90" i="9"/>
  <c r="L90" i="9"/>
  <c r="I29" i="9"/>
  <c r="K29" i="9"/>
  <c r="L87" i="9"/>
  <c r="J72" i="9"/>
  <c r="K72" i="9"/>
  <c r="D78" i="9" l="1"/>
  <c r="B78" i="9"/>
  <c r="C79" i="10"/>
  <c r="K86" i="9"/>
  <c r="E79" i="10"/>
  <c r="D70" i="10"/>
  <c r="C78" i="9"/>
  <c r="E69" i="9"/>
  <c r="K70" i="10"/>
  <c r="I70" i="10"/>
  <c r="L70" i="10"/>
  <c r="J70" i="10"/>
  <c r="B79" i="10"/>
  <c r="J69" i="9"/>
  <c r="J78" i="9" s="1"/>
  <c r="K69" i="9"/>
  <c r="K78" i="9" s="1"/>
  <c r="L69" i="9"/>
  <c r="L78" i="9" s="1"/>
  <c r="L86" i="9"/>
  <c r="I69" i="9"/>
  <c r="J86" i="9"/>
  <c r="E78" i="9" l="1"/>
  <c r="D79" i="10"/>
  <c r="I78" i="9"/>
  <c r="F34" i="13"/>
  <c r="F66" i="13" s="1"/>
  <c r="E34" i="13"/>
  <c r="E66" i="13" s="1"/>
  <c r="D34" i="13"/>
  <c r="D66" i="13" s="1"/>
  <c r="C34" i="13"/>
  <c r="C66" i="13" s="1"/>
  <c r="B34" i="13"/>
  <c r="B66" i="13" s="1"/>
  <c r="E75" i="13" l="1"/>
  <c r="C75" i="13"/>
  <c r="D75" i="13"/>
  <c r="F75" i="13"/>
  <c r="B75" i="13"/>
  <c r="F73" i="13"/>
  <c r="E73" i="13"/>
  <c r="D73" i="13"/>
  <c r="C73" i="13"/>
  <c r="B73" i="13"/>
  <c r="F72" i="13"/>
  <c r="E72" i="13"/>
  <c r="D72" i="13"/>
  <c r="C72" i="13"/>
  <c r="B72" i="13"/>
  <c r="F71" i="13"/>
  <c r="E71" i="13"/>
  <c r="D71" i="13"/>
  <c r="C71" i="13"/>
  <c r="B71" i="13"/>
  <c r="F70" i="13"/>
  <c r="E70" i="13"/>
  <c r="D70" i="13"/>
  <c r="C70" i="13"/>
  <c r="B70" i="13"/>
  <c r="F67" i="13"/>
  <c r="C67" i="13"/>
  <c r="E67" i="13"/>
  <c r="D67" i="13"/>
  <c r="B67" i="13"/>
  <c r="B69" i="13" l="1"/>
  <c r="B68" i="13"/>
  <c r="D69" i="13"/>
  <c r="D68" i="13"/>
  <c r="C69" i="13"/>
  <c r="C68" i="13"/>
  <c r="E69" i="13"/>
  <c r="E68" i="13"/>
  <c r="F69" i="13"/>
  <c r="F68" i="13"/>
  <c r="G57" i="3" l="1"/>
  <c r="F57" i="3"/>
  <c r="E57" i="3"/>
  <c r="D57" i="3"/>
  <c r="C57" i="3"/>
  <c r="B57" i="3"/>
  <c r="G55" i="3"/>
  <c r="F55" i="3"/>
  <c r="E55" i="3"/>
  <c r="D55" i="3"/>
  <c r="C55" i="3"/>
  <c r="B55" i="3"/>
  <c r="G54" i="3"/>
  <c r="F54" i="3"/>
  <c r="E54" i="3"/>
  <c r="D54" i="3"/>
  <c r="C54" i="3"/>
  <c r="B54" i="3"/>
  <c r="G53" i="3"/>
  <c r="F53" i="3"/>
  <c r="E53" i="3"/>
  <c r="D53" i="3"/>
  <c r="C53" i="3"/>
  <c r="B53" i="3"/>
  <c r="G52" i="3"/>
  <c r="F52" i="3"/>
  <c r="E52" i="3"/>
  <c r="D52" i="3"/>
  <c r="C52" i="3"/>
  <c r="B52" i="3"/>
  <c r="E60" i="3" l="1"/>
  <c r="G60" i="3"/>
  <c r="K79" i="10"/>
  <c r="J79" i="10"/>
  <c r="L79" i="10"/>
  <c r="I79" i="10"/>
  <c r="F60" i="3"/>
  <c r="C60" i="3"/>
  <c r="D60" i="3"/>
  <c r="B60" i="3"/>
</calcChain>
</file>

<file path=xl/sharedStrings.xml><?xml version="1.0" encoding="utf-8"?>
<sst xmlns="http://schemas.openxmlformats.org/spreadsheetml/2006/main" count="965" uniqueCount="102">
  <si>
    <t>(bez sankcií)</t>
  </si>
  <si>
    <t>Ukazovateľ</t>
  </si>
  <si>
    <t>Skutočnosť</t>
  </si>
  <si>
    <t>Odhad</t>
  </si>
  <si>
    <t>Prognóza</t>
  </si>
  <si>
    <t>Dane z príjmov, ziskov a kapitálového majetku</t>
  </si>
  <si>
    <t>Daň z príjmov fyzických osôb *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</si>
  <si>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</si>
  <si>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</si>
  <si>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</si>
  <si>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</si>
  <si>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</si>
  <si>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</si>
  <si>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 *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</si>
  <si>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</si>
  <si>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</si>
  <si>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</si>
  <si>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</si>
  <si>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</si>
  <si>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</si>
  <si>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</si>
  <si>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</si>
  <si>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</si>
  <si>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</si>
  <si>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</si>
  <si>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</si>
  <si>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</si>
  <si>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</si>
  <si>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</si>
  <si>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</si>
  <si>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</si>
  <si>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</si>
  <si>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</si>
  <si>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</si>
  <si>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</si>
  <si>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Daň z motorových vozidiel (do r. 2014 príjmom VÚC)</t>
  </si>
  <si>
    <t>Ostatné dane **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</si>
  <si>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</si>
  <si>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</si>
  <si>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</si>
  <si>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</si>
  <si>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</si>
  <si>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Úhrada za služby verejnosti poskytované RTVS</t>
  </si>
  <si>
    <t>Daň z úhrad za dobývací priestor</t>
  </si>
  <si>
    <t>Daň z úhrad za uskladňovanie plynov alebo kvapalín</t>
  </si>
  <si>
    <t>Poplatok za uloženie odpadov (príjem EF)</t>
  </si>
  <si>
    <t>Majetkové dane (do ŠR)</t>
  </si>
  <si>
    <t>Iné dane ***</t>
  </si>
  <si>
    <t>Iné dane **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</si>
  <si>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</si>
  <si>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</si>
  <si>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</si>
  <si>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</si>
  <si>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</si>
  <si>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</si>
  <si>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</si>
  <si>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</si>
  <si>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</si>
  <si>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</si>
  <si>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</si>
  <si>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</si>
  <si>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</si>
  <si>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</si>
  <si>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</si>
  <si>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</si>
  <si>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</si>
  <si>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</si>
  <si>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(RTVS)</t>
  </si>
  <si>
    <t>Environmentálny fond</t>
  </si>
  <si>
    <t>FSZP spolu</t>
  </si>
  <si>
    <t>Daňové príjmy a príjmy FSZP spolu</t>
  </si>
  <si>
    <t>Výdavky na verejnoprospešný účel</t>
  </si>
  <si>
    <t>z toho FO</t>
  </si>
  <si>
    <t>PO</t>
  </si>
  <si>
    <t>Príspevky na starobné dôchodkové sporenie - EAO</t>
  </si>
  <si>
    <t>Daňové kredity</t>
  </si>
  <si>
    <t>Zamestnanecká prémia</t>
  </si>
  <si>
    <t>Daňový bonus</t>
  </si>
  <si>
    <t>Daňový bonus na hypotéky</t>
  </si>
  <si>
    <t>* hrubý výnos DPFO a DPPO neznížený o výdavky na verejnoprospešný účel (2%)</t>
  </si>
  <si>
    <t>** Podľa štatútu Výboru je pre členov Výboru povinné prognózovať len celkový výnos Ostatných daní, rozbitie je najednotlivé podpoložky je len informatívne.</t>
  </si>
  <si>
    <t>*** Pre účely DV považujeme odvod z povinného zmluvného poistenia za daňový príjem od roku 2018 ako súčasť iných daní. Podľa aktuálnej ekonomickej klasifikácie rozpočtovej klasifikácie (EKRK) je odvod z PZP daňovým príjmom samostatného účtu kapitoly Ministerstva vnútra SR (EKRK 139003).</t>
  </si>
  <si>
    <t>Iné dane *</t>
  </si>
  <si>
    <t>transfer úspor z DSS do SP- od vystúpených</t>
  </si>
  <si>
    <t>Príspevky na starobné dôchodkové sporenie</t>
  </si>
  <si>
    <t>Iné dane</t>
  </si>
  <si>
    <t>Sankcie uložené v daňovom konaní</t>
  </si>
  <si>
    <t>Porovnanie aktuálnej prognózy s rozpočtom</t>
  </si>
  <si>
    <t>Solidárny príspevok z činností v odvetviach ropy, zemného plynu, uhlia a rafinérií</t>
  </si>
  <si>
    <t>Príjem z odvodu z nadmerných príjmov - elektrárne</t>
  </si>
  <si>
    <t>Prognóza daňových príjmov verejnej správy v metodike ESA2010 (v tis. EUR) - rozdiel oproti poslednej prognóze</t>
  </si>
  <si>
    <t>Daň zo sladených nealkoholických nápojov</t>
  </si>
  <si>
    <t>Daň z finančných transakcií</t>
  </si>
  <si>
    <t>Vplyv legislatívnych zmien na prognózu daňových príjmov VS - nová legislatíva (ESA2010, v tis. EUR)</t>
  </si>
  <si>
    <t>Sankcie, cash = akruál (v tis.EUR) - február 2025</t>
  </si>
  <si>
    <t xml:space="preserve"> Prognóza daňových príjmov verejnej správy na hotovostnom princípe (v tis. EUR) - február 2025</t>
  </si>
  <si>
    <t>Prognóza daňových príjmov verejnej správy v metodike ESA2010 (v tis. EUR) - Schválený rozpočet VS na roky 2025 až 2027</t>
  </si>
  <si>
    <t>Prognóza daňových príjmov verejnej správy v metodike ESA2010 (v tis. EUR) - február 2025</t>
  </si>
  <si>
    <r>
      <t xml:space="preserve">Prognóza daňových príjmov verejnej správy v metodike ESA2010 (v tis. EUR) - február2025 </t>
    </r>
    <r>
      <rPr>
        <b/>
        <sz val="12"/>
        <color indexed="49"/>
        <rFont val="Arial Narrow"/>
        <family val="2"/>
      </rPr>
      <t>(bez vplyvu novej legislatívy)</t>
    </r>
  </si>
  <si>
    <t>Prognóza daňových príjmov verejnej správy na hotovostnom princípe (v tis. EUR) - Schválený rozpočet VS na roky 2025 až 2027</t>
  </si>
  <si>
    <t>Výdavky na poukázanie podielu zaplatenej dane pre rodiča</t>
  </si>
  <si>
    <t>Prognóza daňových príjmov verejnej správy v metodike ESA2010 (v tis. EUR) -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</si>
</sst>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"/>
    <numFmt numFmtId="166" formatCode="#,##0.0"/>
    <numFmt numFmtId="167" formatCode="0.000"/>
  </numFmts>
  <fonts count="4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  <charset val="238"/>
    </font>
    <font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indexed="10"/>
      <name val="Arial Narrow"/>
      <family val="2"/>
    </font>
    <font>
      <sz val="8"/>
      <color indexed="10"/>
      <name val="Arial Narrow"/>
      <family val="2"/>
      <charset val="238"/>
    </font>
    <font>
      <b/>
      <sz val="10"/>
      <color indexed="10"/>
      <name val="Arial Narrow"/>
      <family val="2"/>
    </font>
    <font>
      <i/>
      <sz val="9"/>
      <name val="Arial"/>
      <family val="2"/>
      <charset val="238"/>
    </font>
    <font>
      <b/>
      <sz val="12"/>
      <color indexed="4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sz val="11"/>
      <name val="Arial Narrow"/>
      <family val="2"/>
    </font>
    <font>
      <i/>
      <sz val="10"/>
      <color theme="0" tint="-0.499984740745262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sz val="9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425">
    <xf numFmtId="0" fontId="0" fillId="0" borderId="0" xfId="0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42" applyFont="1" applyFill="1" applyAlignment="1">
      <alignment horizontal="left" vertical="center"/>
    </xf>
    <xf numFmtId="0" fontId="25" fillId="0" borderId="0" xfId="42" applyFont="1" applyFill="1"/>
    <xf numFmtId="0" fontId="27" fillId="0" borderId="0" xfId="42" applyFont="1" applyFill="1" applyAlignment="1">
      <alignment horizontal="left" vertical="center"/>
    </xf>
    <xf numFmtId="3" fontId="25" fillId="0" borderId="0" xfId="42" applyNumberFormat="1" applyFont="1" applyFill="1"/>
    <xf numFmtId="0" fontId="22" fillId="0" borderId="10" xfId="45" applyFont="1" applyFill="1" applyBorder="1" applyAlignment="1">
      <alignment horizontal="center" vertical="center"/>
    </xf>
    <xf numFmtId="0" fontId="20" fillId="0" borderId="11" xfId="45" applyFont="1" applyFill="1" applyBorder="1" applyAlignment="1">
      <alignment horizontal="center" vertical="center"/>
    </xf>
    <xf numFmtId="0" fontId="20" fillId="0" borderId="12" xfId="45" applyFont="1" applyFill="1" applyBorder="1" applyAlignment="1">
      <alignment horizontal="center" vertical="center"/>
    </xf>
    <xf numFmtId="0" fontId="22" fillId="0" borderId="14" xfId="45" applyFont="1" applyFill="1" applyBorder="1" applyAlignment="1">
      <alignment horizontal="center" vertical="center"/>
    </xf>
    <xf numFmtId="0" fontId="22" fillId="0" borderId="21" xfId="45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vertical="center"/>
    </xf>
    <xf numFmtId="0" fontId="20" fillId="0" borderId="23" xfId="45" applyFont="1" applyFill="1" applyBorder="1" applyAlignment="1">
      <alignment horizontal="center" vertical="center"/>
    </xf>
    <xf numFmtId="0" fontId="20" fillId="0" borderId="25" xfId="45" applyFont="1" applyFill="1" applyBorder="1" applyAlignment="1">
      <alignment horizontal="center" vertical="center"/>
    </xf>
    <xf numFmtId="0" fontId="22" fillId="0" borderId="26" xfId="42" applyFont="1" applyFill="1" applyBorder="1" applyAlignment="1">
      <alignment vertical="center"/>
    </xf>
    <xf numFmtId="3" fontId="20" fillId="0" borderId="27" xfId="42" applyNumberFormat="1" applyFont="1" applyFill="1" applyBorder="1" applyAlignment="1">
      <alignment vertical="center"/>
    </xf>
    <xf numFmtId="3" fontId="20" fillId="0" borderId="28" xfId="42" applyNumberFormat="1" applyFont="1" applyFill="1" applyBorder="1" applyAlignment="1">
      <alignment vertical="center"/>
    </xf>
    <xf numFmtId="3" fontId="20" fillId="0" borderId="16" xfId="42" applyNumberFormat="1" applyFont="1" applyFill="1" applyBorder="1" applyAlignment="1">
      <alignment vertical="center"/>
    </xf>
    <xf numFmtId="3" fontId="20" fillId="0" borderId="29" xfId="42" applyNumberFormat="1" applyFont="1" applyFill="1" applyBorder="1" applyAlignment="1">
      <alignment vertical="center"/>
    </xf>
    <xf numFmtId="3" fontId="28" fillId="0" borderId="0" xfId="0" applyNumberFormat="1" applyFont="1" applyAlignment="1">
      <alignment horizontal="center" vertical="center"/>
    </xf>
    <xf numFmtId="3" fontId="23" fillId="0" borderId="0" xfId="0" applyNumberFormat="1" applyFont="1"/>
    <xf numFmtId="164" fontId="23" fillId="0" borderId="0" xfId="0" applyNumberFormat="1" applyFont="1"/>
    <xf numFmtId="0" fontId="27" fillId="0" borderId="30" xfId="42" applyFont="1" applyFill="1" applyBorder="1" applyAlignment="1">
      <alignment horizontal="left" vertical="center" indent="2"/>
    </xf>
    <xf numFmtId="3" fontId="29" fillId="0" borderId="31" xfId="42" applyNumberFormat="1" applyFont="1" applyFill="1" applyBorder="1" applyAlignment="1">
      <alignment vertical="center"/>
    </xf>
    <xf numFmtId="3" fontId="29" fillId="0" borderId="32" xfId="42" applyNumberFormat="1" applyFont="1" applyFill="1" applyBorder="1" applyAlignment="1">
      <alignment vertical="center"/>
    </xf>
    <xf numFmtId="3" fontId="29" fillId="0" borderId="33" xfId="42" applyNumberFormat="1" applyFont="1" applyFill="1" applyBorder="1" applyAlignment="1">
      <alignment vertical="center"/>
    </xf>
    <xf numFmtId="3" fontId="29" fillId="0" borderId="34" xfId="42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4"/>
    </xf>
    <xf numFmtId="3" fontId="29" fillId="0" borderId="31" xfId="43" applyNumberFormat="1" applyFont="1" applyFill="1" applyBorder="1" applyAlignment="1">
      <alignment vertical="center"/>
    </xf>
    <xf numFmtId="3" fontId="29" fillId="0" borderId="35" xfId="43" applyNumberFormat="1" applyFont="1" applyFill="1" applyBorder="1" applyAlignment="1">
      <alignment vertical="center"/>
    </xf>
    <xf numFmtId="3" fontId="29" fillId="0" borderId="36" xfId="43" applyNumberFormat="1" applyFont="1" applyFill="1" applyBorder="1" applyAlignment="1">
      <alignment vertical="center"/>
    </xf>
    <xf numFmtId="3" fontId="29" fillId="0" borderId="37" xfId="43" applyNumberFormat="1" applyFont="1" applyFill="1" applyBorder="1" applyAlignment="1">
      <alignment vertical="center"/>
    </xf>
    <xf numFmtId="3" fontId="29" fillId="0" borderId="34" xfId="43" applyNumberFormat="1" applyFont="1" applyFill="1" applyBorder="1" applyAlignment="1">
      <alignment vertical="center"/>
    </xf>
    <xf numFmtId="3" fontId="29" fillId="0" borderId="32" xfId="43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6"/>
    </xf>
    <xf numFmtId="3" fontId="29" fillId="0" borderId="38" xfId="43" applyNumberFormat="1" applyFont="1" applyFill="1" applyBorder="1" applyAlignment="1">
      <alignment vertical="center"/>
    </xf>
    <xf numFmtId="3" fontId="29" fillId="0" borderId="39" xfId="42" applyNumberFormat="1" applyFont="1" applyFill="1" applyBorder="1" applyAlignment="1">
      <alignment vertical="center"/>
    </xf>
    <xf numFmtId="3" fontId="29" fillId="0" borderId="40" xfId="42" applyNumberFormat="1" applyFont="1" applyFill="1" applyBorder="1" applyAlignment="1">
      <alignment vertical="center"/>
    </xf>
    <xf numFmtId="3" fontId="29" fillId="0" borderId="41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vertical="center"/>
    </xf>
    <xf numFmtId="3" fontId="20" fillId="0" borderId="31" xfId="42" applyNumberFormat="1" applyFont="1" applyFill="1" applyBorder="1" applyAlignment="1">
      <alignment vertical="center"/>
    </xf>
    <xf numFmtId="3" fontId="20" fillId="0" borderId="32" xfId="42" applyNumberFormat="1" applyFont="1" applyFill="1" applyBorder="1" applyAlignment="1">
      <alignment vertical="center"/>
    </xf>
    <xf numFmtId="3" fontId="20" fillId="0" borderId="33" xfId="42" applyNumberFormat="1" applyFont="1" applyFill="1" applyBorder="1" applyAlignment="1">
      <alignment vertical="center"/>
    </xf>
    <xf numFmtId="3" fontId="20" fillId="0" borderId="34" xfId="42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30" fillId="0" borderId="34" xfId="42" applyNumberFormat="1" applyFont="1" applyFill="1" applyBorder="1" applyAlignment="1">
      <alignment vertical="center"/>
    </xf>
    <xf numFmtId="3" fontId="30" fillId="0" borderId="32" xfId="42" applyNumberFormat="1" applyFont="1" applyFill="1" applyBorder="1" applyAlignment="1">
      <alignment vertical="center"/>
    </xf>
    <xf numFmtId="3" fontId="29" fillId="0" borderId="42" xfId="43" applyNumberFormat="1" applyFont="1" applyFill="1" applyBorder="1" applyAlignment="1">
      <alignment vertical="center"/>
    </xf>
    <xf numFmtId="3" fontId="20" fillId="0" borderId="39" xfId="42" applyNumberFormat="1" applyFont="1" applyFill="1" applyBorder="1" applyAlignment="1">
      <alignment vertical="center"/>
    </xf>
    <xf numFmtId="166" fontId="25" fillId="0" borderId="0" xfId="0" applyNumberFormat="1" applyFont="1" applyAlignment="1">
      <alignment horizontal="center" vertical="center"/>
    </xf>
    <xf numFmtId="3" fontId="29" fillId="0" borderId="36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2"/>
    </xf>
    <xf numFmtId="3" fontId="29" fillId="0" borderId="35" xfId="42" applyNumberFormat="1" applyFont="1" applyFill="1" applyBorder="1" applyAlignment="1">
      <alignment vertical="center"/>
    </xf>
    <xf numFmtId="3" fontId="29" fillId="0" borderId="37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6"/>
    </xf>
    <xf numFmtId="0" fontId="27" fillId="0" borderId="26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9"/>
    </xf>
    <xf numFmtId="0" fontId="27" fillId="0" borderId="44" xfId="42" applyFont="1" applyFill="1" applyBorder="1" applyAlignment="1">
      <alignment horizontal="left" vertical="center" indent="9"/>
    </xf>
    <xf numFmtId="3" fontId="29" fillId="0" borderId="22" xfId="42" applyNumberFormat="1" applyFont="1" applyFill="1" applyBorder="1" applyAlignment="1">
      <alignment vertical="center"/>
    </xf>
    <xf numFmtId="3" fontId="29" fillId="0" borderId="23" xfId="42" applyNumberFormat="1" applyFont="1" applyFill="1" applyBorder="1" applyAlignment="1">
      <alignment vertical="center"/>
    </xf>
    <xf numFmtId="3" fontId="29" fillId="0" borderId="24" xfId="42" applyNumberFormat="1" applyFont="1" applyFill="1" applyBorder="1" applyAlignment="1">
      <alignment vertical="center"/>
    </xf>
    <xf numFmtId="3" fontId="29" fillId="0" borderId="25" xfId="42" applyNumberFormat="1" applyFont="1" applyFill="1" applyBorder="1" applyAlignment="1">
      <alignment vertical="center"/>
    </xf>
    <xf numFmtId="3" fontId="20" fillId="0" borderId="38" xfId="42" applyNumberFormat="1" applyFont="1" applyFill="1" applyBorder="1" applyAlignment="1">
      <alignment vertical="center"/>
    </xf>
    <xf numFmtId="3" fontId="20" fillId="0" borderId="42" xfId="42" applyNumberFormat="1" applyFont="1" applyFill="1" applyBorder="1" applyAlignment="1">
      <alignment vertical="center"/>
    </xf>
    <xf numFmtId="3" fontId="20" fillId="0" borderId="45" xfId="42" applyNumberFormat="1" applyFont="1" applyFill="1" applyBorder="1" applyAlignment="1">
      <alignment vertical="center"/>
    </xf>
    <xf numFmtId="3" fontId="20" fillId="0" borderId="46" xfId="42" applyNumberFormat="1" applyFont="1" applyFill="1" applyBorder="1" applyAlignment="1">
      <alignment vertical="center"/>
    </xf>
    <xf numFmtId="3" fontId="20" fillId="0" borderId="11" xfId="42" applyNumberFormat="1" applyFont="1" applyFill="1" applyBorder="1" applyAlignment="1">
      <alignment vertical="center"/>
    </xf>
    <xf numFmtId="3" fontId="20" fillId="0" borderId="19" xfId="42" applyNumberFormat="1" applyFont="1" applyFill="1" applyBorder="1" applyAlignment="1">
      <alignment vertical="center"/>
    </xf>
    <xf numFmtId="3" fontId="20" fillId="0" borderId="47" xfId="42" applyNumberFormat="1" applyFont="1" applyFill="1" applyBorder="1" applyAlignment="1">
      <alignment vertical="center"/>
    </xf>
    <xf numFmtId="3" fontId="20" fillId="0" borderId="12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horizontal="left" vertical="center" indent="2"/>
    </xf>
    <xf numFmtId="3" fontId="30" fillId="0" borderId="31" xfId="42" applyNumberFormat="1" applyFont="1" applyFill="1" applyBorder="1" applyAlignment="1">
      <alignment vertical="center"/>
    </xf>
    <xf numFmtId="3" fontId="30" fillId="0" borderId="33" xfId="42" applyNumberFormat="1" applyFont="1" applyFill="1" applyBorder="1" applyAlignment="1">
      <alignment vertical="center"/>
    </xf>
    <xf numFmtId="3" fontId="27" fillId="0" borderId="0" xfId="0" applyNumberFormat="1" applyFont="1" applyAlignment="1">
      <alignment horizontal="center" vertical="center"/>
    </xf>
    <xf numFmtId="0" fontId="27" fillId="0" borderId="48" xfId="42" applyFont="1" applyFill="1" applyBorder="1" applyAlignment="1">
      <alignment horizontal="left" vertical="center" indent="6"/>
    </xf>
    <xf numFmtId="3" fontId="30" fillId="0" borderId="39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/>
    </xf>
    <xf numFmtId="3" fontId="20" fillId="34" borderId="50" xfId="42" applyNumberFormat="1" applyFont="1" applyFill="1" applyBorder="1" applyAlignment="1">
      <alignment vertical="center"/>
    </xf>
    <xf numFmtId="3" fontId="20" fillId="34" borderId="51" xfId="42" applyNumberFormat="1" applyFont="1" applyFill="1" applyBorder="1" applyAlignment="1">
      <alignment vertical="center"/>
    </xf>
    <xf numFmtId="3" fontId="20" fillId="34" borderId="52" xfId="42" applyNumberFormat="1" applyFont="1" applyFill="1" applyBorder="1" applyAlignment="1">
      <alignment vertical="center"/>
    </xf>
    <xf numFmtId="3" fontId="20" fillId="34" borderId="53" xfId="42" applyNumberFormat="1" applyFont="1" applyFill="1" applyBorder="1" applyAlignment="1">
      <alignment vertical="center"/>
    </xf>
    <xf numFmtId="0" fontId="27" fillId="0" borderId="26" xfId="42" applyFont="1" applyFill="1" applyBorder="1" applyAlignment="1">
      <alignment horizontal="left" vertical="center" indent="2"/>
    </xf>
    <xf numFmtId="3" fontId="29" fillId="0" borderId="38" xfId="42" applyNumberFormat="1" applyFont="1" applyFill="1" applyBorder="1" applyAlignment="1">
      <alignment vertical="center"/>
    </xf>
    <xf numFmtId="3" fontId="29" fillId="0" borderId="42" xfId="42" applyNumberFormat="1" applyFont="1" applyFill="1" applyBorder="1" applyAlignment="1">
      <alignment vertical="center"/>
    </xf>
    <xf numFmtId="3" fontId="29" fillId="0" borderId="46" xfId="42" applyNumberFormat="1" applyFont="1" applyFill="1" applyBorder="1" applyAlignment="1">
      <alignment vertical="center"/>
    </xf>
    <xf numFmtId="0" fontId="22" fillId="0" borderId="48" xfId="42" applyFont="1" applyFill="1" applyBorder="1" applyAlignment="1">
      <alignment vertical="center" wrapText="1"/>
    </xf>
    <xf numFmtId="3" fontId="20" fillId="0" borderId="23" xfId="42" applyNumberFormat="1" applyFont="1" applyFill="1" applyBorder="1" applyAlignment="1">
      <alignment vertical="center"/>
    </xf>
    <xf numFmtId="3" fontId="20" fillId="0" borderId="25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 wrapText="1"/>
    </xf>
    <xf numFmtId="3" fontId="20" fillId="34" borderId="54" xfId="42" applyNumberFormat="1" applyFont="1" applyFill="1" applyBorder="1" applyAlignment="1">
      <alignment vertical="center"/>
    </xf>
    <xf numFmtId="0" fontId="23" fillId="0" borderId="0" xfId="0" applyFont="1" applyFill="1"/>
    <xf numFmtId="0" fontId="22" fillId="0" borderId="0" xfId="42" applyFont="1" applyFill="1" applyBorder="1" applyAlignment="1">
      <alignment horizontal="left" vertical="center" wrapText="1"/>
    </xf>
    <xf numFmtId="3" fontId="20" fillId="0" borderId="0" xfId="42" applyNumberFormat="1" applyFont="1" applyFill="1" applyBorder="1" applyAlignment="1">
      <alignment vertical="center"/>
    </xf>
    <xf numFmtId="3" fontId="23" fillId="0" borderId="0" xfId="0" applyNumberFormat="1" applyFont="1" applyFill="1"/>
    <xf numFmtId="0" fontId="22" fillId="34" borderId="10" xfId="45" applyFont="1" applyFill="1" applyBorder="1" applyAlignment="1">
      <alignment horizontal="left" vertical="center"/>
    </xf>
    <xf numFmtId="3" fontId="21" fillId="34" borderId="55" xfId="45" applyNumberFormat="1" applyFont="1" applyFill="1" applyBorder="1" applyAlignment="1">
      <alignment vertical="center"/>
    </xf>
    <xf numFmtId="3" fontId="21" fillId="34" borderId="28" xfId="45" applyNumberFormat="1" applyFont="1" applyFill="1" applyBorder="1" applyAlignment="1">
      <alignment vertical="center"/>
    </xf>
    <xf numFmtId="3" fontId="21" fillId="34" borderId="16" xfId="45" applyNumberFormat="1" applyFont="1" applyFill="1" applyBorder="1" applyAlignment="1">
      <alignment vertical="center"/>
    </xf>
    <xf numFmtId="3" fontId="21" fillId="34" borderId="29" xfId="45" applyNumberFormat="1" applyFont="1" applyFill="1" applyBorder="1" applyAlignment="1">
      <alignment vertical="center"/>
    </xf>
    <xf numFmtId="0" fontId="22" fillId="34" borderId="56" xfId="45" applyFont="1" applyFill="1" applyBorder="1" applyAlignment="1">
      <alignment horizontal="left" vertical="center"/>
    </xf>
    <xf numFmtId="3" fontId="21" fillId="34" borderId="57" xfId="45" applyNumberFormat="1" applyFont="1" applyFill="1" applyBorder="1" applyAlignment="1">
      <alignment vertical="center"/>
    </xf>
    <xf numFmtId="3" fontId="21" fillId="34" borderId="52" xfId="45" applyNumberFormat="1" applyFont="1" applyFill="1" applyBorder="1" applyAlignment="1">
      <alignment vertical="center"/>
    </xf>
    <xf numFmtId="3" fontId="21" fillId="34" borderId="53" xfId="45" applyNumberFormat="1" applyFont="1" applyFill="1" applyBorder="1" applyAlignment="1">
      <alignment vertical="center"/>
    </xf>
    <xf numFmtId="3" fontId="21" fillId="34" borderId="51" xfId="45" applyNumberFormat="1" applyFont="1" applyFill="1" applyBorder="1" applyAlignment="1">
      <alignment vertical="center"/>
    </xf>
    <xf numFmtId="0" fontId="27" fillId="0" borderId="10" xfId="45" applyFont="1" applyFill="1" applyBorder="1" applyAlignment="1">
      <alignment horizontal="left" vertical="center" indent="3"/>
    </xf>
    <xf numFmtId="3" fontId="30" fillId="0" borderId="58" xfId="45" applyNumberFormat="1" applyFont="1" applyFill="1" applyBorder="1" applyAlignment="1">
      <alignment vertical="center"/>
    </xf>
    <xf numFmtId="3" fontId="30" fillId="0" borderId="12" xfId="45" applyNumberFormat="1" applyFont="1" applyFill="1" applyBorder="1" applyAlignment="1">
      <alignment vertical="center"/>
    </xf>
    <xf numFmtId="3" fontId="30" fillId="0" borderId="19" xfId="45" applyNumberFormat="1" applyFont="1" applyFill="1" applyBorder="1" applyAlignment="1">
      <alignment vertical="center"/>
    </xf>
    <xf numFmtId="3" fontId="30" fillId="0" borderId="47" xfId="45" applyNumberFormat="1" applyFont="1" applyFill="1" applyBorder="1" applyAlignment="1">
      <alignment vertical="center"/>
    </xf>
    <xf numFmtId="0" fontId="27" fillId="0" borderId="59" xfId="45" applyFont="1" applyFill="1" applyBorder="1" applyAlignment="1">
      <alignment horizontal="left" vertical="center" indent="3"/>
    </xf>
    <xf numFmtId="3" fontId="29" fillId="0" borderId="46" xfId="43" applyNumberFormat="1" applyFont="1" applyFill="1" applyBorder="1" applyAlignment="1">
      <alignment vertical="center"/>
    </xf>
    <xf numFmtId="0" fontId="27" fillId="0" borderId="44" xfId="45" applyFont="1" applyFill="1" applyBorder="1" applyAlignment="1">
      <alignment horizontal="left" vertical="center" indent="6"/>
    </xf>
    <xf numFmtId="3" fontId="30" fillId="0" borderId="60" xfId="0" applyNumberFormat="1" applyFont="1" applyFill="1" applyBorder="1" applyAlignment="1">
      <alignment horizontal="right" vertical="center"/>
    </xf>
    <xf numFmtId="3" fontId="30" fillId="0" borderId="23" xfId="0" applyNumberFormat="1" applyFont="1" applyFill="1" applyBorder="1" applyAlignment="1">
      <alignment horizontal="right" vertical="center"/>
    </xf>
    <xf numFmtId="3" fontId="30" fillId="0" borderId="24" xfId="0" applyNumberFormat="1" applyFont="1" applyFill="1" applyBorder="1" applyAlignment="1">
      <alignment horizontal="right" vertical="center"/>
    </xf>
    <xf numFmtId="3" fontId="30" fillId="0" borderId="25" xfId="0" applyNumberFormat="1" applyFont="1" applyFill="1" applyBorder="1" applyAlignment="1">
      <alignment horizontal="right" vertical="center"/>
    </xf>
    <xf numFmtId="3" fontId="29" fillId="0" borderId="23" xfId="43" applyNumberFormat="1" applyFont="1" applyFill="1" applyBorder="1" applyAlignment="1">
      <alignment vertical="center"/>
    </xf>
    <xf numFmtId="3" fontId="29" fillId="0" borderId="22" xfId="43" applyNumberFormat="1" applyFont="1" applyFill="1" applyBorder="1" applyAlignment="1">
      <alignment vertical="center"/>
    </xf>
    <xf numFmtId="3" fontId="29" fillId="0" borderId="25" xfId="43" applyNumberFormat="1" applyFont="1" applyFill="1" applyBorder="1" applyAlignment="1">
      <alignment vertical="center"/>
    </xf>
    <xf numFmtId="0" fontId="32" fillId="0" borderId="0" xfId="45" applyFont="1" applyFill="1"/>
    <xf numFmtId="3" fontId="25" fillId="0" borderId="52" xfId="45" applyNumberFormat="1" applyFont="1" applyFill="1" applyBorder="1"/>
    <xf numFmtId="0" fontId="33" fillId="0" borderId="0" xfId="45" applyFont="1" applyFill="1"/>
    <xf numFmtId="3" fontId="30" fillId="0" borderId="0" xfId="0" applyNumberFormat="1" applyFont="1"/>
    <xf numFmtId="3" fontId="0" fillId="0" borderId="0" xfId="0" applyNumberFormat="1" applyFont="1"/>
    <xf numFmtId="0" fontId="23" fillId="33" borderId="0" xfId="0" applyFont="1" applyFill="1"/>
    <xf numFmtId="3" fontId="20" fillId="34" borderId="50" xfId="45" applyNumberFormat="1" applyFont="1" applyFill="1" applyBorder="1" applyAlignment="1">
      <alignment vertical="center"/>
    </xf>
    <xf numFmtId="3" fontId="20" fillId="34" borderId="51" xfId="45" applyNumberFormat="1" applyFont="1" applyFill="1" applyBorder="1" applyAlignment="1">
      <alignment vertical="center"/>
    </xf>
    <xf numFmtId="3" fontId="20" fillId="34" borderId="57" xfId="45" applyNumberFormat="1" applyFont="1" applyFill="1" applyBorder="1" applyAlignment="1">
      <alignment vertical="center"/>
    </xf>
    <xf numFmtId="3" fontId="20" fillId="34" borderId="52" xfId="45" applyNumberFormat="1" applyFont="1" applyFill="1" applyBorder="1" applyAlignment="1">
      <alignment vertical="center"/>
    </xf>
    <xf numFmtId="3" fontId="20" fillId="34" borderId="53" xfId="45" applyNumberFormat="1" applyFont="1" applyFill="1" applyBorder="1" applyAlignment="1">
      <alignment vertical="center"/>
    </xf>
    <xf numFmtId="3" fontId="20" fillId="34" borderId="61" xfId="45" applyNumberFormat="1" applyFont="1" applyFill="1" applyBorder="1" applyAlignment="1">
      <alignment vertical="center"/>
    </xf>
    <xf numFmtId="3" fontId="24" fillId="0" borderId="0" xfId="0" applyNumberFormat="1" applyFont="1"/>
    <xf numFmtId="3" fontId="25" fillId="0" borderId="0" xfId="0" applyNumberFormat="1" applyFont="1"/>
    <xf numFmtId="0" fontId="34" fillId="35" borderId="20" xfId="43" applyFont="1" applyFill="1" applyBorder="1" applyAlignment="1">
      <alignment horizontal="left" vertical="center" indent="6"/>
    </xf>
    <xf numFmtId="3" fontId="21" fillId="35" borderId="17" xfId="43" applyNumberFormat="1" applyFont="1" applyFill="1" applyBorder="1" applyAlignment="1">
      <alignment vertical="center"/>
    </xf>
    <xf numFmtId="3" fontId="21" fillId="35" borderId="62" xfId="43" applyNumberFormat="1" applyFont="1" applyFill="1" applyBorder="1" applyAlignment="1">
      <alignment vertical="center"/>
    </xf>
    <xf numFmtId="3" fontId="21" fillId="35" borderId="19" xfId="43" applyNumberFormat="1" applyFont="1" applyFill="1" applyBorder="1" applyAlignment="1">
      <alignment vertical="center"/>
    </xf>
    <xf numFmtId="3" fontId="21" fillId="35" borderId="47" xfId="43" applyNumberFormat="1" applyFont="1" applyFill="1" applyBorder="1" applyAlignment="1">
      <alignment vertical="center"/>
    </xf>
    <xf numFmtId="3" fontId="21" fillId="35" borderId="12" xfId="43" applyNumberFormat="1" applyFont="1" applyFill="1" applyBorder="1" applyAlignment="1">
      <alignment vertical="center"/>
    </xf>
    <xf numFmtId="0" fontId="31" fillId="0" borderId="43" xfId="42" applyFont="1" applyFill="1" applyBorder="1" applyAlignment="1">
      <alignment horizontal="left" vertical="center" indent="2"/>
    </xf>
    <xf numFmtId="3" fontId="30" fillId="0" borderId="30" xfId="43" applyNumberFormat="1" applyFont="1" applyFill="1" applyBorder="1"/>
    <xf numFmtId="3" fontId="30" fillId="0" borderId="32" xfId="43" applyNumberFormat="1" applyFont="1" applyFill="1" applyBorder="1"/>
    <xf numFmtId="3" fontId="30" fillId="0" borderId="33" xfId="43" applyNumberFormat="1" applyFont="1" applyFill="1" applyBorder="1"/>
    <xf numFmtId="3" fontId="30" fillId="0" borderId="37" xfId="43" applyNumberFormat="1" applyFont="1" applyFill="1" applyBorder="1"/>
    <xf numFmtId="3" fontId="30" fillId="0" borderId="34" xfId="43" applyNumberFormat="1" applyFont="1" applyFill="1" applyBorder="1"/>
    <xf numFmtId="0" fontId="31" fillId="0" borderId="43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 applyAlignment="1">
      <alignment vertical="center"/>
    </xf>
    <xf numFmtId="3" fontId="30" fillId="0" borderId="32" xfId="43" applyNumberFormat="1" applyFont="1" applyFill="1" applyBorder="1" applyAlignment="1">
      <alignment vertical="center"/>
    </xf>
    <xf numFmtId="3" fontId="30" fillId="0" borderId="36" xfId="43" applyNumberFormat="1" applyFont="1" applyFill="1" applyBorder="1" applyAlignment="1">
      <alignment vertical="center"/>
    </xf>
    <xf numFmtId="3" fontId="30" fillId="0" borderId="37" xfId="43" applyNumberFormat="1" applyFont="1" applyFill="1" applyBorder="1" applyAlignment="1">
      <alignment vertical="center"/>
    </xf>
    <xf numFmtId="3" fontId="30" fillId="0" borderId="63" xfId="43" applyNumberFormat="1" applyFont="1" applyFill="1" applyBorder="1" applyAlignment="1">
      <alignment vertical="center"/>
    </xf>
    <xf numFmtId="0" fontId="31" fillId="0" borderId="64" xfId="42" applyFont="1" applyFill="1" applyBorder="1" applyAlignment="1">
      <alignment horizontal="left" vertical="center" indent="2"/>
    </xf>
    <xf numFmtId="3" fontId="30" fillId="0" borderId="38" xfId="43" applyNumberFormat="1" applyFont="1" applyFill="1" applyBorder="1" applyAlignment="1">
      <alignment vertical="center"/>
    </xf>
    <xf numFmtId="3" fontId="30" fillId="0" borderId="42" xfId="43" applyNumberFormat="1" applyFont="1" applyFill="1" applyBorder="1" applyAlignment="1">
      <alignment vertical="center"/>
    </xf>
    <xf numFmtId="3" fontId="30" fillId="0" borderId="65" xfId="43" applyNumberFormat="1" applyFont="1" applyFill="1" applyBorder="1" applyAlignment="1">
      <alignment vertical="center"/>
    </xf>
    <xf numFmtId="3" fontId="30" fillId="0" borderId="46" xfId="42" applyNumberFormat="1" applyFont="1" applyFill="1" applyBorder="1" applyAlignment="1">
      <alignment vertical="center"/>
    </xf>
    <xf numFmtId="3" fontId="30" fillId="0" borderId="42" xfId="42" applyNumberFormat="1" applyFont="1" applyFill="1" applyBorder="1" applyAlignment="1">
      <alignment vertical="center"/>
    </xf>
    <xf numFmtId="3" fontId="30" fillId="0" borderId="66" xfId="43" applyNumberFormat="1" applyFont="1" applyFill="1" applyBorder="1" applyAlignment="1">
      <alignment vertical="center"/>
    </xf>
    <xf numFmtId="0" fontId="31" fillId="0" borderId="44" xfId="42" applyFont="1" applyFill="1" applyBorder="1" applyAlignment="1">
      <alignment horizontal="left" vertical="center" indent="4"/>
    </xf>
    <xf numFmtId="3" fontId="30" fillId="0" borderId="60" xfId="43" applyNumberFormat="1" applyFont="1" applyFill="1" applyBorder="1" applyAlignment="1">
      <alignment vertical="center"/>
    </xf>
    <xf numFmtId="3" fontId="30" fillId="0" borderId="23" xfId="43" applyNumberFormat="1" applyFont="1" applyFill="1" applyBorder="1" applyAlignment="1">
      <alignment vertical="center"/>
    </xf>
    <xf numFmtId="3" fontId="30" fillId="0" borderId="67" xfId="43" applyNumberFormat="1" applyFont="1" applyFill="1" applyBorder="1" applyAlignment="1">
      <alignment vertical="center"/>
    </xf>
    <xf numFmtId="0" fontId="35" fillId="0" borderId="0" xfId="0" applyFont="1" applyFill="1"/>
    <xf numFmtId="164" fontId="24" fillId="0" borderId="0" xfId="0" applyNumberFormat="1" applyFont="1"/>
    <xf numFmtId="0" fontId="21" fillId="0" borderId="12" xfId="45" applyFont="1" applyFill="1" applyBorder="1" applyAlignment="1">
      <alignment horizontal="center" vertical="center"/>
    </xf>
    <xf numFmtId="0" fontId="21" fillId="0" borderId="68" xfId="45" applyFont="1" applyFill="1" applyBorder="1" applyAlignment="1">
      <alignment horizontal="center" vertical="center"/>
    </xf>
    <xf numFmtId="0" fontId="21" fillId="0" borderId="23" xfId="45" applyFont="1" applyFill="1" applyBorder="1" applyAlignment="1">
      <alignment horizontal="center" vertical="center"/>
    </xf>
    <xf numFmtId="0" fontId="21" fillId="0" borderId="25" xfId="45" applyFont="1" applyFill="1" applyBorder="1" applyAlignment="1">
      <alignment horizontal="center" vertical="center"/>
    </xf>
    <xf numFmtId="3" fontId="20" fillId="0" borderId="26" xfId="42" applyNumberFormat="1" applyFont="1" applyFill="1" applyBorder="1" applyAlignment="1">
      <alignment vertical="center"/>
    </xf>
    <xf numFmtId="3" fontId="29" fillId="0" borderId="30" xfId="42" applyNumberFormat="1" applyFont="1" applyFill="1" applyBorder="1" applyAlignment="1">
      <alignment vertical="center"/>
    </xf>
    <xf numFmtId="3" fontId="20" fillId="0" borderId="30" xfId="42" applyNumberFormat="1" applyFont="1" applyFill="1" applyBorder="1" applyAlignment="1">
      <alignment vertical="center"/>
    </xf>
    <xf numFmtId="3" fontId="29" fillId="0" borderId="48" xfId="42" applyNumberFormat="1" applyFont="1" applyFill="1" applyBorder="1" applyAlignment="1">
      <alignment vertical="center"/>
    </xf>
    <xf numFmtId="3" fontId="20" fillId="34" borderId="49" xfId="42" applyNumberFormat="1" applyFont="1" applyFill="1" applyBorder="1" applyAlignment="1">
      <alignment vertical="center"/>
    </xf>
    <xf numFmtId="3" fontId="20" fillId="0" borderId="48" xfId="42" applyNumberFormat="1" applyFont="1" applyFill="1" applyBorder="1" applyAlignment="1">
      <alignment vertical="center"/>
    </xf>
    <xf numFmtId="1" fontId="20" fillId="0" borderId="23" xfId="45" applyNumberFormat="1" applyFont="1" applyFill="1" applyBorder="1" applyAlignment="1">
      <alignment horizontal="center" vertical="center"/>
    </xf>
    <xf numFmtId="1" fontId="20" fillId="0" borderId="25" xfId="45" applyNumberFormat="1" applyFont="1" applyFill="1" applyBorder="1" applyAlignment="1">
      <alignment horizontal="center" vertical="center"/>
    </xf>
    <xf numFmtId="0" fontId="34" fillId="34" borderId="49" xfId="42" applyFont="1" applyFill="1" applyBorder="1"/>
    <xf numFmtId="3" fontId="25" fillId="0" borderId="0" xfId="42" applyNumberFormat="1" applyFont="1" applyFill="1" applyBorder="1"/>
    <xf numFmtId="0" fontId="31" fillId="0" borderId="0" xfId="42" applyFont="1" applyFill="1" applyBorder="1"/>
    <xf numFmtId="0" fontId="32" fillId="0" borderId="0" xfId="42" applyFont="1" applyFill="1"/>
    <xf numFmtId="0" fontId="36" fillId="0" borderId="0" xfId="42" applyFont="1" applyFill="1" applyAlignment="1">
      <alignment horizontal="left" vertical="center"/>
    </xf>
    <xf numFmtId="0" fontId="20" fillId="0" borderId="19" xfId="45" applyFont="1" applyFill="1" applyBorder="1" applyAlignment="1">
      <alignment horizontal="center" vertical="center"/>
    </xf>
    <xf numFmtId="0" fontId="22" fillId="0" borderId="70" xfId="45" applyFont="1" applyFill="1" applyBorder="1" applyAlignment="1">
      <alignment horizontal="center" vertical="center"/>
    </xf>
    <xf numFmtId="4" fontId="23" fillId="0" borderId="0" xfId="0" applyNumberFormat="1" applyFont="1"/>
    <xf numFmtId="0" fontId="22" fillId="0" borderId="13" xfId="42" applyFont="1" applyFill="1" applyBorder="1" applyAlignment="1">
      <alignment horizontal="left" vertical="center"/>
    </xf>
    <xf numFmtId="3" fontId="20" fillId="0" borderId="35" xfId="42" applyNumberFormat="1" applyFont="1" applyFill="1" applyBorder="1" applyAlignment="1">
      <alignment vertical="center"/>
    </xf>
    <xf numFmtId="3" fontId="20" fillId="0" borderId="41" xfId="42" applyNumberFormat="1" applyFont="1" applyFill="1" applyBorder="1" applyAlignment="1">
      <alignment vertical="center"/>
    </xf>
    <xf numFmtId="3" fontId="29" fillId="0" borderId="68" xfId="42" applyNumberFormat="1" applyFont="1" applyFill="1" applyBorder="1" applyAlignment="1">
      <alignment vertical="center"/>
    </xf>
    <xf numFmtId="0" fontId="34" fillId="34" borderId="49" xfId="42" applyFont="1" applyFill="1" applyBorder="1" applyAlignment="1">
      <alignment horizontal="left" vertical="center"/>
    </xf>
    <xf numFmtId="0" fontId="31" fillId="0" borderId="26" xfId="42" applyFont="1" applyFill="1" applyBorder="1" applyAlignment="1">
      <alignment horizontal="left" vertical="center" indent="2"/>
    </xf>
    <xf numFmtId="0" fontId="31" fillId="0" borderId="68" xfId="42" applyFont="1" applyFill="1" applyBorder="1" applyAlignment="1">
      <alignment horizontal="left" vertical="center" indent="2"/>
    </xf>
    <xf numFmtId="0" fontId="37" fillId="0" borderId="0" xfId="45" applyFont="1" applyFill="1" applyBorder="1" applyAlignment="1">
      <alignment vertical="center"/>
    </xf>
    <xf numFmtId="0" fontId="22" fillId="34" borderId="17" xfId="42" applyFont="1" applyFill="1" applyBorder="1" applyAlignment="1">
      <alignment vertical="center"/>
    </xf>
    <xf numFmtId="0" fontId="38" fillId="0" borderId="0" xfId="42" applyFont="1" applyFill="1" applyBorder="1" applyAlignment="1">
      <alignment horizontal="left" vertical="center" indent="2"/>
    </xf>
    <xf numFmtId="0" fontId="0" fillId="0" borderId="0" xfId="0" applyFont="1"/>
    <xf numFmtId="3" fontId="20" fillId="0" borderId="14" xfId="42" applyNumberFormat="1" applyFont="1" applyFill="1" applyBorder="1" applyAlignment="1">
      <alignment vertical="center"/>
    </xf>
    <xf numFmtId="3" fontId="21" fillId="34" borderId="72" xfId="45" applyNumberFormat="1" applyFont="1" applyFill="1" applyBorder="1" applyAlignment="1">
      <alignment vertical="center"/>
    </xf>
    <xf numFmtId="3" fontId="30" fillId="0" borderId="17" xfId="45" applyNumberFormat="1" applyFont="1" applyFill="1" applyBorder="1" applyAlignment="1">
      <alignment vertical="center"/>
    </xf>
    <xf numFmtId="3" fontId="30" fillId="0" borderId="69" xfId="45" applyNumberFormat="1" applyFont="1" applyFill="1" applyBorder="1" applyAlignment="1">
      <alignment vertical="center"/>
    </xf>
    <xf numFmtId="3" fontId="30" fillId="0" borderId="54" xfId="45" applyNumberFormat="1" applyFont="1" applyFill="1" applyBorder="1" applyAlignment="1">
      <alignment vertical="center"/>
    </xf>
    <xf numFmtId="3" fontId="30" fillId="0" borderId="71" xfId="45" applyNumberFormat="1" applyFont="1" applyFill="1" applyBorder="1" applyAlignment="1">
      <alignment vertical="center"/>
    </xf>
    <xf numFmtId="3" fontId="25" fillId="0" borderId="71" xfId="45" applyNumberFormat="1" applyFont="1" applyFill="1" applyBorder="1"/>
    <xf numFmtId="3" fontId="21" fillId="35" borderId="55" xfId="43" applyNumberFormat="1" applyFont="1" applyFill="1" applyBorder="1" applyAlignment="1">
      <alignment vertical="center"/>
    </xf>
    <xf numFmtId="3" fontId="21" fillId="35" borderId="28" xfId="43" applyNumberFormat="1" applyFont="1" applyFill="1" applyBorder="1" applyAlignment="1">
      <alignment vertical="center"/>
    </xf>
    <xf numFmtId="3" fontId="21" fillId="35" borderId="61" xfId="43" applyNumberFormat="1" applyFont="1" applyFill="1" applyBorder="1" applyAlignment="1">
      <alignment vertical="center"/>
    </xf>
    <xf numFmtId="3" fontId="30" fillId="0" borderId="11" xfId="43" applyNumberFormat="1" applyFont="1" applyFill="1" applyBorder="1"/>
    <xf numFmtId="3" fontId="29" fillId="0" borderId="12" xfId="43" applyNumberFormat="1" applyFont="1" applyFill="1" applyBorder="1"/>
    <xf numFmtId="3" fontId="29" fillId="0" borderId="58" xfId="43" applyNumberFormat="1" applyFont="1" applyFill="1" applyBorder="1"/>
    <xf numFmtId="3" fontId="29" fillId="0" borderId="62" xfId="43" applyNumberFormat="1" applyFont="1" applyFill="1" applyBorder="1"/>
    <xf numFmtId="0" fontId="31" fillId="0" borderId="30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/>
    <xf numFmtId="3" fontId="30" fillId="0" borderId="36" xfId="43" applyNumberFormat="1" applyFont="1" applyFill="1" applyBorder="1"/>
    <xf numFmtId="3" fontId="29" fillId="0" borderId="32" xfId="43" applyNumberFormat="1" applyFont="1" applyFill="1" applyBorder="1"/>
    <xf numFmtId="3" fontId="29" fillId="0" borderId="36" xfId="43" applyNumberFormat="1" applyFont="1" applyFill="1" applyBorder="1"/>
    <xf numFmtId="3" fontId="29" fillId="0" borderId="37" xfId="43" applyNumberFormat="1" applyFont="1" applyFill="1" applyBorder="1"/>
    <xf numFmtId="0" fontId="31" fillId="0" borderId="0" xfId="42" applyFont="1" applyFill="1" applyBorder="1" applyAlignment="1">
      <alignment horizontal="left" vertical="center" indent="4"/>
    </xf>
    <xf numFmtId="3" fontId="30" fillId="0" borderId="0" xfId="43" applyNumberFormat="1" applyFont="1" applyFill="1" applyBorder="1"/>
    <xf numFmtId="0" fontId="39" fillId="33" borderId="0" xfId="0" applyFont="1" applyFill="1"/>
    <xf numFmtId="3" fontId="30" fillId="0" borderId="33" xfId="43" applyNumberFormat="1" applyFont="1" applyFill="1" applyBorder="1" applyAlignment="1">
      <alignment vertical="center"/>
    </xf>
    <xf numFmtId="3" fontId="30" fillId="0" borderId="24" xfId="43" applyNumberFormat="1" applyFont="1" applyFill="1" applyBorder="1" applyAlignment="1">
      <alignment vertical="center"/>
    </xf>
    <xf numFmtId="164" fontId="20" fillId="0" borderId="0" xfId="42" applyNumberFormat="1" applyFont="1" applyFill="1" applyBorder="1" applyAlignment="1">
      <alignment vertical="center"/>
    </xf>
    <xf numFmtId="164" fontId="18" fillId="0" borderId="0" xfId="0" applyNumberFormat="1" applyFont="1"/>
    <xf numFmtId="0" fontId="22" fillId="0" borderId="10" xfId="45" applyFont="1" applyFill="1" applyBorder="1" applyAlignment="1">
      <alignment horizontal="center" vertical="center"/>
    </xf>
    <xf numFmtId="167" fontId="20" fillId="0" borderId="0" xfId="42" applyNumberFormat="1" applyFont="1" applyFill="1" applyBorder="1" applyAlignment="1">
      <alignment vertical="center"/>
    </xf>
    <xf numFmtId="164" fontId="25" fillId="0" borderId="16" xfId="45" applyNumberFormat="1" applyFont="1" applyFill="1" applyBorder="1"/>
    <xf numFmtId="164" fontId="25" fillId="0" borderId="52" xfId="45" applyNumberFormat="1" applyFont="1" applyFill="1" applyBorder="1"/>
    <xf numFmtId="3" fontId="18" fillId="0" borderId="0" xfId="0" applyNumberFormat="1" applyFont="1"/>
    <xf numFmtId="164" fontId="42" fillId="0" borderId="0" xfId="42" applyNumberFormat="1" applyFont="1" applyFill="1" applyBorder="1" applyAlignment="1">
      <alignment vertical="center"/>
    </xf>
    <xf numFmtId="164" fontId="41" fillId="0" borderId="0" xfId="45" applyNumberFormat="1" applyFont="1" applyFill="1"/>
    <xf numFmtId="3" fontId="21" fillId="35" borderId="29" xfId="43" applyNumberFormat="1" applyFont="1" applyFill="1" applyBorder="1" applyAlignment="1">
      <alignment vertical="center"/>
    </xf>
    <xf numFmtId="3" fontId="29" fillId="0" borderId="47" xfId="43" applyNumberFormat="1" applyFont="1" applyFill="1" applyBorder="1"/>
    <xf numFmtId="3" fontId="29" fillId="0" borderId="34" xfId="43" applyNumberFormat="1" applyFont="1" applyFill="1" applyBorder="1"/>
    <xf numFmtId="3" fontId="29" fillId="0" borderId="26" xfId="42" applyNumberFormat="1" applyFont="1" applyFill="1" applyBorder="1" applyAlignment="1">
      <alignment vertical="center"/>
    </xf>
    <xf numFmtId="3" fontId="43" fillId="0" borderId="0" xfId="45" applyNumberFormat="1" applyFont="1" applyFill="1"/>
    <xf numFmtId="3" fontId="20" fillId="34" borderId="47" xfId="42" applyNumberFormat="1" applyFont="1" applyFill="1" applyBorder="1" applyAlignment="1">
      <alignment vertical="center"/>
    </xf>
    <xf numFmtId="3" fontId="20" fillId="34" borderId="62" xfId="42" applyNumberFormat="1" applyFont="1" applyFill="1" applyBorder="1" applyAlignment="1">
      <alignment vertical="center"/>
    </xf>
    <xf numFmtId="3" fontId="20" fillId="34" borderId="12" xfId="42" applyNumberFormat="1" applyFont="1" applyFill="1" applyBorder="1" applyAlignment="1">
      <alignment vertical="center"/>
    </xf>
    <xf numFmtId="3" fontId="20" fillId="34" borderId="61" xfId="42" applyNumberFormat="1" applyFont="1" applyFill="1" applyBorder="1" applyAlignment="1">
      <alignment vertical="center"/>
    </xf>
    <xf numFmtId="3" fontId="20" fillId="34" borderId="69" xfId="42" applyNumberFormat="1" applyFont="1" applyFill="1" applyBorder="1" applyAlignment="1">
      <alignment vertical="center"/>
    </xf>
    <xf numFmtId="3" fontId="29" fillId="0" borderId="30" xfId="44" applyNumberFormat="1" applyFont="1" applyFill="1" applyBorder="1" applyAlignment="1">
      <alignment vertical="center"/>
    </xf>
    <xf numFmtId="3" fontId="29" fillId="0" borderId="32" xfId="44" applyNumberFormat="1" applyFont="1" applyFill="1" applyBorder="1" applyAlignment="1">
      <alignment vertical="center"/>
    </xf>
    <xf numFmtId="3" fontId="29" fillId="0" borderId="34" xfId="44" applyNumberFormat="1" applyFont="1" applyFill="1" applyBorder="1" applyAlignment="1">
      <alignment vertical="center"/>
    </xf>
    <xf numFmtId="3" fontId="29" fillId="0" borderId="31" xfId="44" applyNumberFormat="1" applyFont="1" applyFill="1" applyBorder="1" applyAlignment="1">
      <alignment vertical="center"/>
    </xf>
    <xf numFmtId="3" fontId="29" fillId="0" borderId="37" xfId="44" applyNumberFormat="1" applyFont="1" applyFill="1" applyBorder="1" applyAlignment="1">
      <alignment vertical="center"/>
    </xf>
    <xf numFmtId="3" fontId="20" fillId="0" borderId="68" xfId="42" applyNumberFormat="1" applyFont="1" applyFill="1" applyBorder="1" applyAlignment="1">
      <alignment vertical="center"/>
    </xf>
    <xf numFmtId="3" fontId="20" fillId="34" borderId="21" xfId="42" applyNumberFormat="1" applyFont="1" applyFill="1" applyBorder="1" applyAlignment="1">
      <alignment vertical="center"/>
    </xf>
    <xf numFmtId="0" fontId="35" fillId="0" borderId="0" xfId="42" applyFont="1" applyFill="1" applyBorder="1" applyAlignment="1"/>
    <xf numFmtId="4" fontId="35" fillId="0" borderId="0" xfId="42" applyNumberFormat="1" applyFont="1" applyFill="1" applyBorder="1" applyAlignment="1"/>
    <xf numFmtId="164" fontId="45" fillId="0" borderId="0" xfId="0" applyNumberFormat="1" applyFont="1"/>
    <xf numFmtId="0" fontId="20" fillId="0" borderId="17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7" fillId="0" borderId="30" xfId="42" applyFont="1" applyFill="1" applyBorder="1" applyAlignment="1">
      <alignment horizontal="left" vertical="center" indent="9"/>
    </xf>
    <xf numFmtId="0" fontId="27" fillId="0" borderId="68" xfId="42" applyFont="1" applyFill="1" applyBorder="1" applyAlignment="1">
      <alignment horizontal="left" vertical="center" indent="9"/>
    </xf>
    <xf numFmtId="0" fontId="22" fillId="0" borderId="27" xfId="45" applyFont="1" applyFill="1" applyBorder="1" applyAlignment="1">
      <alignment horizontal="center" vertical="center"/>
    </xf>
    <xf numFmtId="0" fontId="22" fillId="0" borderId="73" xfId="45" applyFont="1" applyFill="1" applyBorder="1" applyAlignment="1">
      <alignment horizontal="center" vertical="center"/>
    </xf>
    <xf numFmtId="0" fontId="22" fillId="0" borderId="38" xfId="42" applyFont="1" applyFill="1" applyBorder="1" applyAlignment="1">
      <alignment vertical="center"/>
    </xf>
    <xf numFmtId="0" fontId="27" fillId="0" borderId="31" xfId="42" applyFont="1" applyFill="1" applyBorder="1" applyAlignment="1">
      <alignment horizontal="left" vertical="center" indent="2"/>
    </xf>
    <xf numFmtId="0" fontId="27" fillId="0" borderId="31" xfId="42" applyFont="1" applyFill="1" applyBorder="1" applyAlignment="1">
      <alignment horizontal="left" vertical="center" indent="4"/>
    </xf>
    <xf numFmtId="0" fontId="27" fillId="0" borderId="31" xfId="42" applyFont="1" applyFill="1" applyBorder="1" applyAlignment="1">
      <alignment horizontal="left" vertical="center" indent="6"/>
    </xf>
    <xf numFmtId="0" fontId="22" fillId="0" borderId="31" xfId="42" applyFont="1" applyFill="1" applyBorder="1" applyAlignment="1">
      <alignment vertical="center"/>
    </xf>
    <xf numFmtId="0" fontId="31" fillId="0" borderId="31" xfId="42" applyFont="1" applyFill="1" applyBorder="1" applyAlignment="1">
      <alignment horizontal="left" vertical="center" indent="2"/>
    </xf>
    <xf numFmtId="0" fontId="31" fillId="0" borderId="31" xfId="42" applyFont="1" applyFill="1" applyBorder="1" applyAlignment="1">
      <alignment horizontal="left" vertical="center" indent="6"/>
    </xf>
    <xf numFmtId="0" fontId="27" fillId="0" borderId="38" xfId="42" applyFont="1" applyFill="1" applyBorder="1" applyAlignment="1">
      <alignment horizontal="left" vertical="center" indent="6"/>
    </xf>
    <xf numFmtId="0" fontId="27" fillId="0" borderId="31" xfId="42" applyFont="1" applyFill="1" applyBorder="1" applyAlignment="1">
      <alignment horizontal="left" vertical="center" indent="9"/>
    </xf>
    <xf numFmtId="0" fontId="27" fillId="0" borderId="22" xfId="42" applyFont="1" applyFill="1" applyBorder="1" applyAlignment="1">
      <alignment horizontal="left" vertical="center" indent="9"/>
    </xf>
    <xf numFmtId="0" fontId="22" fillId="0" borderId="31" xfId="42" applyFont="1" applyFill="1" applyBorder="1" applyAlignment="1">
      <alignment horizontal="left" vertical="center" indent="2"/>
    </xf>
    <xf numFmtId="0" fontId="27" fillId="0" borderId="39" xfId="42" applyFont="1" applyFill="1" applyBorder="1" applyAlignment="1">
      <alignment horizontal="left" vertical="center" indent="6"/>
    </xf>
    <xf numFmtId="0" fontId="22" fillId="34" borderId="50" xfId="42" applyFont="1" applyFill="1" applyBorder="1" applyAlignment="1">
      <alignment horizontal="left" vertical="center"/>
    </xf>
    <xf numFmtId="0" fontId="27" fillId="0" borderId="38" xfId="42" applyFont="1" applyFill="1" applyBorder="1" applyAlignment="1">
      <alignment horizontal="left" vertical="center" indent="2"/>
    </xf>
    <xf numFmtId="0" fontId="22" fillId="0" borderId="39" xfId="42" applyFont="1" applyFill="1" applyBorder="1" applyAlignment="1">
      <alignment vertical="center" wrapText="1"/>
    </xf>
    <xf numFmtId="0" fontId="22" fillId="34" borderId="50" xfId="42" applyFont="1" applyFill="1" applyBorder="1" applyAlignment="1">
      <alignment horizontal="left" vertical="center" wrapText="1"/>
    </xf>
    <xf numFmtId="165" fontId="35" fillId="0" borderId="0" xfId="42" applyNumberFormat="1" applyFont="1" applyFill="1" applyBorder="1" applyAlignment="1"/>
    <xf numFmtId="164" fontId="46" fillId="0" borderId="0" xfId="0" applyNumberFormat="1" applyFont="1"/>
    <xf numFmtId="3" fontId="20" fillId="0" borderId="17" xfId="42" applyNumberFormat="1" applyFont="1" applyFill="1" applyBorder="1" applyAlignment="1">
      <alignment vertical="center"/>
    </xf>
    <xf numFmtId="3" fontId="20" fillId="34" borderId="60" xfId="42" applyNumberFormat="1" applyFont="1" applyFill="1" applyBorder="1" applyAlignment="1">
      <alignment vertical="center"/>
    </xf>
    <xf numFmtId="3" fontId="20" fillId="34" borderId="22" xfId="42" applyNumberFormat="1" applyFont="1" applyFill="1" applyBorder="1" applyAlignment="1">
      <alignment vertical="center"/>
    </xf>
    <xf numFmtId="3" fontId="20" fillId="34" borderId="25" xfId="42" applyNumberFormat="1" applyFont="1" applyFill="1" applyBorder="1" applyAlignment="1">
      <alignment vertical="center"/>
    </xf>
    <xf numFmtId="3" fontId="29" fillId="0" borderId="12" xfId="42" applyNumberFormat="1" applyFont="1" applyFill="1" applyBorder="1" applyAlignment="1">
      <alignment vertical="center"/>
    </xf>
    <xf numFmtId="164" fontId="28" fillId="0" borderId="0" xfId="0" applyNumberFormat="1" applyFont="1" applyAlignment="1">
      <alignment horizontal="center" vertical="center"/>
    </xf>
    <xf numFmtId="3" fontId="29" fillId="0" borderId="40" xfId="43" applyNumberFormat="1" applyFont="1" applyFill="1" applyBorder="1" applyAlignment="1">
      <alignment vertical="center"/>
    </xf>
    <xf numFmtId="3" fontId="29" fillId="0" borderId="41" xfId="43" applyNumberFormat="1" applyFont="1" applyFill="1" applyBorder="1" applyAlignment="1">
      <alignment vertical="center"/>
    </xf>
    <xf numFmtId="165" fontId="23" fillId="0" borderId="0" xfId="0" applyNumberFormat="1" applyFont="1"/>
    <xf numFmtId="165" fontId="44" fillId="0" borderId="0" xfId="0" applyNumberFormat="1" applyFont="1"/>
    <xf numFmtId="3" fontId="20" fillId="0" borderId="72" xfId="42" applyNumberFormat="1" applyFont="1" applyFill="1" applyBorder="1" applyAlignment="1">
      <alignment vertical="center"/>
    </xf>
    <xf numFmtId="3" fontId="20" fillId="0" borderId="37" xfId="42" applyNumberFormat="1" applyFont="1" applyFill="1" applyBorder="1" applyAlignment="1">
      <alignment vertical="center"/>
    </xf>
    <xf numFmtId="3" fontId="29" fillId="0" borderId="74" xfId="42" applyNumberFormat="1" applyFont="1" applyFill="1" applyBorder="1" applyAlignment="1">
      <alignment vertical="center"/>
    </xf>
    <xf numFmtId="3" fontId="29" fillId="0" borderId="75" xfId="42" applyNumberFormat="1" applyFont="1" applyFill="1" applyBorder="1" applyAlignment="1">
      <alignment vertical="center"/>
    </xf>
    <xf numFmtId="3" fontId="20" fillId="0" borderId="66" xfId="42" applyNumberFormat="1" applyFont="1" applyFill="1" applyBorder="1" applyAlignment="1">
      <alignment vertical="center"/>
    </xf>
    <xf numFmtId="3" fontId="20" fillId="0" borderId="74" xfId="42" applyNumberFormat="1" applyFont="1" applyFill="1" applyBorder="1" applyAlignment="1">
      <alignment vertical="center"/>
    </xf>
    <xf numFmtId="0" fontId="35" fillId="0" borderId="0" xfId="42" applyFont="1" applyFill="1" applyBorder="1" applyAlignment="1">
      <alignment horizontal="left" wrapText="1"/>
    </xf>
    <xf numFmtId="1" fontId="20" fillId="0" borderId="73" xfId="45" applyNumberFormat="1" applyFont="1" applyFill="1" applyBorder="1" applyAlignment="1">
      <alignment horizontal="center" vertical="center"/>
    </xf>
    <xf numFmtId="1" fontId="20" fillId="0" borderId="69" xfId="45" applyNumberFormat="1" applyFont="1" applyFill="1" applyBorder="1" applyAlignment="1">
      <alignment horizontal="center" vertical="center"/>
    </xf>
    <xf numFmtId="1" fontId="20" fillId="0" borderId="77" xfId="45" applyNumberFormat="1" applyFont="1" applyFill="1" applyBorder="1" applyAlignment="1">
      <alignment horizontal="center" vertical="center"/>
    </xf>
    <xf numFmtId="3" fontId="20" fillId="0" borderId="78" xfId="42" applyNumberFormat="1" applyFont="1" applyFill="1" applyBorder="1" applyAlignment="1">
      <alignment vertical="center"/>
    </xf>
    <xf numFmtId="3" fontId="29" fillId="0" borderId="63" xfId="42" applyNumberFormat="1" applyFont="1" applyFill="1" applyBorder="1" applyAlignment="1">
      <alignment vertical="center"/>
    </xf>
    <xf numFmtId="3" fontId="20" fillId="0" borderId="63" xfId="42" applyNumberFormat="1" applyFont="1" applyFill="1" applyBorder="1" applyAlignment="1">
      <alignment vertical="center"/>
    </xf>
    <xf numFmtId="3" fontId="29" fillId="0" borderId="79" xfId="42" applyNumberFormat="1" applyFont="1" applyFill="1" applyBorder="1" applyAlignment="1">
      <alignment vertical="center"/>
    </xf>
    <xf numFmtId="3" fontId="29" fillId="0" borderId="67" xfId="42" applyNumberFormat="1" applyFont="1" applyFill="1" applyBorder="1" applyAlignment="1">
      <alignment vertical="center"/>
    </xf>
    <xf numFmtId="3" fontId="20" fillId="34" borderId="67" xfId="42" applyNumberFormat="1" applyFont="1" applyFill="1" applyBorder="1" applyAlignment="1">
      <alignment vertical="center"/>
    </xf>
    <xf numFmtId="3" fontId="29" fillId="0" borderId="78" xfId="42" applyNumberFormat="1" applyFont="1" applyFill="1" applyBorder="1" applyAlignment="1">
      <alignment vertical="center"/>
    </xf>
    <xf numFmtId="1" fontId="20" fillId="0" borderId="61" xfId="45" applyNumberFormat="1" applyFont="1" applyFill="1" applyBorder="1" applyAlignment="1">
      <alignment horizontal="center" vertical="center"/>
    </xf>
    <xf numFmtId="3" fontId="20" fillId="34" borderId="75" xfId="42" applyNumberFormat="1" applyFont="1" applyFill="1" applyBorder="1" applyAlignment="1">
      <alignment vertical="center"/>
    </xf>
    <xf numFmtId="3" fontId="29" fillId="0" borderId="66" xfId="42" applyNumberFormat="1" applyFont="1" applyFill="1" applyBorder="1" applyAlignment="1">
      <alignment vertical="center"/>
    </xf>
    <xf numFmtId="0" fontId="21" fillId="0" borderId="21" xfId="45" applyFont="1" applyFill="1" applyBorder="1" applyAlignment="1">
      <alignment horizontal="center" vertical="center"/>
    </xf>
    <xf numFmtId="0" fontId="21" fillId="0" borderId="69" xfId="45" applyFont="1" applyFill="1" applyBorder="1" applyAlignment="1">
      <alignment horizontal="center" vertical="center"/>
    </xf>
    <xf numFmtId="0" fontId="21" fillId="0" borderId="77" xfId="45" applyFont="1" applyFill="1" applyBorder="1" applyAlignment="1">
      <alignment horizontal="center" vertical="center"/>
    </xf>
    <xf numFmtId="3" fontId="20" fillId="0" borderId="18" xfId="42" applyNumberFormat="1" applyFont="1" applyFill="1" applyBorder="1" applyAlignment="1">
      <alignment vertical="center"/>
    </xf>
    <xf numFmtId="3" fontId="20" fillId="34" borderId="76" xfId="42" applyNumberFormat="1" applyFont="1" applyFill="1" applyBorder="1" applyAlignment="1">
      <alignment vertical="center"/>
    </xf>
    <xf numFmtId="3" fontId="20" fillId="0" borderId="67" xfId="42" applyNumberFormat="1" applyFont="1" applyFill="1" applyBorder="1" applyAlignment="1">
      <alignment vertical="center"/>
    </xf>
    <xf numFmtId="3" fontId="20" fillId="34" borderId="77" xfId="42" applyNumberFormat="1" applyFont="1" applyFill="1" applyBorder="1" applyAlignment="1">
      <alignment vertical="center"/>
    </xf>
    <xf numFmtId="0" fontId="21" fillId="0" borderId="61" xfId="45" applyFont="1" applyFill="1" applyBorder="1" applyAlignment="1">
      <alignment horizontal="center" vertical="center"/>
    </xf>
    <xf numFmtId="3" fontId="20" fillId="0" borderId="62" xfId="42" applyNumberFormat="1" applyFont="1" applyFill="1" applyBorder="1" applyAlignment="1">
      <alignment vertical="center"/>
    </xf>
    <xf numFmtId="3" fontId="20" fillId="0" borderId="75" xfId="42" applyNumberFormat="1" applyFont="1" applyFill="1" applyBorder="1" applyAlignment="1">
      <alignment vertical="center"/>
    </xf>
    <xf numFmtId="3" fontId="20" fillId="34" borderId="80" xfId="42" applyNumberFormat="1" applyFont="1" applyFill="1" applyBorder="1" applyAlignment="1">
      <alignment vertical="center"/>
    </xf>
    <xf numFmtId="3" fontId="20" fillId="34" borderId="76" xfId="45" applyNumberFormat="1" applyFont="1" applyFill="1" applyBorder="1" applyAlignment="1">
      <alignment vertical="center"/>
    </xf>
    <xf numFmtId="0" fontId="20" fillId="0" borderId="71" xfId="45" applyFont="1" applyFill="1" applyBorder="1" applyAlignment="1">
      <alignment horizontal="center" vertical="center"/>
    </xf>
    <xf numFmtId="0" fontId="20" fillId="0" borderId="69" xfId="45" applyFont="1" applyFill="1" applyBorder="1" applyAlignment="1">
      <alignment horizontal="center" vertical="center"/>
    </xf>
    <xf numFmtId="3" fontId="21" fillId="35" borderId="18" xfId="43" applyNumberFormat="1" applyFont="1" applyFill="1" applyBorder="1" applyAlignment="1">
      <alignment vertical="center"/>
    </xf>
    <xf numFmtId="3" fontId="30" fillId="0" borderId="63" xfId="43" applyNumberFormat="1" applyFont="1" applyFill="1" applyBorder="1"/>
    <xf numFmtId="3" fontId="30" fillId="0" borderId="63" xfId="42" applyNumberFormat="1" applyFont="1" applyFill="1" applyBorder="1" applyAlignment="1">
      <alignment vertical="center"/>
    </xf>
    <xf numFmtId="3" fontId="30" fillId="0" borderId="78" xfId="42" applyNumberFormat="1" applyFont="1" applyFill="1" applyBorder="1" applyAlignment="1">
      <alignment vertical="center"/>
    </xf>
    <xf numFmtId="3" fontId="30" fillId="0" borderId="37" xfId="42" applyNumberFormat="1" applyFont="1" applyFill="1" applyBorder="1" applyAlignment="1">
      <alignment vertical="center"/>
    </xf>
    <xf numFmtId="3" fontId="30" fillId="0" borderId="66" xfId="42" applyNumberFormat="1" applyFont="1" applyFill="1" applyBorder="1" applyAlignment="1">
      <alignment vertical="center"/>
    </xf>
    <xf numFmtId="3" fontId="30" fillId="0" borderId="75" xfId="43" applyNumberFormat="1" applyFont="1" applyFill="1" applyBorder="1" applyAlignment="1">
      <alignment vertical="center"/>
    </xf>
    <xf numFmtId="3" fontId="21" fillId="34" borderId="15" xfId="45" applyNumberFormat="1" applyFont="1" applyFill="1" applyBorder="1" applyAlignment="1">
      <alignment vertical="center"/>
    </xf>
    <xf numFmtId="3" fontId="30" fillId="0" borderId="18" xfId="45" applyNumberFormat="1" applyFont="1" applyFill="1" applyBorder="1" applyAlignment="1">
      <alignment vertical="center"/>
    </xf>
    <xf numFmtId="3" fontId="30" fillId="0" borderId="67" xfId="0" applyNumberFormat="1" applyFont="1" applyFill="1" applyBorder="1" applyAlignment="1">
      <alignment horizontal="right" vertical="center"/>
    </xf>
    <xf numFmtId="3" fontId="30" fillId="0" borderId="62" xfId="45" applyNumberFormat="1" applyFont="1" applyFill="1" applyBorder="1" applyAlignment="1">
      <alignment vertical="center"/>
    </xf>
    <xf numFmtId="3" fontId="30" fillId="0" borderId="75" xfId="0" applyNumberFormat="1" applyFont="1" applyFill="1" applyBorder="1" applyAlignment="1">
      <alignment horizontal="right" vertical="center"/>
    </xf>
    <xf numFmtId="0" fontId="20" fillId="0" borderId="77" xfId="45" applyFont="1" applyFill="1" applyBorder="1" applyAlignment="1">
      <alignment horizontal="center" vertical="center"/>
    </xf>
    <xf numFmtId="3" fontId="20" fillId="0" borderId="15" xfId="42" applyNumberFormat="1" applyFont="1" applyFill="1" applyBorder="1" applyAlignment="1">
      <alignment vertical="center"/>
    </xf>
    <xf numFmtId="3" fontId="29" fillId="0" borderId="63" xfId="43" applyNumberFormat="1" applyFont="1" applyFill="1" applyBorder="1" applyAlignment="1">
      <alignment vertical="center"/>
    </xf>
    <xf numFmtId="0" fontId="20" fillId="0" borderId="61" xfId="45" applyFont="1" applyFill="1" applyBorder="1" applyAlignment="1">
      <alignment horizontal="center" vertical="center"/>
    </xf>
    <xf numFmtId="3" fontId="21" fillId="34" borderId="76" xfId="45" applyNumberFormat="1" applyFont="1" applyFill="1" applyBorder="1" applyAlignment="1">
      <alignment vertical="center"/>
    </xf>
    <xf numFmtId="3" fontId="29" fillId="0" borderId="78" xfId="43" applyNumberFormat="1" applyFont="1" applyFill="1" applyBorder="1" applyAlignment="1">
      <alignment vertical="center"/>
    </xf>
    <xf numFmtId="3" fontId="29" fillId="0" borderId="67" xfId="43" applyNumberFormat="1" applyFont="1" applyFill="1" applyBorder="1" applyAlignment="1">
      <alignment vertical="center"/>
    </xf>
    <xf numFmtId="0" fontId="20" fillId="0" borderId="80" xfId="45" applyFont="1" applyFill="1" applyBorder="1" applyAlignment="1">
      <alignment horizontal="center" vertical="center"/>
    </xf>
    <xf numFmtId="3" fontId="21" fillId="34" borderId="61" xfId="45" applyNumberFormat="1" applyFont="1" applyFill="1" applyBorder="1" applyAlignment="1">
      <alignment vertical="center"/>
    </xf>
    <xf numFmtId="3" fontId="29" fillId="0" borderId="66" xfId="43" applyNumberFormat="1" applyFont="1" applyFill="1" applyBorder="1" applyAlignment="1">
      <alignment vertical="center"/>
    </xf>
    <xf numFmtId="3" fontId="29" fillId="0" borderId="75" xfId="43" applyNumberFormat="1" applyFont="1" applyFill="1" applyBorder="1" applyAlignment="1">
      <alignment vertical="center"/>
    </xf>
    <xf numFmtId="0" fontId="20" fillId="0" borderId="47" xfId="45" applyFont="1" applyFill="1" applyBorder="1" applyAlignment="1">
      <alignment horizontal="center" vertical="center"/>
    </xf>
    <xf numFmtId="3" fontId="41" fillId="0" borderId="0" xfId="45" applyNumberFormat="1" applyFont="1" applyFill="1"/>
    <xf numFmtId="3" fontId="29" fillId="0" borderId="0" xfId="45" applyNumberFormat="1" applyFont="1" applyFill="1"/>
    <xf numFmtId="0" fontId="20" fillId="0" borderId="54" xfId="45" applyFont="1" applyFill="1" applyBorder="1" applyAlignment="1">
      <alignment horizontal="center" vertical="center"/>
    </xf>
    <xf numFmtId="0" fontId="20" fillId="0" borderId="51" xfId="45" applyFont="1" applyFill="1" applyBorder="1" applyAlignment="1">
      <alignment horizontal="center" vertical="center"/>
    </xf>
    <xf numFmtId="0" fontId="20" fillId="0" borderId="21" xfId="45" applyFont="1" applyFill="1" applyBorder="1" applyAlignment="1">
      <alignment horizontal="center" vertical="center"/>
    </xf>
    <xf numFmtId="0" fontId="26" fillId="33" borderId="0" xfId="42" applyFont="1" applyFill="1" applyAlignment="1">
      <alignment horizontal="left" vertical="center"/>
    </xf>
    <xf numFmtId="0" fontId="31" fillId="0" borderId="31" xfId="42" applyFont="1" applyBorder="1" applyAlignment="1">
      <alignment horizontal="left" vertical="center" indent="2"/>
    </xf>
    <xf numFmtId="0" fontId="31" fillId="0" borderId="30" xfId="42" applyFont="1" applyBorder="1" applyAlignment="1">
      <alignment horizontal="left" vertical="center" indent="2"/>
    </xf>
    <xf numFmtId="3" fontId="20" fillId="0" borderId="79" xfId="42" applyNumberFormat="1" applyFont="1" applyFill="1" applyBorder="1" applyAlignment="1">
      <alignment vertical="center"/>
    </xf>
    <xf numFmtId="3" fontId="29" fillId="0" borderId="63" xfId="44" applyNumberFormat="1" applyFont="1" applyFill="1" applyBorder="1" applyAlignment="1">
      <alignment vertical="center"/>
    </xf>
    <xf numFmtId="3" fontId="30" fillId="0" borderId="35" xfId="43" applyNumberFormat="1" applyFont="1" applyFill="1" applyBorder="1" applyAlignment="1">
      <alignment vertical="center"/>
    </xf>
    <xf numFmtId="3" fontId="30" fillId="0" borderId="34" xfId="43" applyNumberFormat="1" applyFont="1" applyFill="1" applyBorder="1" applyAlignment="1">
      <alignment vertical="center"/>
    </xf>
    <xf numFmtId="3" fontId="21" fillId="0" borderId="27" xfId="42" applyNumberFormat="1" applyFont="1" applyFill="1" applyBorder="1" applyAlignment="1">
      <alignment vertical="center"/>
    </xf>
    <xf numFmtId="3" fontId="21" fillId="0" borderId="28" xfId="42" applyNumberFormat="1" applyFont="1" applyFill="1" applyBorder="1" applyAlignment="1">
      <alignment vertical="center"/>
    </xf>
    <xf numFmtId="3" fontId="21" fillId="0" borderId="16" xfId="42" applyNumberFormat="1" applyFont="1" applyFill="1" applyBorder="1" applyAlignment="1">
      <alignment vertical="center"/>
    </xf>
    <xf numFmtId="3" fontId="21" fillId="0" borderId="29" xfId="42" applyNumberFormat="1" applyFont="1" applyFill="1" applyBorder="1" applyAlignment="1">
      <alignment vertical="center"/>
    </xf>
    <xf numFmtId="3" fontId="21" fillId="0" borderId="72" xfId="42" applyNumberFormat="1" applyFont="1" applyFill="1" applyBorder="1" applyAlignment="1">
      <alignment vertical="center"/>
    </xf>
    <xf numFmtId="3" fontId="21" fillId="0" borderId="15" xfId="42" applyNumberFormat="1" applyFont="1" applyFill="1" applyBorder="1" applyAlignment="1">
      <alignment vertical="center"/>
    </xf>
    <xf numFmtId="3" fontId="30" fillId="0" borderId="40" xfId="43" applyNumberFormat="1" applyFont="1" applyFill="1" applyBorder="1" applyAlignment="1">
      <alignment vertical="center"/>
    </xf>
    <xf numFmtId="3" fontId="30" fillId="0" borderId="41" xfId="43" applyNumberFormat="1" applyFont="1" applyFill="1" applyBorder="1" applyAlignment="1">
      <alignment vertical="center"/>
    </xf>
    <xf numFmtId="3" fontId="30" fillId="0" borderId="40" xfId="42" applyNumberFormat="1" applyFont="1" applyFill="1" applyBorder="1" applyAlignment="1">
      <alignment vertical="center"/>
    </xf>
    <xf numFmtId="3" fontId="30" fillId="0" borderId="41" xfId="42" applyNumberFormat="1" applyFont="1" applyFill="1" applyBorder="1" applyAlignment="1">
      <alignment vertical="center"/>
    </xf>
    <xf numFmtId="3" fontId="21" fillId="0" borderId="31" xfId="42" applyNumberFormat="1" applyFont="1" applyFill="1" applyBorder="1" applyAlignment="1">
      <alignment vertical="center"/>
    </xf>
    <xf numFmtId="3" fontId="21" fillId="0" borderId="32" xfId="42" applyNumberFormat="1" applyFont="1" applyFill="1" applyBorder="1" applyAlignment="1">
      <alignment vertical="center"/>
    </xf>
    <xf numFmtId="3" fontId="21" fillId="0" borderId="33" xfId="42" applyNumberFormat="1" applyFont="1" applyFill="1" applyBorder="1" applyAlignment="1">
      <alignment vertical="center"/>
    </xf>
    <xf numFmtId="3" fontId="21" fillId="0" borderId="34" xfId="42" applyNumberFormat="1" applyFont="1" applyFill="1" applyBorder="1" applyAlignment="1">
      <alignment vertical="center"/>
    </xf>
    <xf numFmtId="3" fontId="21" fillId="0" borderId="37" xfId="42" applyNumberFormat="1" applyFont="1" applyFill="1" applyBorder="1" applyAlignment="1">
      <alignment vertical="center"/>
    </xf>
    <xf numFmtId="3" fontId="21" fillId="0" borderId="63" xfId="42" applyNumberFormat="1" applyFont="1" applyFill="1" applyBorder="1" applyAlignment="1">
      <alignment vertical="center"/>
    </xf>
    <xf numFmtId="3" fontId="30" fillId="0" borderId="22" xfId="42" applyNumberFormat="1" applyFont="1" applyFill="1" applyBorder="1" applyAlignment="1">
      <alignment vertical="center"/>
    </xf>
    <xf numFmtId="3" fontId="30" fillId="0" borderId="23" xfId="42" applyNumberFormat="1" applyFont="1" applyFill="1" applyBorder="1" applyAlignment="1">
      <alignment vertical="center"/>
    </xf>
    <xf numFmtId="3" fontId="30" fillId="0" borderId="24" xfId="42" applyNumberFormat="1" applyFont="1" applyFill="1" applyBorder="1" applyAlignment="1">
      <alignment vertical="center"/>
    </xf>
    <xf numFmtId="3" fontId="30" fillId="0" borderId="25" xfId="42" applyNumberFormat="1" applyFont="1" applyFill="1" applyBorder="1" applyAlignment="1">
      <alignment vertical="center"/>
    </xf>
    <xf numFmtId="3" fontId="30" fillId="0" borderId="75" xfId="42" applyNumberFormat="1" applyFont="1" applyFill="1" applyBorder="1" applyAlignment="1">
      <alignment vertical="center"/>
    </xf>
    <xf numFmtId="3" fontId="30" fillId="0" borderId="67" xfId="42" applyNumberFormat="1" applyFont="1" applyFill="1" applyBorder="1" applyAlignment="1">
      <alignment vertical="center"/>
    </xf>
    <xf numFmtId="3" fontId="21" fillId="0" borderId="38" xfId="42" applyNumberFormat="1" applyFont="1" applyFill="1" applyBorder="1" applyAlignment="1">
      <alignment vertical="center"/>
    </xf>
    <xf numFmtId="3" fontId="21" fillId="0" borderId="42" xfId="42" applyNumberFormat="1" applyFont="1" applyFill="1" applyBorder="1" applyAlignment="1">
      <alignment vertical="center"/>
    </xf>
    <xf numFmtId="3" fontId="21" fillId="0" borderId="45" xfId="42" applyNumberFormat="1" applyFont="1" applyFill="1" applyBorder="1" applyAlignment="1">
      <alignment vertical="center"/>
    </xf>
    <xf numFmtId="3" fontId="21" fillId="0" borderId="46" xfId="42" applyNumberFormat="1" applyFont="1" applyFill="1" applyBorder="1" applyAlignment="1">
      <alignment vertical="center"/>
    </xf>
    <xf numFmtId="3" fontId="21" fillId="0" borderId="66" xfId="42" applyNumberFormat="1" applyFont="1" applyFill="1" applyBorder="1" applyAlignment="1">
      <alignment vertical="center"/>
    </xf>
    <xf numFmtId="3" fontId="21" fillId="0" borderId="78" xfId="42" applyNumberFormat="1" applyFont="1" applyFill="1" applyBorder="1" applyAlignment="1">
      <alignment vertical="center"/>
    </xf>
    <xf numFmtId="3" fontId="30" fillId="0" borderId="74" xfId="42" applyNumberFormat="1" applyFont="1" applyFill="1" applyBorder="1" applyAlignment="1">
      <alignment vertical="center"/>
    </xf>
    <xf numFmtId="3" fontId="30" fillId="0" borderId="79" xfId="42" applyNumberFormat="1" applyFont="1" applyFill="1" applyBorder="1" applyAlignment="1">
      <alignment vertical="center"/>
    </xf>
    <xf numFmtId="3" fontId="21" fillId="34" borderId="50" xfId="42" applyNumberFormat="1" applyFont="1" applyFill="1" applyBorder="1" applyAlignment="1">
      <alignment vertical="center"/>
    </xf>
    <xf numFmtId="3" fontId="21" fillId="34" borderId="51" xfId="42" applyNumberFormat="1" applyFont="1" applyFill="1" applyBorder="1" applyAlignment="1">
      <alignment vertical="center"/>
    </xf>
    <xf numFmtId="3" fontId="21" fillId="34" borderId="52" xfId="42" applyNumberFormat="1" applyFont="1" applyFill="1" applyBorder="1" applyAlignment="1">
      <alignment vertical="center"/>
    </xf>
    <xf numFmtId="3" fontId="21" fillId="34" borderId="53" xfId="42" applyNumberFormat="1" applyFont="1" applyFill="1" applyBorder="1" applyAlignment="1">
      <alignment vertical="center"/>
    </xf>
    <xf numFmtId="3" fontId="21" fillId="34" borderId="61" xfId="42" applyNumberFormat="1" applyFont="1" applyFill="1" applyBorder="1" applyAlignment="1">
      <alignment vertical="center"/>
    </xf>
    <xf numFmtId="3" fontId="21" fillId="34" borderId="76" xfId="42" applyNumberFormat="1" applyFont="1" applyFill="1" applyBorder="1" applyAlignment="1">
      <alignment vertical="center"/>
    </xf>
    <xf numFmtId="3" fontId="30" fillId="0" borderId="38" xfId="42" applyNumberFormat="1" applyFont="1" applyFill="1" applyBorder="1" applyAlignment="1">
      <alignment vertical="center"/>
    </xf>
    <xf numFmtId="3" fontId="30" fillId="0" borderId="45" xfId="42" applyNumberFormat="1" applyFont="1" applyFill="1" applyBorder="1" applyAlignment="1">
      <alignment vertical="center"/>
    </xf>
    <xf numFmtId="3" fontId="21" fillId="0" borderId="39" xfId="42" applyNumberFormat="1" applyFont="1" applyFill="1" applyBorder="1" applyAlignment="1">
      <alignment vertical="center"/>
    </xf>
    <xf numFmtId="3" fontId="21" fillId="0" borderId="23" xfId="42" applyNumberFormat="1" applyFont="1" applyFill="1" applyBorder="1" applyAlignment="1">
      <alignment vertical="center"/>
    </xf>
    <xf numFmtId="3" fontId="21" fillId="0" borderId="24" xfId="42" applyNumberFormat="1" applyFont="1" applyFill="1" applyBorder="1" applyAlignment="1">
      <alignment vertical="center"/>
    </xf>
    <xf numFmtId="3" fontId="21" fillId="0" borderId="25" xfId="42" applyNumberFormat="1" applyFont="1" applyFill="1" applyBorder="1" applyAlignment="1">
      <alignment vertical="center"/>
    </xf>
    <xf numFmtId="3" fontId="21" fillId="0" borderId="75" xfId="42" applyNumberFormat="1" applyFont="1" applyFill="1" applyBorder="1" applyAlignment="1">
      <alignment vertical="center"/>
    </xf>
    <xf numFmtId="3" fontId="21" fillId="0" borderId="67" xfId="42" applyNumberFormat="1" applyFont="1" applyFill="1" applyBorder="1" applyAlignment="1">
      <alignment vertical="center"/>
    </xf>
    <xf numFmtId="3" fontId="21" fillId="34" borderId="54" xfId="42" applyNumberFormat="1" applyFont="1" applyFill="1" applyBorder="1" applyAlignment="1">
      <alignment vertical="center"/>
    </xf>
    <xf numFmtId="164" fontId="21" fillId="0" borderId="0" xfId="42" applyNumberFormat="1" applyFont="1" applyFill="1" applyBorder="1" applyAlignment="1">
      <alignment vertical="center"/>
    </xf>
    <xf numFmtId="164" fontId="30" fillId="0" borderId="52" xfId="45" applyNumberFormat="1" applyFont="1" applyFill="1" applyBorder="1"/>
    <xf numFmtId="3" fontId="21" fillId="34" borderId="50" xfId="45" applyNumberFormat="1" applyFont="1" applyFill="1" applyBorder="1" applyAlignment="1">
      <alignment vertical="center"/>
    </xf>
    <xf numFmtId="4" fontId="23" fillId="0" borderId="0" xfId="0" applyNumberFormat="1" applyFont="1" applyFill="1"/>
    <xf numFmtId="0" fontId="35" fillId="0" borderId="0" xfId="42" applyFont="1" applyFill="1" applyBorder="1" applyAlignment="1">
      <alignment horizontal="left" wrapText="1"/>
    </xf>
    <xf numFmtId="0" fontId="20" fillId="0" borderId="49" xfId="45" applyFont="1" applyFill="1" applyBorder="1" applyAlignment="1">
      <alignment horizontal="center" vertical="center"/>
    </xf>
    <xf numFmtId="0" fontId="20" fillId="0" borderId="52" xfId="45" applyFont="1" applyFill="1" applyBorder="1" applyAlignment="1">
      <alignment horizontal="center" vertical="center"/>
    </xf>
    <xf numFmtId="0" fontId="20" fillId="0" borderId="76" xfId="45" applyFont="1" applyFill="1" applyBorder="1" applyAlignment="1">
      <alignment horizontal="center" vertical="center"/>
    </xf>
    <xf numFmtId="0" fontId="21" fillId="0" borderId="49" xfId="45" applyFont="1" applyFill="1" applyBorder="1" applyAlignment="1">
      <alignment horizontal="center" vertical="center"/>
    </xf>
    <xf numFmtId="0" fontId="21" fillId="0" borderId="52" xfId="45" applyFont="1" applyFill="1" applyBorder="1" applyAlignment="1">
      <alignment horizontal="center" vertical="center"/>
    </xf>
    <xf numFmtId="0" fontId="21" fillId="0" borderId="76" xfId="45" applyFont="1" applyFill="1" applyBorder="1" applyAlignment="1">
      <alignment horizontal="center" vertical="center"/>
    </xf>
    <xf numFmtId="0" fontId="20" fillId="0" borderId="29" xfId="45" applyFont="1" applyFill="1" applyBorder="1" applyAlignment="1">
      <alignment horizontal="center" vertical="center"/>
    </xf>
    <xf numFmtId="0" fontId="20" fillId="0" borderId="16" xfId="45" applyFont="1" applyFill="1" applyBorder="1" applyAlignment="1">
      <alignment horizontal="center" vertical="center"/>
    </xf>
    <xf numFmtId="0" fontId="20" fillId="0" borderId="15" xfId="45" applyFont="1" applyFill="1" applyBorder="1" applyAlignment="1">
      <alignment horizontal="center" vertical="center"/>
    </xf>
    <xf numFmtId="0" fontId="20" fillId="0" borderId="47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0" fillId="0" borderId="18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18" xfId="45" applyFont="1" applyFill="1" applyBorder="1" applyAlignment="1">
      <alignment horizontal="center" vertical="center"/>
    </xf>
    <xf numFmtId="164" fontId="30" fillId="0" borderId="16" xfId="45" applyNumberFormat="1" applyFont="1" applyFill="1" applyBorder="1"/>
    <xf numFmtId="0" fontId="32" fillId="0" borderId="0" xfId="45" applyFont="1" applyFill="1" applyBorder="1"/>
    <xf numFmtId="164" fontId="30" fillId="0" borderId="71" xfId="45" applyNumberFormat="1" applyFont="1" applyFill="1" applyBorder="1"/>
    <xf numFmtId="0" fontId="23" fillId="0" borderId="0" xfId="0" applyFont="1" applyBorder="1"/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 customBuiltin="1"/>
    <cellStyle name="normálne_dane pre rozpocet 2006-2008_JUN2005_final" xfId="42" xr:uid="{00000000-0005-0000-0000-00001A000000}"/>
    <cellStyle name="normálne_dane pre rozpocet 2006-2008_JUN2005_final 2" xfId="43" xr:uid="{00000000-0005-0000-0000-00001B000000}"/>
    <cellStyle name="normálne_dane pre rozpocet 2006-2008_JUN2005_final 3" xfId="44" xr:uid="{00000000-0005-0000-0000-00001C000000}"/>
    <cellStyle name="normálne_IFP_DANE_20081103" xfId="45" xr:uid="{00000000-0005-0000-0000-00001D000000}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0"/>
  <sheetViews>
    <sheetView showGridLines="0" tabSelected="1" zoomScaleNormal="100" workbookViewId="0">
      <pane xSplit="1" ySplit="4" topLeftCell="B5" activePane="bottomRight" state="frozen"/>
      <selection activeCell="I81" sqref="I81"/>
      <selection pane="topRight" activeCell="I81" sqref="I81"/>
      <selection pane="bottomLeft" activeCell="I81" sqref="I81"/>
      <selection pane="bottomRight" activeCell="B5" sqref="B5"/>
    </sheetView>
  </sheetViews>
  <sheetFormatPr defaultColWidth="9.1796875" defaultRowHeight="13.5" customHeight="1" x14ac:dyDescent="0.25"/>
  <cols>
    <col min="1" max="1" width="43.54296875" style="1" customWidth="1"/>
    <col min="2" max="8" width="12.54296875" style="2" customWidth="1"/>
    <col min="9" max="9" width="10.26953125" style="1" customWidth="1"/>
    <col min="10" max="10" width="45.26953125" style="1" customWidth="1"/>
    <col min="11" max="12" width="12.54296875" style="3" customWidth="1"/>
    <col min="13" max="17" width="12.54296875" style="1" customWidth="1"/>
    <col min="18" max="18" width="6.7265625" style="1" customWidth="1"/>
    <col min="19" max="19" width="47.81640625" style="1" customWidth="1"/>
    <col min="20" max="21" width="12.54296875" style="3" customWidth="1"/>
    <col min="22" max="26" width="12.54296875" style="1" customWidth="1"/>
    <col min="27" max="27" width="9.1796875" style="1" customWidth="1"/>
    <col min="28" max="16384" width="9.1796875" style="1"/>
  </cols>
  <sheetData>
    <row r="1" spans="1:36" ht="15.75" customHeight="1" x14ac:dyDescent="0.25">
      <c r="A1" s="4" t="s">
        <v>97</v>
      </c>
      <c r="B1" s="5"/>
      <c r="C1" s="5"/>
      <c r="D1" s="5"/>
      <c r="E1" s="5"/>
      <c r="F1" s="5"/>
      <c r="G1" s="5"/>
      <c r="H1" s="5"/>
      <c r="J1" s="349" t="s">
        <v>93</v>
      </c>
      <c r="S1" s="4" t="s">
        <v>98</v>
      </c>
    </row>
    <row r="2" spans="1:36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  <c r="J2" s="6" t="s">
        <v>0</v>
      </c>
      <c r="K2" s="7"/>
      <c r="S2" s="6" t="s">
        <v>0</v>
      </c>
    </row>
    <row r="3" spans="1:36" ht="13.5" customHeight="1" thickBot="1" x14ac:dyDescent="0.3">
      <c r="A3" s="225" t="s">
        <v>1</v>
      </c>
      <c r="B3" s="9" t="s">
        <v>2</v>
      </c>
      <c r="C3" s="10" t="s">
        <v>3</v>
      </c>
      <c r="D3" s="406" t="s">
        <v>4</v>
      </c>
      <c r="E3" s="407"/>
      <c r="F3" s="407"/>
      <c r="G3" s="407"/>
      <c r="H3" s="408"/>
      <c r="J3" s="11" t="s">
        <v>1</v>
      </c>
      <c r="K3" s="252" t="s">
        <v>2</v>
      </c>
      <c r="L3" s="10" t="s">
        <v>3</v>
      </c>
      <c r="M3" s="406" t="s">
        <v>4</v>
      </c>
      <c r="N3" s="407"/>
      <c r="O3" s="407"/>
      <c r="P3" s="407"/>
      <c r="Q3" s="408"/>
      <c r="S3" s="11" t="s">
        <v>1</v>
      </c>
      <c r="T3" s="9" t="s">
        <v>2</v>
      </c>
      <c r="U3" s="10" t="s">
        <v>3</v>
      </c>
      <c r="V3" s="406" t="s">
        <v>4</v>
      </c>
      <c r="W3" s="407"/>
      <c r="X3" s="407"/>
      <c r="Y3" s="407"/>
      <c r="Z3" s="408"/>
    </row>
    <row r="4" spans="1:36" ht="14.25" customHeight="1" thickBot="1" x14ac:dyDescent="0.3">
      <c r="A4" s="12"/>
      <c r="B4" s="13">
        <v>2023</v>
      </c>
      <c r="C4" s="14">
        <v>2024</v>
      </c>
      <c r="D4" s="318">
        <v>2025</v>
      </c>
      <c r="E4" s="319">
        <v>2026</v>
      </c>
      <c r="F4" s="319">
        <v>2027</v>
      </c>
      <c r="G4" s="335">
        <v>2028</v>
      </c>
      <c r="H4" s="332">
        <v>2029</v>
      </c>
      <c r="J4" s="12"/>
      <c r="K4" s="13">
        <v>2023</v>
      </c>
      <c r="L4" s="14">
        <v>2024</v>
      </c>
      <c r="M4" s="318">
        <v>2025</v>
      </c>
      <c r="N4" s="319">
        <v>2026</v>
      </c>
      <c r="O4" s="319">
        <v>2027</v>
      </c>
      <c r="P4" s="335">
        <v>2028</v>
      </c>
      <c r="Q4" s="332">
        <v>2029</v>
      </c>
      <c r="S4" s="12"/>
      <c r="T4" s="13">
        <v>2023</v>
      </c>
      <c r="U4" s="14">
        <v>2024</v>
      </c>
      <c r="V4" s="318">
        <v>2025</v>
      </c>
      <c r="W4" s="319">
        <v>2026</v>
      </c>
      <c r="X4" s="319">
        <v>2027</v>
      </c>
      <c r="Y4" s="339">
        <v>2028</v>
      </c>
      <c r="Z4" s="332">
        <v>2029</v>
      </c>
    </row>
    <row r="5" spans="1:36" ht="13.5" customHeight="1" x14ac:dyDescent="0.25">
      <c r="A5" s="16" t="s">
        <v>5</v>
      </c>
      <c r="B5" s="356">
        <f>B6+B12+B16</f>
        <v>9470411.7507870868</v>
      </c>
      <c r="C5" s="357">
        <f t="shared" ref="C5:H5" si="0">C6+C12+C16</f>
        <v>9900312.4901599996</v>
      </c>
      <c r="D5" s="358">
        <f t="shared" si="0"/>
        <v>10750902</v>
      </c>
      <c r="E5" s="359">
        <f t="shared" si="0"/>
        <v>11258691</v>
      </c>
      <c r="F5" s="359">
        <f t="shared" si="0"/>
        <v>11867542</v>
      </c>
      <c r="G5" s="360">
        <f t="shared" si="0"/>
        <v>12454146</v>
      </c>
      <c r="H5" s="361">
        <f t="shared" si="0"/>
        <v>13109065</v>
      </c>
      <c r="I5" s="281"/>
      <c r="J5" s="16" t="s">
        <v>5</v>
      </c>
      <c r="K5" s="17">
        <f t="shared" ref="K5:P5" si="1">K6+K12+K16</f>
        <v>0</v>
      </c>
      <c r="L5" s="18">
        <f t="shared" si="1"/>
        <v>0</v>
      </c>
      <c r="M5" s="19">
        <f t="shared" si="1"/>
        <v>0</v>
      </c>
      <c r="N5" s="20">
        <f t="shared" si="1"/>
        <v>0</v>
      </c>
      <c r="O5" s="20">
        <f t="shared" si="1"/>
        <v>0</v>
      </c>
      <c r="P5" s="286">
        <f t="shared" si="1"/>
        <v>0</v>
      </c>
      <c r="Q5" s="333">
        <f t="shared" ref="Q5" si="2">Q6+Q12+Q16</f>
        <v>0</v>
      </c>
      <c r="S5" s="16" t="s">
        <v>5</v>
      </c>
      <c r="T5" s="17">
        <f t="shared" ref="T5:Y5" si="3">T6+T12+T16</f>
        <v>9470411.7507870868</v>
      </c>
      <c r="U5" s="18">
        <f t="shared" si="3"/>
        <v>9900312.4901599996</v>
      </c>
      <c r="V5" s="19">
        <f t="shared" si="3"/>
        <v>10750902</v>
      </c>
      <c r="W5" s="20">
        <f t="shared" si="3"/>
        <v>11258691</v>
      </c>
      <c r="X5" s="20">
        <f t="shared" si="3"/>
        <v>11867542</v>
      </c>
      <c r="Y5" s="286">
        <f t="shared" si="3"/>
        <v>12454146</v>
      </c>
      <c r="Z5" s="333">
        <f t="shared" ref="Z5" si="4">Z6+Z12+Z16</f>
        <v>13109065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3.5" customHeight="1" x14ac:dyDescent="0.25">
      <c r="A6" s="24" t="s">
        <v>6</v>
      </c>
      <c r="B6" s="74">
        <f t="shared" ref="B6:H6" si="5">B7+B8</f>
        <v>4684010.002767086</v>
      </c>
      <c r="C6" s="48">
        <f t="shared" si="5"/>
        <v>4833413</v>
      </c>
      <c r="D6" s="75">
        <f t="shared" si="5"/>
        <v>5184679</v>
      </c>
      <c r="E6" s="47">
        <f t="shared" si="5"/>
        <v>5497847</v>
      </c>
      <c r="F6" s="47">
        <f t="shared" si="5"/>
        <v>5821269</v>
      </c>
      <c r="G6" s="324">
        <f t="shared" si="5"/>
        <v>6092339</v>
      </c>
      <c r="H6" s="322">
        <f t="shared" si="5"/>
        <v>6454575</v>
      </c>
      <c r="I6" s="281"/>
      <c r="J6" s="24" t="s">
        <v>7</v>
      </c>
      <c r="K6" s="25">
        <f t="shared" ref="K6:P6" si="6">K7+K8</f>
        <v>0</v>
      </c>
      <c r="L6" s="26">
        <f t="shared" si="6"/>
        <v>0</v>
      </c>
      <c r="M6" s="27">
        <f t="shared" si="6"/>
        <v>0</v>
      </c>
      <c r="N6" s="28">
        <f t="shared" si="6"/>
        <v>0</v>
      </c>
      <c r="O6" s="28">
        <f t="shared" si="6"/>
        <v>0</v>
      </c>
      <c r="P6" s="55">
        <f t="shared" si="6"/>
        <v>0</v>
      </c>
      <c r="Q6" s="297">
        <f t="shared" ref="Q6" si="7">Q7+Q8</f>
        <v>0</v>
      </c>
      <c r="S6" s="24" t="s">
        <v>7</v>
      </c>
      <c r="T6" s="25">
        <f t="shared" ref="T6:Y6" si="8">T7+T8</f>
        <v>4684010.002767086</v>
      </c>
      <c r="U6" s="26">
        <f t="shared" si="8"/>
        <v>4833413</v>
      </c>
      <c r="V6" s="27">
        <f t="shared" si="8"/>
        <v>5184679</v>
      </c>
      <c r="W6" s="28">
        <f t="shared" si="8"/>
        <v>5497847</v>
      </c>
      <c r="X6" s="28">
        <f t="shared" si="8"/>
        <v>5821269</v>
      </c>
      <c r="Y6" s="55">
        <f t="shared" si="8"/>
        <v>6092339</v>
      </c>
      <c r="Z6" s="297">
        <f t="shared" ref="Z6" si="9">Z7+Z8</f>
        <v>6454575</v>
      </c>
      <c r="AA6" s="23"/>
      <c r="AB6" s="23"/>
      <c r="AC6" s="23"/>
      <c r="AD6" s="23"/>
      <c r="AE6" s="23"/>
      <c r="AF6" s="23"/>
      <c r="AG6" s="23"/>
      <c r="AH6" s="23"/>
      <c r="AI6" s="23"/>
    </row>
    <row r="7" spans="1:36" ht="13.5" customHeight="1" x14ac:dyDescent="0.25">
      <c r="A7" s="29" t="s">
        <v>8</v>
      </c>
      <c r="B7" s="149">
        <v>4541399.3421570864</v>
      </c>
      <c r="C7" s="354">
        <v>4695727</v>
      </c>
      <c r="D7" s="151">
        <v>5028649</v>
      </c>
      <c r="E7" s="152">
        <v>5340242</v>
      </c>
      <c r="F7" s="355">
        <v>5662026</v>
      </c>
      <c r="G7" s="152">
        <v>5928916</v>
      </c>
      <c r="H7" s="153">
        <v>6289143</v>
      </c>
      <c r="I7" s="281"/>
      <c r="J7" s="29" t="s">
        <v>8</v>
      </c>
      <c r="K7" s="25"/>
      <c r="L7" s="26"/>
      <c r="M7" s="27"/>
      <c r="N7" s="28"/>
      <c r="O7" s="28"/>
      <c r="P7" s="55"/>
      <c r="Q7" s="297"/>
      <c r="S7" s="29" t="s">
        <v>8</v>
      </c>
      <c r="T7" s="30">
        <f t="shared" ref="T7:Z12" si="10">+B7-K7</f>
        <v>4541399.3421570864</v>
      </c>
      <c r="U7" s="31">
        <f t="shared" si="10"/>
        <v>4695727</v>
      </c>
      <c r="V7" s="32">
        <f t="shared" si="10"/>
        <v>5028649</v>
      </c>
      <c r="W7" s="33">
        <f t="shared" si="10"/>
        <v>5340242</v>
      </c>
      <c r="X7" s="34">
        <f t="shared" si="10"/>
        <v>5662026</v>
      </c>
      <c r="Y7" s="33">
        <f t="shared" si="10"/>
        <v>5928916</v>
      </c>
      <c r="Z7" s="334">
        <f t="shared" si="10"/>
        <v>6289143</v>
      </c>
      <c r="AA7" s="23"/>
      <c r="AB7" s="23"/>
      <c r="AC7" s="23"/>
      <c r="AD7" s="23"/>
      <c r="AE7" s="23"/>
      <c r="AF7" s="23"/>
      <c r="AG7" s="23"/>
      <c r="AH7" s="23"/>
      <c r="AI7" s="23"/>
    </row>
    <row r="8" spans="1:36" ht="13.5" customHeight="1" x14ac:dyDescent="0.25">
      <c r="A8" s="29" t="s">
        <v>9</v>
      </c>
      <c r="B8" s="149">
        <v>142610.66060999996</v>
      </c>
      <c r="C8" s="354">
        <v>137686</v>
      </c>
      <c r="D8" s="151">
        <v>156030</v>
      </c>
      <c r="E8" s="152">
        <v>157605</v>
      </c>
      <c r="F8" s="355">
        <v>159243</v>
      </c>
      <c r="G8" s="152">
        <v>163423</v>
      </c>
      <c r="H8" s="153">
        <v>165432</v>
      </c>
      <c r="I8" s="281"/>
      <c r="J8" s="29" t="s">
        <v>9</v>
      </c>
      <c r="K8" s="25"/>
      <c r="L8" s="26"/>
      <c r="M8" s="27"/>
      <c r="N8" s="28"/>
      <c r="O8" s="28"/>
      <c r="P8" s="55"/>
      <c r="Q8" s="297"/>
      <c r="S8" s="29" t="s">
        <v>9</v>
      </c>
      <c r="T8" s="30">
        <f t="shared" si="10"/>
        <v>142610.66060999996</v>
      </c>
      <c r="U8" s="31">
        <f t="shared" si="10"/>
        <v>137686</v>
      </c>
      <c r="V8" s="32">
        <f t="shared" si="10"/>
        <v>156030</v>
      </c>
      <c r="W8" s="33">
        <f t="shared" si="10"/>
        <v>157605</v>
      </c>
      <c r="X8" s="34">
        <f t="shared" si="10"/>
        <v>159243</v>
      </c>
      <c r="Y8" s="33">
        <f t="shared" si="10"/>
        <v>163423</v>
      </c>
      <c r="Z8" s="334">
        <f t="shared" si="10"/>
        <v>165432</v>
      </c>
      <c r="AA8" s="23"/>
      <c r="AB8" s="23"/>
      <c r="AC8" s="23"/>
      <c r="AD8" s="23"/>
      <c r="AE8" s="23"/>
      <c r="AF8" s="23"/>
      <c r="AG8" s="23"/>
      <c r="AH8" s="23"/>
      <c r="AI8" s="23"/>
    </row>
    <row r="9" spans="1:36" ht="13.5" customHeight="1" x14ac:dyDescent="0.25">
      <c r="A9" s="36" t="s">
        <v>10</v>
      </c>
      <c r="B9" s="149">
        <f t="shared" ref="B9:H9" si="11">B6-B10-B11</f>
        <v>1161758.2791790029</v>
      </c>
      <c r="C9" s="354">
        <f t="shared" si="11"/>
        <v>1385753</v>
      </c>
      <c r="D9" s="151">
        <f t="shared" si="11"/>
        <v>1707922</v>
      </c>
      <c r="E9" s="152">
        <f t="shared" si="11"/>
        <v>1572539</v>
      </c>
      <c r="F9" s="355">
        <f t="shared" si="11"/>
        <v>1732025</v>
      </c>
      <c r="G9" s="152">
        <f t="shared" si="11"/>
        <v>1751979</v>
      </c>
      <c r="H9" s="153">
        <f t="shared" si="11"/>
        <v>1830395</v>
      </c>
      <c r="I9" s="281"/>
      <c r="J9" s="36" t="s">
        <v>10</v>
      </c>
      <c r="K9" s="25"/>
      <c r="L9" s="26"/>
      <c r="M9" s="27"/>
      <c r="N9" s="28"/>
      <c r="O9" s="28"/>
      <c r="P9" s="55"/>
      <c r="Q9" s="297"/>
      <c r="S9" s="36" t="s">
        <v>10</v>
      </c>
      <c r="T9" s="30">
        <f t="shared" si="10"/>
        <v>1161758.2791790029</v>
      </c>
      <c r="U9" s="31">
        <f t="shared" si="10"/>
        <v>1385753</v>
      </c>
      <c r="V9" s="32">
        <f t="shared" si="10"/>
        <v>1707922</v>
      </c>
      <c r="W9" s="33">
        <f t="shared" si="10"/>
        <v>1572539</v>
      </c>
      <c r="X9" s="34">
        <f t="shared" si="10"/>
        <v>1732025</v>
      </c>
      <c r="Y9" s="33">
        <f t="shared" si="10"/>
        <v>1751979</v>
      </c>
      <c r="Z9" s="334">
        <f t="shared" si="10"/>
        <v>1830395</v>
      </c>
      <c r="AA9" s="23"/>
      <c r="AB9" s="23"/>
      <c r="AC9" s="23"/>
      <c r="AD9" s="23"/>
      <c r="AE9" s="23"/>
      <c r="AF9" s="23"/>
      <c r="AG9" s="23"/>
      <c r="AH9" s="23"/>
      <c r="AI9" s="23"/>
    </row>
    <row r="10" spans="1:36" ht="13.5" customHeight="1" x14ac:dyDescent="0.25">
      <c r="A10" s="36" t="s">
        <v>11</v>
      </c>
      <c r="B10" s="149">
        <v>2465576.2092096582</v>
      </c>
      <c r="C10" s="354">
        <v>2413362</v>
      </c>
      <c r="D10" s="151">
        <v>2265471</v>
      </c>
      <c r="E10" s="152">
        <v>2556554</v>
      </c>
      <c r="F10" s="355">
        <v>2663326</v>
      </c>
      <c r="G10" s="152">
        <v>2826877</v>
      </c>
      <c r="H10" s="153">
        <v>3011730</v>
      </c>
      <c r="I10" s="281"/>
      <c r="J10" s="36" t="s">
        <v>11</v>
      </c>
      <c r="K10" s="25"/>
      <c r="L10" s="26"/>
      <c r="M10" s="27"/>
      <c r="N10" s="28"/>
      <c r="O10" s="28"/>
      <c r="P10" s="55"/>
      <c r="Q10" s="297"/>
      <c r="S10" s="36" t="s">
        <v>11</v>
      </c>
      <c r="T10" s="30">
        <f t="shared" si="10"/>
        <v>2465576.2092096582</v>
      </c>
      <c r="U10" s="31">
        <f t="shared" si="10"/>
        <v>2413362</v>
      </c>
      <c r="V10" s="32">
        <f t="shared" si="10"/>
        <v>2265471</v>
      </c>
      <c r="W10" s="33">
        <f t="shared" si="10"/>
        <v>2556554</v>
      </c>
      <c r="X10" s="34">
        <f t="shared" si="10"/>
        <v>2663326</v>
      </c>
      <c r="Y10" s="33">
        <f t="shared" si="10"/>
        <v>2826877</v>
      </c>
      <c r="Z10" s="334">
        <f t="shared" si="10"/>
        <v>3011730</v>
      </c>
      <c r="AA10" s="23"/>
      <c r="AB10" s="23"/>
      <c r="AC10" s="23"/>
      <c r="AD10" s="23"/>
      <c r="AE10" s="23"/>
      <c r="AF10" s="23"/>
      <c r="AG10" s="23"/>
      <c r="AH10" s="23"/>
      <c r="AI10" s="23"/>
    </row>
    <row r="11" spans="1:36" ht="13.5" customHeight="1" x14ac:dyDescent="0.25">
      <c r="A11" s="36" t="s">
        <v>12</v>
      </c>
      <c r="B11" s="149">
        <v>1056675.514378425</v>
      </c>
      <c r="C11" s="354">
        <v>1034298</v>
      </c>
      <c r="D11" s="151">
        <v>1211286</v>
      </c>
      <c r="E11" s="152">
        <v>1368754</v>
      </c>
      <c r="F11" s="355">
        <v>1425918</v>
      </c>
      <c r="G11" s="152">
        <v>1513483</v>
      </c>
      <c r="H11" s="153">
        <v>1612450</v>
      </c>
      <c r="I11" s="281"/>
      <c r="J11" s="36" t="s">
        <v>12</v>
      </c>
      <c r="K11" s="25"/>
      <c r="L11" s="26"/>
      <c r="M11" s="27"/>
      <c r="N11" s="28"/>
      <c r="O11" s="28"/>
      <c r="P11" s="55"/>
      <c r="Q11" s="297"/>
      <c r="S11" s="36" t="s">
        <v>12</v>
      </c>
      <c r="T11" s="30">
        <f t="shared" si="10"/>
        <v>1056675.514378425</v>
      </c>
      <c r="U11" s="31">
        <f t="shared" si="10"/>
        <v>1034298</v>
      </c>
      <c r="V11" s="32">
        <f t="shared" si="10"/>
        <v>1211286</v>
      </c>
      <c r="W11" s="33">
        <f t="shared" si="10"/>
        <v>1368754</v>
      </c>
      <c r="X11" s="34">
        <f t="shared" si="10"/>
        <v>1425918</v>
      </c>
      <c r="Y11" s="33">
        <f t="shared" si="10"/>
        <v>1513483</v>
      </c>
      <c r="Z11" s="334">
        <f t="shared" si="10"/>
        <v>1612450</v>
      </c>
      <c r="AA11" s="23"/>
      <c r="AB11" s="23"/>
      <c r="AC11" s="23"/>
      <c r="AD11" s="23"/>
      <c r="AE11" s="23"/>
      <c r="AF11" s="23"/>
      <c r="AG11" s="23"/>
      <c r="AH11" s="23"/>
      <c r="AI11" s="23"/>
    </row>
    <row r="12" spans="1:36" ht="13.5" customHeight="1" x14ac:dyDescent="0.25">
      <c r="A12" s="24" t="s">
        <v>13</v>
      </c>
      <c r="B12" s="155">
        <v>4355827.416410001</v>
      </c>
      <c r="C12" s="354">
        <v>4537749</v>
      </c>
      <c r="D12" s="151">
        <v>5047950</v>
      </c>
      <c r="E12" s="152">
        <v>5255961</v>
      </c>
      <c r="F12" s="355">
        <v>5490611</v>
      </c>
      <c r="G12" s="152">
        <v>5798476</v>
      </c>
      <c r="H12" s="153">
        <v>6080215</v>
      </c>
      <c r="I12" s="281"/>
      <c r="J12" s="24" t="s">
        <v>14</v>
      </c>
      <c r="K12" s="25"/>
      <c r="L12" s="26"/>
      <c r="M12" s="27"/>
      <c r="N12" s="28"/>
      <c r="O12" s="28"/>
      <c r="P12" s="55"/>
      <c r="Q12" s="297"/>
      <c r="S12" s="24" t="s">
        <v>14</v>
      </c>
      <c r="T12" s="30">
        <f t="shared" si="10"/>
        <v>4355827.416410001</v>
      </c>
      <c r="U12" s="31">
        <f t="shared" si="10"/>
        <v>4537749</v>
      </c>
      <c r="V12" s="32">
        <f t="shared" si="10"/>
        <v>5047950</v>
      </c>
      <c r="W12" s="33">
        <f t="shared" si="10"/>
        <v>5255961</v>
      </c>
      <c r="X12" s="34">
        <f t="shared" si="10"/>
        <v>5490611</v>
      </c>
      <c r="Y12" s="33">
        <f t="shared" si="10"/>
        <v>5798476</v>
      </c>
      <c r="Z12" s="334">
        <f t="shared" si="10"/>
        <v>6080215</v>
      </c>
      <c r="AA12" s="23"/>
      <c r="AB12" s="23"/>
      <c r="AC12" s="23"/>
      <c r="AD12" s="23"/>
      <c r="AE12" s="23"/>
      <c r="AF12" s="23"/>
      <c r="AG12" s="23"/>
      <c r="AH12" s="23"/>
      <c r="AI12" s="23"/>
    </row>
    <row r="13" spans="1:36" ht="13.5" customHeight="1" x14ac:dyDescent="0.25">
      <c r="A13" s="36" t="s">
        <v>10</v>
      </c>
      <c r="B13" s="155">
        <f t="shared" ref="B13:H13" si="12">B12-B14-B15</f>
        <v>4030029.416410001</v>
      </c>
      <c r="C13" s="354">
        <f t="shared" si="12"/>
        <v>4199826</v>
      </c>
      <c r="D13" s="362">
        <f t="shared" si="12"/>
        <v>5047950</v>
      </c>
      <c r="E13" s="363">
        <f t="shared" si="12"/>
        <v>5255961</v>
      </c>
      <c r="F13" s="355">
        <f t="shared" si="12"/>
        <v>5490611</v>
      </c>
      <c r="G13" s="152">
        <f t="shared" si="12"/>
        <v>5798476</v>
      </c>
      <c r="H13" s="153">
        <f t="shared" si="12"/>
        <v>6080215</v>
      </c>
      <c r="I13" s="281"/>
      <c r="J13" s="29" t="s">
        <v>10</v>
      </c>
      <c r="K13" s="25"/>
      <c r="L13" s="26"/>
      <c r="M13" s="27"/>
      <c r="N13" s="28"/>
      <c r="O13" s="28"/>
      <c r="P13" s="55"/>
      <c r="Q13" s="297"/>
      <c r="S13" s="36" t="s">
        <v>10</v>
      </c>
      <c r="T13" s="30">
        <f t="shared" ref="T13:T15" si="13">+B13-K13</f>
        <v>4030029.416410001</v>
      </c>
      <c r="U13" s="31">
        <f t="shared" ref="U13:U15" si="14">+C13-L13</f>
        <v>4199826</v>
      </c>
      <c r="V13" s="32">
        <f t="shared" ref="V13:V15" si="15">+D13-M13</f>
        <v>5047950</v>
      </c>
      <c r="W13" s="33">
        <f t="shared" ref="W13:W15" si="16">+E13-N13</f>
        <v>5255961</v>
      </c>
      <c r="X13" s="34">
        <f t="shared" ref="X13:X15" si="17">+F13-O13</f>
        <v>5490611</v>
      </c>
      <c r="Y13" s="33">
        <f t="shared" ref="Y13:Z15" si="18">+G13-P13</f>
        <v>5798476</v>
      </c>
      <c r="Z13" s="334">
        <f t="shared" si="18"/>
        <v>6080215</v>
      </c>
      <c r="AA13" s="23"/>
      <c r="AB13" s="23"/>
      <c r="AC13" s="23"/>
      <c r="AD13" s="23"/>
      <c r="AE13" s="23"/>
      <c r="AF13" s="23"/>
      <c r="AG13" s="23"/>
      <c r="AH13" s="23"/>
      <c r="AI13" s="23"/>
    </row>
    <row r="14" spans="1:36" ht="13.5" customHeight="1" x14ac:dyDescent="0.25">
      <c r="A14" s="36" t="s">
        <v>11</v>
      </c>
      <c r="B14" s="155">
        <v>228059</v>
      </c>
      <c r="C14" s="354">
        <v>236546</v>
      </c>
      <c r="D14" s="362">
        <v>0</v>
      </c>
      <c r="E14" s="363">
        <v>0</v>
      </c>
      <c r="F14" s="355">
        <v>0</v>
      </c>
      <c r="G14" s="152">
        <v>0</v>
      </c>
      <c r="H14" s="153">
        <v>0</v>
      </c>
      <c r="I14" s="281"/>
      <c r="J14" s="29" t="s">
        <v>11</v>
      </c>
      <c r="K14" s="25"/>
      <c r="L14" s="26"/>
      <c r="M14" s="27"/>
      <c r="N14" s="28"/>
      <c r="O14" s="28"/>
      <c r="P14" s="55"/>
      <c r="Q14" s="297"/>
      <c r="S14" s="36" t="s">
        <v>11</v>
      </c>
      <c r="T14" s="30">
        <f t="shared" si="13"/>
        <v>228059</v>
      </c>
      <c r="U14" s="31">
        <f t="shared" si="14"/>
        <v>236546</v>
      </c>
      <c r="V14" s="32">
        <f t="shared" si="15"/>
        <v>0</v>
      </c>
      <c r="W14" s="33">
        <f t="shared" si="16"/>
        <v>0</v>
      </c>
      <c r="X14" s="34">
        <f t="shared" si="17"/>
        <v>0</v>
      </c>
      <c r="Y14" s="33">
        <f t="shared" si="18"/>
        <v>0</v>
      </c>
      <c r="Z14" s="334">
        <f t="shared" si="18"/>
        <v>0</v>
      </c>
      <c r="AA14" s="23"/>
      <c r="AB14" s="23"/>
      <c r="AC14" s="23"/>
      <c r="AD14" s="23"/>
      <c r="AE14" s="23"/>
      <c r="AF14" s="23"/>
      <c r="AG14" s="23"/>
      <c r="AH14" s="23"/>
      <c r="AI14" s="23"/>
    </row>
    <row r="15" spans="1:36" ht="13.5" customHeight="1" x14ac:dyDescent="0.25">
      <c r="A15" s="36" t="s">
        <v>12</v>
      </c>
      <c r="B15" s="155">
        <v>97739</v>
      </c>
      <c r="C15" s="354">
        <v>101377</v>
      </c>
      <c r="D15" s="362">
        <v>0</v>
      </c>
      <c r="E15" s="363">
        <v>0</v>
      </c>
      <c r="F15" s="355">
        <v>0</v>
      </c>
      <c r="G15" s="152">
        <v>0</v>
      </c>
      <c r="H15" s="153">
        <v>0</v>
      </c>
      <c r="I15" s="281"/>
      <c r="J15" s="29" t="s">
        <v>12</v>
      </c>
      <c r="K15" s="25"/>
      <c r="L15" s="26"/>
      <c r="M15" s="27"/>
      <c r="N15" s="28"/>
      <c r="O15" s="28"/>
      <c r="P15" s="55"/>
      <c r="Q15" s="297"/>
      <c r="S15" s="36" t="s">
        <v>12</v>
      </c>
      <c r="T15" s="30">
        <f t="shared" si="13"/>
        <v>97739</v>
      </c>
      <c r="U15" s="31">
        <f t="shared" si="14"/>
        <v>101377</v>
      </c>
      <c r="V15" s="32">
        <f t="shared" si="15"/>
        <v>0</v>
      </c>
      <c r="W15" s="33">
        <f t="shared" si="16"/>
        <v>0</v>
      </c>
      <c r="X15" s="34">
        <f t="shared" si="17"/>
        <v>0</v>
      </c>
      <c r="Y15" s="33">
        <f t="shared" si="18"/>
        <v>0</v>
      </c>
      <c r="Z15" s="334">
        <f t="shared" si="18"/>
        <v>0</v>
      </c>
      <c r="AA15" s="23"/>
      <c r="AB15" s="23"/>
      <c r="AC15" s="23"/>
      <c r="AD15" s="23"/>
      <c r="AE15" s="23"/>
      <c r="AF15" s="23"/>
      <c r="AG15" s="23"/>
      <c r="AH15" s="23"/>
      <c r="AI15" s="23"/>
    </row>
    <row r="16" spans="1:36" ht="13.5" customHeight="1" x14ac:dyDescent="0.25">
      <c r="A16" s="24" t="s">
        <v>15</v>
      </c>
      <c r="B16" s="78">
        <v>430574.33160999999</v>
      </c>
      <c r="C16" s="48">
        <v>529150.49015999958</v>
      </c>
      <c r="D16" s="364">
        <v>518273</v>
      </c>
      <c r="E16" s="365">
        <v>504883</v>
      </c>
      <c r="F16" s="47">
        <v>555662</v>
      </c>
      <c r="G16" s="324">
        <v>563331</v>
      </c>
      <c r="H16" s="322">
        <v>574275</v>
      </c>
      <c r="I16" s="281"/>
      <c r="J16" s="24" t="s">
        <v>15</v>
      </c>
      <c r="K16" s="25"/>
      <c r="L16" s="26"/>
      <c r="M16" s="27"/>
      <c r="N16" s="28"/>
      <c r="O16" s="28"/>
      <c r="P16" s="55"/>
      <c r="Q16" s="297"/>
      <c r="S16" s="24" t="s">
        <v>15</v>
      </c>
      <c r="T16" s="30">
        <f t="shared" ref="T16:Z16" si="19">+B16-K16</f>
        <v>430574.33160999999</v>
      </c>
      <c r="U16" s="31">
        <f t="shared" si="19"/>
        <v>529150.49015999958</v>
      </c>
      <c r="V16" s="32">
        <f t="shared" si="19"/>
        <v>518273</v>
      </c>
      <c r="W16" s="33">
        <f t="shared" si="19"/>
        <v>504883</v>
      </c>
      <c r="X16" s="34">
        <f t="shared" si="19"/>
        <v>555662</v>
      </c>
      <c r="Y16" s="33">
        <f t="shared" si="19"/>
        <v>563331</v>
      </c>
      <c r="Z16" s="334">
        <f t="shared" si="19"/>
        <v>574275</v>
      </c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ht="13.5" customHeight="1" x14ac:dyDescent="0.25">
      <c r="A17" s="41" t="s">
        <v>16</v>
      </c>
      <c r="B17" s="366">
        <f t="shared" ref="B17:H17" si="20">B18+B19</f>
        <v>12447876.52565</v>
      </c>
      <c r="C17" s="367">
        <f t="shared" si="20"/>
        <v>12587124</v>
      </c>
      <c r="D17" s="368">
        <f t="shared" si="20"/>
        <v>14329115</v>
      </c>
      <c r="E17" s="369">
        <f t="shared" si="20"/>
        <v>14868338</v>
      </c>
      <c r="F17" s="369">
        <f t="shared" si="20"/>
        <v>15208306</v>
      </c>
      <c r="G17" s="370">
        <f t="shared" si="20"/>
        <v>15768664</v>
      </c>
      <c r="H17" s="371">
        <f t="shared" si="20"/>
        <v>16491534</v>
      </c>
      <c r="I17" s="281"/>
      <c r="J17" s="41" t="s">
        <v>16</v>
      </c>
      <c r="K17" s="42">
        <f t="shared" ref="K17:P17" si="21">K18+K19</f>
        <v>0</v>
      </c>
      <c r="L17" s="43">
        <f t="shared" si="21"/>
        <v>0</v>
      </c>
      <c r="M17" s="44">
        <f t="shared" si="21"/>
        <v>0</v>
      </c>
      <c r="N17" s="45">
        <f t="shared" si="21"/>
        <v>0</v>
      </c>
      <c r="O17" s="45">
        <f t="shared" si="21"/>
        <v>0</v>
      </c>
      <c r="P17" s="287">
        <f t="shared" si="21"/>
        <v>0</v>
      </c>
      <c r="Q17" s="298">
        <f t="shared" ref="Q17" si="22">Q18+Q19</f>
        <v>0</v>
      </c>
      <c r="S17" s="41" t="s">
        <v>16</v>
      </c>
      <c r="T17" s="42">
        <f t="shared" ref="T17:Y17" si="23">T18+T19</f>
        <v>12447876.52565</v>
      </c>
      <c r="U17" s="43">
        <f t="shared" si="23"/>
        <v>12587124</v>
      </c>
      <c r="V17" s="44">
        <f t="shared" si="23"/>
        <v>14329115</v>
      </c>
      <c r="W17" s="45">
        <f t="shared" si="23"/>
        <v>14868338</v>
      </c>
      <c r="X17" s="45">
        <f t="shared" si="23"/>
        <v>15208306</v>
      </c>
      <c r="Y17" s="287">
        <f t="shared" si="23"/>
        <v>15768664</v>
      </c>
      <c r="Z17" s="298">
        <f t="shared" ref="Z17" si="24">Z18+Z19</f>
        <v>16491534</v>
      </c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ht="13.5" customHeight="1" x14ac:dyDescent="0.25">
      <c r="A18" s="24" t="s">
        <v>17</v>
      </c>
      <c r="B18" s="78">
        <v>9847829.82075</v>
      </c>
      <c r="C18" s="48">
        <v>9885319</v>
      </c>
      <c r="D18" s="364">
        <v>11429843</v>
      </c>
      <c r="E18" s="365">
        <v>11826940</v>
      </c>
      <c r="F18" s="47">
        <v>12097306</v>
      </c>
      <c r="G18" s="324">
        <v>12525155</v>
      </c>
      <c r="H18" s="322">
        <v>13166051</v>
      </c>
      <c r="I18" s="281"/>
      <c r="J18" s="24" t="s">
        <v>17</v>
      </c>
      <c r="K18" s="25"/>
      <c r="L18" s="26"/>
      <c r="M18" s="27"/>
      <c r="N18" s="28"/>
      <c r="O18" s="28"/>
      <c r="P18" s="55"/>
      <c r="Q18" s="297"/>
      <c r="S18" s="24" t="s">
        <v>17</v>
      </c>
      <c r="T18" s="25">
        <f t="shared" ref="T18:Z18" si="25">+B18-K18</f>
        <v>9847829.82075</v>
      </c>
      <c r="U18" s="26">
        <f t="shared" si="25"/>
        <v>9885319</v>
      </c>
      <c r="V18" s="32">
        <f t="shared" si="25"/>
        <v>11429843</v>
      </c>
      <c r="W18" s="33">
        <f t="shared" si="25"/>
        <v>11826940</v>
      </c>
      <c r="X18" s="28">
        <f t="shared" si="25"/>
        <v>12097306</v>
      </c>
      <c r="Y18" s="55">
        <f t="shared" si="25"/>
        <v>12525155</v>
      </c>
      <c r="Z18" s="297">
        <f t="shared" si="25"/>
        <v>13166051</v>
      </c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ht="13.5" customHeight="1" x14ac:dyDescent="0.25">
      <c r="A19" s="24" t="s">
        <v>18</v>
      </c>
      <c r="B19" s="74">
        <f>SUM(B20:B28)</f>
        <v>2600046.7049000002</v>
      </c>
      <c r="C19" s="48">
        <f t="shared" ref="C19:H19" si="26">SUM(C20:C28)</f>
        <v>2701805</v>
      </c>
      <c r="D19" s="151">
        <f t="shared" si="26"/>
        <v>2899272</v>
      </c>
      <c r="E19" s="152">
        <f t="shared" si="26"/>
        <v>3041398</v>
      </c>
      <c r="F19" s="47">
        <f t="shared" si="26"/>
        <v>3111000</v>
      </c>
      <c r="G19" s="324">
        <f t="shared" si="26"/>
        <v>3243509</v>
      </c>
      <c r="H19" s="322">
        <f t="shared" si="26"/>
        <v>3325483</v>
      </c>
      <c r="I19" s="281"/>
      <c r="J19" s="24" t="s">
        <v>18</v>
      </c>
      <c r="K19" s="25"/>
      <c r="L19" s="26"/>
      <c r="M19" s="32">
        <f t="shared" ref="M19:P19" si="27">SUM(M20:M27)</f>
        <v>0</v>
      </c>
      <c r="N19" s="33">
        <f t="shared" si="27"/>
        <v>0</v>
      </c>
      <c r="O19" s="47">
        <f t="shared" si="27"/>
        <v>0</v>
      </c>
      <c r="P19" s="324">
        <f t="shared" si="27"/>
        <v>0</v>
      </c>
      <c r="Q19" s="322">
        <f t="shared" ref="Q19" si="28">SUM(Q20:Q27)</f>
        <v>0</v>
      </c>
      <c r="S19" s="24" t="s">
        <v>18</v>
      </c>
      <c r="T19" s="25">
        <f>SUM(T20:T28)</f>
        <v>2600046.7049000002</v>
      </c>
      <c r="U19" s="26">
        <f t="shared" ref="U19:Z19" si="29">SUM(U20:U28)</f>
        <v>2701805</v>
      </c>
      <c r="V19" s="32">
        <f t="shared" si="29"/>
        <v>2899272</v>
      </c>
      <c r="W19" s="33">
        <f t="shared" si="29"/>
        <v>3041398</v>
      </c>
      <c r="X19" s="28">
        <f t="shared" si="29"/>
        <v>3111000</v>
      </c>
      <c r="Y19" s="55">
        <f t="shared" si="29"/>
        <v>3243509</v>
      </c>
      <c r="Z19" s="297">
        <f t="shared" si="29"/>
        <v>3325483</v>
      </c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13.5" customHeight="1" x14ac:dyDescent="0.25">
      <c r="A20" s="29" t="s">
        <v>19</v>
      </c>
      <c r="B20" s="78">
        <v>1315052.5247499999</v>
      </c>
      <c r="C20" s="48">
        <v>1352153</v>
      </c>
      <c r="D20" s="364">
        <v>1375237</v>
      </c>
      <c r="E20" s="365">
        <v>1398875</v>
      </c>
      <c r="F20" s="47">
        <v>1416565</v>
      </c>
      <c r="G20" s="324">
        <v>1440248</v>
      </c>
      <c r="H20" s="322">
        <v>1473039</v>
      </c>
      <c r="I20" s="281"/>
      <c r="J20" s="29" t="s">
        <v>19</v>
      </c>
      <c r="K20" s="25"/>
      <c r="L20" s="26"/>
      <c r="M20" s="27"/>
      <c r="N20" s="28"/>
      <c r="O20" s="28"/>
      <c r="P20" s="55"/>
      <c r="Q20" s="297"/>
      <c r="S20" s="29" t="s">
        <v>19</v>
      </c>
      <c r="T20" s="37">
        <f t="shared" ref="T20:Z27" si="30">+B20-K20</f>
        <v>1315052.5247499999</v>
      </c>
      <c r="U20" s="49">
        <f t="shared" si="30"/>
        <v>1352153</v>
      </c>
      <c r="V20" s="32">
        <f t="shared" si="30"/>
        <v>1375237</v>
      </c>
      <c r="W20" s="33">
        <f t="shared" si="30"/>
        <v>1398875</v>
      </c>
      <c r="X20" s="28">
        <f t="shared" si="30"/>
        <v>1416565</v>
      </c>
      <c r="Y20" s="55">
        <f t="shared" si="30"/>
        <v>1440248</v>
      </c>
      <c r="Z20" s="297">
        <f t="shared" si="30"/>
        <v>1473039</v>
      </c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3.5" customHeight="1" x14ac:dyDescent="0.25">
      <c r="A21" s="29" t="s">
        <v>20</v>
      </c>
      <c r="B21" s="78">
        <v>256028.68348000001</v>
      </c>
      <c r="C21" s="48">
        <v>233471</v>
      </c>
      <c r="D21" s="364">
        <v>271893</v>
      </c>
      <c r="E21" s="365">
        <v>272628</v>
      </c>
      <c r="F21" s="47">
        <v>273973</v>
      </c>
      <c r="G21" s="324">
        <v>274108</v>
      </c>
      <c r="H21" s="322">
        <v>275020</v>
      </c>
      <c r="I21" s="281"/>
      <c r="J21" s="29" t="s">
        <v>20</v>
      </c>
      <c r="K21" s="25"/>
      <c r="L21" s="26"/>
      <c r="M21" s="27"/>
      <c r="N21" s="28"/>
      <c r="O21" s="28"/>
      <c r="P21" s="55"/>
      <c r="Q21" s="297"/>
      <c r="S21" s="29" t="s">
        <v>20</v>
      </c>
      <c r="T21" s="37">
        <f t="shared" si="30"/>
        <v>256028.68348000001</v>
      </c>
      <c r="U21" s="49">
        <f t="shared" si="30"/>
        <v>233471</v>
      </c>
      <c r="V21" s="32">
        <f t="shared" si="30"/>
        <v>271893</v>
      </c>
      <c r="W21" s="33">
        <f t="shared" si="30"/>
        <v>272628</v>
      </c>
      <c r="X21" s="28">
        <f t="shared" si="30"/>
        <v>273973</v>
      </c>
      <c r="Y21" s="55">
        <f t="shared" si="30"/>
        <v>274108</v>
      </c>
      <c r="Z21" s="297">
        <f t="shared" si="30"/>
        <v>275020</v>
      </c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3.5" customHeight="1" x14ac:dyDescent="0.25">
      <c r="A22" s="29" t="s">
        <v>21</v>
      </c>
      <c r="B22" s="78">
        <v>52897.642440000011</v>
      </c>
      <c r="C22" s="48">
        <v>55846</v>
      </c>
      <c r="D22" s="364">
        <v>55841</v>
      </c>
      <c r="E22" s="365">
        <v>55931</v>
      </c>
      <c r="F22" s="47">
        <v>56144</v>
      </c>
      <c r="G22" s="324">
        <v>56109</v>
      </c>
      <c r="H22" s="322">
        <v>56234</v>
      </c>
      <c r="I22" s="281"/>
      <c r="J22" s="29" t="s">
        <v>21</v>
      </c>
      <c r="K22" s="25"/>
      <c r="L22" s="26"/>
      <c r="M22" s="27"/>
      <c r="N22" s="28"/>
      <c r="O22" s="28"/>
      <c r="P22" s="55"/>
      <c r="Q22" s="297"/>
      <c r="S22" s="29" t="s">
        <v>21</v>
      </c>
      <c r="T22" s="37">
        <f t="shared" si="30"/>
        <v>52897.642440000011</v>
      </c>
      <c r="U22" s="49">
        <f t="shared" si="30"/>
        <v>55846</v>
      </c>
      <c r="V22" s="32">
        <f t="shared" si="30"/>
        <v>55841</v>
      </c>
      <c r="W22" s="33">
        <f t="shared" si="30"/>
        <v>55931</v>
      </c>
      <c r="X22" s="28">
        <f t="shared" si="30"/>
        <v>56144</v>
      </c>
      <c r="Y22" s="55">
        <f t="shared" si="30"/>
        <v>56109</v>
      </c>
      <c r="Z22" s="297">
        <f t="shared" si="30"/>
        <v>56234</v>
      </c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3.5" customHeight="1" x14ac:dyDescent="0.25">
      <c r="A23" s="29" t="s">
        <v>22</v>
      </c>
      <c r="B23" s="78">
        <v>5068.7261299999991</v>
      </c>
      <c r="C23" s="48">
        <v>5017</v>
      </c>
      <c r="D23" s="364">
        <v>5002</v>
      </c>
      <c r="E23" s="365">
        <v>4997</v>
      </c>
      <c r="F23" s="47">
        <v>5003</v>
      </c>
      <c r="G23" s="324">
        <v>4987</v>
      </c>
      <c r="H23" s="322">
        <v>4987</v>
      </c>
      <c r="I23" s="281"/>
      <c r="J23" s="29" t="s">
        <v>22</v>
      </c>
      <c r="K23" s="25"/>
      <c r="L23" s="26"/>
      <c r="M23" s="27"/>
      <c r="N23" s="28"/>
      <c r="O23" s="28"/>
      <c r="P23" s="55"/>
      <c r="Q23" s="297"/>
      <c r="S23" s="29" t="s">
        <v>22</v>
      </c>
      <c r="T23" s="37">
        <f t="shared" si="30"/>
        <v>5068.7261299999991</v>
      </c>
      <c r="U23" s="49">
        <f t="shared" si="30"/>
        <v>5017</v>
      </c>
      <c r="V23" s="32">
        <f t="shared" si="30"/>
        <v>5002</v>
      </c>
      <c r="W23" s="33">
        <f t="shared" si="30"/>
        <v>4997</v>
      </c>
      <c r="X23" s="28">
        <f t="shared" si="30"/>
        <v>5003</v>
      </c>
      <c r="Y23" s="55">
        <f t="shared" si="30"/>
        <v>4987</v>
      </c>
      <c r="Z23" s="297">
        <f t="shared" si="30"/>
        <v>4987</v>
      </c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3.5" customHeight="1" x14ac:dyDescent="0.25">
      <c r="A24" s="29" t="s">
        <v>23</v>
      </c>
      <c r="B24" s="78">
        <v>936552.02467999991</v>
      </c>
      <c r="C24" s="48">
        <v>1021121</v>
      </c>
      <c r="D24" s="364">
        <v>1087447</v>
      </c>
      <c r="E24" s="365">
        <v>1179840</v>
      </c>
      <c r="F24" s="47">
        <v>1227637</v>
      </c>
      <c r="G24" s="324">
        <v>1334368</v>
      </c>
      <c r="H24" s="322">
        <v>1380085</v>
      </c>
      <c r="I24" s="281"/>
      <c r="J24" s="29" t="s">
        <v>23</v>
      </c>
      <c r="K24" s="25"/>
      <c r="L24" s="26"/>
      <c r="M24" s="27"/>
      <c r="N24" s="28"/>
      <c r="O24" s="28"/>
      <c r="P24" s="55"/>
      <c r="Q24" s="297"/>
      <c r="S24" s="29" t="s">
        <v>23</v>
      </c>
      <c r="T24" s="37">
        <f t="shared" si="30"/>
        <v>936552.02467999991</v>
      </c>
      <c r="U24" s="49">
        <f t="shared" si="30"/>
        <v>1021121</v>
      </c>
      <c r="V24" s="32">
        <f t="shared" si="30"/>
        <v>1087447</v>
      </c>
      <c r="W24" s="33">
        <f t="shared" si="30"/>
        <v>1179840</v>
      </c>
      <c r="X24" s="28">
        <f t="shared" si="30"/>
        <v>1227637</v>
      </c>
      <c r="Y24" s="55">
        <f t="shared" si="30"/>
        <v>1334368</v>
      </c>
      <c r="Z24" s="297">
        <f t="shared" si="30"/>
        <v>1380085</v>
      </c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3.5" customHeight="1" x14ac:dyDescent="0.25">
      <c r="A25" s="29" t="s">
        <v>24</v>
      </c>
      <c r="B25" s="78">
        <v>13138.471909999998</v>
      </c>
      <c r="C25" s="48">
        <v>12861</v>
      </c>
      <c r="D25" s="364">
        <v>13030</v>
      </c>
      <c r="E25" s="365">
        <v>13223</v>
      </c>
      <c r="F25" s="47">
        <v>13449</v>
      </c>
      <c r="G25" s="324">
        <v>13618</v>
      </c>
      <c r="H25" s="322">
        <v>13828</v>
      </c>
      <c r="I25" s="281"/>
      <c r="J25" s="29" t="s">
        <v>24</v>
      </c>
      <c r="K25" s="25"/>
      <c r="L25" s="26"/>
      <c r="M25" s="27"/>
      <c r="N25" s="28"/>
      <c r="O25" s="28"/>
      <c r="P25" s="55"/>
      <c r="Q25" s="297"/>
      <c r="S25" s="29" t="s">
        <v>24</v>
      </c>
      <c r="T25" s="37">
        <f t="shared" si="30"/>
        <v>13138.471909999998</v>
      </c>
      <c r="U25" s="49">
        <f t="shared" si="30"/>
        <v>12861</v>
      </c>
      <c r="V25" s="32">
        <f t="shared" si="30"/>
        <v>13030</v>
      </c>
      <c r="W25" s="33">
        <f t="shared" si="30"/>
        <v>13223</v>
      </c>
      <c r="X25" s="28">
        <f t="shared" si="30"/>
        <v>13449</v>
      </c>
      <c r="Y25" s="55">
        <f t="shared" si="30"/>
        <v>13618</v>
      </c>
      <c r="Z25" s="297">
        <f t="shared" si="30"/>
        <v>13828</v>
      </c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3.5" customHeight="1" x14ac:dyDescent="0.25">
      <c r="A26" s="29" t="s">
        <v>25</v>
      </c>
      <c r="B26" s="78">
        <v>21109.318210000005</v>
      </c>
      <c r="C26" s="48">
        <v>21140</v>
      </c>
      <c r="D26" s="364">
        <v>21474</v>
      </c>
      <c r="E26" s="365">
        <v>21851</v>
      </c>
      <c r="F26" s="47">
        <v>22283</v>
      </c>
      <c r="G26" s="324">
        <v>22623</v>
      </c>
      <c r="H26" s="322">
        <v>23034</v>
      </c>
      <c r="I26" s="281"/>
      <c r="J26" s="29" t="s">
        <v>25</v>
      </c>
      <c r="K26" s="25"/>
      <c r="L26" s="26"/>
      <c r="M26" s="27"/>
      <c r="N26" s="28"/>
      <c r="O26" s="28"/>
      <c r="P26" s="55"/>
      <c r="Q26" s="297"/>
      <c r="S26" s="29" t="s">
        <v>25</v>
      </c>
      <c r="T26" s="37">
        <f t="shared" si="30"/>
        <v>21109.318210000005</v>
      </c>
      <c r="U26" s="49">
        <f t="shared" si="30"/>
        <v>21140</v>
      </c>
      <c r="V26" s="32">
        <f t="shared" si="30"/>
        <v>21474</v>
      </c>
      <c r="W26" s="33">
        <f t="shared" si="30"/>
        <v>21851</v>
      </c>
      <c r="X26" s="28">
        <f t="shared" si="30"/>
        <v>22283</v>
      </c>
      <c r="Y26" s="55">
        <f t="shared" si="30"/>
        <v>22623</v>
      </c>
      <c r="Z26" s="297">
        <f t="shared" si="30"/>
        <v>23034</v>
      </c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3.5" customHeight="1" x14ac:dyDescent="0.25">
      <c r="A27" s="29" t="s">
        <v>26</v>
      </c>
      <c r="B27" s="78">
        <v>199.31329999999997</v>
      </c>
      <c r="C27" s="48">
        <v>196</v>
      </c>
      <c r="D27" s="364">
        <v>170</v>
      </c>
      <c r="E27" s="365">
        <v>147</v>
      </c>
      <c r="F27" s="47">
        <v>129</v>
      </c>
      <c r="G27" s="324">
        <v>112</v>
      </c>
      <c r="H27" s="322">
        <v>97</v>
      </c>
      <c r="I27" s="281"/>
      <c r="J27" s="29" t="s">
        <v>26</v>
      </c>
      <c r="K27" s="25"/>
      <c r="L27" s="26"/>
      <c r="M27" s="27"/>
      <c r="N27" s="28"/>
      <c r="O27" s="28"/>
      <c r="P27" s="55"/>
      <c r="Q27" s="297"/>
      <c r="S27" s="29" t="s">
        <v>26</v>
      </c>
      <c r="T27" s="37">
        <f t="shared" si="30"/>
        <v>199.31329999999997</v>
      </c>
      <c r="U27" s="49">
        <f t="shared" si="30"/>
        <v>196</v>
      </c>
      <c r="V27" s="32">
        <f t="shared" si="30"/>
        <v>170</v>
      </c>
      <c r="W27" s="33">
        <f t="shared" si="30"/>
        <v>147</v>
      </c>
      <c r="X27" s="28">
        <f t="shared" si="30"/>
        <v>129</v>
      </c>
      <c r="Y27" s="55">
        <f t="shared" si="30"/>
        <v>112</v>
      </c>
      <c r="Z27" s="297">
        <f t="shared" si="30"/>
        <v>97</v>
      </c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3.5" customHeight="1" x14ac:dyDescent="0.25">
      <c r="A28" s="29"/>
      <c r="B28" s="78">
        <v>0</v>
      </c>
      <c r="C28" s="48">
        <v>0</v>
      </c>
      <c r="D28" s="364">
        <v>69178</v>
      </c>
      <c r="E28" s="365">
        <v>93906</v>
      </c>
      <c r="F28" s="47">
        <v>95817</v>
      </c>
      <c r="G28" s="324">
        <v>97336</v>
      </c>
      <c r="H28" s="322">
        <v>99159</v>
      </c>
      <c r="I28" s="281"/>
      <c r="J28" s="29"/>
      <c r="K28" s="25"/>
      <c r="L28" s="26"/>
      <c r="M28" s="27"/>
      <c r="N28" s="28"/>
      <c r="O28" s="28"/>
      <c r="P28" s="55"/>
      <c r="Q28" s="297"/>
      <c r="S28" s="29"/>
      <c r="T28" s="37">
        <f t="shared" ref="T28" si="31">+B28-K28</f>
        <v>0</v>
      </c>
      <c r="U28" s="49">
        <f t="shared" ref="U28" si="32">+C28-L28</f>
        <v>0</v>
      </c>
      <c r="V28" s="32">
        <f t="shared" ref="V28" si="33">+D28-M28</f>
        <v>69178</v>
      </c>
      <c r="W28" s="33">
        <f t="shared" ref="W28" si="34">+E28-N28</f>
        <v>93906</v>
      </c>
      <c r="X28" s="28">
        <f t="shared" ref="X28" si="35">+F28-O28</f>
        <v>95817</v>
      </c>
      <c r="Y28" s="55">
        <f t="shared" ref="Y28" si="36">+G28-P28</f>
        <v>97336</v>
      </c>
      <c r="Z28" s="297">
        <f t="shared" ref="Z28" si="37">+H28-Q28</f>
        <v>99159</v>
      </c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3.5" customHeight="1" x14ac:dyDescent="0.25">
      <c r="A29" s="41" t="s">
        <v>27</v>
      </c>
      <c r="B29" s="366">
        <f t="shared" ref="B29:G29" si="38">SUM(B30:B33)</f>
        <v>37916.567119999992</v>
      </c>
      <c r="C29" s="367">
        <f t="shared" si="38"/>
        <v>36827.937919999997</v>
      </c>
      <c r="D29" s="368">
        <f t="shared" si="38"/>
        <v>41350</v>
      </c>
      <c r="E29" s="369">
        <f t="shared" si="38"/>
        <v>44894</v>
      </c>
      <c r="F29" s="369">
        <f t="shared" si="38"/>
        <v>47738</v>
      </c>
      <c r="G29" s="370">
        <f t="shared" si="38"/>
        <v>50800</v>
      </c>
      <c r="H29" s="371">
        <f t="shared" ref="H29" si="39">SUM(H30:H33)</f>
        <v>53885</v>
      </c>
      <c r="I29" s="281"/>
      <c r="J29" s="41" t="s">
        <v>27</v>
      </c>
      <c r="K29" s="42">
        <f t="shared" ref="K29:P29" si="40">SUM(K30:K33)</f>
        <v>0</v>
      </c>
      <c r="L29" s="43">
        <f t="shared" si="40"/>
        <v>0</v>
      </c>
      <c r="M29" s="44">
        <f t="shared" si="40"/>
        <v>0</v>
      </c>
      <c r="N29" s="45">
        <f t="shared" si="40"/>
        <v>0</v>
      </c>
      <c r="O29" s="45">
        <f t="shared" si="40"/>
        <v>0</v>
      </c>
      <c r="P29" s="287">
        <f t="shared" si="40"/>
        <v>0</v>
      </c>
      <c r="Q29" s="298">
        <f t="shared" ref="Q29" si="41">SUM(Q30:Q33)</f>
        <v>0</v>
      </c>
      <c r="S29" s="41" t="s">
        <v>27</v>
      </c>
      <c r="T29" s="42">
        <f t="shared" ref="T29:Y29" si="42">SUM(T30:T33)</f>
        <v>37916.567119999992</v>
      </c>
      <c r="U29" s="43">
        <f t="shared" si="42"/>
        <v>36827.937919999997</v>
      </c>
      <c r="V29" s="44">
        <f t="shared" si="42"/>
        <v>41350</v>
      </c>
      <c r="W29" s="45">
        <f t="shared" si="42"/>
        <v>44894</v>
      </c>
      <c r="X29" s="45">
        <f t="shared" si="42"/>
        <v>47738</v>
      </c>
      <c r="Y29" s="287">
        <f t="shared" si="42"/>
        <v>50800</v>
      </c>
      <c r="Z29" s="298">
        <f t="shared" ref="Z29" si="43">SUM(Z30:Z33)</f>
        <v>53885</v>
      </c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3.5" customHeight="1" x14ac:dyDescent="0.25">
      <c r="A30" s="24" t="s">
        <v>28</v>
      </c>
      <c r="B30" s="78">
        <v>12.173110000000001</v>
      </c>
      <c r="C30" s="48">
        <v>14.2415</v>
      </c>
      <c r="D30" s="364">
        <v>0</v>
      </c>
      <c r="E30" s="365">
        <v>0</v>
      </c>
      <c r="F30" s="47">
        <v>0</v>
      </c>
      <c r="G30" s="324">
        <v>0</v>
      </c>
      <c r="H30" s="322">
        <v>0</v>
      </c>
      <c r="I30" s="281"/>
      <c r="J30" s="24" t="s">
        <v>28</v>
      </c>
      <c r="K30" s="25"/>
      <c r="L30" s="26"/>
      <c r="M30" s="27"/>
      <c r="N30" s="28"/>
      <c r="O30" s="28"/>
      <c r="P30" s="55"/>
      <c r="Q30" s="297"/>
      <c r="S30" s="24" t="s">
        <v>28</v>
      </c>
      <c r="T30" s="25">
        <f t="shared" ref="T30:Z33" si="44">+B30-K30</f>
        <v>12.173110000000001</v>
      </c>
      <c r="U30" s="49">
        <f t="shared" si="44"/>
        <v>14.2415</v>
      </c>
      <c r="V30" s="32">
        <f t="shared" si="44"/>
        <v>0</v>
      </c>
      <c r="W30" s="33">
        <f t="shared" si="44"/>
        <v>0</v>
      </c>
      <c r="X30" s="28">
        <f t="shared" si="44"/>
        <v>0</v>
      </c>
      <c r="Y30" s="55">
        <f t="shared" si="44"/>
        <v>0</v>
      </c>
      <c r="Z30" s="297">
        <f t="shared" si="44"/>
        <v>0</v>
      </c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3.5" customHeight="1" x14ac:dyDescent="0.25">
      <c r="A31" s="24" t="s">
        <v>29</v>
      </c>
      <c r="B31" s="78">
        <v>0.29043000000000002</v>
      </c>
      <c r="C31" s="48">
        <v>0</v>
      </c>
      <c r="D31" s="364">
        <v>0</v>
      </c>
      <c r="E31" s="365">
        <v>0</v>
      </c>
      <c r="F31" s="47">
        <v>0</v>
      </c>
      <c r="G31" s="324">
        <v>0</v>
      </c>
      <c r="H31" s="322">
        <v>0</v>
      </c>
      <c r="I31" s="281"/>
      <c r="J31" s="24" t="s">
        <v>29</v>
      </c>
      <c r="K31" s="25"/>
      <c r="L31" s="26"/>
      <c r="M31" s="27"/>
      <c r="N31" s="28"/>
      <c r="O31" s="28"/>
      <c r="P31" s="55"/>
      <c r="Q31" s="297"/>
      <c r="S31" s="24" t="s">
        <v>29</v>
      </c>
      <c r="T31" s="25">
        <f t="shared" si="44"/>
        <v>0.29043000000000002</v>
      </c>
      <c r="U31" s="49">
        <f t="shared" si="44"/>
        <v>0</v>
      </c>
      <c r="V31" s="32">
        <f t="shared" si="44"/>
        <v>0</v>
      </c>
      <c r="W31" s="33">
        <f t="shared" si="44"/>
        <v>0</v>
      </c>
      <c r="X31" s="28">
        <f t="shared" si="44"/>
        <v>0</v>
      </c>
      <c r="Y31" s="55">
        <f t="shared" si="44"/>
        <v>0</v>
      </c>
      <c r="Z31" s="297">
        <f t="shared" si="44"/>
        <v>0</v>
      </c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3.5" customHeight="1" x14ac:dyDescent="0.25">
      <c r="A32" s="24" t="s">
        <v>30</v>
      </c>
      <c r="B32" s="78">
        <v>37904.103579999995</v>
      </c>
      <c r="C32" s="48">
        <v>36813.69642</v>
      </c>
      <c r="D32" s="364">
        <v>41350</v>
      </c>
      <c r="E32" s="365">
        <v>44894</v>
      </c>
      <c r="F32" s="47">
        <v>47738</v>
      </c>
      <c r="G32" s="324">
        <v>50800</v>
      </c>
      <c r="H32" s="322">
        <v>53885</v>
      </c>
      <c r="I32" s="281"/>
      <c r="J32" s="24" t="s">
        <v>30</v>
      </c>
      <c r="K32" s="25"/>
      <c r="L32" s="26"/>
      <c r="M32" s="27"/>
      <c r="N32" s="28"/>
      <c r="O32" s="28"/>
      <c r="P32" s="55"/>
      <c r="Q32" s="297"/>
      <c r="S32" s="24" t="s">
        <v>30</v>
      </c>
      <c r="T32" s="38">
        <f t="shared" si="44"/>
        <v>37904.103579999995</v>
      </c>
      <c r="U32" s="49">
        <f t="shared" si="44"/>
        <v>36813.69642</v>
      </c>
      <c r="V32" s="32">
        <f t="shared" si="44"/>
        <v>41350</v>
      </c>
      <c r="W32" s="33">
        <f t="shared" si="44"/>
        <v>44894</v>
      </c>
      <c r="X32" s="28">
        <f t="shared" si="44"/>
        <v>47738</v>
      </c>
      <c r="Y32" s="55">
        <f t="shared" si="44"/>
        <v>50800</v>
      </c>
      <c r="Z32" s="297">
        <f t="shared" si="44"/>
        <v>53885</v>
      </c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3.5" customHeight="1" x14ac:dyDescent="0.25">
      <c r="A33" s="24" t="s">
        <v>31</v>
      </c>
      <c r="B33" s="78">
        <v>0</v>
      </c>
      <c r="C33" s="48">
        <v>0</v>
      </c>
      <c r="D33" s="364">
        <v>0</v>
      </c>
      <c r="E33" s="365">
        <v>0</v>
      </c>
      <c r="F33" s="47">
        <v>0</v>
      </c>
      <c r="G33" s="324">
        <v>0</v>
      </c>
      <c r="H33" s="322">
        <v>0</v>
      </c>
      <c r="I33" s="281"/>
      <c r="J33" s="24" t="s">
        <v>31</v>
      </c>
      <c r="K33" s="25"/>
      <c r="L33" s="26"/>
      <c r="M33" s="27"/>
      <c r="N33" s="28"/>
      <c r="O33" s="28"/>
      <c r="P33" s="55"/>
      <c r="Q33" s="297"/>
      <c r="S33" s="24" t="s">
        <v>31</v>
      </c>
      <c r="T33" s="25">
        <f t="shared" si="44"/>
        <v>0</v>
      </c>
      <c r="U33" s="49">
        <f t="shared" si="44"/>
        <v>0</v>
      </c>
      <c r="V33" s="32">
        <f t="shared" si="44"/>
        <v>0</v>
      </c>
      <c r="W33" s="33">
        <f t="shared" si="44"/>
        <v>0</v>
      </c>
      <c r="X33" s="28">
        <f t="shared" si="44"/>
        <v>0</v>
      </c>
      <c r="Y33" s="55">
        <f t="shared" si="44"/>
        <v>0</v>
      </c>
      <c r="Z33" s="297">
        <f t="shared" si="44"/>
        <v>0</v>
      </c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3.5" customHeight="1" x14ac:dyDescent="0.25">
      <c r="A34" s="41" t="s">
        <v>32</v>
      </c>
      <c r="B34" s="366">
        <f t="shared" ref="B34:H34" si="45">SUM(B35:B36)</f>
        <v>791189.0454200001</v>
      </c>
      <c r="C34" s="367">
        <f t="shared" si="45"/>
        <v>976927</v>
      </c>
      <c r="D34" s="368">
        <f t="shared" si="45"/>
        <v>1031417</v>
      </c>
      <c r="E34" s="369">
        <f t="shared" si="45"/>
        <v>1055680</v>
      </c>
      <c r="F34" s="369">
        <f t="shared" si="45"/>
        <v>1073927</v>
      </c>
      <c r="G34" s="370">
        <f t="shared" si="45"/>
        <v>1092765</v>
      </c>
      <c r="H34" s="371">
        <f t="shared" si="45"/>
        <v>1113016</v>
      </c>
      <c r="I34" s="281"/>
      <c r="J34" s="41" t="s">
        <v>32</v>
      </c>
      <c r="K34" s="50">
        <f>+K35+K36</f>
        <v>0</v>
      </c>
      <c r="L34" s="43">
        <f t="shared" ref="L34:Q34" si="46">+L35+L36</f>
        <v>0</v>
      </c>
      <c r="M34" s="44">
        <f t="shared" si="46"/>
        <v>36847</v>
      </c>
      <c r="N34" s="45">
        <f t="shared" si="46"/>
        <v>37329</v>
      </c>
      <c r="O34" s="45">
        <f t="shared" si="46"/>
        <v>37720</v>
      </c>
      <c r="P34" s="287">
        <f t="shared" si="46"/>
        <v>38214</v>
      </c>
      <c r="Q34" s="298">
        <f t="shared" si="46"/>
        <v>38861</v>
      </c>
      <c r="R34" s="51"/>
      <c r="S34" s="41" t="s">
        <v>32</v>
      </c>
      <c r="T34" s="42">
        <f t="shared" ref="T34:Z34" si="47">SUM(T35:T36)</f>
        <v>791189.0454200001</v>
      </c>
      <c r="U34" s="43">
        <f t="shared" si="47"/>
        <v>976927</v>
      </c>
      <c r="V34" s="44">
        <f t="shared" si="47"/>
        <v>994570</v>
      </c>
      <c r="W34" s="45">
        <f t="shared" si="47"/>
        <v>1018351</v>
      </c>
      <c r="X34" s="45">
        <f t="shared" si="47"/>
        <v>1036207</v>
      </c>
      <c r="Y34" s="287">
        <f t="shared" si="47"/>
        <v>1054551</v>
      </c>
      <c r="Z34" s="298">
        <f t="shared" si="47"/>
        <v>1074155</v>
      </c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3.5" customHeight="1" x14ac:dyDescent="0.25">
      <c r="A35" s="24" t="s">
        <v>33</v>
      </c>
      <c r="B35" s="78">
        <v>496602.23708000005</v>
      </c>
      <c r="C35" s="48">
        <v>620441</v>
      </c>
      <c r="D35" s="364">
        <v>645544</v>
      </c>
      <c r="E35" s="365">
        <v>661572</v>
      </c>
      <c r="F35" s="47">
        <v>673159</v>
      </c>
      <c r="G35" s="324">
        <v>683567</v>
      </c>
      <c r="H35" s="322">
        <v>692720</v>
      </c>
      <c r="I35" s="281"/>
      <c r="J35" s="24" t="s">
        <v>33</v>
      </c>
      <c r="K35" s="38"/>
      <c r="L35" s="26"/>
      <c r="M35" s="27">
        <v>14967</v>
      </c>
      <c r="N35" s="28">
        <v>14967</v>
      </c>
      <c r="O35" s="28">
        <v>14967</v>
      </c>
      <c r="P35" s="55">
        <v>14967</v>
      </c>
      <c r="Q35" s="297">
        <v>14967</v>
      </c>
      <c r="S35" s="24" t="s">
        <v>33</v>
      </c>
      <c r="T35" s="25">
        <f t="shared" ref="T35:Z36" si="48">+B35-K35</f>
        <v>496602.23708000005</v>
      </c>
      <c r="U35" s="26">
        <f t="shared" si="48"/>
        <v>620441</v>
      </c>
      <c r="V35" s="39">
        <f t="shared" si="48"/>
        <v>630577</v>
      </c>
      <c r="W35" s="40">
        <f t="shared" si="48"/>
        <v>646605</v>
      </c>
      <c r="X35" s="28">
        <f t="shared" si="48"/>
        <v>658192</v>
      </c>
      <c r="Y35" s="55">
        <f t="shared" si="48"/>
        <v>668600</v>
      </c>
      <c r="Z35" s="297">
        <f t="shared" si="48"/>
        <v>677753</v>
      </c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3.5" customHeight="1" x14ac:dyDescent="0.25">
      <c r="A36" s="24" t="s">
        <v>34</v>
      </c>
      <c r="B36" s="78">
        <v>294586.80833999999</v>
      </c>
      <c r="C36" s="48">
        <v>356486</v>
      </c>
      <c r="D36" s="364">
        <v>385873</v>
      </c>
      <c r="E36" s="365">
        <v>394108</v>
      </c>
      <c r="F36" s="47">
        <v>400768</v>
      </c>
      <c r="G36" s="324">
        <v>409198</v>
      </c>
      <c r="H36" s="322">
        <v>420296</v>
      </c>
      <c r="I36" s="281"/>
      <c r="J36" s="24" t="s">
        <v>34</v>
      </c>
      <c r="K36" s="38"/>
      <c r="L36" s="26"/>
      <c r="M36" s="27">
        <v>21880</v>
      </c>
      <c r="N36" s="28">
        <v>22362</v>
      </c>
      <c r="O36" s="28">
        <v>22753</v>
      </c>
      <c r="P36" s="55">
        <v>23247</v>
      </c>
      <c r="Q36" s="297">
        <v>23894</v>
      </c>
      <c r="S36" s="24" t="s">
        <v>34</v>
      </c>
      <c r="T36" s="38">
        <f t="shared" si="48"/>
        <v>294586.80833999999</v>
      </c>
      <c r="U36" s="26">
        <f t="shared" si="48"/>
        <v>356486</v>
      </c>
      <c r="V36" s="39">
        <f t="shared" si="48"/>
        <v>363993</v>
      </c>
      <c r="W36" s="40">
        <f t="shared" si="48"/>
        <v>371746</v>
      </c>
      <c r="X36" s="28">
        <f t="shared" si="48"/>
        <v>378015</v>
      </c>
      <c r="Y36" s="55">
        <f t="shared" si="48"/>
        <v>385951</v>
      </c>
      <c r="Z36" s="297">
        <f t="shared" si="48"/>
        <v>396402</v>
      </c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3.5" customHeight="1" x14ac:dyDescent="0.25">
      <c r="A37" s="41" t="s">
        <v>36</v>
      </c>
      <c r="B37" s="366">
        <f t="shared" ref="B37:H37" si="49">SUM(B38:B45,B48:B52)</f>
        <v>523932.48701999994</v>
      </c>
      <c r="C37" s="367">
        <f t="shared" si="49"/>
        <v>1067550.6784200002</v>
      </c>
      <c r="D37" s="368">
        <f t="shared" si="49"/>
        <v>1385114</v>
      </c>
      <c r="E37" s="369">
        <f t="shared" si="49"/>
        <v>1568290</v>
      </c>
      <c r="F37" s="369">
        <f t="shared" si="49"/>
        <v>1547589</v>
      </c>
      <c r="G37" s="370">
        <f t="shared" si="49"/>
        <v>1453716</v>
      </c>
      <c r="H37" s="371">
        <f t="shared" si="49"/>
        <v>1509604</v>
      </c>
      <c r="I37" s="281"/>
      <c r="J37" s="41" t="s">
        <v>37</v>
      </c>
      <c r="K37" s="42">
        <f t="shared" ref="K37:Q37" si="50">SUM(K38:K45,K48:K52)</f>
        <v>0</v>
      </c>
      <c r="L37" s="43">
        <f t="shared" si="50"/>
        <v>0</v>
      </c>
      <c r="M37" s="44">
        <f t="shared" si="50"/>
        <v>0</v>
      </c>
      <c r="N37" s="45">
        <f t="shared" si="50"/>
        <v>0</v>
      </c>
      <c r="O37" s="45">
        <f t="shared" si="50"/>
        <v>0</v>
      </c>
      <c r="P37" s="287">
        <f t="shared" si="50"/>
        <v>0</v>
      </c>
      <c r="Q37" s="298">
        <f t="shared" si="50"/>
        <v>0</v>
      </c>
      <c r="S37" s="41" t="s">
        <v>37</v>
      </c>
      <c r="T37" s="42">
        <f t="shared" ref="T37:Z37" si="51">SUM(T38:T45,T48:T52)</f>
        <v>523932.48701999994</v>
      </c>
      <c r="U37" s="43">
        <f t="shared" si="51"/>
        <v>1067550.6784200002</v>
      </c>
      <c r="V37" s="44">
        <f t="shared" si="51"/>
        <v>1385114</v>
      </c>
      <c r="W37" s="45">
        <f t="shared" si="51"/>
        <v>1568290</v>
      </c>
      <c r="X37" s="45">
        <f t="shared" si="51"/>
        <v>1547589</v>
      </c>
      <c r="Y37" s="287">
        <f t="shared" si="51"/>
        <v>1453716</v>
      </c>
      <c r="Z37" s="298">
        <f t="shared" si="51"/>
        <v>1509604</v>
      </c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3.5" customHeight="1" x14ac:dyDescent="0.25">
      <c r="A38" s="53" t="s">
        <v>38</v>
      </c>
      <c r="B38" s="78">
        <v>0</v>
      </c>
      <c r="C38" s="48">
        <v>0</v>
      </c>
      <c r="D38" s="364">
        <v>0</v>
      </c>
      <c r="E38" s="365">
        <v>0</v>
      </c>
      <c r="F38" s="47">
        <v>0</v>
      </c>
      <c r="G38" s="324">
        <v>0</v>
      </c>
      <c r="H38" s="322"/>
      <c r="I38" s="281"/>
      <c r="J38" s="24" t="s">
        <v>38</v>
      </c>
      <c r="K38" s="25"/>
      <c r="L38" s="26"/>
      <c r="M38" s="27"/>
      <c r="N38" s="28"/>
      <c r="O38" s="28"/>
      <c r="P38" s="55"/>
      <c r="Q38" s="297"/>
      <c r="S38" s="24" t="s">
        <v>38</v>
      </c>
      <c r="T38" s="38">
        <f t="shared" ref="T38:Z41" si="52">+B38-K38</f>
        <v>0</v>
      </c>
      <c r="U38" s="26">
        <f t="shared" si="52"/>
        <v>0</v>
      </c>
      <c r="V38" s="39">
        <f t="shared" si="52"/>
        <v>0</v>
      </c>
      <c r="W38" s="40">
        <f t="shared" si="52"/>
        <v>0</v>
      </c>
      <c r="X38" s="40">
        <f t="shared" si="52"/>
        <v>0</v>
      </c>
      <c r="Y38" s="288">
        <f t="shared" si="52"/>
        <v>0</v>
      </c>
      <c r="Z38" s="299">
        <f t="shared" si="52"/>
        <v>0</v>
      </c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3.5" customHeight="1" x14ac:dyDescent="0.25">
      <c r="A39" s="24" t="s">
        <v>39</v>
      </c>
      <c r="B39" s="78">
        <v>136633.21777000002</v>
      </c>
      <c r="C39" s="48">
        <v>139482</v>
      </c>
      <c r="D39" s="364">
        <v>138339</v>
      </c>
      <c r="E39" s="365">
        <v>141077</v>
      </c>
      <c r="F39" s="47">
        <v>143208</v>
      </c>
      <c r="G39" s="324">
        <v>145970</v>
      </c>
      <c r="H39" s="322">
        <v>149691</v>
      </c>
      <c r="I39" s="281"/>
      <c r="J39" s="24" t="s">
        <v>39</v>
      </c>
      <c r="K39" s="25"/>
      <c r="L39" s="26"/>
      <c r="M39" s="27"/>
      <c r="N39" s="28"/>
      <c r="O39" s="28"/>
      <c r="P39" s="55"/>
      <c r="Q39" s="297"/>
      <c r="S39" s="24" t="s">
        <v>39</v>
      </c>
      <c r="T39" s="38">
        <f t="shared" si="52"/>
        <v>136633.21777000002</v>
      </c>
      <c r="U39" s="26">
        <f t="shared" si="52"/>
        <v>139482</v>
      </c>
      <c r="V39" s="52">
        <f t="shared" si="52"/>
        <v>138339</v>
      </c>
      <c r="W39" s="55">
        <f t="shared" si="52"/>
        <v>141077</v>
      </c>
      <c r="X39" s="28">
        <f t="shared" si="52"/>
        <v>143208</v>
      </c>
      <c r="Y39" s="55">
        <f t="shared" si="52"/>
        <v>145970</v>
      </c>
      <c r="Z39" s="297">
        <f t="shared" si="52"/>
        <v>149691</v>
      </c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3.5" customHeight="1" x14ac:dyDescent="0.25">
      <c r="A40" s="53" t="s">
        <v>40</v>
      </c>
      <c r="B40" s="78">
        <v>0</v>
      </c>
      <c r="C40" s="48">
        <v>0</v>
      </c>
      <c r="D40" s="364">
        <v>0</v>
      </c>
      <c r="E40" s="365">
        <v>0</v>
      </c>
      <c r="F40" s="47">
        <v>0</v>
      </c>
      <c r="G40" s="324">
        <v>0</v>
      </c>
      <c r="H40" s="322"/>
      <c r="I40" s="281"/>
      <c r="J40" s="24" t="s">
        <v>40</v>
      </c>
      <c r="K40" s="25"/>
      <c r="L40" s="26"/>
      <c r="M40" s="27"/>
      <c r="N40" s="28"/>
      <c r="O40" s="28"/>
      <c r="P40" s="55"/>
      <c r="Q40" s="297"/>
      <c r="S40" s="24" t="s">
        <v>40</v>
      </c>
      <c r="T40" s="25">
        <f t="shared" si="52"/>
        <v>0</v>
      </c>
      <c r="U40" s="26">
        <f t="shared" si="52"/>
        <v>0</v>
      </c>
      <c r="V40" s="52">
        <f t="shared" si="52"/>
        <v>0</v>
      </c>
      <c r="W40" s="55">
        <f t="shared" si="52"/>
        <v>0</v>
      </c>
      <c r="X40" s="28">
        <f t="shared" si="52"/>
        <v>0</v>
      </c>
      <c r="Y40" s="55">
        <f t="shared" si="52"/>
        <v>0</v>
      </c>
      <c r="Z40" s="297">
        <f t="shared" si="52"/>
        <v>0</v>
      </c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3.5" customHeight="1" x14ac:dyDescent="0.25">
      <c r="A41" s="53" t="s">
        <v>41</v>
      </c>
      <c r="B41" s="78">
        <v>134957.73748000001</v>
      </c>
      <c r="C41" s="48">
        <v>526233</v>
      </c>
      <c r="D41" s="364">
        <v>500999</v>
      </c>
      <c r="E41" s="365">
        <v>447218</v>
      </c>
      <c r="F41" s="47">
        <v>390175</v>
      </c>
      <c r="G41" s="324">
        <v>250508</v>
      </c>
      <c r="H41" s="322">
        <v>251546</v>
      </c>
      <c r="I41" s="281"/>
      <c r="J41" s="24" t="s">
        <v>41</v>
      </c>
      <c r="K41" s="25"/>
      <c r="L41" s="26"/>
      <c r="M41" s="27"/>
      <c r="N41" s="28"/>
      <c r="O41" s="28"/>
      <c r="P41" s="55"/>
      <c r="Q41" s="297"/>
      <c r="S41" s="24" t="s">
        <v>41</v>
      </c>
      <c r="T41" s="25">
        <f t="shared" si="52"/>
        <v>134957.73748000001</v>
      </c>
      <c r="U41" s="26">
        <f t="shared" si="52"/>
        <v>526233</v>
      </c>
      <c r="V41" s="52">
        <f t="shared" si="52"/>
        <v>500999</v>
      </c>
      <c r="W41" s="55">
        <f t="shared" si="52"/>
        <v>447218</v>
      </c>
      <c r="X41" s="28">
        <f t="shared" si="52"/>
        <v>390175</v>
      </c>
      <c r="Y41" s="55">
        <f t="shared" si="52"/>
        <v>250508</v>
      </c>
      <c r="Z41" s="297">
        <f t="shared" si="52"/>
        <v>251546</v>
      </c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3.5" customHeight="1" x14ac:dyDescent="0.25">
      <c r="A42" s="53" t="s">
        <v>88</v>
      </c>
      <c r="B42" s="78">
        <v>0</v>
      </c>
      <c r="C42" s="48">
        <v>211422</v>
      </c>
      <c r="D42" s="364">
        <v>0</v>
      </c>
      <c r="E42" s="365">
        <v>0</v>
      </c>
      <c r="F42" s="47">
        <v>0</v>
      </c>
      <c r="G42" s="324">
        <v>0</v>
      </c>
      <c r="H42" s="322">
        <v>0</v>
      </c>
      <c r="I42" s="281"/>
      <c r="J42" s="24" t="s">
        <v>88</v>
      </c>
      <c r="K42" s="25"/>
      <c r="L42" s="26"/>
      <c r="M42" s="27"/>
      <c r="N42" s="28"/>
      <c r="O42" s="28"/>
      <c r="P42" s="55"/>
      <c r="Q42" s="297"/>
      <c r="S42" s="24" t="s">
        <v>88</v>
      </c>
      <c r="T42" s="25">
        <f t="shared" ref="T42:T44" si="53">+B42-K42</f>
        <v>0</v>
      </c>
      <c r="U42" s="26">
        <f t="shared" ref="U42:U44" si="54">+C42-L42</f>
        <v>211422</v>
      </c>
      <c r="V42" s="52">
        <f t="shared" ref="V42:V44" si="55">+D42-M42</f>
        <v>0</v>
      </c>
      <c r="W42" s="55">
        <f t="shared" ref="W42:W44" si="56">+E42-N42</f>
        <v>0</v>
      </c>
      <c r="X42" s="28">
        <f t="shared" ref="X42:X44" si="57">+F42-O42</f>
        <v>0</v>
      </c>
      <c r="Y42" s="55">
        <f t="shared" ref="Y42:Z44" si="58">+G42-P42</f>
        <v>0</v>
      </c>
      <c r="Z42" s="297">
        <f t="shared" si="58"/>
        <v>0</v>
      </c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3.5" customHeight="1" x14ac:dyDescent="0.25">
      <c r="A43" s="53" t="s">
        <v>89</v>
      </c>
      <c r="B43" s="78">
        <v>37624.289870000001</v>
      </c>
      <c r="C43" s="48">
        <v>7557.6159100000004</v>
      </c>
      <c r="D43" s="364">
        <v>0</v>
      </c>
      <c r="E43" s="365">
        <v>0</v>
      </c>
      <c r="F43" s="47">
        <v>0</v>
      </c>
      <c r="G43" s="324">
        <v>0</v>
      </c>
      <c r="H43" s="322">
        <v>0</v>
      </c>
      <c r="I43" s="281"/>
      <c r="J43" s="24" t="s">
        <v>89</v>
      </c>
      <c r="K43" s="25"/>
      <c r="L43" s="26"/>
      <c r="M43" s="27"/>
      <c r="N43" s="28"/>
      <c r="O43" s="28"/>
      <c r="P43" s="55"/>
      <c r="Q43" s="297"/>
      <c r="S43" s="24" t="s">
        <v>89</v>
      </c>
      <c r="T43" s="25">
        <f t="shared" si="53"/>
        <v>37624.289870000001</v>
      </c>
      <c r="U43" s="26">
        <f t="shared" si="54"/>
        <v>7557.6159100000004</v>
      </c>
      <c r="V43" s="52">
        <f t="shared" si="55"/>
        <v>0</v>
      </c>
      <c r="W43" s="55">
        <f t="shared" si="56"/>
        <v>0</v>
      </c>
      <c r="X43" s="28">
        <f t="shared" si="57"/>
        <v>0</v>
      </c>
      <c r="Y43" s="55">
        <f t="shared" si="58"/>
        <v>0</v>
      </c>
      <c r="Z43" s="297">
        <f t="shared" si="58"/>
        <v>0</v>
      </c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3.5" customHeight="1" x14ac:dyDescent="0.25">
      <c r="A44" s="53" t="s">
        <v>42</v>
      </c>
      <c r="B44" s="78">
        <v>44589.589529999997</v>
      </c>
      <c r="C44" s="48">
        <v>2117.9</v>
      </c>
      <c r="D44" s="364">
        <v>0</v>
      </c>
      <c r="E44" s="365">
        <v>0</v>
      </c>
      <c r="F44" s="47">
        <v>0</v>
      </c>
      <c r="G44" s="324">
        <v>0</v>
      </c>
      <c r="H44" s="322">
        <v>0</v>
      </c>
      <c r="I44" s="281"/>
      <c r="J44" s="24" t="s">
        <v>42</v>
      </c>
      <c r="K44" s="25"/>
      <c r="L44" s="26"/>
      <c r="M44" s="27"/>
      <c r="N44" s="28"/>
      <c r="O44" s="28"/>
      <c r="P44" s="55"/>
      <c r="Q44" s="297"/>
      <c r="S44" s="24" t="s">
        <v>42</v>
      </c>
      <c r="T44" s="25">
        <f t="shared" si="53"/>
        <v>44589.589529999997</v>
      </c>
      <c r="U44" s="26">
        <f t="shared" si="54"/>
        <v>2117.9</v>
      </c>
      <c r="V44" s="52">
        <f t="shared" si="55"/>
        <v>0</v>
      </c>
      <c r="W44" s="55">
        <f t="shared" si="56"/>
        <v>0</v>
      </c>
      <c r="X44" s="28">
        <f t="shared" si="57"/>
        <v>0</v>
      </c>
      <c r="Y44" s="55">
        <f t="shared" si="58"/>
        <v>0</v>
      </c>
      <c r="Z44" s="297">
        <f t="shared" si="58"/>
        <v>0</v>
      </c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3.5" customHeight="1" x14ac:dyDescent="0.25">
      <c r="A45" s="53" t="s">
        <v>43</v>
      </c>
      <c r="B45" s="78">
        <v>338.89035000000001</v>
      </c>
      <c r="C45" s="48">
        <v>328</v>
      </c>
      <c r="D45" s="364">
        <v>328</v>
      </c>
      <c r="E45" s="365">
        <v>328</v>
      </c>
      <c r="F45" s="47">
        <v>328</v>
      </c>
      <c r="G45" s="324">
        <v>328</v>
      </c>
      <c r="H45" s="322">
        <v>328</v>
      </c>
      <c r="I45" s="281"/>
      <c r="J45" s="24" t="s">
        <v>43</v>
      </c>
      <c r="K45" s="25"/>
      <c r="L45" s="26"/>
      <c r="M45" s="27"/>
      <c r="N45" s="28"/>
      <c r="O45" s="28"/>
      <c r="P45" s="55"/>
      <c r="Q45" s="297"/>
      <c r="S45" s="53" t="s">
        <v>43</v>
      </c>
      <c r="T45" s="38">
        <f t="shared" ref="T45:T60" si="59">+B45-K45</f>
        <v>338.89035000000001</v>
      </c>
      <c r="U45" s="26">
        <f t="shared" ref="U45:U60" si="60">+C45-L45</f>
        <v>328</v>
      </c>
      <c r="V45" s="39">
        <f t="shared" ref="V45:V60" si="61">+D45-M45</f>
        <v>328</v>
      </c>
      <c r="W45" s="40">
        <f t="shared" ref="W45:W60" si="62">+E45-N45</f>
        <v>328</v>
      </c>
      <c r="X45" s="40">
        <f t="shared" ref="X45:X60" si="63">+F45-O45</f>
        <v>328</v>
      </c>
      <c r="Y45" s="288">
        <f t="shared" ref="Y45:Y60" si="64">+G45-P45</f>
        <v>328</v>
      </c>
      <c r="Z45" s="299">
        <f t="shared" ref="Z45:Z60" si="65">+H45-Q45</f>
        <v>328</v>
      </c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3.5" customHeight="1" x14ac:dyDescent="0.25">
      <c r="A46" s="56" t="s">
        <v>10</v>
      </c>
      <c r="B46" s="78">
        <v>81.658119999999997</v>
      </c>
      <c r="C46" s="48">
        <v>82</v>
      </c>
      <c r="D46" s="364">
        <v>82</v>
      </c>
      <c r="E46" s="365">
        <v>82</v>
      </c>
      <c r="F46" s="47">
        <v>82</v>
      </c>
      <c r="G46" s="324">
        <v>82</v>
      </c>
      <c r="H46" s="322">
        <v>82</v>
      </c>
      <c r="I46" s="281"/>
      <c r="J46" s="36" t="s">
        <v>10</v>
      </c>
      <c r="K46" s="25"/>
      <c r="L46" s="26"/>
      <c r="M46" s="27"/>
      <c r="N46" s="28"/>
      <c r="O46" s="28"/>
      <c r="P46" s="55"/>
      <c r="Q46" s="297"/>
      <c r="S46" s="56" t="s">
        <v>10</v>
      </c>
      <c r="T46" s="38">
        <f t="shared" si="59"/>
        <v>81.658119999999997</v>
      </c>
      <c r="U46" s="26">
        <f t="shared" si="60"/>
        <v>82</v>
      </c>
      <c r="V46" s="39">
        <f t="shared" si="61"/>
        <v>82</v>
      </c>
      <c r="W46" s="40">
        <f t="shared" si="62"/>
        <v>82</v>
      </c>
      <c r="X46" s="40">
        <f t="shared" si="63"/>
        <v>82</v>
      </c>
      <c r="Y46" s="288">
        <f t="shared" si="64"/>
        <v>82</v>
      </c>
      <c r="Z46" s="299">
        <f t="shared" si="65"/>
        <v>82</v>
      </c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3.5" customHeight="1" x14ac:dyDescent="0.25">
      <c r="A47" s="56" t="s">
        <v>11</v>
      </c>
      <c r="B47" s="78">
        <v>257.23223000000002</v>
      </c>
      <c r="C47" s="48">
        <v>246</v>
      </c>
      <c r="D47" s="364">
        <v>246</v>
      </c>
      <c r="E47" s="365">
        <v>246</v>
      </c>
      <c r="F47" s="47">
        <v>246</v>
      </c>
      <c r="G47" s="324">
        <v>246</v>
      </c>
      <c r="H47" s="322">
        <v>246</v>
      </c>
      <c r="I47" s="281"/>
      <c r="J47" s="36" t="s">
        <v>11</v>
      </c>
      <c r="K47" s="25"/>
      <c r="L47" s="26"/>
      <c r="M47" s="27"/>
      <c r="N47" s="28"/>
      <c r="O47" s="28"/>
      <c r="P47" s="55"/>
      <c r="Q47" s="297"/>
      <c r="S47" s="56" t="s">
        <v>11</v>
      </c>
      <c r="T47" s="38">
        <f t="shared" si="59"/>
        <v>257.23223000000002</v>
      </c>
      <c r="U47" s="26">
        <f t="shared" si="60"/>
        <v>246</v>
      </c>
      <c r="V47" s="39">
        <f t="shared" si="61"/>
        <v>246</v>
      </c>
      <c r="W47" s="40">
        <f t="shared" si="62"/>
        <v>246</v>
      </c>
      <c r="X47" s="40">
        <f t="shared" si="63"/>
        <v>246</v>
      </c>
      <c r="Y47" s="288">
        <f t="shared" si="64"/>
        <v>246</v>
      </c>
      <c r="Z47" s="299">
        <f t="shared" si="65"/>
        <v>246</v>
      </c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3.5" customHeight="1" x14ac:dyDescent="0.25">
      <c r="A48" s="53" t="s">
        <v>44</v>
      </c>
      <c r="B48" s="78">
        <v>1222.8538599999999</v>
      </c>
      <c r="C48" s="48">
        <v>765.42763000000002</v>
      </c>
      <c r="D48" s="364">
        <v>1000</v>
      </c>
      <c r="E48" s="365">
        <v>1000</v>
      </c>
      <c r="F48" s="47">
        <v>1000</v>
      </c>
      <c r="G48" s="324">
        <v>1000</v>
      </c>
      <c r="H48" s="322">
        <v>1000</v>
      </c>
      <c r="I48" s="281"/>
      <c r="J48" s="24" t="s">
        <v>44</v>
      </c>
      <c r="K48" s="25"/>
      <c r="L48" s="26"/>
      <c r="M48" s="27"/>
      <c r="N48" s="28"/>
      <c r="O48" s="28"/>
      <c r="P48" s="55"/>
      <c r="Q48" s="297"/>
      <c r="S48" s="53" t="s">
        <v>44</v>
      </c>
      <c r="T48" s="38">
        <f t="shared" si="59"/>
        <v>1222.8538599999999</v>
      </c>
      <c r="U48" s="26">
        <f t="shared" si="60"/>
        <v>765.42763000000002</v>
      </c>
      <c r="V48" s="39">
        <f t="shared" si="61"/>
        <v>1000</v>
      </c>
      <c r="W48" s="40">
        <f t="shared" si="62"/>
        <v>1000</v>
      </c>
      <c r="X48" s="40">
        <f t="shared" si="63"/>
        <v>1000</v>
      </c>
      <c r="Y48" s="288">
        <f t="shared" si="64"/>
        <v>1000</v>
      </c>
      <c r="Z48" s="299">
        <f t="shared" si="65"/>
        <v>1000</v>
      </c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3.5" customHeight="1" x14ac:dyDescent="0.25">
      <c r="A49" s="53" t="s">
        <v>45</v>
      </c>
      <c r="B49" s="78">
        <v>29606.884010000002</v>
      </c>
      <c r="C49" s="48">
        <v>30281.73488</v>
      </c>
      <c r="D49" s="364">
        <v>30861</v>
      </c>
      <c r="E49" s="365">
        <v>31455</v>
      </c>
      <c r="F49" s="47">
        <v>20908</v>
      </c>
      <c r="G49" s="324">
        <v>21434</v>
      </c>
      <c r="H49" s="322">
        <v>22168</v>
      </c>
      <c r="I49" s="281"/>
      <c r="J49" s="53" t="s">
        <v>45</v>
      </c>
      <c r="K49" s="25"/>
      <c r="L49" s="26"/>
      <c r="M49" s="27"/>
      <c r="N49" s="28"/>
      <c r="O49" s="28"/>
      <c r="P49" s="55"/>
      <c r="Q49" s="297"/>
      <c r="S49" s="53" t="s">
        <v>45</v>
      </c>
      <c r="T49" s="38">
        <f t="shared" si="59"/>
        <v>29606.884010000002</v>
      </c>
      <c r="U49" s="26">
        <f t="shared" si="60"/>
        <v>30281.73488</v>
      </c>
      <c r="V49" s="39">
        <f t="shared" si="61"/>
        <v>30861</v>
      </c>
      <c r="W49" s="40">
        <f t="shared" si="62"/>
        <v>31455</v>
      </c>
      <c r="X49" s="40">
        <f t="shared" si="63"/>
        <v>20908</v>
      </c>
      <c r="Y49" s="288">
        <f t="shared" si="64"/>
        <v>21434</v>
      </c>
      <c r="Z49" s="299">
        <f t="shared" si="65"/>
        <v>22168</v>
      </c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3.5" customHeight="1" x14ac:dyDescent="0.25">
      <c r="A50" s="53" t="s">
        <v>92</v>
      </c>
      <c r="B50" s="78">
        <v>0</v>
      </c>
      <c r="C50" s="48">
        <v>0</v>
      </c>
      <c r="D50" s="364">
        <v>556612</v>
      </c>
      <c r="E50" s="365">
        <v>781925</v>
      </c>
      <c r="F50" s="47">
        <v>818908</v>
      </c>
      <c r="G50" s="324">
        <v>853717</v>
      </c>
      <c r="H50" s="322">
        <v>894996</v>
      </c>
      <c r="I50" s="281"/>
      <c r="J50" s="53" t="s">
        <v>92</v>
      </c>
      <c r="K50" s="25"/>
      <c r="L50" s="26"/>
      <c r="M50" s="27"/>
      <c r="N50" s="28"/>
      <c r="O50" s="28"/>
      <c r="P50" s="55"/>
      <c r="Q50" s="297"/>
      <c r="S50" s="53" t="s">
        <v>92</v>
      </c>
      <c r="T50" s="38">
        <f t="shared" ref="T50" si="66">+B50-K50</f>
        <v>0</v>
      </c>
      <c r="U50" s="26">
        <f t="shared" ref="U50" si="67">+C50-L50</f>
        <v>0</v>
      </c>
      <c r="V50" s="39">
        <f t="shared" ref="V50" si="68">+D50-M50</f>
        <v>556612</v>
      </c>
      <c r="W50" s="40">
        <f t="shared" ref="W50" si="69">+E50-N50</f>
        <v>781925</v>
      </c>
      <c r="X50" s="40">
        <f t="shared" ref="X50" si="70">+F50-O50</f>
        <v>818908</v>
      </c>
      <c r="Y50" s="288">
        <f t="shared" ref="Y50" si="71">+G50-P50</f>
        <v>853717</v>
      </c>
      <c r="Z50" s="299">
        <f t="shared" ref="Z50" si="72">+H50-Q50</f>
        <v>894996</v>
      </c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3.5" customHeight="1" x14ac:dyDescent="0.25">
      <c r="A51" s="53" t="s">
        <v>46</v>
      </c>
      <c r="B51" s="78">
        <v>7.7539400000000001</v>
      </c>
      <c r="C51" s="48">
        <v>11</v>
      </c>
      <c r="D51" s="364">
        <v>0</v>
      </c>
      <c r="E51" s="365">
        <v>0</v>
      </c>
      <c r="F51" s="47">
        <v>0</v>
      </c>
      <c r="G51" s="324">
        <v>0</v>
      </c>
      <c r="H51" s="322">
        <v>0</v>
      </c>
      <c r="I51" s="281"/>
      <c r="J51" s="24" t="s">
        <v>46</v>
      </c>
      <c r="K51" s="25"/>
      <c r="L51" s="26"/>
      <c r="M51" s="27"/>
      <c r="N51" s="28"/>
      <c r="O51" s="28"/>
      <c r="P51" s="55"/>
      <c r="Q51" s="297"/>
      <c r="S51" s="53" t="s">
        <v>46</v>
      </c>
      <c r="T51" s="38">
        <f t="shared" si="59"/>
        <v>7.7539400000000001</v>
      </c>
      <c r="U51" s="26">
        <f t="shared" si="60"/>
        <v>11</v>
      </c>
      <c r="V51" s="39">
        <f t="shared" si="61"/>
        <v>0</v>
      </c>
      <c r="W51" s="40">
        <f t="shared" si="62"/>
        <v>0</v>
      </c>
      <c r="X51" s="40">
        <f t="shared" si="63"/>
        <v>0</v>
      </c>
      <c r="Y51" s="288">
        <f t="shared" si="64"/>
        <v>0</v>
      </c>
      <c r="Z51" s="299">
        <f t="shared" si="65"/>
        <v>0</v>
      </c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3.5" customHeight="1" x14ac:dyDescent="0.25">
      <c r="A52" s="24" t="s">
        <v>47</v>
      </c>
      <c r="B52" s="74">
        <v>138951.27020999999</v>
      </c>
      <c r="C52" s="48">
        <v>149352</v>
      </c>
      <c r="D52" s="75">
        <v>156975</v>
      </c>
      <c r="E52" s="47">
        <v>165287</v>
      </c>
      <c r="F52" s="47">
        <v>173062</v>
      </c>
      <c r="G52" s="324">
        <v>180759</v>
      </c>
      <c r="H52" s="322">
        <v>189875</v>
      </c>
      <c r="I52" s="281"/>
      <c r="J52" s="24" t="s">
        <v>48</v>
      </c>
      <c r="K52" s="25">
        <f t="shared" ref="K52:P52" si="73">+SUM(K53:K56)</f>
        <v>0</v>
      </c>
      <c r="L52" s="26">
        <f t="shared" si="73"/>
        <v>0</v>
      </c>
      <c r="M52" s="27">
        <f t="shared" si="73"/>
        <v>0</v>
      </c>
      <c r="N52" s="28">
        <f t="shared" si="73"/>
        <v>0</v>
      </c>
      <c r="O52" s="28">
        <f t="shared" si="73"/>
        <v>0</v>
      </c>
      <c r="P52" s="55">
        <f t="shared" si="73"/>
        <v>0</v>
      </c>
      <c r="Q52" s="297">
        <f t="shared" ref="Q52" si="74">+SUM(Q53:Q56)</f>
        <v>0</v>
      </c>
      <c r="S52" s="24" t="s">
        <v>48</v>
      </c>
      <c r="T52" s="25">
        <f t="shared" si="59"/>
        <v>138951.27020999999</v>
      </c>
      <c r="U52" s="26">
        <f t="shared" si="60"/>
        <v>149352</v>
      </c>
      <c r="V52" s="27">
        <f t="shared" si="61"/>
        <v>156975</v>
      </c>
      <c r="W52" s="28">
        <f t="shared" si="62"/>
        <v>165287</v>
      </c>
      <c r="X52" s="28">
        <f t="shared" si="63"/>
        <v>173062</v>
      </c>
      <c r="Y52" s="55">
        <f t="shared" si="64"/>
        <v>180759</v>
      </c>
      <c r="Z52" s="297">
        <f t="shared" si="65"/>
        <v>189875</v>
      </c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3.5" customHeight="1" x14ac:dyDescent="0.25">
      <c r="A53" s="36" t="s">
        <v>10</v>
      </c>
      <c r="B53" s="74">
        <v>103237.37547999999</v>
      </c>
      <c r="C53" s="48">
        <v>112423</v>
      </c>
      <c r="D53" s="75">
        <v>118169</v>
      </c>
      <c r="E53" s="47">
        <v>124503</v>
      </c>
      <c r="F53" s="47">
        <v>130391</v>
      </c>
      <c r="G53" s="324">
        <v>135934</v>
      </c>
      <c r="H53" s="322">
        <v>142507</v>
      </c>
      <c r="I53" s="281"/>
      <c r="J53" s="36" t="s">
        <v>10</v>
      </c>
      <c r="K53" s="25"/>
      <c r="L53" s="26"/>
      <c r="M53" s="27"/>
      <c r="N53" s="28"/>
      <c r="O53" s="28"/>
      <c r="P53" s="55"/>
      <c r="Q53" s="297"/>
      <c r="S53" s="36" t="s">
        <v>10</v>
      </c>
      <c r="T53" s="25">
        <f t="shared" si="59"/>
        <v>103237.37547999999</v>
      </c>
      <c r="U53" s="26">
        <f t="shared" si="60"/>
        <v>112423</v>
      </c>
      <c r="V53" s="27">
        <f t="shared" si="61"/>
        <v>118169</v>
      </c>
      <c r="W53" s="28">
        <f t="shared" si="62"/>
        <v>124503</v>
      </c>
      <c r="X53" s="28">
        <f t="shared" si="63"/>
        <v>130391</v>
      </c>
      <c r="Y53" s="55">
        <f t="shared" si="64"/>
        <v>135934</v>
      </c>
      <c r="Z53" s="297">
        <f t="shared" si="65"/>
        <v>142507</v>
      </c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4.25" customHeight="1" x14ac:dyDescent="0.25">
      <c r="A54" s="57" t="s">
        <v>11</v>
      </c>
      <c r="B54" s="74">
        <v>630.63604999999995</v>
      </c>
      <c r="C54" s="48">
        <v>0</v>
      </c>
      <c r="D54" s="75">
        <v>0</v>
      </c>
      <c r="E54" s="47">
        <v>0</v>
      </c>
      <c r="F54" s="47">
        <v>0</v>
      </c>
      <c r="G54" s="324">
        <v>0</v>
      </c>
      <c r="H54" s="322">
        <v>0</v>
      </c>
      <c r="I54" s="281"/>
      <c r="J54" s="57" t="s">
        <v>11</v>
      </c>
      <c r="K54" s="25"/>
      <c r="L54" s="26"/>
      <c r="M54" s="27"/>
      <c r="N54" s="28"/>
      <c r="O54" s="28"/>
      <c r="P54" s="55"/>
      <c r="Q54" s="297"/>
      <c r="S54" s="57" t="s">
        <v>11</v>
      </c>
      <c r="T54" s="25">
        <f t="shared" si="59"/>
        <v>630.63604999999995</v>
      </c>
      <c r="U54" s="26">
        <f t="shared" si="60"/>
        <v>0</v>
      </c>
      <c r="V54" s="27">
        <f t="shared" si="61"/>
        <v>0</v>
      </c>
      <c r="W54" s="28">
        <f t="shared" si="62"/>
        <v>0</v>
      </c>
      <c r="X54" s="28">
        <f t="shared" si="63"/>
        <v>0</v>
      </c>
      <c r="Y54" s="55">
        <f t="shared" si="64"/>
        <v>0</v>
      </c>
      <c r="Z54" s="297">
        <f t="shared" si="65"/>
        <v>0</v>
      </c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4.25" customHeight="1" x14ac:dyDescent="0.25">
      <c r="A55" s="58" t="s">
        <v>12</v>
      </c>
      <c r="B55" s="74">
        <v>0</v>
      </c>
      <c r="C55" s="48">
        <v>0</v>
      </c>
      <c r="D55" s="75">
        <v>0</v>
      </c>
      <c r="E55" s="47">
        <v>0</v>
      </c>
      <c r="F55" s="47">
        <v>0</v>
      </c>
      <c r="G55" s="324">
        <v>0</v>
      </c>
      <c r="H55" s="322">
        <v>0</v>
      </c>
      <c r="I55" s="281"/>
      <c r="J55" s="58" t="s">
        <v>12</v>
      </c>
      <c r="K55" s="25"/>
      <c r="L55" s="26"/>
      <c r="M55" s="27"/>
      <c r="N55" s="28"/>
      <c r="O55" s="28"/>
      <c r="P55" s="55"/>
      <c r="Q55" s="297"/>
      <c r="S55" s="58" t="s">
        <v>12</v>
      </c>
      <c r="T55" s="25">
        <f t="shared" si="59"/>
        <v>0</v>
      </c>
      <c r="U55" s="26">
        <f t="shared" si="60"/>
        <v>0</v>
      </c>
      <c r="V55" s="27">
        <f t="shared" si="61"/>
        <v>0</v>
      </c>
      <c r="W55" s="28">
        <f t="shared" si="62"/>
        <v>0</v>
      </c>
      <c r="X55" s="28">
        <f t="shared" si="63"/>
        <v>0</v>
      </c>
      <c r="Y55" s="55">
        <f t="shared" si="64"/>
        <v>0</v>
      </c>
      <c r="Z55" s="297">
        <f t="shared" si="65"/>
        <v>0</v>
      </c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4.25" customHeight="1" x14ac:dyDescent="0.25">
      <c r="A56" s="36" t="s">
        <v>49</v>
      </c>
      <c r="B56" s="74">
        <v>35083.258679999999</v>
      </c>
      <c r="C56" s="48">
        <v>36929</v>
      </c>
      <c r="D56" s="75">
        <v>38806</v>
      </c>
      <c r="E56" s="47">
        <v>40784</v>
      </c>
      <c r="F56" s="47">
        <v>42671</v>
      </c>
      <c r="G56" s="324">
        <v>44825</v>
      </c>
      <c r="H56" s="322">
        <v>47368</v>
      </c>
      <c r="I56" s="281"/>
      <c r="J56" s="36" t="s">
        <v>49</v>
      </c>
      <c r="K56" s="25"/>
      <c r="L56" s="26"/>
      <c r="M56" s="27"/>
      <c r="N56" s="28"/>
      <c r="O56" s="28"/>
      <c r="P56" s="55"/>
      <c r="Q56" s="297"/>
      <c r="S56" s="36" t="s">
        <v>49</v>
      </c>
      <c r="T56" s="25">
        <f t="shared" si="59"/>
        <v>35083.258679999999</v>
      </c>
      <c r="U56" s="26">
        <f t="shared" si="60"/>
        <v>36929</v>
      </c>
      <c r="V56" s="27">
        <f t="shared" si="61"/>
        <v>38806</v>
      </c>
      <c r="W56" s="28">
        <f t="shared" si="62"/>
        <v>40784</v>
      </c>
      <c r="X56" s="28">
        <f t="shared" si="63"/>
        <v>42671</v>
      </c>
      <c r="Y56" s="55">
        <f t="shared" si="64"/>
        <v>44825</v>
      </c>
      <c r="Z56" s="297">
        <f t="shared" si="65"/>
        <v>47368</v>
      </c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4.25" customHeight="1" x14ac:dyDescent="0.25">
      <c r="A57" s="59" t="s">
        <v>50</v>
      </c>
      <c r="B57" s="74">
        <v>0.86316000000000015</v>
      </c>
      <c r="C57" s="48">
        <v>0</v>
      </c>
      <c r="D57" s="75">
        <v>0</v>
      </c>
      <c r="E57" s="47">
        <v>0</v>
      </c>
      <c r="F57" s="47">
        <v>0</v>
      </c>
      <c r="G57" s="324">
        <v>0</v>
      </c>
      <c r="H57" s="322"/>
      <c r="I57" s="281"/>
      <c r="J57" s="59" t="s">
        <v>50</v>
      </c>
      <c r="K57" s="25"/>
      <c r="L57" s="26"/>
      <c r="M57" s="27"/>
      <c r="N57" s="28"/>
      <c r="O57" s="28"/>
      <c r="P57" s="55"/>
      <c r="Q57" s="297"/>
      <c r="S57" s="59" t="s">
        <v>50</v>
      </c>
      <c r="T57" s="25">
        <f t="shared" si="59"/>
        <v>0.86316000000000015</v>
      </c>
      <c r="U57" s="26">
        <f t="shared" si="60"/>
        <v>0</v>
      </c>
      <c r="V57" s="27">
        <f t="shared" si="61"/>
        <v>0</v>
      </c>
      <c r="W57" s="28">
        <f t="shared" si="62"/>
        <v>0</v>
      </c>
      <c r="X57" s="28">
        <f t="shared" si="63"/>
        <v>0</v>
      </c>
      <c r="Y57" s="55">
        <f t="shared" si="64"/>
        <v>0</v>
      </c>
      <c r="Z57" s="297">
        <f t="shared" si="65"/>
        <v>0</v>
      </c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4.25" customHeight="1" x14ac:dyDescent="0.25">
      <c r="A58" s="59" t="s">
        <v>51</v>
      </c>
      <c r="B58" s="74">
        <v>623.38842999999997</v>
      </c>
      <c r="C58" s="48">
        <v>-43</v>
      </c>
      <c r="D58" s="75">
        <v>0</v>
      </c>
      <c r="E58" s="47">
        <v>0</v>
      </c>
      <c r="F58" s="47">
        <v>0</v>
      </c>
      <c r="G58" s="324">
        <v>0</v>
      </c>
      <c r="H58" s="322">
        <v>0</v>
      </c>
      <c r="I58" s="281"/>
      <c r="J58" s="59" t="s">
        <v>51</v>
      </c>
      <c r="K58" s="25"/>
      <c r="L58" s="26"/>
      <c r="M58" s="27"/>
      <c r="N58" s="28"/>
      <c r="O58" s="28"/>
      <c r="P58" s="55"/>
      <c r="Q58" s="297"/>
      <c r="S58" s="59" t="s">
        <v>51</v>
      </c>
      <c r="T58" s="25">
        <f t="shared" si="59"/>
        <v>623.38842999999997</v>
      </c>
      <c r="U58" s="26">
        <f t="shared" si="60"/>
        <v>-43</v>
      </c>
      <c r="V58" s="27">
        <f t="shared" si="61"/>
        <v>0</v>
      </c>
      <c r="W58" s="28">
        <f t="shared" si="62"/>
        <v>0</v>
      </c>
      <c r="X58" s="28">
        <f t="shared" si="63"/>
        <v>0</v>
      </c>
      <c r="Y58" s="55">
        <f t="shared" si="64"/>
        <v>0</v>
      </c>
      <c r="Z58" s="297">
        <f t="shared" si="65"/>
        <v>0</v>
      </c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4.25" customHeight="1" x14ac:dyDescent="0.25">
      <c r="A59" s="59" t="s">
        <v>52</v>
      </c>
      <c r="B59" s="74">
        <v>102613.12388999999</v>
      </c>
      <c r="C59" s="48">
        <v>112466</v>
      </c>
      <c r="D59" s="75">
        <v>118169</v>
      </c>
      <c r="E59" s="47">
        <v>124503</v>
      </c>
      <c r="F59" s="47">
        <v>130391</v>
      </c>
      <c r="G59" s="324">
        <v>135934</v>
      </c>
      <c r="H59" s="322">
        <v>142507</v>
      </c>
      <c r="I59" s="281"/>
      <c r="J59" s="59" t="s">
        <v>52</v>
      </c>
      <c r="K59" s="25"/>
      <c r="L59" s="26"/>
      <c r="M59" s="27"/>
      <c r="N59" s="28"/>
      <c r="O59" s="28"/>
      <c r="P59" s="55"/>
      <c r="Q59" s="297"/>
      <c r="S59" s="59" t="s">
        <v>52</v>
      </c>
      <c r="T59" s="25">
        <f t="shared" si="59"/>
        <v>102613.12388999999</v>
      </c>
      <c r="U59" s="26">
        <f t="shared" si="60"/>
        <v>112466</v>
      </c>
      <c r="V59" s="27">
        <f t="shared" si="61"/>
        <v>118169</v>
      </c>
      <c r="W59" s="28">
        <f t="shared" si="62"/>
        <v>124503</v>
      </c>
      <c r="X59" s="28">
        <f t="shared" si="63"/>
        <v>130391</v>
      </c>
      <c r="Y59" s="55">
        <f t="shared" si="64"/>
        <v>135934</v>
      </c>
      <c r="Z59" s="297">
        <f t="shared" si="65"/>
        <v>142507</v>
      </c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4.25" customHeight="1" thickBot="1" x14ac:dyDescent="0.3">
      <c r="A60" s="60" t="s">
        <v>53</v>
      </c>
      <c r="B60" s="372">
        <v>35083.258679999999</v>
      </c>
      <c r="C60" s="373">
        <v>36929</v>
      </c>
      <c r="D60" s="374">
        <v>38806</v>
      </c>
      <c r="E60" s="375">
        <v>40784</v>
      </c>
      <c r="F60" s="375">
        <v>42671</v>
      </c>
      <c r="G60" s="376">
        <v>44825</v>
      </c>
      <c r="H60" s="377">
        <v>47368</v>
      </c>
      <c r="I60" s="281"/>
      <c r="J60" s="60" t="s">
        <v>53</v>
      </c>
      <c r="K60" s="61"/>
      <c r="L60" s="62"/>
      <c r="M60" s="63"/>
      <c r="N60" s="64"/>
      <c r="O60" s="64"/>
      <c r="P60" s="289"/>
      <c r="Q60" s="300"/>
      <c r="S60" s="60" t="s">
        <v>53</v>
      </c>
      <c r="T60" s="61">
        <f t="shared" si="59"/>
        <v>35083.258679999999</v>
      </c>
      <c r="U60" s="62">
        <f t="shared" si="60"/>
        <v>36929</v>
      </c>
      <c r="V60" s="63">
        <f t="shared" si="61"/>
        <v>38806</v>
      </c>
      <c r="W60" s="64">
        <f t="shared" si="62"/>
        <v>40784</v>
      </c>
      <c r="X60" s="64">
        <f t="shared" si="63"/>
        <v>42671</v>
      </c>
      <c r="Y60" s="289">
        <f t="shared" si="64"/>
        <v>44825</v>
      </c>
      <c r="Z60" s="300">
        <f t="shared" si="65"/>
        <v>47368</v>
      </c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3.5" customHeight="1" x14ac:dyDescent="0.25">
      <c r="A61" s="16" t="s">
        <v>54</v>
      </c>
      <c r="B61" s="378">
        <f t="shared" ref="B61:H61" si="75">B62+B66</f>
        <v>15340056.709147647</v>
      </c>
      <c r="C61" s="379">
        <f t="shared" si="75"/>
        <v>17193169</v>
      </c>
      <c r="D61" s="380">
        <f t="shared" si="75"/>
        <v>18027164</v>
      </c>
      <c r="E61" s="381">
        <f t="shared" si="75"/>
        <v>18953937</v>
      </c>
      <c r="F61" s="381">
        <f t="shared" si="75"/>
        <v>19892707</v>
      </c>
      <c r="G61" s="382">
        <f t="shared" si="75"/>
        <v>20204932</v>
      </c>
      <c r="H61" s="383">
        <f t="shared" si="75"/>
        <v>21062395</v>
      </c>
      <c r="I61" s="281"/>
      <c r="J61" s="16" t="s">
        <v>54</v>
      </c>
      <c r="K61" s="69">
        <f t="shared" ref="K61:P61" si="76">K62+K66</f>
        <v>0</v>
      </c>
      <c r="L61" s="66">
        <f t="shared" si="76"/>
        <v>0</v>
      </c>
      <c r="M61" s="70">
        <f t="shared" si="76"/>
        <v>0</v>
      </c>
      <c r="N61" s="71">
        <f t="shared" si="76"/>
        <v>0</v>
      </c>
      <c r="O61" s="71">
        <f t="shared" si="76"/>
        <v>0</v>
      </c>
      <c r="P61" s="314">
        <f t="shared" si="76"/>
        <v>0</v>
      </c>
      <c r="Q61" s="309">
        <f t="shared" ref="Q61" si="77">Q62+Q66</f>
        <v>0</v>
      </c>
      <c r="S61" s="16" t="s">
        <v>54</v>
      </c>
      <c r="T61" s="69">
        <f t="shared" ref="T61:Y61" si="78">T62+T66</f>
        <v>15340056.709147647</v>
      </c>
      <c r="U61" s="66">
        <f t="shared" si="78"/>
        <v>17193169</v>
      </c>
      <c r="V61" s="70">
        <f t="shared" si="78"/>
        <v>18027164</v>
      </c>
      <c r="W61" s="71">
        <f t="shared" si="78"/>
        <v>18953937</v>
      </c>
      <c r="X61" s="71">
        <f t="shared" si="78"/>
        <v>19892707</v>
      </c>
      <c r="Y61" s="314">
        <f t="shared" si="78"/>
        <v>20204932</v>
      </c>
      <c r="Z61" s="309">
        <f t="shared" ref="Z61" si="79">Z62+Z66</f>
        <v>21062395</v>
      </c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3.5" customHeight="1" x14ac:dyDescent="0.25">
      <c r="A62" s="73" t="s">
        <v>55</v>
      </c>
      <c r="B62" s="366">
        <f>B63</f>
        <v>10135746.926617621</v>
      </c>
      <c r="C62" s="367">
        <f t="shared" ref="C62:H62" si="80">C63</f>
        <v>11236503</v>
      </c>
      <c r="D62" s="368">
        <f t="shared" si="80"/>
        <v>11742106</v>
      </c>
      <c r="E62" s="369">
        <f t="shared" si="80"/>
        <v>12329896</v>
      </c>
      <c r="F62" s="369">
        <f t="shared" si="80"/>
        <v>12939522</v>
      </c>
      <c r="G62" s="370">
        <f t="shared" si="80"/>
        <v>13423484</v>
      </c>
      <c r="H62" s="371">
        <f t="shared" si="80"/>
        <v>13993046</v>
      </c>
      <c r="I62" s="281"/>
      <c r="J62" s="73" t="s">
        <v>55</v>
      </c>
      <c r="K62" s="42">
        <f t="shared" ref="K62:Q62" si="81">K63</f>
        <v>0</v>
      </c>
      <c r="L62" s="43">
        <f t="shared" si="81"/>
        <v>0</v>
      </c>
      <c r="M62" s="44">
        <f t="shared" si="81"/>
        <v>0</v>
      </c>
      <c r="N62" s="45">
        <f t="shared" si="81"/>
        <v>0</v>
      </c>
      <c r="O62" s="45">
        <f t="shared" si="81"/>
        <v>0</v>
      </c>
      <c r="P62" s="287">
        <f t="shared" si="81"/>
        <v>0</v>
      </c>
      <c r="Q62" s="298">
        <f t="shared" si="81"/>
        <v>0</v>
      </c>
      <c r="S62" s="73" t="s">
        <v>55</v>
      </c>
      <c r="T62" s="42">
        <f t="shared" ref="T62:Z62" si="82">T63</f>
        <v>10135746.926617621</v>
      </c>
      <c r="U62" s="43">
        <f t="shared" si="82"/>
        <v>11236503</v>
      </c>
      <c r="V62" s="44">
        <f t="shared" si="82"/>
        <v>11742106</v>
      </c>
      <c r="W62" s="45">
        <f t="shared" si="82"/>
        <v>12329896</v>
      </c>
      <c r="X62" s="45">
        <f t="shared" si="82"/>
        <v>12939522</v>
      </c>
      <c r="Y62" s="287">
        <f t="shared" si="82"/>
        <v>13423484</v>
      </c>
      <c r="Z62" s="298">
        <f t="shared" si="82"/>
        <v>13993046</v>
      </c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3.5" customHeight="1" x14ac:dyDescent="0.25">
      <c r="A63" s="29" t="s">
        <v>56</v>
      </c>
      <c r="B63" s="74">
        <f>+B64+B65</f>
        <v>10135746.926617621</v>
      </c>
      <c r="C63" s="48">
        <f>+C64+C65</f>
        <v>11236503</v>
      </c>
      <c r="D63" s="75">
        <f>+D64+D65</f>
        <v>11742106</v>
      </c>
      <c r="E63" s="47">
        <f t="shared" ref="E63:H63" si="83">+E64+E65</f>
        <v>12329896</v>
      </c>
      <c r="F63" s="47">
        <f t="shared" si="83"/>
        <v>12939522</v>
      </c>
      <c r="G63" s="324">
        <f t="shared" si="83"/>
        <v>13423484</v>
      </c>
      <c r="H63" s="322">
        <f t="shared" si="83"/>
        <v>13993046</v>
      </c>
      <c r="I63" s="281"/>
      <c r="J63" s="29" t="s">
        <v>56</v>
      </c>
      <c r="K63" s="25">
        <f t="shared" ref="K63:P63" si="84">+K64+K65</f>
        <v>0</v>
      </c>
      <c r="L63" s="26">
        <f t="shared" si="84"/>
        <v>0</v>
      </c>
      <c r="M63" s="27">
        <f t="shared" si="84"/>
        <v>0</v>
      </c>
      <c r="N63" s="28">
        <f t="shared" si="84"/>
        <v>0</v>
      </c>
      <c r="O63" s="28">
        <f t="shared" si="84"/>
        <v>0</v>
      </c>
      <c r="P63" s="55">
        <f t="shared" si="84"/>
        <v>0</v>
      </c>
      <c r="Q63" s="297">
        <f t="shared" ref="Q63" si="85">+Q64+Q65</f>
        <v>0</v>
      </c>
      <c r="S63" s="29" t="s">
        <v>56</v>
      </c>
      <c r="T63" s="25">
        <f t="shared" ref="T63:Y63" si="86">T64+T65</f>
        <v>10135746.926617621</v>
      </c>
      <c r="U63" s="26">
        <f t="shared" si="86"/>
        <v>11236503</v>
      </c>
      <c r="V63" s="27">
        <f t="shared" si="86"/>
        <v>11742106</v>
      </c>
      <c r="W63" s="28">
        <f t="shared" si="86"/>
        <v>12329896</v>
      </c>
      <c r="X63" s="28">
        <f t="shared" si="86"/>
        <v>12939522</v>
      </c>
      <c r="Y63" s="55">
        <f t="shared" si="86"/>
        <v>13423484</v>
      </c>
      <c r="Z63" s="297">
        <f t="shared" ref="Z63" si="87">Z64+Z65</f>
        <v>13993046</v>
      </c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3.5" customHeight="1" x14ac:dyDescent="0.25">
      <c r="A64" s="29" t="s">
        <v>57</v>
      </c>
      <c r="B64" s="74">
        <v>9887240.0010676198</v>
      </c>
      <c r="C64" s="48">
        <v>10802130</v>
      </c>
      <c r="D64" s="75">
        <v>11524022</v>
      </c>
      <c r="E64" s="47">
        <v>12111684</v>
      </c>
      <c r="F64" s="47">
        <v>12721683</v>
      </c>
      <c r="G64" s="324">
        <v>13207197</v>
      </c>
      <c r="H64" s="322">
        <v>13777981</v>
      </c>
      <c r="I64" s="281"/>
      <c r="J64" s="29" t="s">
        <v>57</v>
      </c>
      <c r="K64" s="25"/>
      <c r="L64" s="26"/>
      <c r="M64" s="27"/>
      <c r="N64" s="47"/>
      <c r="O64" s="47"/>
      <c r="P64" s="324"/>
      <c r="Q64" s="322"/>
      <c r="S64" s="29" t="s">
        <v>57</v>
      </c>
      <c r="T64" s="25">
        <f t="shared" ref="T64:Z65" si="88">+B64-K64</f>
        <v>9887240.0010676198</v>
      </c>
      <c r="U64" s="26">
        <f t="shared" si="88"/>
        <v>10802130</v>
      </c>
      <c r="V64" s="27">
        <f t="shared" si="88"/>
        <v>11524022</v>
      </c>
      <c r="W64" s="28">
        <f t="shared" si="88"/>
        <v>12111684</v>
      </c>
      <c r="X64" s="28">
        <f t="shared" si="88"/>
        <v>12721683</v>
      </c>
      <c r="Y64" s="55">
        <f t="shared" si="88"/>
        <v>13207197</v>
      </c>
      <c r="Z64" s="297">
        <f t="shared" si="88"/>
        <v>13777981</v>
      </c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3.5" customHeight="1" x14ac:dyDescent="0.25">
      <c r="A65" s="29" t="s">
        <v>58</v>
      </c>
      <c r="B65" s="74">
        <v>248506.92555000001</v>
      </c>
      <c r="C65" s="48">
        <v>434373</v>
      </c>
      <c r="D65" s="75">
        <v>218084</v>
      </c>
      <c r="E65" s="47">
        <v>218212</v>
      </c>
      <c r="F65" s="47">
        <v>217839</v>
      </c>
      <c r="G65" s="324">
        <v>216287</v>
      </c>
      <c r="H65" s="322">
        <v>215065</v>
      </c>
      <c r="I65" s="281"/>
      <c r="J65" s="29" t="s">
        <v>58</v>
      </c>
      <c r="K65" s="74"/>
      <c r="L65" s="48"/>
      <c r="M65" s="75"/>
      <c r="N65" s="47"/>
      <c r="O65" s="47"/>
      <c r="P65" s="324"/>
      <c r="Q65" s="322"/>
      <c r="S65" s="29" t="s">
        <v>58</v>
      </c>
      <c r="T65" s="25">
        <f t="shared" si="88"/>
        <v>248506.92555000001</v>
      </c>
      <c r="U65" s="26">
        <f t="shared" si="88"/>
        <v>434373</v>
      </c>
      <c r="V65" s="27">
        <f t="shared" si="88"/>
        <v>218084</v>
      </c>
      <c r="W65" s="28">
        <f t="shared" si="88"/>
        <v>218212</v>
      </c>
      <c r="X65" s="28">
        <f t="shared" si="88"/>
        <v>217839</v>
      </c>
      <c r="Y65" s="55">
        <f t="shared" si="88"/>
        <v>216287</v>
      </c>
      <c r="Z65" s="297">
        <f t="shared" si="88"/>
        <v>215065</v>
      </c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3.5" customHeight="1" x14ac:dyDescent="0.25">
      <c r="A66" s="73" t="s">
        <v>59</v>
      </c>
      <c r="B66" s="366">
        <f>B67</f>
        <v>5204309.7825300265</v>
      </c>
      <c r="C66" s="367">
        <f t="shared" ref="C66:H66" si="89">C67</f>
        <v>5956666</v>
      </c>
      <c r="D66" s="368">
        <f>D67</f>
        <v>6285058</v>
      </c>
      <c r="E66" s="369">
        <f t="shared" si="89"/>
        <v>6624041</v>
      </c>
      <c r="F66" s="369">
        <f t="shared" si="89"/>
        <v>6953185</v>
      </c>
      <c r="G66" s="370">
        <f t="shared" si="89"/>
        <v>6781448</v>
      </c>
      <c r="H66" s="371">
        <f t="shared" si="89"/>
        <v>7069349</v>
      </c>
      <c r="I66" s="281"/>
      <c r="J66" s="73" t="s">
        <v>59</v>
      </c>
      <c r="K66" s="42">
        <f t="shared" ref="K66:Q66" si="90">K67</f>
        <v>0</v>
      </c>
      <c r="L66" s="43">
        <f t="shared" si="90"/>
        <v>0</v>
      </c>
      <c r="M66" s="44">
        <f t="shared" si="90"/>
        <v>0</v>
      </c>
      <c r="N66" s="45">
        <f t="shared" si="90"/>
        <v>0</v>
      </c>
      <c r="O66" s="45">
        <f t="shared" si="90"/>
        <v>0</v>
      </c>
      <c r="P66" s="287">
        <f t="shared" si="90"/>
        <v>0</v>
      </c>
      <c r="Q66" s="298">
        <f t="shared" si="90"/>
        <v>0</v>
      </c>
      <c r="S66" s="73" t="s">
        <v>59</v>
      </c>
      <c r="T66" s="42">
        <f t="shared" ref="T66:Z66" si="91">T67</f>
        <v>5204309.7825300265</v>
      </c>
      <c r="U66" s="43">
        <f t="shared" si="91"/>
        <v>5956666</v>
      </c>
      <c r="V66" s="44">
        <f t="shared" si="91"/>
        <v>6285058</v>
      </c>
      <c r="W66" s="45">
        <f t="shared" si="91"/>
        <v>6624041</v>
      </c>
      <c r="X66" s="45">
        <f t="shared" si="91"/>
        <v>6953185</v>
      </c>
      <c r="Y66" s="287">
        <f t="shared" si="91"/>
        <v>6781448</v>
      </c>
      <c r="Z66" s="298">
        <f t="shared" si="91"/>
        <v>7069349</v>
      </c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3.5" customHeight="1" x14ac:dyDescent="0.25">
      <c r="A67" s="29" t="s">
        <v>56</v>
      </c>
      <c r="B67" s="74">
        <v>5204309.7825300265</v>
      </c>
      <c r="C67" s="48">
        <v>5956666</v>
      </c>
      <c r="D67" s="75">
        <v>6285058</v>
      </c>
      <c r="E67" s="47">
        <v>6624041</v>
      </c>
      <c r="F67" s="47">
        <v>6953185</v>
      </c>
      <c r="G67" s="324">
        <v>6781448</v>
      </c>
      <c r="H67" s="322">
        <v>7069349</v>
      </c>
      <c r="I67" s="281"/>
      <c r="J67" s="29" t="s">
        <v>56</v>
      </c>
      <c r="K67" s="74"/>
      <c r="L67" s="48"/>
      <c r="M67" s="75"/>
      <c r="N67" s="47"/>
      <c r="O67" s="47"/>
      <c r="P67" s="324"/>
      <c r="Q67" s="322"/>
      <c r="S67" s="29" t="s">
        <v>56</v>
      </c>
      <c r="T67" s="25">
        <f t="shared" ref="T67:Z68" si="92">+B67-K67</f>
        <v>5204309.7825300265</v>
      </c>
      <c r="U67" s="26">
        <f t="shared" si="92"/>
        <v>5956666</v>
      </c>
      <c r="V67" s="27">
        <f t="shared" si="92"/>
        <v>6285058</v>
      </c>
      <c r="W67" s="28">
        <f t="shared" si="92"/>
        <v>6624041</v>
      </c>
      <c r="X67" s="28">
        <f t="shared" si="92"/>
        <v>6953185</v>
      </c>
      <c r="Y67" s="55">
        <f t="shared" si="92"/>
        <v>6781448</v>
      </c>
      <c r="Z67" s="297">
        <f t="shared" si="92"/>
        <v>7069349</v>
      </c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4.25" customHeight="1" thickBot="1" x14ac:dyDescent="0.3">
      <c r="A68" s="77" t="s">
        <v>60</v>
      </c>
      <c r="B68" s="78">
        <v>47474</v>
      </c>
      <c r="C68" s="48">
        <v>49532</v>
      </c>
      <c r="D68" s="364">
        <v>49649</v>
      </c>
      <c r="E68" s="365">
        <v>48791</v>
      </c>
      <c r="F68" s="365">
        <v>47057</v>
      </c>
      <c r="G68" s="384">
        <v>44841</v>
      </c>
      <c r="H68" s="385">
        <v>42221</v>
      </c>
      <c r="I68" s="281"/>
      <c r="J68" s="77" t="s">
        <v>60</v>
      </c>
      <c r="K68" s="78"/>
      <c r="L68" s="48"/>
      <c r="M68" s="75"/>
      <c r="N68" s="47"/>
      <c r="O68" s="47"/>
      <c r="P68" s="324"/>
      <c r="Q68" s="322"/>
      <c r="S68" s="77" t="s">
        <v>60</v>
      </c>
      <c r="T68" s="38">
        <f t="shared" si="92"/>
        <v>47474</v>
      </c>
      <c r="U68" s="26">
        <f t="shared" si="92"/>
        <v>49532</v>
      </c>
      <c r="V68" s="39">
        <f t="shared" si="92"/>
        <v>49649</v>
      </c>
      <c r="W68" s="40">
        <f t="shared" si="92"/>
        <v>48791</v>
      </c>
      <c r="X68" s="40">
        <f t="shared" si="92"/>
        <v>47057</v>
      </c>
      <c r="Y68" s="288">
        <f t="shared" si="92"/>
        <v>44841</v>
      </c>
      <c r="Z68" s="299">
        <f t="shared" si="92"/>
        <v>42221</v>
      </c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4.25" customHeight="1" thickBot="1" x14ac:dyDescent="0.3">
      <c r="A69" s="79" t="s">
        <v>61</v>
      </c>
      <c r="B69" s="386">
        <f t="shared" ref="B69:H69" si="93">B37+B34+B29+B17+B5</f>
        <v>23271326.375997089</v>
      </c>
      <c r="C69" s="387">
        <f t="shared" si="93"/>
        <v>24568742.1065</v>
      </c>
      <c r="D69" s="388">
        <f t="shared" si="93"/>
        <v>27537898</v>
      </c>
      <c r="E69" s="389">
        <f t="shared" si="93"/>
        <v>28795893</v>
      </c>
      <c r="F69" s="389">
        <f t="shared" si="93"/>
        <v>29745102</v>
      </c>
      <c r="G69" s="390">
        <f t="shared" si="93"/>
        <v>30820091</v>
      </c>
      <c r="H69" s="391">
        <f t="shared" si="93"/>
        <v>32277104</v>
      </c>
      <c r="I69" s="281"/>
      <c r="J69" s="79" t="s">
        <v>61</v>
      </c>
      <c r="K69" s="80">
        <f t="shared" ref="K69:Q69" si="94">+K5+K17+K29+K34+K37</f>
        <v>0</v>
      </c>
      <c r="L69" s="81">
        <f t="shared" si="94"/>
        <v>0</v>
      </c>
      <c r="M69" s="82">
        <f t="shared" si="94"/>
        <v>36847</v>
      </c>
      <c r="N69" s="83">
        <f t="shared" si="94"/>
        <v>37329</v>
      </c>
      <c r="O69" s="83">
        <f t="shared" si="94"/>
        <v>37720</v>
      </c>
      <c r="P69" s="240">
        <f t="shared" si="94"/>
        <v>38214</v>
      </c>
      <c r="Q69" s="310">
        <f t="shared" si="94"/>
        <v>38861</v>
      </c>
      <c r="S69" s="79" t="s">
        <v>61</v>
      </c>
      <c r="T69" s="80">
        <f t="shared" ref="T69:Z69" si="95">+T37+T34+T29+T17+T5</f>
        <v>23271326.375997089</v>
      </c>
      <c r="U69" s="81">
        <f t="shared" si="95"/>
        <v>24568742.1065</v>
      </c>
      <c r="V69" s="82">
        <f t="shared" si="95"/>
        <v>27501051</v>
      </c>
      <c r="W69" s="83">
        <f t="shared" si="95"/>
        <v>28758564</v>
      </c>
      <c r="X69" s="83">
        <f t="shared" si="95"/>
        <v>29707382</v>
      </c>
      <c r="Y69" s="240">
        <f t="shared" si="95"/>
        <v>30781877</v>
      </c>
      <c r="Z69" s="310">
        <f t="shared" si="95"/>
        <v>32238243</v>
      </c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3.5" customHeight="1" x14ac:dyDescent="0.25">
      <c r="A70" s="84" t="s">
        <v>62</v>
      </c>
      <c r="B70" s="392">
        <f>B9+B13+B16+B18+B19+B29+B46+B51+B53+B39+B38+B42+B43+B50</f>
        <v>18385739.415149003</v>
      </c>
      <c r="C70" s="159">
        <f>C9+C13+C16+C18+C19+C29+C46+C51+C53+C39+C38+C42+C43+C50+C41</f>
        <v>19735892.043990001</v>
      </c>
      <c r="D70" s="393">
        <f t="shared" ref="D70:H70" si="96">D9+D13+D16+D18+D19+D29+D46+D51+D53+D39+D38+D42+D43+D50+D41</f>
        <v>22958811</v>
      </c>
      <c r="E70" s="158">
        <f t="shared" si="96"/>
        <v>23741420</v>
      </c>
      <c r="F70" s="158">
        <f t="shared" si="96"/>
        <v>24517106</v>
      </c>
      <c r="G70" s="325">
        <f t="shared" si="96"/>
        <v>25319461</v>
      </c>
      <c r="H70" s="323">
        <f t="shared" si="96"/>
        <v>26469126</v>
      </c>
      <c r="I70" s="281"/>
      <c r="J70" s="84" t="s">
        <v>62</v>
      </c>
      <c r="K70" s="392">
        <f>K9+K13+K16+K18+K19+K29+K46+K51+K53+K39+K38+K42+K43+K50</f>
        <v>0</v>
      </c>
      <c r="L70" s="159">
        <f>L9+L13+L16+L18+L19+L29+L46+L51+L53+L39+L38+L42+L43+L50+L41</f>
        <v>0</v>
      </c>
      <c r="M70" s="393">
        <f t="shared" ref="M70:Q70" si="97">M9+M13+M16+M18+M19+M29+M46+M51+M53+M39+M38+M42+M43+M50+M41</f>
        <v>0</v>
      </c>
      <c r="N70" s="158">
        <f t="shared" si="97"/>
        <v>0</v>
      </c>
      <c r="O70" s="158">
        <f t="shared" si="97"/>
        <v>0</v>
      </c>
      <c r="P70" s="325">
        <f t="shared" si="97"/>
        <v>0</v>
      </c>
      <c r="Q70" s="323">
        <f t="shared" si="97"/>
        <v>0</v>
      </c>
      <c r="S70" s="84" t="s">
        <v>62</v>
      </c>
      <c r="T70" s="392">
        <f>T9+T13+T16+T18+T19+T29+T46+T51+T53+T39+T38+T42+T43+T50</f>
        <v>18385739.415149003</v>
      </c>
      <c r="U70" s="159">
        <f>U9+U13+U16+U18+U19+U29+U46+U51+U53+U39+U38+U42+U43+U50+U41</f>
        <v>19735892.043990001</v>
      </c>
      <c r="V70" s="393">
        <f t="shared" ref="V70:Z70" si="98">V9+V13+V16+V18+V19+V29+V46+V51+V53+V39+V38+V42+V43+V50+V41</f>
        <v>22958811</v>
      </c>
      <c r="W70" s="158">
        <f t="shared" si="98"/>
        <v>23741420</v>
      </c>
      <c r="X70" s="158">
        <f t="shared" si="98"/>
        <v>24517106</v>
      </c>
      <c r="Y70" s="325">
        <f t="shared" si="98"/>
        <v>25319461</v>
      </c>
      <c r="Z70" s="323">
        <f t="shared" si="98"/>
        <v>26469126</v>
      </c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3.5" customHeight="1" x14ac:dyDescent="0.25">
      <c r="A71" s="84" t="s">
        <v>63</v>
      </c>
      <c r="B71" s="392">
        <f>+B60</f>
        <v>35083.258679999999</v>
      </c>
      <c r="C71" s="159">
        <f t="shared" ref="C71:H71" si="99">0+C56</f>
        <v>36929</v>
      </c>
      <c r="D71" s="393">
        <f t="shared" si="99"/>
        <v>38806</v>
      </c>
      <c r="E71" s="158">
        <f t="shared" si="99"/>
        <v>40784</v>
      </c>
      <c r="F71" s="158">
        <f t="shared" si="99"/>
        <v>42671</v>
      </c>
      <c r="G71" s="325">
        <f t="shared" si="99"/>
        <v>44825</v>
      </c>
      <c r="H71" s="323">
        <f t="shared" si="99"/>
        <v>47368</v>
      </c>
      <c r="I71" s="281"/>
      <c r="J71" s="84" t="s">
        <v>63</v>
      </c>
      <c r="K71" s="392">
        <f>+K60</f>
        <v>0</v>
      </c>
      <c r="L71" s="159">
        <f t="shared" ref="L71:Q71" si="100">0+L56</f>
        <v>0</v>
      </c>
      <c r="M71" s="393">
        <f t="shared" si="100"/>
        <v>0</v>
      </c>
      <c r="N71" s="158">
        <f t="shared" si="100"/>
        <v>0</v>
      </c>
      <c r="O71" s="158">
        <f t="shared" si="100"/>
        <v>0</v>
      </c>
      <c r="P71" s="325">
        <f t="shared" si="100"/>
        <v>0</v>
      </c>
      <c r="Q71" s="323">
        <f t="shared" si="100"/>
        <v>0</v>
      </c>
      <c r="S71" s="84" t="s">
        <v>63</v>
      </c>
      <c r="T71" s="392">
        <f>+T60</f>
        <v>35083.258679999999</v>
      </c>
      <c r="U71" s="159">
        <f t="shared" ref="U71:Z71" si="101">0+U56</f>
        <v>36929</v>
      </c>
      <c r="V71" s="393">
        <f t="shared" si="101"/>
        <v>38806</v>
      </c>
      <c r="W71" s="158">
        <f t="shared" si="101"/>
        <v>40784</v>
      </c>
      <c r="X71" s="158">
        <f t="shared" si="101"/>
        <v>42671</v>
      </c>
      <c r="Y71" s="325">
        <f t="shared" si="101"/>
        <v>44825</v>
      </c>
      <c r="Z71" s="323">
        <f t="shared" si="101"/>
        <v>47368</v>
      </c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3.5" customHeight="1" x14ac:dyDescent="0.25">
      <c r="A72" s="24" t="s">
        <v>64</v>
      </c>
      <c r="B72" s="392">
        <f>B41</f>
        <v>134957.73748000001</v>
      </c>
      <c r="C72" s="159">
        <v>0</v>
      </c>
      <c r="D72" s="393">
        <v>0</v>
      </c>
      <c r="E72" s="158">
        <v>0</v>
      </c>
      <c r="F72" s="158">
        <v>0</v>
      </c>
      <c r="G72" s="325">
        <v>0</v>
      </c>
      <c r="H72" s="323">
        <v>0</v>
      </c>
      <c r="I72" s="281"/>
      <c r="J72" s="24" t="s">
        <v>64</v>
      </c>
      <c r="K72" s="392">
        <f>K41</f>
        <v>0</v>
      </c>
      <c r="L72" s="159">
        <v>0</v>
      </c>
      <c r="M72" s="393">
        <v>0</v>
      </c>
      <c r="N72" s="158">
        <v>0</v>
      </c>
      <c r="O72" s="158">
        <v>0</v>
      </c>
      <c r="P72" s="325">
        <v>0</v>
      </c>
      <c r="Q72" s="323">
        <v>0</v>
      </c>
      <c r="S72" s="24" t="s">
        <v>64</v>
      </c>
      <c r="T72" s="392">
        <f>T41</f>
        <v>134957.73748000001</v>
      </c>
      <c r="U72" s="159">
        <v>0</v>
      </c>
      <c r="V72" s="393">
        <v>0</v>
      </c>
      <c r="W72" s="158">
        <v>0</v>
      </c>
      <c r="X72" s="158">
        <v>0</v>
      </c>
      <c r="Y72" s="325">
        <v>0</v>
      </c>
      <c r="Z72" s="323">
        <v>0</v>
      </c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3.5" customHeight="1" x14ac:dyDescent="0.25">
      <c r="A73" s="24" t="s">
        <v>65</v>
      </c>
      <c r="B73" s="392">
        <f t="shared" ref="B73:H73" si="102">B10+B36+B35+B47+B54+B14</f>
        <v>3485712.1229096581</v>
      </c>
      <c r="C73" s="159">
        <f t="shared" si="102"/>
        <v>3627081</v>
      </c>
      <c r="D73" s="393">
        <f t="shared" si="102"/>
        <v>3297134</v>
      </c>
      <c r="E73" s="158">
        <f t="shared" si="102"/>
        <v>3612480</v>
      </c>
      <c r="F73" s="158">
        <f t="shared" si="102"/>
        <v>3737499</v>
      </c>
      <c r="G73" s="325">
        <f t="shared" si="102"/>
        <v>3919888</v>
      </c>
      <c r="H73" s="323">
        <f t="shared" si="102"/>
        <v>4124992</v>
      </c>
      <c r="I73" s="281"/>
      <c r="J73" s="24" t="s">
        <v>65</v>
      </c>
      <c r="K73" s="392">
        <f t="shared" ref="K73:Q73" si="103">K10+K36+K35+K47+K54+K14</f>
        <v>0</v>
      </c>
      <c r="L73" s="159">
        <f t="shared" si="103"/>
        <v>0</v>
      </c>
      <c r="M73" s="393">
        <f t="shared" si="103"/>
        <v>36847</v>
      </c>
      <c r="N73" s="158">
        <f t="shared" si="103"/>
        <v>37329</v>
      </c>
      <c r="O73" s="158">
        <f t="shared" si="103"/>
        <v>37720</v>
      </c>
      <c r="P73" s="325">
        <f t="shared" si="103"/>
        <v>38214</v>
      </c>
      <c r="Q73" s="323">
        <f t="shared" si="103"/>
        <v>38861</v>
      </c>
      <c r="S73" s="24" t="s">
        <v>65</v>
      </c>
      <c r="T73" s="392">
        <f t="shared" ref="T73:Z73" si="104">T10+T36+T35+T47+T54+T14</f>
        <v>3485712.1229096581</v>
      </c>
      <c r="U73" s="159">
        <f t="shared" si="104"/>
        <v>3627081</v>
      </c>
      <c r="V73" s="393">
        <f t="shared" si="104"/>
        <v>3260287</v>
      </c>
      <c r="W73" s="158">
        <f t="shared" si="104"/>
        <v>3575151</v>
      </c>
      <c r="X73" s="158">
        <f t="shared" si="104"/>
        <v>3699779</v>
      </c>
      <c r="Y73" s="325">
        <f t="shared" si="104"/>
        <v>3881674</v>
      </c>
      <c r="Z73" s="323">
        <f t="shared" si="104"/>
        <v>4086131</v>
      </c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3.5" customHeight="1" x14ac:dyDescent="0.25">
      <c r="A74" s="24" t="s">
        <v>66</v>
      </c>
      <c r="B74" s="392">
        <f t="shared" ref="B74:H74" si="105">B11+B55+B15</f>
        <v>1154414.514378425</v>
      </c>
      <c r="C74" s="159">
        <f t="shared" si="105"/>
        <v>1135675</v>
      </c>
      <c r="D74" s="393">
        <f t="shared" si="105"/>
        <v>1211286</v>
      </c>
      <c r="E74" s="158">
        <f t="shared" si="105"/>
        <v>1368754</v>
      </c>
      <c r="F74" s="158">
        <f t="shared" si="105"/>
        <v>1425918</v>
      </c>
      <c r="G74" s="325">
        <f t="shared" si="105"/>
        <v>1513483</v>
      </c>
      <c r="H74" s="323">
        <f t="shared" si="105"/>
        <v>1612450</v>
      </c>
      <c r="I74" s="281"/>
      <c r="J74" s="24" t="s">
        <v>66</v>
      </c>
      <c r="K74" s="392">
        <f t="shared" ref="K74:Q74" si="106">K11+K55+K15</f>
        <v>0</v>
      </c>
      <c r="L74" s="159">
        <f t="shared" si="106"/>
        <v>0</v>
      </c>
      <c r="M74" s="393">
        <f t="shared" si="106"/>
        <v>0</v>
      </c>
      <c r="N74" s="158">
        <f t="shared" si="106"/>
        <v>0</v>
      </c>
      <c r="O74" s="158">
        <f t="shared" si="106"/>
        <v>0</v>
      </c>
      <c r="P74" s="325">
        <f t="shared" si="106"/>
        <v>0</v>
      </c>
      <c r="Q74" s="323">
        <f t="shared" si="106"/>
        <v>0</v>
      </c>
      <c r="S74" s="24" t="s">
        <v>66</v>
      </c>
      <c r="T74" s="392">
        <f t="shared" ref="T74:Z74" si="107">T11+T55+T15</f>
        <v>1154414.514378425</v>
      </c>
      <c r="U74" s="159">
        <f t="shared" si="107"/>
        <v>1135675</v>
      </c>
      <c r="V74" s="393">
        <f t="shared" si="107"/>
        <v>1211286</v>
      </c>
      <c r="W74" s="158">
        <f t="shared" si="107"/>
        <v>1368754</v>
      </c>
      <c r="X74" s="158">
        <f t="shared" si="107"/>
        <v>1425918</v>
      </c>
      <c r="Y74" s="325">
        <f t="shared" si="107"/>
        <v>1513483</v>
      </c>
      <c r="Z74" s="323">
        <f t="shared" si="107"/>
        <v>1612450</v>
      </c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3.5" customHeight="1" x14ac:dyDescent="0.25">
      <c r="A75" s="24" t="s">
        <v>67</v>
      </c>
      <c r="B75" s="392">
        <f t="shared" ref="B75:H75" si="108">B44</f>
        <v>44589.589529999997</v>
      </c>
      <c r="C75" s="159">
        <f t="shared" si="108"/>
        <v>2117.9</v>
      </c>
      <c r="D75" s="393">
        <f t="shared" si="108"/>
        <v>0</v>
      </c>
      <c r="E75" s="158">
        <f t="shared" si="108"/>
        <v>0</v>
      </c>
      <c r="F75" s="158">
        <f t="shared" si="108"/>
        <v>0</v>
      </c>
      <c r="G75" s="325">
        <f t="shared" si="108"/>
        <v>0</v>
      </c>
      <c r="H75" s="323">
        <f t="shared" si="108"/>
        <v>0</v>
      </c>
      <c r="I75" s="281"/>
      <c r="J75" s="24" t="s">
        <v>67</v>
      </c>
      <c r="K75" s="392">
        <f t="shared" ref="K75:Q75" si="109">K44</f>
        <v>0</v>
      </c>
      <c r="L75" s="159">
        <f t="shared" si="109"/>
        <v>0</v>
      </c>
      <c r="M75" s="393">
        <f t="shared" si="109"/>
        <v>0</v>
      </c>
      <c r="N75" s="158">
        <f t="shared" si="109"/>
        <v>0</v>
      </c>
      <c r="O75" s="158">
        <f t="shared" si="109"/>
        <v>0</v>
      </c>
      <c r="P75" s="325">
        <f t="shared" si="109"/>
        <v>0</v>
      </c>
      <c r="Q75" s="323">
        <f t="shared" si="109"/>
        <v>0</v>
      </c>
      <c r="S75" s="24" t="s">
        <v>67</v>
      </c>
      <c r="T75" s="392">
        <f t="shared" ref="T75:Z75" si="110">T44</f>
        <v>44589.589529999997</v>
      </c>
      <c r="U75" s="159">
        <f t="shared" si="110"/>
        <v>2117.9</v>
      </c>
      <c r="V75" s="393">
        <f t="shared" si="110"/>
        <v>0</v>
      </c>
      <c r="W75" s="158">
        <f t="shared" si="110"/>
        <v>0</v>
      </c>
      <c r="X75" s="158">
        <f t="shared" si="110"/>
        <v>0</v>
      </c>
      <c r="Y75" s="325">
        <f t="shared" si="110"/>
        <v>0</v>
      </c>
      <c r="Z75" s="323">
        <f t="shared" si="110"/>
        <v>0</v>
      </c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3.5" customHeight="1" x14ac:dyDescent="0.25">
      <c r="A76" s="24" t="s">
        <v>68</v>
      </c>
      <c r="B76" s="392">
        <f t="shared" ref="B76:H76" si="111">B49+B48</f>
        <v>30829.737870000001</v>
      </c>
      <c r="C76" s="159">
        <f t="shared" si="111"/>
        <v>31047.162509999998</v>
      </c>
      <c r="D76" s="393">
        <f t="shared" si="111"/>
        <v>31861</v>
      </c>
      <c r="E76" s="158">
        <f t="shared" si="111"/>
        <v>32455</v>
      </c>
      <c r="F76" s="158">
        <f t="shared" si="111"/>
        <v>21908</v>
      </c>
      <c r="G76" s="325">
        <f t="shared" si="111"/>
        <v>22434</v>
      </c>
      <c r="H76" s="323">
        <f t="shared" si="111"/>
        <v>23168</v>
      </c>
      <c r="I76" s="281"/>
      <c r="J76" s="24" t="s">
        <v>68</v>
      </c>
      <c r="K76" s="392">
        <f t="shared" ref="K76:Q76" si="112">K49+K48</f>
        <v>0</v>
      </c>
      <c r="L76" s="159">
        <f t="shared" si="112"/>
        <v>0</v>
      </c>
      <c r="M76" s="393">
        <f t="shared" si="112"/>
        <v>0</v>
      </c>
      <c r="N76" s="158">
        <f t="shared" si="112"/>
        <v>0</v>
      </c>
      <c r="O76" s="158">
        <f t="shared" si="112"/>
        <v>0</v>
      </c>
      <c r="P76" s="325">
        <f t="shared" si="112"/>
        <v>0</v>
      </c>
      <c r="Q76" s="323">
        <f t="shared" si="112"/>
        <v>0</v>
      </c>
      <c r="S76" s="24" t="s">
        <v>68</v>
      </c>
      <c r="T76" s="392">
        <f t="shared" ref="T76:Z76" si="113">T49+T48</f>
        <v>30829.737870000001</v>
      </c>
      <c r="U76" s="159">
        <f t="shared" si="113"/>
        <v>31047.162509999998</v>
      </c>
      <c r="V76" s="393">
        <f t="shared" si="113"/>
        <v>31861</v>
      </c>
      <c r="W76" s="158">
        <f t="shared" si="113"/>
        <v>32455</v>
      </c>
      <c r="X76" s="158">
        <f t="shared" si="113"/>
        <v>21908</v>
      </c>
      <c r="Y76" s="325">
        <f t="shared" si="113"/>
        <v>22434</v>
      </c>
      <c r="Z76" s="323">
        <f t="shared" si="113"/>
        <v>23168</v>
      </c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4.25" customHeight="1" thickBot="1" x14ac:dyDescent="0.3">
      <c r="A77" s="88" t="s">
        <v>69</v>
      </c>
      <c r="B77" s="394">
        <f t="shared" ref="B77:G77" si="114">B61</f>
        <v>15340056.709147647</v>
      </c>
      <c r="C77" s="395">
        <f t="shared" si="114"/>
        <v>17193169</v>
      </c>
      <c r="D77" s="396">
        <f t="shared" si="114"/>
        <v>18027164</v>
      </c>
      <c r="E77" s="397">
        <f t="shared" si="114"/>
        <v>18953937</v>
      </c>
      <c r="F77" s="397">
        <f t="shared" si="114"/>
        <v>19892707</v>
      </c>
      <c r="G77" s="398">
        <f t="shared" si="114"/>
        <v>20204932</v>
      </c>
      <c r="H77" s="399">
        <f t="shared" ref="H77" si="115">H61</f>
        <v>21062395</v>
      </c>
      <c r="I77" s="281"/>
      <c r="J77" s="88" t="s">
        <v>69</v>
      </c>
      <c r="K77" s="394">
        <f t="shared" ref="K77:Q77" si="116">K61</f>
        <v>0</v>
      </c>
      <c r="L77" s="395">
        <f t="shared" si="116"/>
        <v>0</v>
      </c>
      <c r="M77" s="396">
        <f t="shared" si="116"/>
        <v>0</v>
      </c>
      <c r="N77" s="397">
        <f t="shared" si="116"/>
        <v>0</v>
      </c>
      <c r="O77" s="397">
        <f t="shared" si="116"/>
        <v>0</v>
      </c>
      <c r="P77" s="398">
        <f t="shared" si="116"/>
        <v>0</v>
      </c>
      <c r="Q77" s="399">
        <f t="shared" si="116"/>
        <v>0</v>
      </c>
      <c r="S77" s="88" t="s">
        <v>69</v>
      </c>
      <c r="T77" s="394">
        <f t="shared" ref="T77:Z77" si="117">T61</f>
        <v>15340056.709147647</v>
      </c>
      <c r="U77" s="395">
        <f t="shared" si="117"/>
        <v>17193169</v>
      </c>
      <c r="V77" s="396">
        <f t="shared" si="117"/>
        <v>18027164</v>
      </c>
      <c r="W77" s="397">
        <f t="shared" si="117"/>
        <v>18953937</v>
      </c>
      <c r="X77" s="397">
        <f t="shared" si="117"/>
        <v>19892707</v>
      </c>
      <c r="Y77" s="398">
        <f t="shared" si="117"/>
        <v>20204932</v>
      </c>
      <c r="Z77" s="399">
        <f t="shared" si="117"/>
        <v>21062395</v>
      </c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4.25" customHeight="1" thickBot="1" x14ac:dyDescent="0.3">
      <c r="A78" s="91" t="s">
        <v>70</v>
      </c>
      <c r="B78" s="386">
        <f t="shared" ref="B78:G78" si="118">B69+B77</f>
        <v>38611383.085144736</v>
      </c>
      <c r="C78" s="400">
        <f t="shared" si="118"/>
        <v>41761911.1065</v>
      </c>
      <c r="D78" s="388">
        <f t="shared" si="118"/>
        <v>45565062</v>
      </c>
      <c r="E78" s="389">
        <f t="shared" si="118"/>
        <v>47749830</v>
      </c>
      <c r="F78" s="389">
        <f t="shared" si="118"/>
        <v>49637809</v>
      </c>
      <c r="G78" s="390">
        <f t="shared" si="118"/>
        <v>51025023</v>
      </c>
      <c r="H78" s="391">
        <f t="shared" ref="H78" si="119">H69+H77</f>
        <v>53339499</v>
      </c>
      <c r="I78" s="281"/>
      <c r="J78" s="91" t="s">
        <v>70</v>
      </c>
      <c r="K78" s="80">
        <f t="shared" ref="K78:P78" si="120">+K77+K69</f>
        <v>0</v>
      </c>
      <c r="L78" s="81">
        <f t="shared" si="120"/>
        <v>0</v>
      </c>
      <c r="M78" s="82">
        <f t="shared" si="120"/>
        <v>36847</v>
      </c>
      <c r="N78" s="83">
        <f t="shared" si="120"/>
        <v>37329</v>
      </c>
      <c r="O78" s="83">
        <f t="shared" si="120"/>
        <v>37720</v>
      </c>
      <c r="P78" s="240">
        <f t="shared" si="120"/>
        <v>38214</v>
      </c>
      <c r="Q78" s="310">
        <f t="shared" ref="Q78" si="121">+Q77+Q69</f>
        <v>38861</v>
      </c>
      <c r="S78" s="91" t="s">
        <v>70</v>
      </c>
      <c r="T78" s="80">
        <f t="shared" ref="T78:Y78" si="122">+T77+T69</f>
        <v>38611383.085144736</v>
      </c>
      <c r="U78" s="81">
        <f t="shared" si="122"/>
        <v>41761911.1065</v>
      </c>
      <c r="V78" s="82">
        <f t="shared" si="122"/>
        <v>45528215</v>
      </c>
      <c r="W78" s="83">
        <f t="shared" si="122"/>
        <v>47712501</v>
      </c>
      <c r="X78" s="83">
        <f t="shared" si="122"/>
        <v>49600089</v>
      </c>
      <c r="Y78" s="240">
        <f t="shared" si="122"/>
        <v>50986809</v>
      </c>
      <c r="Z78" s="310">
        <f t="shared" ref="Z78" si="123">+Z77+Z69</f>
        <v>53300638</v>
      </c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s="93" customFormat="1" ht="13.5" customHeight="1" thickBot="1" x14ac:dyDescent="0.3">
      <c r="A79" s="94"/>
      <c r="B79" s="401"/>
      <c r="C79" s="401"/>
      <c r="D79" s="401"/>
      <c r="E79" s="401"/>
      <c r="F79" s="401"/>
      <c r="G79" s="401"/>
      <c r="H79" s="401"/>
      <c r="I79" s="46"/>
      <c r="J79" s="94"/>
      <c r="K79" s="95"/>
      <c r="L79" s="95"/>
      <c r="M79" s="95"/>
      <c r="N79" s="95"/>
      <c r="O79" s="95"/>
      <c r="P79" s="95"/>
      <c r="Q79" s="95"/>
      <c r="S79" s="94"/>
      <c r="T79" s="223"/>
      <c r="U79" s="223"/>
      <c r="V79" s="223"/>
      <c r="W79" s="223"/>
      <c r="X79" s="223"/>
      <c r="Y79" s="223"/>
      <c r="Z79" s="2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4.25" customHeight="1" thickBot="1" x14ac:dyDescent="0.3">
      <c r="A80" s="97" t="s">
        <v>71</v>
      </c>
      <c r="B80" s="98">
        <f t="shared" ref="B80:G80" si="124">SUM(B81:B82)</f>
        <v>100869.76809</v>
      </c>
      <c r="C80" s="99">
        <f t="shared" si="124"/>
        <v>105253.26207</v>
      </c>
      <c r="D80" s="100">
        <f t="shared" si="124"/>
        <v>108785</v>
      </c>
      <c r="E80" s="101">
        <f t="shared" si="124"/>
        <v>125337</v>
      </c>
      <c r="F80" s="101">
        <f t="shared" si="124"/>
        <v>132705</v>
      </c>
      <c r="G80" s="199">
        <f t="shared" si="124"/>
        <v>139917</v>
      </c>
      <c r="H80" s="327">
        <f t="shared" ref="H80" si="125">SUM(H81:H82)</f>
        <v>147616</v>
      </c>
      <c r="J80" s="97" t="s">
        <v>71</v>
      </c>
      <c r="K80" s="98">
        <f t="shared" ref="K80:P80" si="126">+K81+K82</f>
        <v>0</v>
      </c>
      <c r="L80" s="100">
        <f t="shared" si="126"/>
        <v>0</v>
      </c>
      <c r="M80" s="101">
        <f t="shared" si="126"/>
        <v>0</v>
      </c>
      <c r="N80" s="101">
        <f t="shared" si="126"/>
        <v>0</v>
      </c>
      <c r="O80" s="101">
        <f t="shared" si="126"/>
        <v>0</v>
      </c>
      <c r="P80" s="199">
        <f t="shared" si="126"/>
        <v>0</v>
      </c>
      <c r="Q80" s="327">
        <f t="shared" ref="Q80" si="127">+Q81+Q82</f>
        <v>0</v>
      </c>
      <c r="S80" s="102" t="s">
        <v>71</v>
      </c>
      <c r="T80" s="103">
        <f t="shared" ref="T80:Z82" si="128">+B80-K80</f>
        <v>100869.76809</v>
      </c>
      <c r="U80" s="104">
        <f t="shared" si="128"/>
        <v>105253.26207</v>
      </c>
      <c r="V80" s="105">
        <f t="shared" si="128"/>
        <v>108785</v>
      </c>
      <c r="W80" s="105">
        <f t="shared" si="128"/>
        <v>125337</v>
      </c>
      <c r="X80" s="105">
        <f t="shared" si="128"/>
        <v>132705</v>
      </c>
      <c r="Y80" s="340">
        <f t="shared" si="128"/>
        <v>139917</v>
      </c>
      <c r="Z80" s="336">
        <f t="shared" si="128"/>
        <v>147616</v>
      </c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3.5" customHeight="1" x14ac:dyDescent="0.25">
      <c r="A81" s="107" t="s">
        <v>72</v>
      </c>
      <c r="B81" s="108">
        <v>47964.618560000003</v>
      </c>
      <c r="C81" s="109">
        <v>47704.866009999998</v>
      </c>
      <c r="D81" s="110">
        <v>48833</v>
      </c>
      <c r="E81" s="111">
        <v>58644</v>
      </c>
      <c r="F81" s="111">
        <v>63264</v>
      </c>
      <c r="G81" s="330">
        <v>67376</v>
      </c>
      <c r="H81" s="328">
        <v>71008</v>
      </c>
      <c r="J81" s="107" t="s">
        <v>72</v>
      </c>
      <c r="K81" s="108"/>
      <c r="L81" s="111"/>
      <c r="M81" s="111"/>
      <c r="N81" s="111"/>
      <c r="O81" s="111"/>
      <c r="P81" s="330"/>
      <c r="Q81" s="328"/>
      <c r="S81" s="112" t="s">
        <v>72</v>
      </c>
      <c r="T81" s="49">
        <f t="shared" si="128"/>
        <v>47964.618560000003</v>
      </c>
      <c r="U81" s="37">
        <f t="shared" si="128"/>
        <v>47704.866009999998</v>
      </c>
      <c r="V81" s="113">
        <f t="shared" si="128"/>
        <v>48833</v>
      </c>
      <c r="W81" s="113">
        <f t="shared" si="128"/>
        <v>58644</v>
      </c>
      <c r="X81" s="113">
        <f t="shared" si="128"/>
        <v>63264</v>
      </c>
      <c r="Y81" s="341">
        <f t="shared" si="128"/>
        <v>67376</v>
      </c>
      <c r="Z81" s="337">
        <f t="shared" si="128"/>
        <v>71008</v>
      </c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4.25" customHeight="1" thickBot="1" x14ac:dyDescent="0.3">
      <c r="A82" s="114" t="s">
        <v>73</v>
      </c>
      <c r="B82" s="115">
        <v>52905.149529999995</v>
      </c>
      <c r="C82" s="116">
        <v>57548.396059999999</v>
      </c>
      <c r="D82" s="117">
        <v>59952</v>
      </c>
      <c r="E82" s="118">
        <v>66693</v>
      </c>
      <c r="F82" s="118">
        <v>69441</v>
      </c>
      <c r="G82" s="331">
        <v>72541</v>
      </c>
      <c r="H82" s="329">
        <v>76608</v>
      </c>
      <c r="J82" s="114" t="s">
        <v>73</v>
      </c>
      <c r="K82" s="115"/>
      <c r="L82" s="118"/>
      <c r="M82" s="118"/>
      <c r="N82" s="118"/>
      <c r="O82" s="118"/>
      <c r="P82" s="331"/>
      <c r="Q82" s="329"/>
      <c r="S82" s="114" t="s">
        <v>73</v>
      </c>
      <c r="T82" s="119">
        <f t="shared" si="128"/>
        <v>52905.149529999995</v>
      </c>
      <c r="U82" s="120">
        <f t="shared" si="128"/>
        <v>57548.396059999999</v>
      </c>
      <c r="V82" s="121">
        <f t="shared" si="128"/>
        <v>59952</v>
      </c>
      <c r="W82" s="121">
        <f t="shared" si="128"/>
        <v>66693</v>
      </c>
      <c r="X82" s="121">
        <f t="shared" si="128"/>
        <v>69441</v>
      </c>
      <c r="Y82" s="342">
        <f t="shared" si="128"/>
        <v>72541</v>
      </c>
      <c r="Z82" s="338">
        <f t="shared" si="128"/>
        <v>76608</v>
      </c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7.25" customHeight="1" thickBot="1" x14ac:dyDescent="0.35">
      <c r="A83" s="122"/>
      <c r="B83" s="402"/>
      <c r="C83" s="402"/>
      <c r="D83" s="402"/>
      <c r="E83" s="402"/>
      <c r="F83" s="402"/>
      <c r="G83" s="402"/>
      <c r="H83" s="402"/>
      <c r="J83" s="122"/>
      <c r="S83" s="124"/>
      <c r="T83" s="125"/>
      <c r="U83" s="125"/>
      <c r="V83" s="126"/>
      <c r="W83" s="126"/>
      <c r="X83" s="126"/>
      <c r="Y83" s="126"/>
      <c r="Z83" s="126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7.25" customHeight="1" thickBot="1" x14ac:dyDescent="0.3">
      <c r="A84" s="97" t="s">
        <v>100</v>
      </c>
      <c r="B84" s="98">
        <f t="shared" ref="B84:G84" si="129">SUM(B85:B86)</f>
        <v>0</v>
      </c>
      <c r="C84" s="99">
        <f t="shared" si="129"/>
        <v>0</v>
      </c>
      <c r="D84" s="100">
        <f t="shared" si="129"/>
        <v>0</v>
      </c>
      <c r="E84" s="101">
        <f t="shared" si="129"/>
        <v>68454</v>
      </c>
      <c r="F84" s="101">
        <f t="shared" si="129"/>
        <v>73848</v>
      </c>
      <c r="G84" s="199">
        <f t="shared" si="129"/>
        <v>78648</v>
      </c>
      <c r="H84" s="327">
        <f t="shared" ref="H84" si="130">SUM(H85:H86)</f>
        <v>82889</v>
      </c>
      <c r="J84" s="97" t="s">
        <v>100</v>
      </c>
      <c r="K84" s="98">
        <f t="shared" ref="K84:P84" si="131">SUM(K85:K86)</f>
        <v>0</v>
      </c>
      <c r="L84" s="99">
        <f t="shared" si="131"/>
        <v>0</v>
      </c>
      <c r="M84" s="100">
        <f t="shared" si="131"/>
        <v>0</v>
      </c>
      <c r="N84" s="101">
        <f t="shared" si="131"/>
        <v>0</v>
      </c>
      <c r="O84" s="101">
        <f t="shared" si="131"/>
        <v>0</v>
      </c>
      <c r="P84" s="199">
        <f t="shared" si="131"/>
        <v>0</v>
      </c>
      <c r="Q84" s="327">
        <f t="shared" ref="Q84" si="132">SUM(Q85:Q86)</f>
        <v>0</v>
      </c>
      <c r="S84" s="97" t="s">
        <v>100</v>
      </c>
      <c r="T84" s="98">
        <f t="shared" ref="T84:Y84" si="133">SUM(T85:T86)</f>
        <v>0</v>
      </c>
      <c r="U84" s="99">
        <f t="shared" si="133"/>
        <v>0</v>
      </c>
      <c r="V84" s="100">
        <f t="shared" si="133"/>
        <v>0</v>
      </c>
      <c r="W84" s="101">
        <f t="shared" si="133"/>
        <v>68454</v>
      </c>
      <c r="X84" s="101">
        <f t="shared" si="133"/>
        <v>73848</v>
      </c>
      <c r="Y84" s="199">
        <f t="shared" si="133"/>
        <v>78648</v>
      </c>
      <c r="Z84" s="327">
        <f t="shared" ref="Z84" si="134">SUM(Z85:Z86)</f>
        <v>82889</v>
      </c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7.25" customHeight="1" thickBot="1" x14ac:dyDescent="0.3">
      <c r="A85" s="114" t="s">
        <v>72</v>
      </c>
      <c r="B85" s="108">
        <v>0</v>
      </c>
      <c r="C85" s="109">
        <v>0</v>
      </c>
      <c r="D85" s="110">
        <v>0</v>
      </c>
      <c r="E85" s="111">
        <v>68454</v>
      </c>
      <c r="F85" s="111">
        <v>73848</v>
      </c>
      <c r="G85" s="330">
        <v>78648</v>
      </c>
      <c r="H85" s="328">
        <v>82889</v>
      </c>
      <c r="J85" s="114" t="s">
        <v>72</v>
      </c>
      <c r="K85" s="108"/>
      <c r="L85" s="109"/>
      <c r="M85" s="110"/>
      <c r="N85" s="111"/>
      <c r="O85" s="111"/>
      <c r="P85" s="330"/>
      <c r="Q85" s="328"/>
      <c r="S85" s="114" t="s">
        <v>72</v>
      </c>
      <c r="T85" s="108">
        <f t="shared" ref="T85" si="135">+B85-K85</f>
        <v>0</v>
      </c>
      <c r="U85" s="109">
        <f t="shared" ref="U85" si="136">+C85-L85</f>
        <v>0</v>
      </c>
      <c r="V85" s="110">
        <f t="shared" ref="V85" si="137">+D85-M85</f>
        <v>0</v>
      </c>
      <c r="W85" s="111">
        <f t="shared" ref="W85" si="138">+E85-N85</f>
        <v>68454</v>
      </c>
      <c r="X85" s="111">
        <f t="shared" ref="X85" si="139">+F85-O85</f>
        <v>73848</v>
      </c>
      <c r="Y85" s="330">
        <f t="shared" ref="Y85" si="140">+G85-P85</f>
        <v>78648</v>
      </c>
      <c r="Z85" s="328">
        <f t="shared" ref="Z85" si="141">+H85-Q85</f>
        <v>82889</v>
      </c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7.25" customHeight="1" x14ac:dyDescent="0.3">
      <c r="A86" s="122"/>
      <c r="B86" s="421"/>
      <c r="C86" s="421"/>
      <c r="D86" s="421"/>
      <c r="E86" s="421"/>
      <c r="F86" s="421"/>
      <c r="G86" s="421"/>
      <c r="H86" s="421"/>
      <c r="J86" s="122"/>
      <c r="S86" s="124"/>
      <c r="T86" s="125"/>
      <c r="U86" s="125"/>
      <c r="V86" s="126"/>
      <c r="W86" s="126"/>
      <c r="X86" s="126"/>
      <c r="Y86" s="126"/>
      <c r="Z86" s="126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7.25" customHeight="1" thickBot="1" x14ac:dyDescent="0.35">
      <c r="A87" s="422"/>
      <c r="B87" s="423"/>
      <c r="C87" s="423"/>
      <c r="D87" s="423"/>
      <c r="E87" s="423"/>
      <c r="F87" s="423"/>
      <c r="G87" s="423"/>
      <c r="H87" s="423"/>
      <c r="I87" s="424"/>
      <c r="J87" s="122"/>
      <c r="S87" s="124"/>
      <c r="T87" s="125"/>
      <c r="U87" s="125"/>
      <c r="V87" s="126"/>
      <c r="W87" s="126"/>
      <c r="X87" s="126"/>
      <c r="Y87" s="126"/>
      <c r="Z87" s="126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s="127" customFormat="1" ht="14.25" customHeight="1" thickBot="1" x14ac:dyDescent="0.3">
      <c r="A88" s="102" t="s">
        <v>74</v>
      </c>
      <c r="B88" s="403">
        <v>1201647.102872381</v>
      </c>
      <c r="C88" s="106">
        <v>1036865</v>
      </c>
      <c r="D88" s="103">
        <v>1150300</v>
      </c>
      <c r="E88" s="104">
        <v>1243106</v>
      </c>
      <c r="F88" s="105">
        <v>1294483</v>
      </c>
      <c r="G88" s="106">
        <v>1364531</v>
      </c>
      <c r="H88" s="106">
        <v>1409790</v>
      </c>
      <c r="J88" s="102" t="s">
        <v>74</v>
      </c>
      <c r="K88" s="132"/>
      <c r="L88" s="128"/>
      <c r="M88" s="133"/>
      <c r="N88" s="131"/>
      <c r="O88" s="132"/>
      <c r="P88" s="133"/>
      <c r="Q88" s="317"/>
      <c r="S88" s="102" t="s">
        <v>74</v>
      </c>
      <c r="T88" s="132">
        <f t="shared" ref="T88:Z88" si="142">+B88-K88</f>
        <v>1201647.102872381</v>
      </c>
      <c r="U88" s="128">
        <f t="shared" si="142"/>
        <v>1036865</v>
      </c>
      <c r="V88" s="133">
        <f t="shared" si="142"/>
        <v>1150300</v>
      </c>
      <c r="W88" s="131">
        <f t="shared" si="142"/>
        <v>1243106</v>
      </c>
      <c r="X88" s="132">
        <f t="shared" si="142"/>
        <v>1294483</v>
      </c>
      <c r="Y88" s="133">
        <f t="shared" si="142"/>
        <v>1364531</v>
      </c>
      <c r="Z88" s="317">
        <f t="shared" si="142"/>
        <v>1409790</v>
      </c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4.25" customHeight="1" thickBot="1" x14ac:dyDescent="0.3">
      <c r="B89" s="275"/>
      <c r="C89" s="275"/>
      <c r="D89" s="275"/>
      <c r="E89" s="275"/>
      <c r="F89" s="275"/>
      <c r="G89" s="275"/>
      <c r="H89" s="275"/>
      <c r="T89" s="135"/>
      <c r="U89" s="135"/>
      <c r="V89" s="22"/>
      <c r="W89" s="22"/>
      <c r="X89" s="22"/>
      <c r="Y89" s="22"/>
      <c r="Z89" s="22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3.5" customHeight="1" x14ac:dyDescent="0.25">
      <c r="A90" s="136" t="s">
        <v>75</v>
      </c>
      <c r="B90" s="137">
        <f t="shared" ref="B90:H90" si="143">SUM(B91,B94,B97)</f>
        <v>1303029.6817137534</v>
      </c>
      <c r="C90" s="141">
        <f t="shared" si="143"/>
        <v>1337089.4435000001</v>
      </c>
      <c r="D90" s="139">
        <f t="shared" si="143"/>
        <v>794899.44350000005</v>
      </c>
      <c r="E90" s="138">
        <f t="shared" si="143"/>
        <v>814390.44350000005</v>
      </c>
      <c r="F90" s="140">
        <f t="shared" si="143"/>
        <v>831642.44350000005</v>
      </c>
      <c r="G90" s="138">
        <f t="shared" si="143"/>
        <v>834111.44350000005</v>
      </c>
      <c r="H90" s="320">
        <f t="shared" si="143"/>
        <v>836081.44350000005</v>
      </c>
      <c r="J90" s="136" t="s">
        <v>75</v>
      </c>
      <c r="K90" s="137">
        <f t="shared" ref="K90:P90" si="144">SUM(K91,K94,K97)</f>
        <v>0</v>
      </c>
      <c r="L90" s="138">
        <f t="shared" si="144"/>
        <v>0</v>
      </c>
      <c r="M90" s="139">
        <f t="shared" si="144"/>
        <v>0</v>
      </c>
      <c r="N90" s="138">
        <f t="shared" si="144"/>
        <v>0</v>
      </c>
      <c r="O90" s="140">
        <f t="shared" si="144"/>
        <v>0</v>
      </c>
      <c r="P90" s="138">
        <f t="shared" si="144"/>
        <v>0</v>
      </c>
      <c r="Q90" s="320">
        <f t="shared" ref="Q90" si="145">SUM(Q91,Q94,Q97)</f>
        <v>0</v>
      </c>
      <c r="S90" s="136" t="s">
        <v>75</v>
      </c>
      <c r="T90" s="137">
        <f t="shared" ref="T90:Y90" si="146">SUM(T91,T94,T97)</f>
        <v>1303029.6817137534</v>
      </c>
      <c r="U90" s="138">
        <f t="shared" si="146"/>
        <v>1337089.4435000001</v>
      </c>
      <c r="V90" s="139">
        <f t="shared" si="146"/>
        <v>794899.44350000005</v>
      </c>
      <c r="W90" s="138">
        <f t="shared" si="146"/>
        <v>814390.44350000005</v>
      </c>
      <c r="X90" s="140">
        <f t="shared" si="146"/>
        <v>831642.44350000005</v>
      </c>
      <c r="Y90" s="138">
        <f t="shared" si="146"/>
        <v>834111.44350000005</v>
      </c>
      <c r="Z90" s="320">
        <f t="shared" ref="Z90" si="147">SUM(Z91,Z94,Z97)</f>
        <v>836081.44350000005</v>
      </c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3.5" customHeight="1" x14ac:dyDescent="0.25">
      <c r="A91" s="142" t="s">
        <v>76</v>
      </c>
      <c r="B91" s="143">
        <f>B92+B93</f>
        <v>3.992</v>
      </c>
      <c r="C91" s="144">
        <f t="shared" ref="C91" si="148">C92+C93</f>
        <v>2.4434999999999998</v>
      </c>
      <c r="D91" s="145">
        <f t="shared" ref="D91" si="149">D92+D93</f>
        <v>2.4434999999999998</v>
      </c>
      <c r="E91" s="146">
        <f t="shared" ref="E91" si="150">E92+E93</f>
        <v>2.4434999999999998</v>
      </c>
      <c r="F91" s="147">
        <f t="shared" ref="F91" si="151">F92+F93</f>
        <v>2.4434999999999998</v>
      </c>
      <c r="G91" s="146">
        <f t="shared" ref="G91" si="152">G92+G93</f>
        <v>2.4434999999999998</v>
      </c>
      <c r="H91" s="321">
        <f t="shared" ref="H91" si="153">H92+H93</f>
        <v>2.4434999999999998</v>
      </c>
      <c r="J91" s="142" t="s">
        <v>76</v>
      </c>
      <c r="K91" s="143">
        <f t="shared" ref="K91:P91" si="154">SUM(K92:K93)</f>
        <v>0</v>
      </c>
      <c r="L91" s="146">
        <f t="shared" si="154"/>
        <v>0</v>
      </c>
      <c r="M91" s="145">
        <f t="shared" si="154"/>
        <v>0</v>
      </c>
      <c r="N91" s="146">
        <f t="shared" si="154"/>
        <v>0</v>
      </c>
      <c r="O91" s="147">
        <f t="shared" si="154"/>
        <v>0</v>
      </c>
      <c r="P91" s="146">
        <f t="shared" si="154"/>
        <v>0</v>
      </c>
      <c r="Q91" s="321">
        <f t="shared" ref="Q91" si="155">SUM(Q92:Q93)</f>
        <v>0</v>
      </c>
      <c r="S91" s="142" t="s">
        <v>76</v>
      </c>
      <c r="T91" s="143">
        <f t="shared" ref="T91:Y91" si="156">SUM(T92:T93)</f>
        <v>3.992</v>
      </c>
      <c r="U91" s="146">
        <f t="shared" si="156"/>
        <v>2.4434999999999998</v>
      </c>
      <c r="V91" s="145">
        <f t="shared" si="156"/>
        <v>2.4434999999999998</v>
      </c>
      <c r="W91" s="146">
        <f t="shared" si="156"/>
        <v>2.4434999999999998</v>
      </c>
      <c r="X91" s="147">
        <f t="shared" si="156"/>
        <v>2.4434999999999998</v>
      </c>
      <c r="Y91" s="146">
        <f t="shared" si="156"/>
        <v>2.4434999999999998</v>
      </c>
      <c r="Z91" s="321">
        <f t="shared" ref="Z91" si="157">SUM(Z92:Z93)</f>
        <v>2.4434999999999998</v>
      </c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3.5" customHeight="1" x14ac:dyDescent="0.25">
      <c r="A92" s="148" t="s">
        <v>8</v>
      </c>
      <c r="B92" s="143">
        <v>-3.0000000000000027E-2</v>
      </c>
      <c r="C92" s="144">
        <v>0</v>
      </c>
      <c r="D92" s="145">
        <v>0</v>
      </c>
      <c r="E92" s="146">
        <v>0</v>
      </c>
      <c r="F92" s="147">
        <v>0</v>
      </c>
      <c r="G92" s="146">
        <v>0</v>
      </c>
      <c r="H92" s="321">
        <v>0</v>
      </c>
      <c r="J92" s="148" t="s">
        <v>8</v>
      </c>
      <c r="K92" s="143"/>
      <c r="L92" s="147"/>
      <c r="M92" s="147"/>
      <c r="N92" s="146"/>
      <c r="O92" s="147"/>
      <c r="P92" s="146"/>
      <c r="Q92" s="321"/>
      <c r="S92" s="148" t="s">
        <v>8</v>
      </c>
      <c r="T92" s="143">
        <f t="shared" ref="T92:Z93" si="158">+B92-K92</f>
        <v>-3.0000000000000027E-2</v>
      </c>
      <c r="U92" s="147">
        <f t="shared" si="158"/>
        <v>0</v>
      </c>
      <c r="V92" s="147">
        <f t="shared" si="158"/>
        <v>0</v>
      </c>
      <c r="W92" s="146">
        <f t="shared" si="158"/>
        <v>0</v>
      </c>
      <c r="X92" s="147">
        <f t="shared" si="158"/>
        <v>0</v>
      </c>
      <c r="Y92" s="146">
        <f t="shared" si="158"/>
        <v>0</v>
      </c>
      <c r="Z92" s="321">
        <f t="shared" si="158"/>
        <v>0</v>
      </c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3.5" customHeight="1" x14ac:dyDescent="0.25">
      <c r="A93" s="148" t="s">
        <v>9</v>
      </c>
      <c r="B93" s="143">
        <v>4.0220000000000002</v>
      </c>
      <c r="C93" s="144">
        <v>2.4434999999999998</v>
      </c>
      <c r="D93" s="145">
        <v>2.4434999999999998</v>
      </c>
      <c r="E93" s="146">
        <v>2.4434999999999998</v>
      </c>
      <c r="F93" s="147">
        <v>2.4434999999999998</v>
      </c>
      <c r="G93" s="146">
        <v>2.4434999999999998</v>
      </c>
      <c r="H93" s="321">
        <v>2.4434999999999998</v>
      </c>
      <c r="J93" s="148" t="s">
        <v>9</v>
      </c>
      <c r="K93" s="143"/>
      <c r="L93" s="147"/>
      <c r="M93" s="147"/>
      <c r="N93" s="146"/>
      <c r="O93" s="147"/>
      <c r="P93" s="146"/>
      <c r="Q93" s="321"/>
      <c r="S93" s="148" t="s">
        <v>9</v>
      </c>
      <c r="T93" s="143">
        <f t="shared" si="158"/>
        <v>4.0220000000000002</v>
      </c>
      <c r="U93" s="147">
        <f t="shared" si="158"/>
        <v>2.4434999999999998</v>
      </c>
      <c r="V93" s="147">
        <f t="shared" si="158"/>
        <v>2.4434999999999998</v>
      </c>
      <c r="W93" s="146">
        <f t="shared" si="158"/>
        <v>2.4434999999999998</v>
      </c>
      <c r="X93" s="147">
        <f t="shared" si="158"/>
        <v>2.4434999999999998</v>
      </c>
      <c r="Y93" s="146">
        <f t="shared" si="158"/>
        <v>2.4434999999999998</v>
      </c>
      <c r="Z93" s="321">
        <f t="shared" si="158"/>
        <v>2.4434999999999998</v>
      </c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3.5" customHeight="1" x14ac:dyDescent="0.25">
      <c r="A94" s="142" t="s">
        <v>77</v>
      </c>
      <c r="B94" s="155">
        <f>B95+B96</f>
        <v>1294129</v>
      </c>
      <c r="C94" s="156">
        <f t="shared" ref="C94" si="159">C95+C96</f>
        <v>1308898</v>
      </c>
      <c r="D94" s="157">
        <f t="shared" ref="D94" si="160">D95+D96</f>
        <v>773154</v>
      </c>
      <c r="E94" s="158">
        <f t="shared" ref="E94" si="161">E95+E96</f>
        <v>777341</v>
      </c>
      <c r="F94" s="158">
        <f t="shared" ref="F94" si="162">F95+F96</f>
        <v>779604</v>
      </c>
      <c r="G94" s="325">
        <f t="shared" ref="G94" si="163">G95+G96</f>
        <v>782655</v>
      </c>
      <c r="H94" s="323">
        <f t="shared" ref="H94" si="164">H95+H96</f>
        <v>785018</v>
      </c>
      <c r="J94" s="142" t="s">
        <v>77</v>
      </c>
      <c r="K94" s="149">
        <f t="shared" ref="K94:P94" si="165">SUM(K95:K96)</f>
        <v>0</v>
      </c>
      <c r="L94" s="151">
        <f t="shared" si="165"/>
        <v>0</v>
      </c>
      <c r="M94" s="152">
        <f t="shared" si="165"/>
        <v>0</v>
      </c>
      <c r="N94" s="47">
        <f t="shared" si="165"/>
        <v>0</v>
      </c>
      <c r="O94" s="47">
        <f t="shared" si="165"/>
        <v>0</v>
      </c>
      <c r="P94" s="324">
        <f t="shared" si="165"/>
        <v>0</v>
      </c>
      <c r="Q94" s="322">
        <f t="shared" ref="Q94" si="166">SUM(Q95:Q96)</f>
        <v>0</v>
      </c>
      <c r="S94" s="142" t="s">
        <v>77</v>
      </c>
      <c r="T94" s="149">
        <f t="shared" ref="T94:Y94" si="167">SUM(T95:T96)</f>
        <v>1294129</v>
      </c>
      <c r="U94" s="151">
        <f t="shared" si="167"/>
        <v>1308898</v>
      </c>
      <c r="V94" s="152">
        <f t="shared" si="167"/>
        <v>773154</v>
      </c>
      <c r="W94" s="47">
        <f t="shared" si="167"/>
        <v>777341</v>
      </c>
      <c r="X94" s="47">
        <f t="shared" si="167"/>
        <v>779604</v>
      </c>
      <c r="Y94" s="324">
        <f t="shared" si="167"/>
        <v>782655</v>
      </c>
      <c r="Z94" s="322">
        <f t="shared" ref="Z94" si="168">SUM(Z95:Z96)</f>
        <v>785018</v>
      </c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3.5" customHeight="1" x14ac:dyDescent="0.25">
      <c r="A95" s="148" t="s">
        <v>8</v>
      </c>
      <c r="B95" s="143">
        <v>1020539</v>
      </c>
      <c r="C95" s="144">
        <v>1029484</v>
      </c>
      <c r="D95" s="145">
        <v>586982</v>
      </c>
      <c r="E95" s="146">
        <v>589760</v>
      </c>
      <c r="F95" s="147">
        <v>590906</v>
      </c>
      <c r="G95" s="146">
        <v>592972</v>
      </c>
      <c r="H95" s="321">
        <v>594411</v>
      </c>
      <c r="J95" s="148" t="s">
        <v>8</v>
      </c>
      <c r="K95" s="149"/>
      <c r="L95" s="151"/>
      <c r="M95" s="151"/>
      <c r="N95" s="151"/>
      <c r="O95" s="151"/>
      <c r="P95" s="152"/>
      <c r="Q95" s="153"/>
      <c r="S95" s="148" t="s">
        <v>8</v>
      </c>
      <c r="T95" s="149">
        <f t="shared" ref="T95:Z96" si="169">+B95-K95</f>
        <v>1020539</v>
      </c>
      <c r="U95" s="151">
        <f t="shared" si="169"/>
        <v>1029484</v>
      </c>
      <c r="V95" s="151">
        <f t="shared" si="169"/>
        <v>586982</v>
      </c>
      <c r="W95" s="151">
        <f t="shared" si="169"/>
        <v>589760</v>
      </c>
      <c r="X95" s="151">
        <f t="shared" si="169"/>
        <v>590906</v>
      </c>
      <c r="Y95" s="152">
        <f t="shared" si="169"/>
        <v>592972</v>
      </c>
      <c r="Z95" s="153">
        <f t="shared" si="169"/>
        <v>594411</v>
      </c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4.25" customHeight="1" x14ac:dyDescent="0.25">
      <c r="A96" s="148" t="s">
        <v>9</v>
      </c>
      <c r="B96" s="143">
        <v>273590</v>
      </c>
      <c r="C96" s="144">
        <v>279414</v>
      </c>
      <c r="D96" s="145">
        <v>186172</v>
      </c>
      <c r="E96" s="146">
        <v>187581</v>
      </c>
      <c r="F96" s="147">
        <v>188698</v>
      </c>
      <c r="G96" s="146">
        <v>189683</v>
      </c>
      <c r="H96" s="321">
        <v>190607</v>
      </c>
      <c r="J96" s="148" t="s">
        <v>9</v>
      </c>
      <c r="K96" s="149"/>
      <c r="L96" s="151"/>
      <c r="M96" s="151"/>
      <c r="N96" s="151"/>
      <c r="O96" s="151"/>
      <c r="P96" s="152"/>
      <c r="Q96" s="153"/>
      <c r="S96" s="148" t="s">
        <v>9</v>
      </c>
      <c r="T96" s="149">
        <f t="shared" si="169"/>
        <v>273590</v>
      </c>
      <c r="U96" s="151">
        <f t="shared" si="169"/>
        <v>279414</v>
      </c>
      <c r="V96" s="151">
        <f t="shared" si="169"/>
        <v>186172</v>
      </c>
      <c r="W96" s="151">
        <f t="shared" si="169"/>
        <v>187581</v>
      </c>
      <c r="X96" s="151">
        <f t="shared" si="169"/>
        <v>188698</v>
      </c>
      <c r="Y96" s="152">
        <f t="shared" si="169"/>
        <v>189683</v>
      </c>
      <c r="Z96" s="153">
        <f t="shared" si="169"/>
        <v>190607</v>
      </c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3.5" customHeight="1" x14ac:dyDescent="0.25">
      <c r="A97" s="154" t="s">
        <v>78</v>
      </c>
      <c r="B97" s="155">
        <f>B98+B99</f>
        <v>8896.6897137532178</v>
      </c>
      <c r="C97" s="156">
        <f t="shared" ref="C97:H97" si="170">C98+C99</f>
        <v>28189</v>
      </c>
      <c r="D97" s="157">
        <f t="shared" si="170"/>
        <v>21743</v>
      </c>
      <c r="E97" s="158">
        <f t="shared" si="170"/>
        <v>37047</v>
      </c>
      <c r="F97" s="158">
        <f t="shared" si="170"/>
        <v>52036</v>
      </c>
      <c r="G97" s="325">
        <f t="shared" si="170"/>
        <v>51454</v>
      </c>
      <c r="H97" s="323">
        <f t="shared" si="170"/>
        <v>51061</v>
      </c>
      <c r="J97" s="154" t="s">
        <v>78</v>
      </c>
      <c r="K97" s="155">
        <f t="shared" ref="K97:P97" si="171">SUM(K98:K99)</f>
        <v>0</v>
      </c>
      <c r="L97" s="157">
        <f t="shared" si="171"/>
        <v>0</v>
      </c>
      <c r="M97" s="160">
        <f t="shared" si="171"/>
        <v>0</v>
      </c>
      <c r="N97" s="158">
        <f t="shared" si="171"/>
        <v>0</v>
      </c>
      <c r="O97" s="158">
        <f t="shared" si="171"/>
        <v>0</v>
      </c>
      <c r="P97" s="325">
        <f t="shared" si="171"/>
        <v>0</v>
      </c>
      <c r="Q97" s="323">
        <f t="shared" ref="Q97" si="172">SUM(Q98:Q99)</f>
        <v>0</v>
      </c>
      <c r="S97" s="154" t="s">
        <v>78</v>
      </c>
      <c r="T97" s="155">
        <f t="shared" ref="T97:Y97" si="173">SUM(T98:T99)</f>
        <v>8896.6897137532178</v>
      </c>
      <c r="U97" s="157">
        <f t="shared" si="173"/>
        <v>28189</v>
      </c>
      <c r="V97" s="160">
        <f t="shared" si="173"/>
        <v>21743</v>
      </c>
      <c r="W97" s="158">
        <f t="shared" si="173"/>
        <v>37047</v>
      </c>
      <c r="X97" s="158">
        <f t="shared" si="173"/>
        <v>52036</v>
      </c>
      <c r="Y97" s="325">
        <f t="shared" si="173"/>
        <v>51454</v>
      </c>
      <c r="Z97" s="323">
        <f t="shared" ref="Z97" si="174">SUM(Z98:Z99)</f>
        <v>51061</v>
      </c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3.5" customHeight="1" x14ac:dyDescent="0.25">
      <c r="A98" s="148" t="s">
        <v>8</v>
      </c>
      <c r="B98" s="151">
        <v>4874.6897137532187</v>
      </c>
      <c r="C98" s="150">
        <v>23676</v>
      </c>
      <c r="D98" s="151">
        <v>16800</v>
      </c>
      <c r="E98" s="151">
        <v>31733</v>
      </c>
      <c r="F98" s="151">
        <v>46538</v>
      </c>
      <c r="G98" s="152">
        <v>46938</v>
      </c>
      <c r="H98" s="153">
        <v>47351</v>
      </c>
      <c r="J98" s="148" t="s">
        <v>8</v>
      </c>
      <c r="K98" s="151"/>
      <c r="L98" s="151"/>
      <c r="M98" s="151"/>
      <c r="N98" s="151"/>
      <c r="O98" s="151"/>
      <c r="P98" s="152"/>
      <c r="Q98" s="153"/>
      <c r="S98" s="148" t="s">
        <v>8</v>
      </c>
      <c r="T98" s="151">
        <f t="shared" ref="T98:Z99" si="175">+B98-K98</f>
        <v>4874.6897137532187</v>
      </c>
      <c r="U98" s="151">
        <f t="shared" si="175"/>
        <v>23676</v>
      </c>
      <c r="V98" s="151">
        <f t="shared" si="175"/>
        <v>16800</v>
      </c>
      <c r="W98" s="151">
        <f t="shared" si="175"/>
        <v>31733</v>
      </c>
      <c r="X98" s="151">
        <f t="shared" si="175"/>
        <v>46538</v>
      </c>
      <c r="Y98" s="152">
        <f t="shared" si="175"/>
        <v>46938</v>
      </c>
      <c r="Z98" s="153">
        <f t="shared" si="175"/>
        <v>47351</v>
      </c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3.5" customHeight="1" thickBot="1" x14ac:dyDescent="0.3">
      <c r="A99" s="161" t="s">
        <v>9</v>
      </c>
      <c r="B99" s="162">
        <v>4021.9999999999995</v>
      </c>
      <c r="C99" s="163">
        <v>4513</v>
      </c>
      <c r="D99" s="162">
        <v>4943</v>
      </c>
      <c r="E99" s="162">
        <v>5314</v>
      </c>
      <c r="F99" s="162">
        <v>5498</v>
      </c>
      <c r="G99" s="326">
        <v>4516</v>
      </c>
      <c r="H99" s="164">
        <v>3710</v>
      </c>
      <c r="J99" s="161" t="s">
        <v>9</v>
      </c>
      <c r="K99" s="162"/>
      <c r="L99" s="162"/>
      <c r="M99" s="162"/>
      <c r="N99" s="162"/>
      <c r="O99" s="162"/>
      <c r="P99" s="326"/>
      <c r="Q99" s="164"/>
      <c r="S99" s="161" t="s">
        <v>9</v>
      </c>
      <c r="T99" s="162">
        <f t="shared" si="175"/>
        <v>4021.9999999999995</v>
      </c>
      <c r="U99" s="162">
        <f t="shared" si="175"/>
        <v>4513</v>
      </c>
      <c r="V99" s="162">
        <f t="shared" si="175"/>
        <v>4943</v>
      </c>
      <c r="W99" s="162">
        <f t="shared" si="175"/>
        <v>5314</v>
      </c>
      <c r="X99" s="162">
        <f t="shared" si="175"/>
        <v>5498</v>
      </c>
      <c r="Y99" s="326">
        <f t="shared" si="175"/>
        <v>4516</v>
      </c>
      <c r="Z99" s="164">
        <f t="shared" si="175"/>
        <v>3710</v>
      </c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3.5" customHeight="1" x14ac:dyDescent="0.25">
      <c r="A100" s="165" t="s">
        <v>79</v>
      </c>
      <c r="B100" s="135"/>
      <c r="C100" s="135"/>
      <c r="D100" s="135"/>
      <c r="E100" s="135"/>
      <c r="F100" s="135"/>
      <c r="G100" s="135"/>
      <c r="H100" s="135"/>
    </row>
    <row r="101" spans="1:35" ht="13.5" customHeight="1" x14ac:dyDescent="0.25">
      <c r="A101" s="165" t="s">
        <v>80</v>
      </c>
      <c r="B101" s="135"/>
      <c r="C101" s="135"/>
      <c r="D101" s="135"/>
      <c r="E101" s="135"/>
      <c r="F101" s="135"/>
      <c r="G101" s="135"/>
      <c r="H101" s="135"/>
      <c r="N101" s="22"/>
      <c r="O101" s="22"/>
      <c r="P101" s="22"/>
      <c r="Q101" s="22"/>
      <c r="T101" s="135"/>
      <c r="U101" s="135"/>
      <c r="V101" s="135"/>
      <c r="W101" s="135"/>
      <c r="X101" s="135"/>
      <c r="Y101" s="135"/>
      <c r="Z101" s="135"/>
    </row>
    <row r="102" spans="1:35" ht="13.5" customHeight="1" x14ac:dyDescent="0.25">
      <c r="A102" s="405" t="s">
        <v>81</v>
      </c>
      <c r="B102" s="405"/>
      <c r="C102" s="405"/>
      <c r="D102" s="405"/>
      <c r="E102" s="405"/>
      <c r="F102" s="405"/>
      <c r="G102" s="405"/>
      <c r="H102" s="292"/>
      <c r="K102" s="135"/>
      <c r="N102" s="23"/>
      <c r="O102" s="23"/>
      <c r="P102" s="23"/>
      <c r="Q102" s="23"/>
      <c r="T102" s="135"/>
      <c r="U102" s="135"/>
      <c r="V102" s="135"/>
      <c r="W102" s="135"/>
      <c r="X102" s="135"/>
      <c r="Y102" s="135"/>
      <c r="Z102" s="135"/>
    </row>
    <row r="103" spans="1:35" ht="13.5" customHeight="1" x14ac:dyDescent="0.25">
      <c r="A103" s="405"/>
      <c r="B103" s="405"/>
      <c r="C103" s="405"/>
      <c r="D103" s="405"/>
      <c r="E103" s="405"/>
      <c r="F103" s="405"/>
      <c r="G103" s="405"/>
      <c r="H103" s="292"/>
      <c r="K103" s="135"/>
      <c r="N103" s="23"/>
      <c r="O103" s="23"/>
      <c r="P103" s="23"/>
      <c r="Q103" s="23"/>
      <c r="T103" s="135"/>
      <c r="U103" s="135"/>
      <c r="V103" s="135"/>
      <c r="W103" s="135"/>
      <c r="X103" s="135"/>
      <c r="Y103" s="135"/>
      <c r="Z103" s="135"/>
    </row>
    <row r="104" spans="1:35" ht="13.5" customHeight="1" x14ac:dyDescent="0.25">
      <c r="A104" s="93"/>
      <c r="B104" s="166"/>
      <c r="C104" s="166"/>
      <c r="D104" s="166"/>
      <c r="E104" s="166"/>
      <c r="F104" s="166"/>
      <c r="G104" s="166"/>
      <c r="H104" s="166"/>
      <c r="K104" s="135"/>
      <c r="M104" s="22"/>
      <c r="N104" s="23"/>
      <c r="O104" s="23"/>
      <c r="P104" s="23"/>
      <c r="Q104" s="23"/>
      <c r="T104" s="135"/>
      <c r="U104" s="135"/>
      <c r="V104" s="135"/>
      <c r="W104" s="135"/>
      <c r="X104" s="135"/>
      <c r="Y104" s="135"/>
      <c r="Z104" s="135"/>
    </row>
    <row r="105" spans="1:35" ht="13.5" customHeight="1" x14ac:dyDescent="0.25">
      <c r="B105" s="166"/>
      <c r="C105" s="166"/>
      <c r="D105" s="166"/>
      <c r="E105" s="166"/>
      <c r="F105" s="166"/>
      <c r="G105" s="166"/>
      <c r="H105" s="166"/>
      <c r="K105" s="135"/>
      <c r="L105" s="135"/>
      <c r="M105" s="135"/>
      <c r="N105" s="23"/>
      <c r="O105" s="23"/>
      <c r="P105" s="23"/>
      <c r="Q105" s="23"/>
      <c r="T105" s="135"/>
      <c r="U105" s="135"/>
      <c r="V105" s="135"/>
      <c r="W105" s="135"/>
      <c r="X105" s="135"/>
      <c r="Y105" s="135"/>
      <c r="Z105" s="135"/>
    </row>
    <row r="106" spans="1:35" ht="13.5" customHeight="1" x14ac:dyDescent="0.25">
      <c r="B106" s="166"/>
      <c r="C106" s="166"/>
      <c r="D106" s="166"/>
      <c r="E106" s="166"/>
      <c r="F106" s="166"/>
      <c r="G106" s="166"/>
      <c r="H106" s="166"/>
      <c r="K106" s="135"/>
      <c r="L106" s="135"/>
      <c r="M106" s="135"/>
      <c r="N106" s="23"/>
      <c r="O106" s="23"/>
      <c r="P106" s="23"/>
      <c r="Q106" s="23"/>
      <c r="T106" s="135"/>
      <c r="U106" s="135"/>
      <c r="V106" s="135"/>
      <c r="W106" s="135"/>
      <c r="X106" s="135"/>
      <c r="Y106" s="135"/>
      <c r="Z106" s="135"/>
    </row>
    <row r="107" spans="1:35" ht="13.5" customHeight="1" x14ac:dyDescent="0.25">
      <c r="B107" s="166"/>
      <c r="C107" s="166"/>
      <c r="D107" s="166"/>
      <c r="E107" s="166"/>
      <c r="F107" s="166"/>
      <c r="G107" s="166"/>
      <c r="H107" s="166"/>
      <c r="K107" s="135"/>
      <c r="L107" s="135"/>
      <c r="M107" s="135"/>
      <c r="N107" s="23"/>
      <c r="O107" s="23"/>
      <c r="P107" s="23"/>
      <c r="Q107" s="23"/>
      <c r="T107" s="135"/>
      <c r="U107" s="135"/>
      <c r="V107" s="135"/>
      <c r="W107" s="135"/>
      <c r="X107" s="135"/>
      <c r="Y107" s="135"/>
      <c r="Z107" s="135"/>
    </row>
    <row r="108" spans="1:35" ht="13.5" customHeight="1" x14ac:dyDescent="0.25">
      <c r="B108" s="166"/>
      <c r="C108" s="166"/>
      <c r="D108" s="166"/>
      <c r="E108" s="166"/>
      <c r="F108" s="166"/>
      <c r="G108" s="166"/>
      <c r="H108" s="166"/>
      <c r="I108" s="166"/>
      <c r="K108" s="135"/>
      <c r="L108" s="135"/>
      <c r="M108" s="135"/>
      <c r="N108" s="23"/>
      <c r="O108" s="23"/>
      <c r="P108" s="23"/>
      <c r="Q108" s="23"/>
      <c r="T108" s="135"/>
      <c r="U108" s="135"/>
      <c r="V108" s="135"/>
      <c r="W108" s="135"/>
      <c r="X108" s="135"/>
      <c r="Y108" s="135"/>
      <c r="Z108" s="135"/>
    </row>
    <row r="109" spans="1:35" ht="13.5" customHeight="1" x14ac:dyDescent="0.25">
      <c r="B109" s="166"/>
      <c r="C109" s="166"/>
      <c r="D109" s="166"/>
      <c r="E109" s="166"/>
      <c r="F109" s="166"/>
      <c r="G109" s="166"/>
      <c r="H109" s="166"/>
      <c r="K109" s="135"/>
      <c r="L109" s="135"/>
      <c r="M109" s="135"/>
      <c r="N109" s="23"/>
      <c r="O109" s="23"/>
      <c r="P109" s="23"/>
      <c r="Q109" s="23"/>
      <c r="T109" s="135"/>
      <c r="U109" s="135"/>
      <c r="V109" s="135"/>
      <c r="W109" s="135"/>
      <c r="X109" s="135"/>
      <c r="Y109" s="135"/>
      <c r="Z109" s="135"/>
    </row>
    <row r="110" spans="1:35" ht="13.5" customHeight="1" x14ac:dyDescent="0.25">
      <c r="B110" s="166"/>
      <c r="C110" s="166"/>
      <c r="D110" s="166"/>
      <c r="E110" s="166"/>
      <c r="F110" s="166"/>
      <c r="G110" s="166"/>
      <c r="H110" s="166"/>
      <c r="K110" s="135"/>
      <c r="L110" s="135"/>
      <c r="M110" s="135"/>
      <c r="N110" s="23"/>
      <c r="O110" s="23"/>
      <c r="P110" s="23"/>
      <c r="Q110" s="23"/>
      <c r="T110" s="135"/>
      <c r="U110" s="135"/>
      <c r="V110" s="135"/>
      <c r="W110" s="135"/>
      <c r="X110" s="135"/>
      <c r="Y110" s="135"/>
      <c r="Z110" s="135"/>
    </row>
    <row r="111" spans="1:35" ht="13.5" customHeight="1" x14ac:dyDescent="0.25">
      <c r="B111" s="166"/>
      <c r="C111" s="166"/>
      <c r="D111" s="166"/>
      <c r="E111" s="166"/>
      <c r="F111" s="166"/>
      <c r="G111" s="166"/>
      <c r="H111" s="166"/>
      <c r="K111" s="135"/>
      <c r="L111" s="135"/>
      <c r="M111" s="135"/>
      <c r="N111" s="23"/>
      <c r="O111" s="23"/>
      <c r="P111" s="23"/>
      <c r="Q111" s="23"/>
      <c r="T111" s="135"/>
      <c r="U111" s="135"/>
      <c r="V111" s="135"/>
      <c r="W111" s="135"/>
      <c r="X111" s="135"/>
      <c r="Y111" s="135"/>
      <c r="Z111" s="135"/>
    </row>
    <row r="112" spans="1:35" ht="13.5" customHeight="1" x14ac:dyDescent="0.25">
      <c r="B112" s="166"/>
      <c r="C112" s="166"/>
      <c r="D112" s="166"/>
      <c r="E112" s="166"/>
      <c r="F112" s="166"/>
      <c r="G112" s="166"/>
      <c r="H112" s="166"/>
      <c r="K112" s="135"/>
      <c r="L112" s="135"/>
      <c r="M112" s="135"/>
      <c r="N112" s="23"/>
      <c r="O112" s="23"/>
      <c r="P112" s="23"/>
      <c r="Q112" s="23"/>
      <c r="T112" s="135"/>
      <c r="U112" s="135"/>
      <c r="V112" s="135"/>
      <c r="W112" s="135"/>
      <c r="X112" s="135"/>
      <c r="Y112" s="135"/>
      <c r="Z112" s="135"/>
    </row>
    <row r="113" spans="2:26" ht="13.5" customHeight="1" x14ac:dyDescent="0.25">
      <c r="B113" s="166"/>
      <c r="C113" s="166"/>
      <c r="D113" s="166"/>
      <c r="E113" s="166"/>
      <c r="F113" s="166"/>
      <c r="G113" s="166"/>
      <c r="H113" s="166"/>
      <c r="N113" s="22"/>
      <c r="O113" s="22"/>
      <c r="P113" s="22"/>
      <c r="Q113" s="22"/>
      <c r="T113" s="135"/>
      <c r="U113" s="135"/>
      <c r="V113" s="135"/>
      <c r="W113" s="135"/>
      <c r="X113" s="135"/>
      <c r="Y113" s="135"/>
      <c r="Z113" s="135"/>
    </row>
    <row r="114" spans="2:26" ht="13.5" customHeight="1" x14ac:dyDescent="0.25">
      <c r="B114" s="166"/>
      <c r="C114" s="166"/>
      <c r="D114" s="166"/>
      <c r="E114" s="166"/>
      <c r="F114" s="166"/>
      <c r="G114" s="166"/>
      <c r="H114" s="166"/>
      <c r="N114" s="22"/>
      <c r="O114" s="22"/>
      <c r="P114" s="22"/>
      <c r="Q114" s="22"/>
    </row>
    <row r="115" spans="2:26" ht="13.5" customHeight="1" x14ac:dyDescent="0.25">
      <c r="B115" s="166"/>
      <c r="C115" s="166"/>
      <c r="D115" s="166"/>
      <c r="E115" s="166"/>
      <c r="F115" s="166"/>
      <c r="G115" s="166"/>
      <c r="H115" s="166"/>
      <c r="N115" s="22"/>
      <c r="O115" s="22"/>
      <c r="P115" s="22"/>
      <c r="Q115" s="22"/>
    </row>
    <row r="116" spans="2:26" ht="13.5" customHeight="1" x14ac:dyDescent="0.25">
      <c r="B116" s="166"/>
      <c r="C116" s="166"/>
      <c r="D116" s="166"/>
      <c r="E116" s="166"/>
      <c r="F116" s="166"/>
      <c r="G116" s="166"/>
      <c r="H116" s="166"/>
      <c r="N116" s="22"/>
      <c r="O116" s="22"/>
      <c r="P116" s="22"/>
      <c r="Q116" s="22"/>
    </row>
    <row r="117" spans="2:26" ht="13.5" customHeight="1" x14ac:dyDescent="0.25">
      <c r="B117" s="166"/>
      <c r="C117" s="166"/>
      <c r="D117" s="166"/>
      <c r="E117" s="166"/>
      <c r="F117" s="166"/>
      <c r="G117" s="166"/>
      <c r="H117" s="166"/>
      <c r="N117" s="22"/>
      <c r="O117" s="22"/>
      <c r="P117" s="22"/>
      <c r="Q117" s="22"/>
    </row>
    <row r="118" spans="2:26" ht="13.5" customHeight="1" x14ac:dyDescent="0.25">
      <c r="B118" s="166"/>
      <c r="C118" s="166"/>
      <c r="D118" s="166"/>
      <c r="E118" s="166"/>
      <c r="F118" s="166"/>
      <c r="G118" s="166"/>
      <c r="H118" s="166"/>
      <c r="N118" s="22"/>
      <c r="O118" s="22"/>
      <c r="P118" s="22"/>
      <c r="Q118" s="22"/>
    </row>
    <row r="119" spans="2:26" ht="13.5" customHeight="1" x14ac:dyDescent="0.25">
      <c r="B119" s="166"/>
      <c r="C119" s="166"/>
      <c r="D119" s="166"/>
      <c r="E119" s="166"/>
      <c r="F119" s="166"/>
      <c r="G119" s="166"/>
      <c r="H119" s="166"/>
    </row>
    <row r="120" spans="2:26" ht="13.5" customHeight="1" x14ac:dyDescent="0.25">
      <c r="B120" s="166"/>
      <c r="C120" s="166"/>
      <c r="D120" s="166"/>
      <c r="E120" s="166"/>
      <c r="F120" s="166"/>
      <c r="G120" s="166"/>
      <c r="H120" s="166"/>
    </row>
    <row r="121" spans="2:26" ht="13.5" customHeight="1" x14ac:dyDescent="0.25">
      <c r="B121" s="166"/>
      <c r="C121" s="166"/>
      <c r="D121" s="166"/>
      <c r="E121" s="166"/>
      <c r="F121" s="166"/>
      <c r="G121" s="166"/>
      <c r="H121" s="166"/>
    </row>
    <row r="122" spans="2:26" ht="13.5" customHeight="1" x14ac:dyDescent="0.25">
      <c r="B122" s="166"/>
      <c r="C122" s="166"/>
      <c r="D122" s="166"/>
      <c r="E122" s="166"/>
      <c r="F122" s="166"/>
      <c r="G122" s="166"/>
      <c r="H122" s="166"/>
    </row>
    <row r="123" spans="2:26" ht="13.5" customHeight="1" x14ac:dyDescent="0.3">
      <c r="B123" s="251"/>
      <c r="C123" s="251"/>
      <c r="D123" s="251"/>
      <c r="E123" s="251"/>
      <c r="F123" s="251"/>
      <c r="G123" s="251"/>
      <c r="H123" s="251"/>
    </row>
    <row r="124" spans="2:26" ht="13.5" customHeight="1" x14ac:dyDescent="0.3">
      <c r="B124" s="251"/>
      <c r="C124" s="251"/>
      <c r="D124" s="251"/>
      <c r="E124" s="251"/>
      <c r="F124" s="251"/>
      <c r="G124" s="251"/>
      <c r="H124" s="251"/>
    </row>
    <row r="125" spans="2:26" ht="13.5" customHeight="1" x14ac:dyDescent="0.3">
      <c r="B125" s="251"/>
      <c r="C125" s="251"/>
      <c r="D125" s="251"/>
      <c r="E125" s="251"/>
      <c r="F125" s="251"/>
      <c r="G125" s="251"/>
      <c r="H125" s="251"/>
    </row>
    <row r="126" spans="2:26" ht="13.5" customHeight="1" x14ac:dyDescent="0.3">
      <c r="B126" s="251"/>
      <c r="C126" s="251"/>
      <c r="D126" s="251"/>
      <c r="E126" s="251"/>
      <c r="F126" s="251"/>
      <c r="G126" s="251"/>
      <c r="H126" s="251"/>
    </row>
    <row r="127" spans="2:26" ht="13.5" customHeight="1" x14ac:dyDescent="0.3">
      <c r="B127" s="251"/>
      <c r="C127" s="251"/>
      <c r="D127" s="251"/>
      <c r="E127" s="251"/>
      <c r="F127" s="251"/>
      <c r="G127" s="251"/>
      <c r="H127" s="251"/>
    </row>
    <row r="128" spans="2:26" ht="13.5" customHeight="1" x14ac:dyDescent="0.3">
      <c r="B128" s="251"/>
      <c r="C128" s="251"/>
      <c r="D128" s="251"/>
      <c r="E128" s="251"/>
      <c r="F128" s="251"/>
      <c r="G128" s="251"/>
      <c r="H128" s="251"/>
    </row>
    <row r="129" spans="2:8" ht="13.5" customHeight="1" x14ac:dyDescent="0.3">
      <c r="B129" s="251"/>
      <c r="C129" s="251"/>
      <c r="D129" s="251"/>
      <c r="E129" s="251"/>
      <c r="F129" s="251"/>
      <c r="G129" s="251"/>
      <c r="H129" s="251"/>
    </row>
    <row r="130" spans="2:8" ht="13.5" customHeight="1" x14ac:dyDescent="0.3">
      <c r="B130" s="251"/>
      <c r="C130" s="251"/>
      <c r="D130" s="251"/>
      <c r="E130" s="251"/>
      <c r="F130" s="251"/>
      <c r="G130" s="251"/>
      <c r="H130" s="251"/>
    </row>
    <row r="131" spans="2:8" ht="13.5" customHeight="1" x14ac:dyDescent="0.3">
      <c r="B131" s="251"/>
      <c r="C131" s="251"/>
      <c r="D131" s="251"/>
      <c r="E131" s="251"/>
      <c r="F131" s="251"/>
      <c r="G131" s="251"/>
      <c r="H131" s="251"/>
    </row>
    <row r="132" spans="2:8" ht="13.5" customHeight="1" x14ac:dyDescent="0.3">
      <c r="B132" s="251"/>
      <c r="C132" s="251"/>
      <c r="D132" s="251"/>
      <c r="E132" s="251"/>
      <c r="F132" s="251"/>
      <c r="G132" s="251"/>
      <c r="H132" s="251"/>
    </row>
    <row r="133" spans="2:8" ht="13.5" customHeight="1" x14ac:dyDescent="0.3">
      <c r="B133" s="251"/>
      <c r="C133" s="251"/>
      <c r="D133" s="251"/>
      <c r="E133" s="251"/>
      <c r="F133" s="251"/>
      <c r="G133" s="251"/>
      <c r="H133" s="251"/>
    </row>
    <row r="134" spans="2:8" ht="13.5" customHeight="1" x14ac:dyDescent="0.25">
      <c r="B134" s="166"/>
      <c r="C134" s="166"/>
      <c r="D134" s="166"/>
      <c r="E134" s="166"/>
      <c r="F134" s="166"/>
      <c r="G134" s="166"/>
      <c r="H134" s="166"/>
    </row>
    <row r="135" spans="2:8" ht="13.5" customHeight="1" x14ac:dyDescent="0.25">
      <c r="B135" s="166"/>
      <c r="C135" s="166"/>
      <c r="D135" s="166"/>
      <c r="E135" s="166"/>
      <c r="F135" s="166"/>
      <c r="G135" s="166"/>
      <c r="H135" s="166"/>
    </row>
    <row r="136" spans="2:8" ht="13.5" customHeight="1" x14ac:dyDescent="0.25">
      <c r="B136" s="166"/>
      <c r="C136" s="166"/>
      <c r="D136" s="166"/>
      <c r="E136" s="166"/>
      <c r="F136" s="166"/>
      <c r="G136" s="166"/>
      <c r="H136" s="166"/>
    </row>
    <row r="137" spans="2:8" ht="13.5" customHeight="1" x14ac:dyDescent="0.25">
      <c r="B137" s="166"/>
      <c r="C137" s="166"/>
      <c r="D137" s="166"/>
      <c r="E137" s="166"/>
      <c r="F137" s="166"/>
      <c r="G137" s="166"/>
      <c r="H137" s="166"/>
    </row>
    <row r="138" spans="2:8" ht="13.5" customHeight="1" x14ac:dyDescent="0.25">
      <c r="B138" s="166"/>
      <c r="C138" s="166"/>
      <c r="D138" s="166"/>
      <c r="E138" s="166"/>
      <c r="F138" s="166"/>
      <c r="G138" s="166"/>
      <c r="H138" s="166"/>
    </row>
    <row r="139" spans="2:8" ht="13.5" customHeight="1" x14ac:dyDescent="0.25">
      <c r="B139" s="166"/>
      <c r="C139" s="166"/>
      <c r="D139" s="166"/>
      <c r="E139" s="166"/>
      <c r="F139" s="166"/>
      <c r="G139" s="166"/>
      <c r="H139" s="166"/>
    </row>
    <row r="140" spans="2:8" ht="13.5" customHeight="1" x14ac:dyDescent="0.25">
      <c r="B140" s="166"/>
      <c r="C140" s="166"/>
      <c r="D140" s="166"/>
      <c r="E140" s="166"/>
      <c r="F140" s="166"/>
      <c r="G140" s="166"/>
      <c r="H140" s="166"/>
    </row>
    <row r="141" spans="2:8" ht="13.5" customHeight="1" x14ac:dyDescent="0.25">
      <c r="B141" s="166"/>
      <c r="C141" s="166"/>
      <c r="D141" s="166"/>
      <c r="E141" s="166"/>
      <c r="F141" s="166"/>
      <c r="G141" s="166"/>
      <c r="H141" s="166"/>
    </row>
    <row r="142" spans="2:8" ht="13.5" customHeight="1" x14ac:dyDescent="0.25">
      <c r="B142" s="166"/>
      <c r="C142" s="166"/>
      <c r="D142" s="166"/>
      <c r="E142" s="166"/>
      <c r="F142" s="166"/>
      <c r="G142" s="166"/>
      <c r="H142" s="166"/>
    </row>
    <row r="143" spans="2:8" ht="13.5" customHeight="1" x14ac:dyDescent="0.25">
      <c r="B143" s="166"/>
      <c r="C143" s="166"/>
      <c r="D143" s="166"/>
      <c r="E143" s="166"/>
      <c r="F143" s="166"/>
      <c r="G143" s="166"/>
      <c r="H143" s="166"/>
    </row>
    <row r="144" spans="2:8" ht="13.5" customHeight="1" x14ac:dyDescent="0.25">
      <c r="B144" s="166"/>
      <c r="C144" s="166"/>
      <c r="D144" s="166"/>
      <c r="E144" s="166"/>
      <c r="F144" s="166"/>
      <c r="G144" s="166"/>
      <c r="H144" s="166"/>
    </row>
    <row r="145" spans="2:8" ht="13.5" customHeight="1" x14ac:dyDescent="0.25">
      <c r="B145" s="166"/>
      <c r="C145" s="166"/>
      <c r="D145" s="166"/>
      <c r="E145" s="166"/>
      <c r="F145" s="166"/>
      <c r="G145" s="166"/>
      <c r="H145" s="166"/>
    </row>
    <row r="146" spans="2:8" ht="13.5" customHeight="1" x14ac:dyDescent="0.25">
      <c r="B146" s="166"/>
      <c r="C146" s="166"/>
      <c r="D146" s="166"/>
      <c r="E146" s="166"/>
      <c r="F146" s="166"/>
      <c r="G146" s="166"/>
      <c r="H146" s="166"/>
    </row>
    <row r="147" spans="2:8" ht="13.5" customHeight="1" x14ac:dyDescent="0.25">
      <c r="B147" s="166"/>
      <c r="C147" s="166"/>
      <c r="D147" s="166"/>
      <c r="E147" s="166"/>
      <c r="F147" s="166"/>
      <c r="G147" s="166"/>
      <c r="H147" s="166"/>
    </row>
    <row r="148" spans="2:8" ht="13.5" customHeight="1" x14ac:dyDescent="0.25">
      <c r="B148" s="166"/>
      <c r="C148" s="166"/>
      <c r="D148" s="166"/>
      <c r="E148" s="166"/>
      <c r="F148" s="166"/>
      <c r="G148" s="166"/>
      <c r="H148" s="166"/>
    </row>
    <row r="149" spans="2:8" ht="13.5" customHeight="1" x14ac:dyDescent="0.25">
      <c r="B149" s="166"/>
      <c r="C149" s="166"/>
      <c r="D149" s="166"/>
      <c r="E149" s="166"/>
      <c r="F149" s="166"/>
      <c r="G149" s="166"/>
      <c r="H149" s="166"/>
    </row>
    <row r="150" spans="2:8" ht="13.5" customHeight="1" x14ac:dyDescent="0.25">
      <c r="B150" s="166"/>
      <c r="C150" s="166"/>
      <c r="D150" s="166"/>
      <c r="E150" s="166"/>
      <c r="F150" s="166"/>
      <c r="G150" s="166"/>
      <c r="H150" s="166"/>
    </row>
    <row r="151" spans="2:8" ht="13.5" customHeight="1" x14ac:dyDescent="0.25">
      <c r="B151" s="166"/>
      <c r="C151" s="166"/>
      <c r="D151" s="166"/>
      <c r="E151" s="166"/>
      <c r="F151" s="166"/>
      <c r="G151" s="166"/>
      <c r="H151" s="166"/>
    </row>
    <row r="152" spans="2:8" ht="13.5" customHeight="1" x14ac:dyDescent="0.25">
      <c r="B152" s="166"/>
      <c r="C152" s="166"/>
      <c r="D152" s="166"/>
      <c r="E152" s="166"/>
      <c r="F152" s="166"/>
      <c r="G152" s="166"/>
      <c r="H152" s="166"/>
    </row>
    <row r="153" spans="2:8" ht="13.5" customHeight="1" x14ac:dyDescent="0.25">
      <c r="B153" s="166"/>
      <c r="C153" s="166"/>
      <c r="D153" s="166"/>
      <c r="E153" s="166"/>
      <c r="F153" s="166"/>
      <c r="G153" s="166"/>
      <c r="H153" s="166"/>
    </row>
    <row r="154" spans="2:8" ht="13.5" customHeight="1" x14ac:dyDescent="0.25">
      <c r="B154" s="166"/>
      <c r="C154" s="166"/>
      <c r="D154" s="166"/>
      <c r="E154" s="166"/>
      <c r="F154" s="166"/>
      <c r="G154" s="166"/>
      <c r="H154" s="166"/>
    </row>
    <row r="155" spans="2:8" ht="13.5" customHeight="1" x14ac:dyDescent="0.25">
      <c r="B155" s="166"/>
      <c r="C155" s="166"/>
      <c r="D155" s="166"/>
      <c r="E155" s="166"/>
      <c r="F155" s="166"/>
      <c r="G155" s="166"/>
      <c r="H155" s="166"/>
    </row>
    <row r="156" spans="2:8" ht="13.5" customHeight="1" x14ac:dyDescent="0.25">
      <c r="B156" s="166"/>
      <c r="C156" s="166"/>
      <c r="D156" s="166"/>
      <c r="E156" s="166"/>
      <c r="F156" s="166"/>
      <c r="G156" s="166"/>
      <c r="H156" s="166"/>
    </row>
    <row r="157" spans="2:8" ht="13.5" customHeight="1" x14ac:dyDescent="0.25">
      <c r="B157" s="166"/>
      <c r="C157" s="166"/>
      <c r="D157" s="166"/>
      <c r="E157" s="166"/>
      <c r="F157" s="166"/>
      <c r="G157" s="166"/>
      <c r="H157" s="166"/>
    </row>
    <row r="158" spans="2:8" ht="13.5" customHeight="1" x14ac:dyDescent="0.25">
      <c r="B158" s="166"/>
      <c r="C158" s="166"/>
      <c r="D158" s="166"/>
      <c r="E158" s="166"/>
      <c r="F158" s="166"/>
      <c r="G158" s="166"/>
      <c r="H158" s="166"/>
    </row>
    <row r="159" spans="2:8" ht="13.5" customHeight="1" x14ac:dyDescent="0.25">
      <c r="B159" s="166"/>
      <c r="C159" s="166"/>
      <c r="D159" s="166"/>
      <c r="E159" s="166"/>
      <c r="F159" s="166"/>
      <c r="G159" s="166"/>
      <c r="H159" s="166"/>
    </row>
    <row r="160" spans="2:8" ht="13.5" customHeight="1" x14ac:dyDescent="0.25">
      <c r="B160" s="166"/>
      <c r="C160" s="166"/>
      <c r="D160" s="166"/>
      <c r="E160" s="166"/>
      <c r="F160" s="166"/>
      <c r="G160" s="166"/>
      <c r="H160" s="166"/>
    </row>
    <row r="161" spans="2:8" ht="13.5" customHeight="1" x14ac:dyDescent="0.25">
      <c r="B161" s="166"/>
      <c r="C161" s="166"/>
      <c r="D161" s="166"/>
      <c r="E161" s="166"/>
      <c r="F161" s="166"/>
      <c r="G161" s="166"/>
      <c r="H161" s="166"/>
    </row>
    <row r="162" spans="2:8" ht="13.5" customHeight="1" x14ac:dyDescent="0.25">
      <c r="B162" s="166"/>
      <c r="C162" s="166"/>
      <c r="D162" s="166"/>
      <c r="E162" s="166"/>
      <c r="F162" s="166"/>
      <c r="G162" s="166"/>
      <c r="H162" s="166"/>
    </row>
    <row r="163" spans="2:8" ht="13.5" customHeight="1" x14ac:dyDescent="0.25">
      <c r="B163" s="166"/>
      <c r="C163" s="166"/>
      <c r="D163" s="166"/>
      <c r="E163" s="166"/>
      <c r="F163" s="166"/>
      <c r="G163" s="166"/>
      <c r="H163" s="166"/>
    </row>
    <row r="164" spans="2:8" ht="13.5" customHeight="1" x14ac:dyDescent="0.25">
      <c r="B164" s="166"/>
      <c r="C164" s="166"/>
      <c r="D164" s="166"/>
      <c r="E164" s="166"/>
      <c r="F164" s="166"/>
      <c r="G164" s="166"/>
      <c r="H164" s="166"/>
    </row>
    <row r="165" spans="2:8" ht="13.5" customHeight="1" x14ac:dyDescent="0.25">
      <c r="B165" s="166"/>
      <c r="C165" s="166"/>
      <c r="D165" s="166"/>
      <c r="E165" s="166"/>
      <c r="F165" s="166"/>
      <c r="G165" s="166"/>
      <c r="H165" s="166"/>
    </row>
    <row r="166" spans="2:8" ht="13.5" customHeight="1" x14ac:dyDescent="0.25">
      <c r="B166" s="166"/>
      <c r="C166" s="166"/>
      <c r="D166" s="166"/>
      <c r="E166" s="166"/>
      <c r="F166" s="166"/>
      <c r="G166" s="166"/>
      <c r="H166" s="166"/>
    </row>
    <row r="167" spans="2:8" ht="13.5" customHeight="1" x14ac:dyDescent="0.25">
      <c r="B167" s="166"/>
      <c r="C167" s="166"/>
      <c r="D167" s="166"/>
      <c r="E167" s="166"/>
      <c r="F167" s="166"/>
      <c r="G167" s="166"/>
      <c r="H167" s="166"/>
    </row>
    <row r="168" spans="2:8" ht="13.5" customHeight="1" x14ac:dyDescent="0.25">
      <c r="B168" s="166"/>
      <c r="C168" s="166"/>
      <c r="D168" s="166"/>
      <c r="E168" s="166"/>
      <c r="F168" s="166"/>
      <c r="G168" s="166"/>
      <c r="H168" s="166"/>
    </row>
    <row r="169" spans="2:8" ht="13.5" customHeight="1" x14ac:dyDescent="0.25">
      <c r="B169" s="166"/>
      <c r="C169" s="166"/>
      <c r="D169" s="166"/>
      <c r="E169" s="166"/>
      <c r="F169" s="166"/>
      <c r="G169" s="166"/>
      <c r="H169" s="166"/>
    </row>
    <row r="170" spans="2:8" ht="13.5" customHeight="1" x14ac:dyDescent="0.25">
      <c r="B170" s="166"/>
      <c r="C170" s="166"/>
      <c r="D170" s="166"/>
      <c r="E170" s="166"/>
      <c r="F170" s="166"/>
      <c r="G170" s="166"/>
      <c r="H170" s="166"/>
    </row>
    <row r="171" spans="2:8" ht="13.5" customHeight="1" x14ac:dyDescent="0.25">
      <c r="B171" s="166"/>
      <c r="C171" s="166"/>
      <c r="D171" s="166"/>
      <c r="E171" s="166"/>
      <c r="F171" s="166"/>
      <c r="G171" s="166"/>
      <c r="H171" s="166"/>
    </row>
    <row r="172" spans="2:8" ht="13.5" customHeight="1" x14ac:dyDescent="0.25">
      <c r="B172" s="166"/>
      <c r="C172" s="166"/>
      <c r="D172" s="166"/>
      <c r="E172" s="166"/>
      <c r="F172" s="166"/>
      <c r="G172" s="166"/>
      <c r="H172" s="166"/>
    </row>
    <row r="173" spans="2:8" ht="13.5" customHeight="1" x14ac:dyDescent="0.25">
      <c r="B173" s="166">
        <v>0</v>
      </c>
      <c r="C173" s="166">
        <v>0</v>
      </c>
      <c r="D173" s="166">
        <v>0</v>
      </c>
      <c r="E173" s="166">
        <v>0</v>
      </c>
      <c r="F173" s="166">
        <v>0</v>
      </c>
      <c r="G173" s="166">
        <v>0</v>
      </c>
      <c r="H173" s="166"/>
    </row>
    <row r="174" spans="2:8" ht="13.5" customHeight="1" x14ac:dyDescent="0.25">
      <c r="B174" s="166">
        <v>0</v>
      </c>
      <c r="C174" s="166">
        <v>0</v>
      </c>
      <c r="D174" s="166">
        <v>0</v>
      </c>
      <c r="E174" s="166">
        <v>0</v>
      </c>
      <c r="F174" s="166">
        <v>0</v>
      </c>
      <c r="G174" s="166">
        <v>0</v>
      </c>
      <c r="H174" s="166"/>
    </row>
    <row r="175" spans="2:8" ht="13.5" customHeight="1" x14ac:dyDescent="0.25">
      <c r="B175" s="166">
        <v>0</v>
      </c>
      <c r="C175" s="166">
        <v>0</v>
      </c>
      <c r="D175" s="166">
        <v>0</v>
      </c>
      <c r="E175" s="166">
        <v>0</v>
      </c>
      <c r="F175" s="166">
        <v>0</v>
      </c>
      <c r="G175" s="166">
        <v>0</v>
      </c>
      <c r="H175" s="166"/>
    </row>
    <row r="176" spans="2:8" ht="13.5" customHeight="1" x14ac:dyDescent="0.25">
      <c r="B176" s="166">
        <v>0</v>
      </c>
      <c r="C176" s="166">
        <v>0</v>
      </c>
      <c r="D176" s="166">
        <v>0</v>
      </c>
      <c r="E176" s="166">
        <v>0</v>
      </c>
      <c r="F176" s="166">
        <v>0</v>
      </c>
      <c r="G176" s="166">
        <v>0</v>
      </c>
      <c r="H176" s="166"/>
    </row>
    <row r="177" spans="2:8" ht="13.5" customHeight="1" x14ac:dyDescent="0.25">
      <c r="B177" s="166"/>
      <c r="C177" s="166"/>
      <c r="D177" s="166"/>
      <c r="E177" s="166"/>
      <c r="F177" s="166"/>
      <c r="G177" s="166"/>
      <c r="H177" s="166"/>
    </row>
    <row r="178" spans="2:8" ht="13.5" customHeight="1" x14ac:dyDescent="0.25">
      <c r="B178" s="166"/>
      <c r="C178" s="166"/>
      <c r="D178" s="166"/>
      <c r="E178" s="166"/>
      <c r="F178" s="166"/>
      <c r="G178" s="166"/>
      <c r="H178" s="166"/>
    </row>
    <row r="179" spans="2:8" ht="13.5" customHeight="1" x14ac:dyDescent="0.25">
      <c r="B179" s="166"/>
      <c r="C179" s="166"/>
      <c r="D179" s="166"/>
      <c r="E179" s="166"/>
      <c r="F179" s="166"/>
      <c r="G179" s="166"/>
      <c r="H179" s="166"/>
    </row>
    <row r="180" spans="2:8" ht="13.5" customHeight="1" x14ac:dyDescent="0.25">
      <c r="B180" s="166"/>
      <c r="C180" s="166"/>
      <c r="D180" s="166"/>
      <c r="E180" s="166"/>
      <c r="F180" s="166"/>
      <c r="G180" s="166"/>
      <c r="H180" s="166"/>
    </row>
    <row r="181" spans="2:8" ht="13.5" customHeight="1" x14ac:dyDescent="0.25">
      <c r="B181" s="166"/>
      <c r="C181" s="166"/>
      <c r="D181" s="166"/>
      <c r="E181" s="166"/>
      <c r="F181" s="166"/>
      <c r="G181" s="166"/>
      <c r="H181" s="166"/>
    </row>
    <row r="182" spans="2:8" ht="13.5" customHeight="1" x14ac:dyDescent="0.25">
      <c r="B182" s="166"/>
      <c r="C182" s="166"/>
      <c r="D182" s="166"/>
      <c r="E182" s="166"/>
      <c r="F182" s="166"/>
      <c r="G182" s="166"/>
      <c r="H182" s="166"/>
    </row>
    <row r="183" spans="2:8" ht="13.5" customHeight="1" x14ac:dyDescent="0.25">
      <c r="B183" s="166"/>
      <c r="C183" s="166"/>
      <c r="D183" s="166"/>
      <c r="E183" s="166"/>
      <c r="F183" s="166"/>
      <c r="G183" s="166"/>
      <c r="H183" s="166"/>
    </row>
    <row r="184" spans="2:8" ht="13.5" customHeight="1" x14ac:dyDescent="0.25">
      <c r="B184" s="166"/>
      <c r="C184" s="166"/>
      <c r="D184" s="166"/>
      <c r="E184" s="166"/>
      <c r="F184" s="166"/>
      <c r="G184" s="166"/>
      <c r="H184" s="166"/>
    </row>
    <row r="185" spans="2:8" ht="13.5" customHeight="1" x14ac:dyDescent="0.25">
      <c r="B185" s="166"/>
      <c r="C185" s="166"/>
      <c r="D185" s="166"/>
      <c r="E185" s="166"/>
      <c r="F185" s="166"/>
      <c r="G185" s="166"/>
      <c r="H185" s="166"/>
    </row>
    <row r="186" spans="2:8" ht="13.5" customHeight="1" x14ac:dyDescent="0.25">
      <c r="B186" s="166"/>
      <c r="C186" s="166"/>
      <c r="D186" s="166"/>
      <c r="E186" s="166"/>
      <c r="F186" s="166"/>
      <c r="G186" s="166"/>
      <c r="H186" s="166"/>
    </row>
    <row r="187" spans="2:8" ht="13.5" customHeight="1" x14ac:dyDescent="0.25">
      <c r="B187" s="166"/>
      <c r="C187" s="166"/>
      <c r="D187" s="166"/>
      <c r="E187" s="166"/>
      <c r="F187" s="166"/>
      <c r="G187" s="166"/>
      <c r="H187" s="166"/>
    </row>
    <row r="188" spans="2:8" ht="13.5" customHeight="1" x14ac:dyDescent="0.25">
      <c r="B188" s="166"/>
      <c r="C188" s="166"/>
      <c r="D188" s="166"/>
      <c r="E188" s="166"/>
      <c r="F188" s="166"/>
      <c r="G188" s="166"/>
      <c r="H188" s="166"/>
    </row>
    <row r="189" spans="2:8" ht="13.5" customHeight="1" x14ac:dyDescent="0.25">
      <c r="B189" s="166"/>
      <c r="C189" s="166"/>
      <c r="D189" s="166"/>
      <c r="E189" s="166"/>
      <c r="F189" s="166"/>
      <c r="G189" s="166"/>
      <c r="H189" s="166"/>
    </row>
    <row r="190" spans="2:8" ht="13.5" customHeight="1" x14ac:dyDescent="0.25">
      <c r="B190" s="166"/>
      <c r="C190" s="166"/>
      <c r="D190" s="166"/>
      <c r="E190" s="166"/>
      <c r="F190" s="166"/>
      <c r="G190" s="166"/>
      <c r="H190" s="166"/>
    </row>
  </sheetData>
  <mergeCells count="4">
    <mergeCell ref="A102:G103"/>
    <mergeCell ref="D3:H3"/>
    <mergeCell ref="M3:Q3"/>
    <mergeCell ref="V3:Z3"/>
  </mergeCells>
  <pageMargins left="0.43307086614173229" right="0.43307086614173229" top="0.35433070866141736" bottom="0.15748031496062992" header="0.11811023622047245" footer="0.11811023622047245"/>
  <pageSetup paperSize="9" fitToWidth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1"/>
  <sheetViews>
    <sheetView showGridLines="0" workbookViewId="0">
      <pane xSplit="1" ySplit="4" topLeftCell="B58" activePane="bottomRight" state="frozen"/>
      <selection activeCell="I81" sqref="I81"/>
      <selection pane="topRight" activeCell="I81" sqref="I81"/>
      <selection pane="bottomLeft" activeCell="I81" sqref="I81"/>
      <selection pane="bottomRight" activeCell="I81" sqref="I81"/>
    </sheetView>
  </sheetViews>
  <sheetFormatPr defaultColWidth="9.1796875" defaultRowHeight="12.5" x14ac:dyDescent="0.25"/>
  <cols>
    <col min="1" max="1" width="42.7265625" style="1" customWidth="1"/>
    <col min="2" max="5" width="12.54296875" style="2" customWidth="1"/>
    <col min="6" max="8" width="12.54296875" style="1" customWidth="1"/>
    <col min="9" max="9" width="12.453125" style="1" bestFit="1" customWidth="1"/>
    <col min="10" max="16" width="11.6328125" style="1" customWidth="1"/>
    <col min="17" max="16384" width="9.1796875" style="1"/>
  </cols>
  <sheetData>
    <row r="1" spans="1:27" ht="15.75" customHeight="1" x14ac:dyDescent="0.25">
      <c r="A1" s="4" t="s">
        <v>95</v>
      </c>
      <c r="B1" s="5"/>
      <c r="C1" s="5"/>
      <c r="D1" s="5"/>
      <c r="E1" s="5"/>
    </row>
    <row r="2" spans="1:27" ht="13.5" customHeight="1" thickBot="1" x14ac:dyDescent="0.3">
      <c r="A2" s="6" t="s">
        <v>0</v>
      </c>
    </row>
    <row r="3" spans="1:27" ht="13.5" customHeight="1" thickBot="1" x14ac:dyDescent="0.3">
      <c r="A3" s="11" t="s">
        <v>1</v>
      </c>
      <c r="B3" s="253" t="s">
        <v>2</v>
      </c>
      <c r="C3" s="167" t="s">
        <v>3</v>
      </c>
      <c r="D3" s="409" t="s">
        <v>4</v>
      </c>
      <c r="E3" s="410"/>
      <c r="F3" s="410"/>
      <c r="G3" s="410"/>
      <c r="H3" s="411"/>
    </row>
    <row r="4" spans="1:27" ht="14.25" customHeight="1" thickBot="1" x14ac:dyDescent="0.3">
      <c r="A4" s="12"/>
      <c r="B4" s="168">
        <v>2023</v>
      </c>
      <c r="C4" s="169">
        <v>2024</v>
      </c>
      <c r="D4" s="306">
        <v>2025</v>
      </c>
      <c r="E4" s="307">
        <v>2026</v>
      </c>
      <c r="F4" s="307">
        <v>2027</v>
      </c>
      <c r="G4" s="313">
        <v>2028</v>
      </c>
      <c r="H4" s="308">
        <v>2029</v>
      </c>
    </row>
    <row r="5" spans="1:27" ht="13.5" customHeight="1" x14ac:dyDescent="0.25">
      <c r="A5" s="16" t="s">
        <v>5</v>
      </c>
      <c r="B5" s="171">
        <f t="shared" ref="B5:H5" si="0">B6+B12+B16</f>
        <v>8186807.6423299983</v>
      </c>
      <c r="C5" s="66">
        <f t="shared" si="0"/>
        <v>8726008.4901599996</v>
      </c>
      <c r="D5" s="171">
        <f t="shared" si="0"/>
        <v>9416813</v>
      </c>
      <c r="E5" s="71">
        <f t="shared" si="0"/>
        <v>10414311</v>
      </c>
      <c r="F5" s="71">
        <f t="shared" si="0"/>
        <v>10865272</v>
      </c>
      <c r="G5" s="314">
        <f t="shared" si="0"/>
        <v>11290237</v>
      </c>
      <c r="H5" s="309">
        <f t="shared" si="0"/>
        <v>11999113</v>
      </c>
      <c r="I5" s="186"/>
      <c r="J5" s="134"/>
      <c r="K5" s="134"/>
      <c r="L5" s="134"/>
      <c r="M5" s="134"/>
      <c r="N5" s="134"/>
      <c r="O5" s="134"/>
      <c r="P5" s="134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3.5" customHeight="1" x14ac:dyDescent="0.25">
      <c r="A6" s="24" t="s">
        <v>7</v>
      </c>
      <c r="B6" s="172">
        <f t="shared" ref="B6:H6" si="1">B7+B8</f>
        <v>3524014.5243599997</v>
      </c>
      <c r="C6" s="26">
        <f t="shared" si="1"/>
        <v>3446048</v>
      </c>
      <c r="D6" s="172">
        <f t="shared" si="1"/>
        <v>4155801</v>
      </c>
      <c r="E6" s="28">
        <f t="shared" si="1"/>
        <v>4570363</v>
      </c>
      <c r="F6" s="28">
        <f t="shared" si="1"/>
        <v>4865750</v>
      </c>
      <c r="G6" s="55">
        <f t="shared" si="1"/>
        <v>5126273</v>
      </c>
      <c r="H6" s="297">
        <f t="shared" si="1"/>
        <v>5475795</v>
      </c>
      <c r="I6" s="186"/>
      <c r="J6" s="134"/>
      <c r="K6" s="134"/>
      <c r="L6" s="134"/>
      <c r="M6" s="134"/>
      <c r="N6" s="134"/>
      <c r="O6" s="134"/>
      <c r="P6" s="134"/>
      <c r="R6" s="22"/>
      <c r="S6" s="22"/>
      <c r="T6" s="22"/>
      <c r="U6" s="22"/>
      <c r="V6" s="22"/>
      <c r="W6" s="22"/>
      <c r="X6" s="22"/>
    </row>
    <row r="7" spans="1:27" ht="13.5" customHeight="1" x14ac:dyDescent="0.25">
      <c r="A7" s="29" t="s">
        <v>8</v>
      </c>
      <c r="B7" s="242">
        <v>3490393.9756599995</v>
      </c>
      <c r="C7" s="243">
        <v>3574315</v>
      </c>
      <c r="D7" s="242">
        <v>4300354</v>
      </c>
      <c r="E7" s="244">
        <v>4564884</v>
      </c>
      <c r="F7" s="244">
        <v>4860750</v>
      </c>
      <c r="G7" s="246">
        <v>5120730</v>
      </c>
      <c r="H7" s="353">
        <v>5465567</v>
      </c>
      <c r="I7" s="186"/>
      <c r="J7" s="134"/>
      <c r="K7" s="134"/>
      <c r="L7" s="134"/>
      <c r="M7" s="134"/>
      <c r="N7" s="134"/>
      <c r="O7" s="134"/>
      <c r="P7" s="134"/>
      <c r="R7" s="22"/>
      <c r="S7" s="22"/>
      <c r="T7" s="22"/>
      <c r="U7" s="22"/>
      <c r="V7" s="22"/>
      <c r="W7" s="22"/>
      <c r="X7" s="22"/>
    </row>
    <row r="8" spans="1:27" ht="13.5" customHeight="1" x14ac:dyDescent="0.25">
      <c r="A8" s="29" t="s">
        <v>9</v>
      </c>
      <c r="B8" s="242">
        <v>33620.548699999992</v>
      </c>
      <c r="C8" s="243">
        <v>-128267</v>
      </c>
      <c r="D8" s="242">
        <v>-144553</v>
      </c>
      <c r="E8" s="244">
        <v>5479</v>
      </c>
      <c r="F8" s="244">
        <v>5000</v>
      </c>
      <c r="G8" s="246">
        <v>5543</v>
      </c>
      <c r="H8" s="353">
        <v>10228</v>
      </c>
      <c r="I8" s="186"/>
      <c r="J8" s="134"/>
      <c r="K8" s="134"/>
      <c r="L8" s="134"/>
      <c r="M8" s="134"/>
      <c r="N8" s="134"/>
      <c r="O8" s="134"/>
      <c r="P8" s="134"/>
      <c r="R8" s="22"/>
      <c r="S8" s="22"/>
      <c r="T8" s="22"/>
      <c r="U8" s="22"/>
      <c r="V8" s="22"/>
      <c r="W8" s="22"/>
      <c r="X8" s="22"/>
    </row>
    <row r="9" spans="1:27" ht="13.5" customHeight="1" x14ac:dyDescent="0.25">
      <c r="A9" s="36" t="s">
        <v>10</v>
      </c>
      <c r="B9" s="242">
        <v>1762.800771916518</v>
      </c>
      <c r="C9" s="243">
        <f t="shared" ref="C9:H9" si="2">+C6-C10-C11</f>
        <v>-1612</v>
      </c>
      <c r="D9" s="245">
        <f t="shared" si="2"/>
        <v>679044</v>
      </c>
      <c r="E9" s="246">
        <f t="shared" si="2"/>
        <v>645055</v>
      </c>
      <c r="F9" s="244">
        <f t="shared" si="2"/>
        <v>776506</v>
      </c>
      <c r="G9" s="246">
        <f t="shared" si="2"/>
        <v>785913</v>
      </c>
      <c r="H9" s="353">
        <f t="shared" si="2"/>
        <v>851615</v>
      </c>
      <c r="I9" s="186"/>
      <c r="J9" s="134"/>
      <c r="K9" s="134"/>
      <c r="L9" s="134"/>
      <c r="M9" s="134"/>
      <c r="N9" s="134"/>
      <c r="O9" s="134"/>
      <c r="P9" s="134"/>
      <c r="Q9" s="284"/>
      <c r="R9" s="22"/>
      <c r="S9" s="22"/>
      <c r="T9" s="22"/>
      <c r="U9" s="22"/>
      <c r="V9" s="22"/>
      <c r="W9" s="22"/>
      <c r="X9" s="22"/>
    </row>
    <row r="10" spans="1:27" ht="13.5" customHeight="1" x14ac:dyDescent="0.25">
      <c r="A10" s="36" t="s">
        <v>11</v>
      </c>
      <c r="B10" s="242">
        <v>2465576.2092096582</v>
      </c>
      <c r="C10" s="243">
        <v>2413362</v>
      </c>
      <c r="D10" s="242">
        <v>2265471</v>
      </c>
      <c r="E10" s="244">
        <v>2556554</v>
      </c>
      <c r="F10" s="244">
        <v>2663326</v>
      </c>
      <c r="G10" s="246">
        <v>2826877</v>
      </c>
      <c r="H10" s="353">
        <v>3011730</v>
      </c>
      <c r="I10" s="186"/>
      <c r="J10" s="134"/>
      <c r="K10" s="134"/>
      <c r="L10" s="134"/>
      <c r="M10" s="134"/>
      <c r="N10" s="134"/>
      <c r="O10" s="134"/>
      <c r="P10" s="134"/>
      <c r="R10" s="22"/>
      <c r="S10" s="22"/>
      <c r="T10" s="22"/>
      <c r="U10" s="22"/>
      <c r="V10" s="22"/>
      <c r="W10" s="22"/>
      <c r="X10" s="22"/>
    </row>
    <row r="11" spans="1:27" ht="13.5" customHeight="1" x14ac:dyDescent="0.25">
      <c r="A11" s="36" t="s">
        <v>12</v>
      </c>
      <c r="B11" s="242">
        <v>1056675.514378425</v>
      </c>
      <c r="C11" s="243">
        <v>1034298</v>
      </c>
      <c r="D11" s="242">
        <v>1211286</v>
      </c>
      <c r="E11" s="244">
        <v>1368754</v>
      </c>
      <c r="F11" s="244">
        <v>1425918</v>
      </c>
      <c r="G11" s="246">
        <v>1513483</v>
      </c>
      <c r="H11" s="353">
        <v>1612450</v>
      </c>
      <c r="I11" s="186"/>
      <c r="J11" s="134"/>
      <c r="K11" s="134"/>
      <c r="L11" s="134"/>
      <c r="M11" s="134"/>
      <c r="N11" s="134"/>
      <c r="O11" s="134"/>
      <c r="P11" s="134"/>
      <c r="R11" s="22"/>
      <c r="S11" s="22"/>
      <c r="T11" s="22"/>
      <c r="U11" s="22"/>
      <c r="V11" s="22"/>
      <c r="W11" s="22"/>
      <c r="X11" s="22"/>
    </row>
    <row r="12" spans="1:27" ht="13.5" customHeight="1" x14ac:dyDescent="0.25">
      <c r="A12" s="24" t="s">
        <v>14</v>
      </c>
      <c r="B12" s="242">
        <v>4232218.7863599993</v>
      </c>
      <c r="C12" s="243">
        <v>4750810</v>
      </c>
      <c r="D12" s="242">
        <v>4742739</v>
      </c>
      <c r="E12" s="244">
        <v>5339065</v>
      </c>
      <c r="F12" s="244">
        <v>5443860</v>
      </c>
      <c r="G12" s="246">
        <v>5600633</v>
      </c>
      <c r="H12" s="353">
        <v>5949043</v>
      </c>
      <c r="I12" s="186"/>
      <c r="J12" s="134"/>
      <c r="K12" s="134"/>
      <c r="L12" s="134"/>
      <c r="M12" s="134"/>
      <c r="N12" s="134"/>
      <c r="O12" s="134"/>
      <c r="P12" s="134"/>
      <c r="R12" s="22"/>
      <c r="S12" s="22"/>
      <c r="T12" s="22"/>
      <c r="U12" s="22"/>
      <c r="V12" s="22"/>
      <c r="W12" s="22"/>
      <c r="X12" s="22"/>
    </row>
    <row r="13" spans="1:27" ht="13.5" customHeight="1" x14ac:dyDescent="0.25">
      <c r="A13" s="29" t="s">
        <v>10</v>
      </c>
      <c r="B13" s="242">
        <v>3906420.7863599993</v>
      </c>
      <c r="C13" s="243">
        <f t="shared" ref="C13:H13" si="3">+C12-C14-C15</f>
        <v>4412887</v>
      </c>
      <c r="D13" s="242">
        <f t="shared" si="3"/>
        <v>4742739</v>
      </c>
      <c r="E13" s="244">
        <f t="shared" si="3"/>
        <v>5339065</v>
      </c>
      <c r="F13" s="244">
        <f t="shared" si="3"/>
        <v>5443860</v>
      </c>
      <c r="G13" s="246">
        <f t="shared" si="3"/>
        <v>5600633</v>
      </c>
      <c r="H13" s="353">
        <f t="shared" si="3"/>
        <v>5949043</v>
      </c>
      <c r="I13" s="186"/>
      <c r="J13" s="134"/>
      <c r="K13" s="134"/>
      <c r="L13" s="134"/>
      <c r="M13" s="134"/>
      <c r="N13" s="134"/>
      <c r="O13" s="134"/>
      <c r="P13" s="134"/>
      <c r="R13" s="22"/>
      <c r="S13" s="22"/>
      <c r="T13" s="22"/>
      <c r="U13" s="22"/>
      <c r="V13" s="22"/>
      <c r="W13" s="22"/>
      <c r="X13" s="22"/>
    </row>
    <row r="14" spans="1:27" ht="13.5" customHeight="1" x14ac:dyDescent="0.25">
      <c r="A14" s="29" t="s">
        <v>11</v>
      </c>
      <c r="B14" s="242">
        <v>228059</v>
      </c>
      <c r="C14" s="243">
        <v>236546</v>
      </c>
      <c r="D14" s="242">
        <v>0</v>
      </c>
      <c r="E14" s="244">
        <v>0</v>
      </c>
      <c r="F14" s="244">
        <v>0</v>
      </c>
      <c r="G14" s="246">
        <v>0</v>
      </c>
      <c r="H14" s="353">
        <v>0</v>
      </c>
      <c r="I14" s="186"/>
      <c r="J14" s="134"/>
      <c r="K14" s="134"/>
      <c r="L14" s="134"/>
      <c r="M14" s="134"/>
      <c r="N14" s="134"/>
      <c r="O14" s="134"/>
      <c r="P14" s="134"/>
      <c r="R14" s="22"/>
      <c r="S14" s="22"/>
      <c r="T14" s="22"/>
      <c r="U14" s="22"/>
      <c r="V14" s="22"/>
      <c r="W14" s="22"/>
      <c r="X14" s="22"/>
    </row>
    <row r="15" spans="1:27" ht="13.5" customHeight="1" x14ac:dyDescent="0.25">
      <c r="A15" s="29" t="s">
        <v>12</v>
      </c>
      <c r="B15" s="242">
        <v>97739</v>
      </c>
      <c r="C15" s="243">
        <v>101377</v>
      </c>
      <c r="D15" s="242">
        <v>0</v>
      </c>
      <c r="E15" s="244">
        <v>0</v>
      </c>
      <c r="F15" s="244">
        <v>0</v>
      </c>
      <c r="G15" s="246">
        <v>0</v>
      </c>
      <c r="H15" s="353">
        <v>0</v>
      </c>
      <c r="I15" s="186"/>
      <c r="J15" s="134"/>
      <c r="K15" s="134"/>
      <c r="L15" s="134"/>
      <c r="M15" s="134"/>
      <c r="N15" s="134"/>
      <c r="O15" s="134"/>
      <c r="P15" s="134"/>
      <c r="R15" s="22"/>
      <c r="S15" s="22"/>
      <c r="T15" s="22"/>
      <c r="U15" s="22"/>
      <c r="V15" s="22"/>
      <c r="W15" s="22"/>
      <c r="X15" s="22"/>
    </row>
    <row r="16" spans="1:27" ht="13.5" customHeight="1" x14ac:dyDescent="0.25">
      <c r="A16" s="24" t="s">
        <v>15</v>
      </c>
      <c r="B16" s="242">
        <v>430574.33160999999</v>
      </c>
      <c r="C16" s="243">
        <v>529150.49015999958</v>
      </c>
      <c r="D16" s="242">
        <v>518273</v>
      </c>
      <c r="E16" s="244">
        <v>504883</v>
      </c>
      <c r="F16" s="244">
        <v>555662</v>
      </c>
      <c r="G16" s="246">
        <v>563331</v>
      </c>
      <c r="H16" s="353">
        <v>574275</v>
      </c>
      <c r="I16" s="186"/>
      <c r="J16" s="134"/>
      <c r="K16" s="134"/>
      <c r="L16" s="134"/>
      <c r="M16" s="134"/>
      <c r="N16" s="134"/>
      <c r="O16" s="134"/>
      <c r="P16" s="134"/>
      <c r="R16" s="22"/>
      <c r="S16" s="22"/>
      <c r="T16" s="22"/>
      <c r="U16" s="22"/>
      <c r="V16" s="22"/>
      <c r="W16" s="22"/>
      <c r="X16" s="22"/>
    </row>
    <row r="17" spans="1:24" ht="13.5" customHeight="1" x14ac:dyDescent="0.25">
      <c r="A17" s="41" t="s">
        <v>16</v>
      </c>
      <c r="B17" s="173">
        <f t="shared" ref="B17:H17" si="4">B18+B19</f>
        <v>12214141.4146</v>
      </c>
      <c r="C17" s="43">
        <f t="shared" si="4"/>
        <v>12516745</v>
      </c>
      <c r="D17" s="173">
        <f t="shared" si="4"/>
        <v>14307461</v>
      </c>
      <c r="E17" s="45">
        <f t="shared" si="4"/>
        <v>15109819</v>
      </c>
      <c r="F17" s="45">
        <f t="shared" si="4"/>
        <v>15228006</v>
      </c>
      <c r="G17" s="287">
        <f t="shared" si="4"/>
        <v>15789590</v>
      </c>
      <c r="H17" s="298">
        <f t="shared" si="4"/>
        <v>16525476</v>
      </c>
      <c r="I17" s="186"/>
      <c r="J17" s="134"/>
      <c r="K17" s="134"/>
      <c r="L17" s="134"/>
      <c r="M17" s="134"/>
      <c r="N17" s="134"/>
      <c r="O17" s="134"/>
      <c r="P17" s="134"/>
      <c r="R17" s="22"/>
      <c r="S17" s="22"/>
      <c r="T17" s="22"/>
      <c r="U17" s="22"/>
      <c r="V17" s="22"/>
      <c r="W17" s="22"/>
      <c r="X17" s="22"/>
    </row>
    <row r="18" spans="1:24" ht="13.5" customHeight="1" x14ac:dyDescent="0.25">
      <c r="A18" s="24" t="s">
        <v>17</v>
      </c>
      <c r="B18" s="172">
        <v>9649063.5971900001</v>
      </c>
      <c r="C18" s="26">
        <v>9814047</v>
      </c>
      <c r="D18" s="172">
        <v>11407180</v>
      </c>
      <c r="E18" s="28">
        <v>12081407</v>
      </c>
      <c r="F18" s="28">
        <v>12119845</v>
      </c>
      <c r="G18" s="55">
        <v>12556843</v>
      </c>
      <c r="H18" s="297">
        <v>13206616</v>
      </c>
      <c r="I18" s="186"/>
      <c r="J18" s="134"/>
      <c r="K18" s="134"/>
      <c r="L18" s="134"/>
      <c r="M18" s="134"/>
      <c r="N18" s="134"/>
      <c r="O18" s="134"/>
      <c r="P18" s="134"/>
      <c r="R18" s="22"/>
      <c r="S18" s="22"/>
      <c r="T18" s="22"/>
      <c r="U18" s="22"/>
      <c r="V18" s="22"/>
      <c r="W18" s="22"/>
      <c r="X18" s="22"/>
    </row>
    <row r="19" spans="1:24" ht="13.5" customHeight="1" x14ac:dyDescent="0.25">
      <c r="A19" s="24" t="s">
        <v>18</v>
      </c>
      <c r="B19" s="172">
        <f>SUM(B20:B28)</f>
        <v>2565077.8174100001</v>
      </c>
      <c r="C19" s="243">
        <f t="shared" ref="C19:H19" si="5">SUM(C20:C28)</f>
        <v>2702698</v>
      </c>
      <c r="D19" s="242">
        <f t="shared" si="5"/>
        <v>2900281</v>
      </c>
      <c r="E19" s="244">
        <f t="shared" si="5"/>
        <v>3028412</v>
      </c>
      <c r="F19" s="244">
        <f t="shared" si="5"/>
        <v>3108161</v>
      </c>
      <c r="G19" s="246">
        <f t="shared" si="5"/>
        <v>3232747</v>
      </c>
      <c r="H19" s="353">
        <f t="shared" si="5"/>
        <v>3318860</v>
      </c>
      <c r="I19" s="186"/>
      <c r="J19" s="134"/>
      <c r="K19" s="134"/>
      <c r="L19" s="134"/>
      <c r="M19" s="134"/>
      <c r="N19" s="134"/>
      <c r="O19" s="134"/>
      <c r="P19" s="134"/>
      <c r="R19" s="22"/>
      <c r="S19" s="22"/>
      <c r="T19" s="22"/>
      <c r="U19" s="22"/>
      <c r="V19" s="22"/>
      <c r="W19" s="22"/>
      <c r="X19" s="22"/>
    </row>
    <row r="20" spans="1:24" ht="13.5" customHeight="1" x14ac:dyDescent="0.25">
      <c r="A20" s="29" t="s">
        <v>19</v>
      </c>
      <c r="B20" s="242">
        <v>1317484.3223300001</v>
      </c>
      <c r="C20" s="243">
        <v>1349820</v>
      </c>
      <c r="D20" s="242">
        <v>1373489</v>
      </c>
      <c r="E20" s="244">
        <v>1397035</v>
      </c>
      <c r="F20" s="244">
        <v>1415188</v>
      </c>
      <c r="G20" s="246">
        <v>1438405</v>
      </c>
      <c r="H20" s="353">
        <v>1470487</v>
      </c>
      <c r="I20" s="186"/>
      <c r="J20" s="134"/>
      <c r="K20" s="134"/>
      <c r="L20" s="134"/>
      <c r="M20" s="134"/>
      <c r="N20" s="134"/>
      <c r="O20" s="134"/>
      <c r="P20" s="134"/>
      <c r="R20" s="22"/>
      <c r="S20" s="22"/>
      <c r="T20" s="22"/>
      <c r="U20" s="22"/>
      <c r="V20" s="22"/>
      <c r="W20" s="22"/>
      <c r="X20" s="22"/>
    </row>
    <row r="21" spans="1:24" ht="13.5" customHeight="1" x14ac:dyDescent="0.25">
      <c r="A21" s="29" t="s">
        <v>20</v>
      </c>
      <c r="B21" s="242">
        <v>232979.02336999998</v>
      </c>
      <c r="C21" s="243">
        <v>258756</v>
      </c>
      <c r="D21" s="242">
        <v>269738</v>
      </c>
      <c r="E21" s="244">
        <v>272549</v>
      </c>
      <c r="F21" s="244">
        <v>273828</v>
      </c>
      <c r="G21" s="246">
        <v>274093</v>
      </c>
      <c r="H21" s="353">
        <v>274921</v>
      </c>
      <c r="I21" s="186"/>
      <c r="J21" s="134"/>
      <c r="K21" s="134"/>
      <c r="L21" s="134"/>
      <c r="M21" s="134"/>
      <c r="N21" s="134"/>
      <c r="O21" s="134"/>
      <c r="P21" s="134"/>
      <c r="R21" s="22"/>
      <c r="S21" s="22"/>
      <c r="T21" s="22"/>
      <c r="U21" s="22"/>
      <c r="V21" s="22"/>
      <c r="W21" s="22"/>
      <c r="X21" s="22"/>
    </row>
    <row r="22" spans="1:24" ht="13.5" customHeight="1" x14ac:dyDescent="0.25">
      <c r="A22" s="29" t="s">
        <v>21</v>
      </c>
      <c r="B22" s="242">
        <v>53387.056870000008</v>
      </c>
      <c r="C22" s="243">
        <v>56010</v>
      </c>
      <c r="D22" s="242">
        <v>55726</v>
      </c>
      <c r="E22" s="244">
        <v>55925</v>
      </c>
      <c r="F22" s="244">
        <v>56130</v>
      </c>
      <c r="G22" s="246">
        <v>56111</v>
      </c>
      <c r="H22" s="353">
        <v>56226</v>
      </c>
      <c r="I22" s="186"/>
      <c r="J22" s="134"/>
      <c r="K22" s="134"/>
      <c r="L22" s="134"/>
      <c r="M22" s="134"/>
      <c r="N22" s="134"/>
      <c r="O22" s="134"/>
      <c r="P22" s="134"/>
      <c r="R22" s="22"/>
      <c r="S22" s="22"/>
      <c r="T22" s="22"/>
      <c r="U22" s="22"/>
      <c r="V22" s="22"/>
      <c r="W22" s="22"/>
      <c r="X22" s="22"/>
    </row>
    <row r="23" spans="1:24" ht="13.5" customHeight="1" x14ac:dyDescent="0.25">
      <c r="A23" s="29" t="s">
        <v>22</v>
      </c>
      <c r="B23" s="242">
        <v>5188.9180999999999</v>
      </c>
      <c r="C23" s="243">
        <v>4980</v>
      </c>
      <c r="D23" s="242">
        <v>4975</v>
      </c>
      <c r="E23" s="244">
        <v>4998</v>
      </c>
      <c r="F23" s="244">
        <v>5002</v>
      </c>
      <c r="G23" s="246">
        <v>4990</v>
      </c>
      <c r="H23" s="353">
        <v>4987</v>
      </c>
      <c r="I23" s="186"/>
      <c r="J23" s="134"/>
      <c r="K23" s="134"/>
      <c r="L23" s="134"/>
      <c r="M23" s="134"/>
      <c r="N23" s="134"/>
      <c r="O23" s="134"/>
      <c r="P23" s="134"/>
      <c r="R23" s="22"/>
      <c r="S23" s="22"/>
      <c r="T23" s="22"/>
      <c r="U23" s="22"/>
      <c r="V23" s="22"/>
      <c r="W23" s="22"/>
      <c r="X23" s="22"/>
    </row>
    <row r="24" spans="1:24" ht="13.5" customHeight="1" x14ac:dyDescent="0.25">
      <c r="A24" s="29" t="s">
        <v>23</v>
      </c>
      <c r="B24" s="242">
        <v>921777.96286999993</v>
      </c>
      <c r="C24" s="243">
        <v>998985</v>
      </c>
      <c r="D24" s="242">
        <v>1099686</v>
      </c>
      <c r="E24" s="244">
        <v>1169958</v>
      </c>
      <c r="F24" s="244">
        <v>1226576</v>
      </c>
      <c r="G24" s="246">
        <v>1325649</v>
      </c>
      <c r="H24" s="353">
        <v>1376350</v>
      </c>
      <c r="I24" s="186"/>
      <c r="J24" s="134"/>
      <c r="K24" s="134"/>
      <c r="L24" s="134"/>
      <c r="M24" s="134"/>
      <c r="N24" s="134"/>
      <c r="O24" s="134"/>
      <c r="P24" s="134"/>
      <c r="R24" s="22"/>
      <c r="S24" s="22"/>
      <c r="T24" s="22"/>
      <c r="U24" s="22"/>
      <c r="V24" s="22"/>
      <c r="W24" s="22"/>
      <c r="X24" s="22"/>
    </row>
    <row r="25" spans="1:24" ht="13.5" customHeight="1" x14ac:dyDescent="0.25">
      <c r="A25" s="29" t="s">
        <v>24</v>
      </c>
      <c r="B25" s="242">
        <v>13106.597019999999</v>
      </c>
      <c r="C25" s="243">
        <v>12789</v>
      </c>
      <c r="D25" s="242">
        <v>13030</v>
      </c>
      <c r="E25" s="244">
        <v>13206</v>
      </c>
      <c r="F25" s="244">
        <v>13429</v>
      </c>
      <c r="G25" s="246">
        <v>13603</v>
      </c>
      <c r="H25" s="353">
        <v>13809</v>
      </c>
      <c r="I25" s="186"/>
      <c r="J25" s="134"/>
      <c r="K25" s="134"/>
      <c r="L25" s="134"/>
      <c r="M25" s="134"/>
      <c r="N25" s="134"/>
      <c r="O25" s="134"/>
      <c r="P25" s="134"/>
      <c r="R25" s="22"/>
      <c r="S25" s="22"/>
      <c r="T25" s="22"/>
      <c r="U25" s="22"/>
      <c r="V25" s="22"/>
      <c r="W25" s="22"/>
      <c r="X25" s="22"/>
    </row>
    <row r="26" spans="1:24" ht="13.5" customHeight="1" x14ac:dyDescent="0.25">
      <c r="A26" s="29" t="s">
        <v>25</v>
      </c>
      <c r="B26" s="242">
        <v>20952.69831</v>
      </c>
      <c r="C26" s="243">
        <v>21165</v>
      </c>
      <c r="D26" s="242">
        <v>21569</v>
      </c>
      <c r="E26" s="244">
        <v>21806</v>
      </c>
      <c r="F26" s="244">
        <v>22231</v>
      </c>
      <c r="G26" s="246">
        <v>22582</v>
      </c>
      <c r="H26" s="353">
        <v>22985</v>
      </c>
      <c r="I26" s="186"/>
      <c r="J26" s="134"/>
      <c r="K26" s="134"/>
      <c r="L26" s="134"/>
      <c r="M26" s="134"/>
      <c r="N26" s="134"/>
      <c r="O26" s="134"/>
      <c r="P26" s="134"/>
      <c r="R26" s="22"/>
      <c r="S26" s="22"/>
      <c r="T26" s="22"/>
      <c r="U26" s="22"/>
      <c r="V26" s="22"/>
      <c r="W26" s="22"/>
      <c r="X26" s="22"/>
    </row>
    <row r="27" spans="1:24" ht="13.5" customHeight="1" x14ac:dyDescent="0.25">
      <c r="A27" s="29" t="s">
        <v>26</v>
      </c>
      <c r="B27" s="242">
        <v>201.23854</v>
      </c>
      <c r="C27" s="243">
        <v>193</v>
      </c>
      <c r="D27" s="242">
        <v>176</v>
      </c>
      <c r="E27" s="244">
        <v>150</v>
      </c>
      <c r="F27" s="244">
        <v>131</v>
      </c>
      <c r="G27" s="246">
        <v>114</v>
      </c>
      <c r="H27" s="353">
        <v>99</v>
      </c>
      <c r="I27" s="186"/>
      <c r="J27" s="134"/>
      <c r="K27" s="134"/>
      <c r="L27" s="134"/>
      <c r="M27" s="134"/>
      <c r="N27" s="134"/>
      <c r="O27" s="134"/>
      <c r="P27" s="134"/>
      <c r="R27" s="22"/>
      <c r="S27" s="22"/>
      <c r="T27" s="22"/>
      <c r="U27" s="22"/>
      <c r="V27" s="22"/>
      <c r="W27" s="22"/>
      <c r="X27" s="22"/>
    </row>
    <row r="28" spans="1:24" ht="13.5" customHeight="1" x14ac:dyDescent="0.25">
      <c r="A28" s="29" t="s">
        <v>91</v>
      </c>
      <c r="B28" s="242">
        <v>0</v>
      </c>
      <c r="C28" s="243">
        <v>0</v>
      </c>
      <c r="D28" s="242">
        <v>61892</v>
      </c>
      <c r="E28" s="244">
        <v>92785</v>
      </c>
      <c r="F28" s="244">
        <v>95646</v>
      </c>
      <c r="G28" s="246">
        <v>97200</v>
      </c>
      <c r="H28" s="353">
        <v>98996</v>
      </c>
      <c r="I28" s="186"/>
      <c r="J28" s="134"/>
      <c r="K28" s="134"/>
      <c r="L28" s="134"/>
      <c r="M28" s="134"/>
      <c r="N28" s="134"/>
      <c r="O28" s="134"/>
      <c r="P28" s="134"/>
      <c r="R28" s="22"/>
      <c r="S28" s="22"/>
      <c r="T28" s="22"/>
      <c r="U28" s="22"/>
      <c r="V28" s="22"/>
      <c r="W28" s="22"/>
      <c r="X28" s="22"/>
    </row>
    <row r="29" spans="1:24" ht="13.5" customHeight="1" x14ac:dyDescent="0.25">
      <c r="A29" s="41" t="s">
        <v>27</v>
      </c>
      <c r="B29" s="173">
        <f t="shared" ref="B29:G29" si="6">SUM(B30:B33)</f>
        <v>37916.567119999992</v>
      </c>
      <c r="C29" s="43">
        <f t="shared" si="6"/>
        <v>36827.937919999997</v>
      </c>
      <c r="D29" s="173">
        <f t="shared" si="6"/>
        <v>41350</v>
      </c>
      <c r="E29" s="45">
        <f t="shared" si="6"/>
        <v>44894</v>
      </c>
      <c r="F29" s="45">
        <f t="shared" si="6"/>
        <v>47738</v>
      </c>
      <c r="G29" s="287">
        <f t="shared" si="6"/>
        <v>50800</v>
      </c>
      <c r="H29" s="298">
        <f t="shared" ref="H29" si="7">SUM(H30:H33)</f>
        <v>53885</v>
      </c>
      <c r="I29" s="186"/>
      <c r="J29" s="134"/>
      <c r="K29" s="134"/>
      <c r="L29" s="134"/>
      <c r="M29" s="134"/>
      <c r="N29" s="134"/>
      <c r="O29" s="134"/>
      <c r="P29" s="134"/>
      <c r="R29" s="22"/>
      <c r="S29" s="22"/>
      <c r="T29" s="22"/>
      <c r="U29" s="22"/>
      <c r="V29" s="22"/>
      <c r="W29" s="22"/>
      <c r="X29" s="22"/>
    </row>
    <row r="30" spans="1:24" ht="13.5" customHeight="1" x14ac:dyDescent="0.25">
      <c r="A30" s="24" t="s">
        <v>28</v>
      </c>
      <c r="B30" s="172">
        <v>12.173110000000001</v>
      </c>
      <c r="C30" s="243">
        <v>14.2415</v>
      </c>
      <c r="D30" s="242">
        <v>0</v>
      </c>
      <c r="E30" s="244">
        <v>0</v>
      </c>
      <c r="F30" s="244">
        <v>0</v>
      </c>
      <c r="G30" s="246">
        <v>0</v>
      </c>
      <c r="H30" s="353">
        <v>0</v>
      </c>
      <c r="I30" s="186"/>
      <c r="J30" s="134"/>
      <c r="K30" s="134"/>
      <c r="L30" s="134"/>
      <c r="M30" s="134"/>
      <c r="N30" s="134"/>
      <c r="O30" s="134"/>
      <c r="P30" s="134"/>
      <c r="R30" s="22"/>
      <c r="S30" s="22"/>
      <c r="T30" s="22"/>
      <c r="U30" s="22"/>
      <c r="V30" s="22"/>
      <c r="W30" s="22"/>
      <c r="X30" s="22"/>
    </row>
    <row r="31" spans="1:24" ht="13.5" customHeight="1" x14ac:dyDescent="0.25">
      <c r="A31" s="24" t="s">
        <v>29</v>
      </c>
      <c r="B31" s="172">
        <v>0.29043000000000002</v>
      </c>
      <c r="C31" s="243">
        <v>0</v>
      </c>
      <c r="D31" s="242">
        <v>0</v>
      </c>
      <c r="E31" s="244">
        <v>0</v>
      </c>
      <c r="F31" s="244">
        <v>0</v>
      </c>
      <c r="G31" s="246">
        <v>0</v>
      </c>
      <c r="H31" s="353">
        <v>0</v>
      </c>
      <c r="I31" s="186"/>
      <c r="J31" s="134"/>
      <c r="K31" s="134"/>
      <c r="L31" s="134"/>
      <c r="M31" s="134"/>
      <c r="N31" s="134"/>
      <c r="O31" s="134"/>
      <c r="P31" s="134"/>
      <c r="R31" s="22"/>
      <c r="S31" s="22"/>
      <c r="T31" s="22"/>
      <c r="U31" s="22"/>
      <c r="V31" s="22"/>
      <c r="W31" s="22"/>
      <c r="X31" s="22"/>
    </row>
    <row r="32" spans="1:24" ht="13.5" customHeight="1" x14ac:dyDescent="0.25">
      <c r="A32" s="24" t="s">
        <v>30</v>
      </c>
      <c r="B32" s="174">
        <v>37904.103579999995</v>
      </c>
      <c r="C32" s="243">
        <v>36813.69642</v>
      </c>
      <c r="D32" s="242">
        <v>41350</v>
      </c>
      <c r="E32" s="244">
        <v>44894</v>
      </c>
      <c r="F32" s="244">
        <v>47738</v>
      </c>
      <c r="G32" s="246">
        <v>50800</v>
      </c>
      <c r="H32" s="353">
        <v>53885</v>
      </c>
      <c r="I32" s="186"/>
      <c r="J32" s="134"/>
      <c r="K32" s="134"/>
      <c r="L32" s="134"/>
      <c r="M32" s="134"/>
      <c r="N32" s="134"/>
      <c r="O32" s="134"/>
      <c r="P32" s="134"/>
      <c r="R32" s="22"/>
      <c r="S32" s="22"/>
      <c r="T32" s="22"/>
      <c r="U32" s="22"/>
      <c r="V32" s="22"/>
      <c r="W32" s="22"/>
      <c r="X32" s="22"/>
    </row>
    <row r="33" spans="1:24" ht="13.5" customHeight="1" x14ac:dyDescent="0.25">
      <c r="A33" s="24" t="s">
        <v>31</v>
      </c>
      <c r="B33" s="172">
        <v>0</v>
      </c>
      <c r="C33" s="243">
        <v>0</v>
      </c>
      <c r="D33" s="242">
        <v>0</v>
      </c>
      <c r="E33" s="244">
        <v>0</v>
      </c>
      <c r="F33" s="244">
        <v>0</v>
      </c>
      <c r="G33" s="246">
        <v>0</v>
      </c>
      <c r="H33" s="353">
        <v>0</v>
      </c>
      <c r="I33" s="186"/>
      <c r="J33" s="134"/>
      <c r="K33" s="134"/>
      <c r="L33" s="134"/>
      <c r="M33" s="134"/>
      <c r="N33" s="134"/>
      <c r="O33" s="134"/>
      <c r="P33" s="134"/>
      <c r="R33" s="22"/>
      <c r="S33" s="22"/>
      <c r="T33" s="22"/>
      <c r="U33" s="22"/>
      <c r="V33" s="22"/>
      <c r="W33" s="22"/>
      <c r="X33" s="22"/>
    </row>
    <row r="34" spans="1:24" ht="13.5" customHeight="1" x14ac:dyDescent="0.25">
      <c r="A34" s="41" t="s">
        <v>32</v>
      </c>
      <c r="B34" s="173">
        <f t="shared" ref="B34:H34" si="8">SUM(B35:B36)</f>
        <v>791189.0454200001</v>
      </c>
      <c r="C34" s="43">
        <f t="shared" si="8"/>
        <v>976927</v>
      </c>
      <c r="D34" s="173">
        <f t="shared" si="8"/>
        <v>1031417</v>
      </c>
      <c r="E34" s="45">
        <f t="shared" si="8"/>
        <v>1055680</v>
      </c>
      <c r="F34" s="45">
        <f t="shared" si="8"/>
        <v>1073927</v>
      </c>
      <c r="G34" s="287">
        <f t="shared" si="8"/>
        <v>1092765</v>
      </c>
      <c r="H34" s="298">
        <f t="shared" si="8"/>
        <v>1113016</v>
      </c>
      <c r="I34" s="186"/>
      <c r="J34" s="134"/>
      <c r="K34" s="134"/>
      <c r="L34" s="134"/>
      <c r="M34" s="134"/>
      <c r="N34" s="134"/>
      <c r="O34" s="134"/>
      <c r="P34" s="134"/>
      <c r="R34" s="22"/>
      <c r="S34" s="22"/>
      <c r="T34" s="22"/>
      <c r="U34" s="22"/>
      <c r="V34" s="22"/>
      <c r="W34" s="22"/>
      <c r="X34" s="22"/>
    </row>
    <row r="35" spans="1:24" ht="13.5" customHeight="1" x14ac:dyDescent="0.25">
      <c r="A35" s="24" t="s">
        <v>33</v>
      </c>
      <c r="B35" s="172">
        <v>496602.23708000005</v>
      </c>
      <c r="C35" s="26">
        <v>620441</v>
      </c>
      <c r="D35" s="174">
        <v>645544</v>
      </c>
      <c r="E35" s="40">
        <v>661572</v>
      </c>
      <c r="F35" s="28">
        <v>673159</v>
      </c>
      <c r="G35" s="55">
        <v>683567</v>
      </c>
      <c r="H35" s="297">
        <v>692720</v>
      </c>
      <c r="I35" s="186"/>
      <c r="J35" s="134"/>
      <c r="K35" s="134"/>
      <c r="L35" s="134"/>
      <c r="M35" s="134"/>
      <c r="N35" s="134"/>
      <c r="O35" s="134"/>
      <c r="P35" s="134"/>
      <c r="R35" s="22"/>
      <c r="S35" s="22"/>
      <c r="T35" s="22"/>
      <c r="U35" s="22"/>
      <c r="V35" s="22"/>
      <c r="W35" s="22"/>
      <c r="X35" s="22"/>
    </row>
    <row r="36" spans="1:24" ht="13.5" customHeight="1" x14ac:dyDescent="0.25">
      <c r="A36" s="24" t="s">
        <v>34</v>
      </c>
      <c r="B36" s="174">
        <v>294586.80833999999</v>
      </c>
      <c r="C36" s="26">
        <v>356486</v>
      </c>
      <c r="D36" s="172">
        <v>385873</v>
      </c>
      <c r="E36" s="28">
        <v>394108</v>
      </c>
      <c r="F36" s="28">
        <v>400768</v>
      </c>
      <c r="G36" s="55">
        <v>409198</v>
      </c>
      <c r="H36" s="297">
        <v>420296</v>
      </c>
      <c r="I36" s="186"/>
      <c r="J36" s="134"/>
      <c r="K36" s="134"/>
      <c r="L36" s="134"/>
      <c r="M36" s="134"/>
      <c r="N36" s="134"/>
      <c r="O36" s="134"/>
      <c r="P36" s="134"/>
      <c r="R36" s="22"/>
      <c r="S36" s="22"/>
      <c r="T36" s="22"/>
      <c r="U36" s="22"/>
      <c r="V36" s="22"/>
      <c r="W36" s="22"/>
      <c r="X36" s="22"/>
    </row>
    <row r="37" spans="1:24" ht="13.5" customHeight="1" x14ac:dyDescent="0.25">
      <c r="A37" s="41" t="s">
        <v>37</v>
      </c>
      <c r="B37" s="173">
        <f t="shared" ref="B37:H37" si="9">SUM(B38:B45,B48:B52)</f>
        <v>1002024.0499399999</v>
      </c>
      <c r="C37" s="43">
        <f t="shared" si="9"/>
        <v>886454.67596000014</v>
      </c>
      <c r="D37" s="173">
        <f t="shared" si="9"/>
        <v>1533469</v>
      </c>
      <c r="E37" s="45">
        <f t="shared" si="9"/>
        <v>1564868</v>
      </c>
      <c r="F37" s="45">
        <f t="shared" si="9"/>
        <v>1545110</v>
      </c>
      <c r="G37" s="287">
        <f t="shared" si="9"/>
        <v>1457870</v>
      </c>
      <c r="H37" s="298">
        <f t="shared" si="9"/>
        <v>1500479</v>
      </c>
      <c r="I37" s="186"/>
      <c r="J37" s="134"/>
      <c r="K37" s="134"/>
      <c r="L37" s="134"/>
      <c r="M37" s="134"/>
      <c r="N37" s="134"/>
      <c r="O37" s="134"/>
      <c r="P37" s="134"/>
      <c r="R37" s="22"/>
      <c r="S37" s="22"/>
      <c r="T37" s="22"/>
      <c r="U37" s="22"/>
      <c r="V37" s="22"/>
      <c r="W37" s="22"/>
      <c r="X37" s="22"/>
    </row>
    <row r="38" spans="1:24" ht="13.5" customHeight="1" x14ac:dyDescent="0.25">
      <c r="A38" s="53" t="s">
        <v>38</v>
      </c>
      <c r="B38" s="172">
        <v>0</v>
      </c>
      <c r="C38" s="26">
        <v>0</v>
      </c>
      <c r="D38" s="174">
        <v>0</v>
      </c>
      <c r="E38" s="40">
        <v>0</v>
      </c>
      <c r="F38" s="40">
        <v>0</v>
      </c>
      <c r="G38" s="288">
        <v>0</v>
      </c>
      <c r="H38" s="299">
        <v>0</v>
      </c>
      <c r="I38" s="186"/>
      <c r="J38" s="134"/>
      <c r="K38" s="134"/>
      <c r="L38" s="134"/>
      <c r="M38" s="134"/>
      <c r="N38" s="134"/>
      <c r="O38" s="134"/>
      <c r="P38" s="134"/>
      <c r="R38" s="22"/>
      <c r="S38" s="22"/>
      <c r="T38" s="22"/>
      <c r="U38" s="22"/>
      <c r="V38" s="22"/>
      <c r="W38" s="22"/>
      <c r="X38" s="22"/>
    </row>
    <row r="39" spans="1:24" ht="13.5" customHeight="1" x14ac:dyDescent="0.25">
      <c r="A39" s="24" t="s">
        <v>39</v>
      </c>
      <c r="B39" s="172">
        <v>135462.78884999998</v>
      </c>
      <c r="C39" s="26">
        <v>141359</v>
      </c>
      <c r="D39" s="174">
        <v>139482</v>
      </c>
      <c r="E39" s="40">
        <v>139998</v>
      </c>
      <c r="F39" s="40">
        <v>142368</v>
      </c>
      <c r="G39" s="288">
        <v>144881</v>
      </c>
      <c r="H39" s="299">
        <v>148225</v>
      </c>
      <c r="I39" s="186"/>
      <c r="J39" s="134"/>
      <c r="K39" s="134"/>
      <c r="L39" s="134"/>
      <c r="M39" s="134"/>
      <c r="N39" s="134"/>
      <c r="O39" s="134"/>
      <c r="P39" s="134"/>
      <c r="R39" s="22"/>
      <c r="S39" s="22"/>
      <c r="T39" s="22"/>
      <c r="U39" s="22"/>
      <c r="V39" s="22"/>
      <c r="W39" s="22"/>
      <c r="X39" s="22"/>
    </row>
    <row r="40" spans="1:24" ht="13.5" customHeight="1" x14ac:dyDescent="0.25">
      <c r="A40" s="53" t="s">
        <v>40</v>
      </c>
      <c r="B40" s="172">
        <v>0</v>
      </c>
      <c r="C40" s="26">
        <v>0</v>
      </c>
      <c r="D40" s="172">
        <v>0</v>
      </c>
      <c r="E40" s="28">
        <v>0</v>
      </c>
      <c r="F40" s="28">
        <v>0</v>
      </c>
      <c r="G40" s="55">
        <v>0</v>
      </c>
      <c r="H40" s="297">
        <v>0</v>
      </c>
      <c r="I40" s="186"/>
      <c r="J40" s="134"/>
      <c r="K40" s="134"/>
      <c r="L40" s="134"/>
      <c r="M40" s="134"/>
      <c r="N40" s="134"/>
      <c r="O40" s="134"/>
      <c r="P40" s="134"/>
      <c r="R40" s="22"/>
      <c r="S40" s="22"/>
      <c r="T40" s="22"/>
      <c r="U40" s="22"/>
      <c r="V40" s="22"/>
      <c r="W40" s="22"/>
      <c r="X40" s="22"/>
    </row>
    <row r="41" spans="1:24" ht="13.5" customHeight="1" x14ac:dyDescent="0.25">
      <c r="A41" s="53" t="s">
        <v>41</v>
      </c>
      <c r="B41" s="172">
        <v>99118.360539999965</v>
      </c>
      <c r="C41" s="26">
        <v>555889</v>
      </c>
      <c r="D41" s="172">
        <v>503102</v>
      </c>
      <c r="E41" s="28">
        <v>451700</v>
      </c>
      <c r="F41" s="28">
        <v>394928</v>
      </c>
      <c r="G41" s="55">
        <v>262146</v>
      </c>
      <c r="H41" s="297">
        <v>251459</v>
      </c>
      <c r="I41" s="186"/>
      <c r="J41" s="134"/>
      <c r="K41" s="134"/>
      <c r="L41" s="134"/>
      <c r="M41" s="134"/>
      <c r="N41" s="134"/>
      <c r="O41" s="134"/>
      <c r="P41" s="134"/>
      <c r="R41" s="22"/>
      <c r="S41" s="22"/>
      <c r="T41" s="22"/>
      <c r="U41" s="22"/>
      <c r="V41" s="22"/>
      <c r="W41" s="22"/>
      <c r="X41" s="22"/>
    </row>
    <row r="42" spans="1:24" ht="13.5" customHeight="1" x14ac:dyDescent="0.25">
      <c r="A42" s="53" t="s">
        <v>88</v>
      </c>
      <c r="B42" s="172">
        <v>519677.12297999999</v>
      </c>
      <c r="C42" s="26">
        <v>2029.9975400000001</v>
      </c>
      <c r="D42" s="172">
        <v>211422</v>
      </c>
      <c r="E42" s="28">
        <v>0</v>
      </c>
      <c r="F42" s="28">
        <v>0</v>
      </c>
      <c r="G42" s="55">
        <v>0</v>
      </c>
      <c r="H42" s="297">
        <v>0</v>
      </c>
      <c r="I42" s="186"/>
      <c r="J42" s="134"/>
      <c r="K42" s="134"/>
      <c r="L42" s="134"/>
      <c r="M42" s="134"/>
      <c r="N42" s="134"/>
      <c r="O42" s="134"/>
      <c r="P42" s="134"/>
      <c r="R42" s="22"/>
      <c r="S42" s="22"/>
      <c r="T42" s="22"/>
      <c r="U42" s="22"/>
      <c r="V42" s="22"/>
      <c r="W42" s="22"/>
      <c r="X42" s="22"/>
    </row>
    <row r="43" spans="1:24" ht="13.5" customHeight="1" x14ac:dyDescent="0.25">
      <c r="A43" s="53" t="s">
        <v>89</v>
      </c>
      <c r="B43" s="172">
        <v>37624.289870000001</v>
      </c>
      <c r="C43" s="26">
        <v>7557.6159100000004</v>
      </c>
      <c r="D43" s="172">
        <v>0</v>
      </c>
      <c r="E43" s="28">
        <v>0</v>
      </c>
      <c r="F43" s="28">
        <v>0</v>
      </c>
      <c r="G43" s="55">
        <v>0</v>
      </c>
      <c r="H43" s="297">
        <v>0</v>
      </c>
      <c r="I43" s="186"/>
      <c r="J43" s="134"/>
      <c r="K43" s="134"/>
      <c r="L43" s="134"/>
      <c r="M43" s="134"/>
      <c r="N43" s="134"/>
      <c r="O43" s="134"/>
      <c r="P43" s="134"/>
      <c r="R43" s="22"/>
      <c r="S43" s="22"/>
      <c r="T43" s="22"/>
      <c r="U43" s="22"/>
      <c r="V43" s="22"/>
      <c r="W43" s="22"/>
      <c r="X43" s="22"/>
    </row>
    <row r="44" spans="1:24" ht="13.5" customHeight="1" x14ac:dyDescent="0.25">
      <c r="A44" s="263" t="s">
        <v>42</v>
      </c>
      <c r="B44" s="172">
        <v>44589.589529999997</v>
      </c>
      <c r="C44" s="26">
        <v>2117.9</v>
      </c>
      <c r="D44" s="172">
        <v>0</v>
      </c>
      <c r="E44" s="28">
        <v>0</v>
      </c>
      <c r="F44" s="28">
        <v>0</v>
      </c>
      <c r="G44" s="55">
        <v>0</v>
      </c>
      <c r="H44" s="297">
        <v>0</v>
      </c>
      <c r="I44" s="186"/>
      <c r="J44" s="134"/>
      <c r="K44" s="134"/>
      <c r="L44" s="134"/>
      <c r="M44" s="134"/>
      <c r="N44" s="134"/>
      <c r="O44" s="134"/>
      <c r="P44" s="134"/>
      <c r="R44" s="22"/>
      <c r="S44" s="22"/>
      <c r="T44" s="22"/>
      <c r="U44" s="22"/>
      <c r="V44" s="22"/>
      <c r="W44" s="22"/>
      <c r="X44" s="22"/>
    </row>
    <row r="45" spans="1:24" ht="13.5" customHeight="1" x14ac:dyDescent="0.25">
      <c r="A45" s="53" t="s">
        <v>43</v>
      </c>
      <c r="B45" s="174">
        <v>338.89035000000001</v>
      </c>
      <c r="C45" s="26">
        <v>328</v>
      </c>
      <c r="D45" s="174">
        <v>328</v>
      </c>
      <c r="E45" s="40">
        <v>328</v>
      </c>
      <c r="F45" s="40">
        <v>328</v>
      </c>
      <c r="G45" s="288">
        <v>328</v>
      </c>
      <c r="H45" s="299">
        <v>328</v>
      </c>
      <c r="I45" s="186"/>
      <c r="J45" s="134"/>
      <c r="K45" s="134"/>
      <c r="L45" s="134"/>
      <c r="M45" s="134"/>
      <c r="N45" s="134"/>
      <c r="O45" s="134"/>
      <c r="P45" s="134"/>
      <c r="R45" s="22"/>
      <c r="S45" s="22"/>
      <c r="T45" s="22"/>
      <c r="U45" s="22"/>
      <c r="V45" s="22"/>
      <c r="W45" s="22"/>
      <c r="X45" s="22"/>
    </row>
    <row r="46" spans="1:24" ht="13.5" customHeight="1" x14ac:dyDescent="0.25">
      <c r="A46" s="56" t="s">
        <v>10</v>
      </c>
      <c r="B46" s="174">
        <v>81.658119999999997</v>
      </c>
      <c r="C46" s="26">
        <v>82</v>
      </c>
      <c r="D46" s="174">
        <v>82</v>
      </c>
      <c r="E46" s="40">
        <v>82</v>
      </c>
      <c r="F46" s="40">
        <v>82</v>
      </c>
      <c r="G46" s="288">
        <v>82</v>
      </c>
      <c r="H46" s="299">
        <v>82</v>
      </c>
      <c r="I46" s="186"/>
      <c r="J46" s="134"/>
      <c r="K46" s="134"/>
      <c r="L46" s="134"/>
      <c r="M46" s="134"/>
      <c r="N46" s="134"/>
      <c r="O46" s="134"/>
      <c r="P46" s="134"/>
      <c r="R46" s="22"/>
      <c r="S46" s="22"/>
      <c r="T46" s="22"/>
      <c r="U46" s="22"/>
      <c r="V46" s="22"/>
      <c r="W46" s="22"/>
      <c r="X46" s="22"/>
    </row>
    <row r="47" spans="1:24" ht="13.5" customHeight="1" x14ac:dyDescent="0.25">
      <c r="A47" s="56" t="s">
        <v>11</v>
      </c>
      <c r="B47" s="174">
        <v>257.23223000000002</v>
      </c>
      <c r="C47" s="26">
        <v>246</v>
      </c>
      <c r="D47" s="174">
        <v>246</v>
      </c>
      <c r="E47" s="40">
        <v>246</v>
      </c>
      <c r="F47" s="40">
        <v>246</v>
      </c>
      <c r="G47" s="288">
        <v>246</v>
      </c>
      <c r="H47" s="299">
        <v>246</v>
      </c>
      <c r="I47" s="186"/>
      <c r="J47" s="134"/>
      <c r="K47" s="134"/>
      <c r="L47" s="134"/>
      <c r="M47" s="134"/>
      <c r="N47" s="134"/>
      <c r="O47" s="134"/>
      <c r="P47" s="134"/>
      <c r="R47" s="22"/>
      <c r="S47" s="22"/>
      <c r="T47" s="22"/>
      <c r="U47" s="22"/>
      <c r="V47" s="22"/>
      <c r="W47" s="22"/>
      <c r="X47" s="22"/>
    </row>
    <row r="48" spans="1:24" ht="13.5" customHeight="1" x14ac:dyDescent="0.25">
      <c r="A48" s="53" t="s">
        <v>44</v>
      </c>
      <c r="B48" s="174">
        <v>1222.8538599999999</v>
      </c>
      <c r="C48" s="26">
        <v>765.42763000000002</v>
      </c>
      <c r="D48" s="174">
        <v>1000</v>
      </c>
      <c r="E48" s="40">
        <v>1000</v>
      </c>
      <c r="F48" s="40">
        <v>1000</v>
      </c>
      <c r="G48" s="288">
        <v>1000</v>
      </c>
      <c r="H48" s="299">
        <v>1000</v>
      </c>
      <c r="I48" s="186"/>
      <c r="J48" s="134"/>
      <c r="K48" s="134"/>
      <c r="L48" s="134"/>
      <c r="M48" s="134"/>
      <c r="N48" s="134"/>
      <c r="O48" s="134"/>
      <c r="P48" s="134"/>
      <c r="R48" s="22"/>
      <c r="S48" s="22"/>
      <c r="T48" s="22"/>
      <c r="U48" s="22"/>
      <c r="V48" s="22"/>
      <c r="W48" s="22"/>
      <c r="X48" s="22"/>
    </row>
    <row r="49" spans="1:24" ht="13.5" customHeight="1" x14ac:dyDescent="0.25">
      <c r="A49" s="53" t="s">
        <v>45</v>
      </c>
      <c r="B49" s="174">
        <v>29606.884010000002</v>
      </c>
      <c r="C49" s="54">
        <v>30281.73488</v>
      </c>
      <c r="D49" s="174">
        <v>30861</v>
      </c>
      <c r="E49" s="40">
        <v>31455</v>
      </c>
      <c r="F49" s="40">
        <v>20908</v>
      </c>
      <c r="G49" s="288">
        <v>21434</v>
      </c>
      <c r="H49" s="299">
        <v>22168</v>
      </c>
      <c r="I49" s="186"/>
      <c r="J49" s="134"/>
      <c r="K49" s="134"/>
      <c r="L49" s="134"/>
      <c r="M49" s="134"/>
      <c r="N49" s="134"/>
      <c r="O49" s="134"/>
      <c r="P49" s="134"/>
      <c r="R49" s="22"/>
      <c r="S49" s="22"/>
      <c r="T49" s="22"/>
      <c r="U49" s="22"/>
      <c r="V49" s="22"/>
      <c r="W49" s="22"/>
      <c r="X49" s="22"/>
    </row>
    <row r="50" spans="1:24" ht="13.5" customHeight="1" x14ac:dyDescent="0.25">
      <c r="A50" s="351" t="s">
        <v>92</v>
      </c>
      <c r="B50" s="174">
        <v>0</v>
      </c>
      <c r="C50" s="54">
        <v>0</v>
      </c>
      <c r="D50" s="174">
        <v>494766</v>
      </c>
      <c r="E50" s="40">
        <v>778610</v>
      </c>
      <c r="F50" s="40">
        <v>815826</v>
      </c>
      <c r="G50" s="288">
        <v>850816</v>
      </c>
      <c r="H50" s="299">
        <v>891556</v>
      </c>
      <c r="I50" s="186"/>
      <c r="J50" s="134"/>
      <c r="K50" s="134"/>
      <c r="L50" s="134"/>
      <c r="M50" s="134"/>
      <c r="N50" s="134"/>
      <c r="O50" s="134"/>
      <c r="P50" s="134"/>
      <c r="R50" s="22"/>
      <c r="S50" s="22"/>
      <c r="T50" s="22"/>
      <c r="U50" s="22"/>
      <c r="V50" s="22"/>
      <c r="W50" s="22"/>
      <c r="X50" s="22"/>
    </row>
    <row r="51" spans="1:24" ht="13.5" customHeight="1" x14ac:dyDescent="0.25">
      <c r="A51" s="53" t="s">
        <v>46</v>
      </c>
      <c r="B51" s="174">
        <v>7.7539400000000001</v>
      </c>
      <c r="C51" s="54">
        <v>11</v>
      </c>
      <c r="D51" s="38">
        <v>0</v>
      </c>
      <c r="E51" s="40">
        <v>0</v>
      </c>
      <c r="F51" s="40">
        <v>0</v>
      </c>
      <c r="G51" s="288">
        <v>0</v>
      </c>
      <c r="H51" s="299">
        <v>0</v>
      </c>
      <c r="I51" s="186"/>
      <c r="J51" s="134"/>
      <c r="K51" s="134"/>
      <c r="L51" s="134"/>
      <c r="M51" s="134"/>
      <c r="N51" s="134"/>
      <c r="O51" s="134"/>
      <c r="P51" s="134"/>
      <c r="R51" s="22"/>
      <c r="S51" s="22"/>
      <c r="T51" s="22"/>
      <c r="U51" s="22"/>
      <c r="V51" s="22"/>
      <c r="W51" s="22"/>
      <c r="X51" s="22"/>
    </row>
    <row r="52" spans="1:24" ht="13.5" customHeight="1" x14ac:dyDescent="0.25">
      <c r="A52" s="24" t="s">
        <v>82</v>
      </c>
      <c r="B52" s="25">
        <v>134375.51601000002</v>
      </c>
      <c r="C52" s="26">
        <v>146115</v>
      </c>
      <c r="D52" s="27">
        <v>152508</v>
      </c>
      <c r="E52" s="28">
        <v>161777</v>
      </c>
      <c r="F52" s="28">
        <v>169752</v>
      </c>
      <c r="G52" s="55">
        <v>177265</v>
      </c>
      <c r="H52" s="297">
        <v>185743</v>
      </c>
      <c r="I52" s="186"/>
      <c r="J52" s="134"/>
      <c r="K52" s="134"/>
      <c r="L52" s="134"/>
      <c r="M52" s="134"/>
      <c r="N52" s="134"/>
      <c r="O52" s="134"/>
      <c r="P52" s="134"/>
      <c r="R52" s="22"/>
      <c r="S52" s="22"/>
      <c r="T52" s="22"/>
      <c r="U52" s="22"/>
      <c r="V52" s="22"/>
      <c r="W52" s="22"/>
      <c r="X52" s="22"/>
    </row>
    <row r="53" spans="1:24" ht="13.5" customHeight="1" x14ac:dyDescent="0.25">
      <c r="A53" s="36" t="s">
        <v>10</v>
      </c>
      <c r="B53" s="25">
        <v>100527.66435000001</v>
      </c>
      <c r="C53" s="26">
        <v>111032</v>
      </c>
      <c r="D53" s="27">
        <v>115579</v>
      </c>
      <c r="E53" s="28">
        <v>122971</v>
      </c>
      <c r="F53" s="28">
        <v>128968</v>
      </c>
      <c r="G53" s="55">
        <v>134594</v>
      </c>
      <c r="H53" s="297">
        <v>140918</v>
      </c>
      <c r="I53" s="186"/>
      <c r="J53" s="134"/>
      <c r="K53" s="134"/>
      <c r="L53" s="134"/>
      <c r="M53" s="134"/>
      <c r="N53" s="134"/>
      <c r="O53" s="134"/>
      <c r="P53" s="134"/>
      <c r="R53" s="22"/>
      <c r="S53" s="22"/>
      <c r="T53" s="22"/>
      <c r="U53" s="22"/>
      <c r="V53" s="22"/>
      <c r="W53" s="22"/>
      <c r="X53" s="22"/>
    </row>
    <row r="54" spans="1:24" ht="14.25" customHeight="1" x14ac:dyDescent="0.25">
      <c r="A54" s="57" t="s">
        <v>11</v>
      </c>
      <c r="B54" s="25">
        <v>630.63604999999995</v>
      </c>
      <c r="C54" s="26">
        <v>0</v>
      </c>
      <c r="D54" s="27">
        <v>0</v>
      </c>
      <c r="E54" s="28">
        <v>0</v>
      </c>
      <c r="F54" s="28">
        <v>0</v>
      </c>
      <c r="G54" s="55">
        <v>0</v>
      </c>
      <c r="H54" s="297">
        <v>0</v>
      </c>
      <c r="I54" s="186"/>
      <c r="J54" s="134"/>
      <c r="K54" s="134"/>
      <c r="L54" s="134"/>
      <c r="M54" s="134"/>
      <c r="N54" s="134"/>
      <c r="O54" s="134"/>
      <c r="P54" s="134"/>
      <c r="R54" s="22"/>
      <c r="S54" s="22"/>
      <c r="T54" s="22"/>
      <c r="U54" s="22"/>
      <c r="V54" s="22"/>
      <c r="W54" s="22"/>
      <c r="X54" s="22"/>
    </row>
    <row r="55" spans="1:24" ht="14.25" customHeight="1" x14ac:dyDescent="0.25">
      <c r="A55" s="58" t="s">
        <v>12</v>
      </c>
      <c r="B55" s="25">
        <v>0</v>
      </c>
      <c r="C55" s="26">
        <v>0</v>
      </c>
      <c r="D55" s="27">
        <v>0</v>
      </c>
      <c r="E55" s="28">
        <v>0</v>
      </c>
      <c r="F55" s="28">
        <v>0</v>
      </c>
      <c r="G55" s="55">
        <v>0</v>
      </c>
      <c r="H55" s="297">
        <v>0</v>
      </c>
      <c r="I55" s="186"/>
      <c r="J55" s="134"/>
      <c r="K55" s="134"/>
      <c r="L55" s="134"/>
      <c r="M55" s="134"/>
      <c r="N55" s="134"/>
      <c r="O55" s="134"/>
      <c r="P55" s="134"/>
      <c r="R55" s="22"/>
      <c r="S55" s="22"/>
      <c r="T55" s="22"/>
      <c r="U55" s="22"/>
      <c r="V55" s="22"/>
      <c r="W55" s="22"/>
      <c r="X55" s="22"/>
    </row>
    <row r="56" spans="1:24" ht="14.25" customHeight="1" x14ac:dyDescent="0.25">
      <c r="A56" s="36" t="s">
        <v>49</v>
      </c>
      <c r="B56" s="25">
        <v>33217.215609999999</v>
      </c>
      <c r="C56" s="26">
        <v>35083</v>
      </c>
      <c r="D56" s="27">
        <v>36929</v>
      </c>
      <c r="E56" s="28">
        <v>38806</v>
      </c>
      <c r="F56" s="28">
        <v>40784</v>
      </c>
      <c r="G56" s="55">
        <v>42671</v>
      </c>
      <c r="H56" s="297">
        <v>44825</v>
      </c>
      <c r="I56" s="186"/>
      <c r="J56" s="134"/>
      <c r="K56" s="134"/>
      <c r="L56" s="134"/>
      <c r="M56" s="134"/>
      <c r="N56" s="134"/>
      <c r="O56" s="134"/>
      <c r="P56" s="134"/>
      <c r="R56" s="22"/>
      <c r="S56" s="22"/>
      <c r="T56" s="22"/>
      <c r="U56" s="22"/>
      <c r="V56" s="22"/>
      <c r="W56" s="22"/>
      <c r="X56" s="22"/>
    </row>
    <row r="57" spans="1:24" ht="14.25" customHeight="1" x14ac:dyDescent="0.25">
      <c r="A57" s="59" t="s">
        <v>50</v>
      </c>
      <c r="B57" s="25">
        <v>0.86316000000000015</v>
      </c>
      <c r="C57" s="26">
        <v>0</v>
      </c>
      <c r="D57" s="27">
        <v>0</v>
      </c>
      <c r="E57" s="28">
        <v>0</v>
      </c>
      <c r="F57" s="28">
        <v>0</v>
      </c>
      <c r="G57" s="55">
        <v>0</v>
      </c>
      <c r="H57" s="297"/>
      <c r="I57" s="186"/>
      <c r="J57" s="134"/>
      <c r="K57" s="134"/>
      <c r="L57" s="134"/>
      <c r="M57" s="134"/>
      <c r="N57" s="134"/>
      <c r="O57" s="134"/>
      <c r="P57" s="134"/>
      <c r="R57" s="22"/>
      <c r="S57" s="22"/>
      <c r="T57" s="22"/>
      <c r="U57" s="22"/>
      <c r="V57" s="22"/>
      <c r="W57" s="22"/>
      <c r="X57" s="22"/>
    </row>
    <row r="58" spans="1:24" ht="14.25" customHeight="1" x14ac:dyDescent="0.25">
      <c r="A58" s="59" t="s">
        <v>51</v>
      </c>
      <c r="B58" s="25">
        <v>898.31369999999993</v>
      </c>
      <c r="C58" s="26">
        <v>-37</v>
      </c>
      <c r="D58" s="27">
        <v>3</v>
      </c>
      <c r="E58" s="28">
        <v>0</v>
      </c>
      <c r="F58" s="28">
        <v>0</v>
      </c>
      <c r="G58" s="55">
        <v>0</v>
      </c>
      <c r="H58" s="297">
        <v>0</v>
      </c>
      <c r="I58" s="186"/>
      <c r="J58" s="134"/>
      <c r="K58" s="134"/>
      <c r="L58" s="134"/>
      <c r="M58" s="134"/>
      <c r="N58" s="134"/>
      <c r="O58" s="134"/>
      <c r="P58" s="134"/>
      <c r="R58" s="22"/>
      <c r="S58" s="22"/>
      <c r="T58" s="22"/>
      <c r="U58" s="22"/>
      <c r="V58" s="22"/>
      <c r="W58" s="22"/>
      <c r="X58" s="22"/>
    </row>
    <row r="59" spans="1:24" ht="14.25" customHeight="1" x14ac:dyDescent="0.25">
      <c r="A59" s="59" t="s">
        <v>52</v>
      </c>
      <c r="B59" s="25">
        <v>99628.48749</v>
      </c>
      <c r="C59" s="26">
        <v>111069</v>
      </c>
      <c r="D59" s="27">
        <v>115576</v>
      </c>
      <c r="E59" s="28">
        <v>122971</v>
      </c>
      <c r="F59" s="28">
        <v>128968</v>
      </c>
      <c r="G59" s="55">
        <v>134594</v>
      </c>
      <c r="H59" s="297">
        <v>140918</v>
      </c>
      <c r="I59" s="186"/>
      <c r="J59" s="134"/>
      <c r="K59" s="134"/>
      <c r="L59" s="134"/>
      <c r="M59" s="134"/>
      <c r="N59" s="134"/>
      <c r="O59" s="134"/>
      <c r="P59" s="134"/>
      <c r="R59" s="22"/>
      <c r="S59" s="22"/>
      <c r="T59" s="22"/>
      <c r="U59" s="22"/>
      <c r="V59" s="22"/>
      <c r="W59" s="22"/>
      <c r="X59" s="22"/>
    </row>
    <row r="60" spans="1:24" ht="14.25" customHeight="1" thickBot="1" x14ac:dyDescent="0.3">
      <c r="A60" s="60" t="s">
        <v>53</v>
      </c>
      <c r="B60" s="61">
        <v>33217.215609999999</v>
      </c>
      <c r="C60" s="62">
        <v>35083</v>
      </c>
      <c r="D60" s="63">
        <v>36929</v>
      </c>
      <c r="E60" s="64">
        <v>38806</v>
      </c>
      <c r="F60" s="64">
        <v>40784</v>
      </c>
      <c r="G60" s="289">
        <v>42671</v>
      </c>
      <c r="H60" s="300">
        <v>44825</v>
      </c>
      <c r="I60" s="186"/>
      <c r="J60" s="134"/>
      <c r="K60" s="134"/>
      <c r="L60" s="134"/>
      <c r="M60" s="134"/>
      <c r="N60" s="134"/>
      <c r="O60" s="134"/>
      <c r="P60" s="134"/>
      <c r="R60" s="22"/>
      <c r="S60" s="22"/>
      <c r="T60" s="22"/>
      <c r="U60" s="22"/>
      <c r="V60" s="22"/>
      <c r="W60" s="22"/>
      <c r="X60" s="22"/>
    </row>
    <row r="61" spans="1:24" ht="13.5" customHeight="1" x14ac:dyDescent="0.25">
      <c r="A61" s="16" t="s">
        <v>54</v>
      </c>
      <c r="B61" s="171">
        <f t="shared" ref="B61:H61" si="10">B62+B67</f>
        <v>15307132.066190036</v>
      </c>
      <c r="C61" s="66">
        <f t="shared" si="10"/>
        <v>17112416</v>
      </c>
      <c r="D61" s="171">
        <f t="shared" si="10"/>
        <v>17967513</v>
      </c>
      <c r="E61" s="68">
        <f t="shared" si="10"/>
        <v>18885615</v>
      </c>
      <c r="F61" s="68">
        <f t="shared" si="10"/>
        <v>19826251</v>
      </c>
      <c r="G61" s="290">
        <f t="shared" si="10"/>
        <v>20186270</v>
      </c>
      <c r="H61" s="296">
        <f t="shared" si="10"/>
        <v>21001974</v>
      </c>
      <c r="I61" s="186"/>
      <c r="J61" s="134"/>
      <c r="K61" s="134"/>
      <c r="L61" s="134"/>
      <c r="M61" s="134"/>
      <c r="N61" s="134"/>
      <c r="O61" s="134"/>
      <c r="P61" s="134"/>
      <c r="R61" s="22"/>
      <c r="S61" s="22"/>
      <c r="T61" s="22"/>
      <c r="U61" s="22"/>
      <c r="V61" s="22"/>
      <c r="W61" s="22"/>
      <c r="X61" s="22"/>
    </row>
    <row r="62" spans="1:24" ht="13.5" customHeight="1" x14ac:dyDescent="0.25">
      <c r="A62" s="73" t="s">
        <v>55</v>
      </c>
      <c r="B62" s="173">
        <f>B63+B66</f>
        <v>10143930.982450003</v>
      </c>
      <c r="C62" s="43">
        <f t="shared" ref="C62:H62" si="11">C63+C66</f>
        <v>11211182</v>
      </c>
      <c r="D62" s="173">
        <f t="shared" si="11"/>
        <v>11710463</v>
      </c>
      <c r="E62" s="45">
        <f t="shared" si="11"/>
        <v>12290689</v>
      </c>
      <c r="F62" s="45">
        <f t="shared" si="11"/>
        <v>12901428</v>
      </c>
      <c r="G62" s="287">
        <f t="shared" si="11"/>
        <v>13391471</v>
      </c>
      <c r="H62" s="298">
        <f t="shared" si="11"/>
        <v>13957556</v>
      </c>
      <c r="I62" s="186"/>
      <c r="J62" s="134"/>
      <c r="K62" s="134"/>
      <c r="L62" s="134"/>
      <c r="M62" s="134"/>
      <c r="N62" s="134"/>
      <c r="O62" s="134"/>
      <c r="P62" s="134"/>
      <c r="R62" s="22"/>
      <c r="S62" s="22"/>
      <c r="T62" s="22"/>
      <c r="U62" s="22"/>
      <c r="V62" s="22"/>
      <c r="W62" s="22"/>
      <c r="X62" s="22"/>
    </row>
    <row r="63" spans="1:24" s="3" customFormat="1" ht="13.5" customHeight="1" x14ac:dyDescent="0.25">
      <c r="A63" s="29" t="s">
        <v>56</v>
      </c>
      <c r="B63" s="172">
        <f>B64+B65</f>
        <v>10143930.982450003</v>
      </c>
      <c r="C63" s="26">
        <f t="shared" ref="C63:H63" si="12">C64+C65</f>
        <v>11211182</v>
      </c>
      <c r="D63" s="172">
        <f t="shared" si="12"/>
        <v>11710463</v>
      </c>
      <c r="E63" s="28">
        <f t="shared" si="12"/>
        <v>12290689</v>
      </c>
      <c r="F63" s="28">
        <f t="shared" si="12"/>
        <v>12901428</v>
      </c>
      <c r="G63" s="55">
        <f t="shared" si="12"/>
        <v>13391471</v>
      </c>
      <c r="H63" s="297">
        <f t="shared" si="12"/>
        <v>13957556</v>
      </c>
      <c r="I63" s="186"/>
      <c r="J63" s="134"/>
      <c r="K63" s="134"/>
      <c r="L63" s="134"/>
      <c r="M63" s="134"/>
      <c r="N63" s="134"/>
      <c r="O63" s="134"/>
      <c r="P63" s="134"/>
      <c r="R63" s="22"/>
      <c r="S63" s="22"/>
      <c r="T63" s="22"/>
      <c r="U63" s="22"/>
      <c r="V63" s="22"/>
      <c r="W63" s="22"/>
      <c r="X63" s="22"/>
    </row>
    <row r="64" spans="1:24" s="3" customFormat="1" ht="13.5" customHeight="1" x14ac:dyDescent="0.25">
      <c r="A64" s="29" t="s">
        <v>57</v>
      </c>
      <c r="B64" s="172">
        <v>9895424.0569000021</v>
      </c>
      <c r="C64" s="26">
        <v>10776809</v>
      </c>
      <c r="D64" s="172">
        <v>11492379</v>
      </c>
      <c r="E64" s="28">
        <v>12072477</v>
      </c>
      <c r="F64" s="28">
        <v>12683589</v>
      </c>
      <c r="G64" s="55">
        <v>13175184</v>
      </c>
      <c r="H64" s="297">
        <v>13742491</v>
      </c>
      <c r="I64" s="186"/>
      <c r="J64" s="134"/>
      <c r="K64" s="134"/>
      <c r="L64" s="134"/>
      <c r="M64" s="134"/>
      <c r="N64" s="134"/>
      <c r="O64" s="134"/>
      <c r="P64" s="134"/>
      <c r="R64" s="22"/>
      <c r="S64" s="22"/>
      <c r="T64" s="22"/>
      <c r="U64" s="22"/>
      <c r="V64" s="22"/>
      <c r="W64" s="22"/>
      <c r="X64" s="22"/>
    </row>
    <row r="65" spans="1:24" s="3" customFormat="1" ht="13.5" customHeight="1" x14ac:dyDescent="0.25">
      <c r="A65" s="29" t="s">
        <v>58</v>
      </c>
      <c r="B65" s="172">
        <v>248506.92555000001</v>
      </c>
      <c r="C65" s="26">
        <v>434373</v>
      </c>
      <c r="D65" s="172">
        <v>218084</v>
      </c>
      <c r="E65" s="28">
        <v>218212</v>
      </c>
      <c r="F65" s="28">
        <v>217839</v>
      </c>
      <c r="G65" s="55">
        <v>216287</v>
      </c>
      <c r="H65" s="297">
        <v>215065</v>
      </c>
      <c r="I65" s="186"/>
      <c r="J65" s="134"/>
      <c r="K65" s="134"/>
      <c r="L65" s="134"/>
      <c r="M65" s="134"/>
      <c r="N65" s="134"/>
      <c r="O65" s="134"/>
      <c r="P65" s="134"/>
      <c r="R65" s="22"/>
      <c r="S65" s="22"/>
      <c r="T65" s="22"/>
      <c r="U65" s="22"/>
      <c r="V65" s="22"/>
      <c r="W65" s="22"/>
      <c r="X65" s="22"/>
    </row>
    <row r="66" spans="1:24" s="3" customFormat="1" ht="13.5" customHeight="1" x14ac:dyDescent="0.25">
      <c r="A66" s="29" t="s">
        <v>83</v>
      </c>
      <c r="B66" s="172">
        <v>0</v>
      </c>
      <c r="C66" s="26">
        <v>0</v>
      </c>
      <c r="D66" s="172">
        <v>0</v>
      </c>
      <c r="E66" s="28">
        <v>0</v>
      </c>
      <c r="F66" s="28">
        <v>0</v>
      </c>
      <c r="G66" s="55">
        <v>0</v>
      </c>
      <c r="H66" s="297">
        <v>0</v>
      </c>
      <c r="I66" s="186"/>
      <c r="J66" s="134"/>
      <c r="K66" s="134"/>
      <c r="L66" s="134"/>
      <c r="M66" s="134"/>
      <c r="N66" s="134"/>
      <c r="O66" s="134"/>
      <c r="P66" s="134"/>
      <c r="R66" s="22"/>
      <c r="S66" s="22"/>
      <c r="T66" s="22"/>
      <c r="U66" s="22"/>
      <c r="V66" s="22"/>
      <c r="W66" s="22"/>
      <c r="X66" s="22"/>
    </row>
    <row r="67" spans="1:24" s="3" customFormat="1" ht="13.5" customHeight="1" x14ac:dyDescent="0.25">
      <c r="A67" s="73" t="s">
        <v>59</v>
      </c>
      <c r="B67" s="173">
        <f t="shared" ref="B67:H67" si="13">B68</f>
        <v>5163201.0837400332</v>
      </c>
      <c r="C67" s="43">
        <f t="shared" si="13"/>
        <v>5901234</v>
      </c>
      <c r="D67" s="173">
        <f t="shared" si="13"/>
        <v>6257050</v>
      </c>
      <c r="E67" s="45">
        <f t="shared" si="13"/>
        <v>6594926</v>
      </c>
      <c r="F67" s="45">
        <f t="shared" si="13"/>
        <v>6924823</v>
      </c>
      <c r="G67" s="287">
        <f t="shared" si="13"/>
        <v>6794799</v>
      </c>
      <c r="H67" s="298">
        <f t="shared" si="13"/>
        <v>7044418</v>
      </c>
      <c r="I67" s="186"/>
      <c r="J67" s="134"/>
      <c r="K67" s="134"/>
      <c r="L67" s="134"/>
      <c r="M67" s="134"/>
      <c r="N67" s="134"/>
      <c r="O67" s="134"/>
      <c r="P67" s="134"/>
      <c r="R67" s="22"/>
      <c r="S67" s="22"/>
      <c r="T67" s="22"/>
      <c r="U67" s="22"/>
      <c r="V67" s="22"/>
      <c r="W67" s="22"/>
      <c r="X67" s="22"/>
    </row>
    <row r="68" spans="1:24" s="3" customFormat="1" ht="13.5" customHeight="1" x14ac:dyDescent="0.25">
      <c r="A68" s="29" t="s">
        <v>56</v>
      </c>
      <c r="B68" s="172">
        <v>5163201.0837400332</v>
      </c>
      <c r="C68" s="26">
        <v>5901234</v>
      </c>
      <c r="D68" s="172">
        <v>6257050</v>
      </c>
      <c r="E68" s="28">
        <v>6594926</v>
      </c>
      <c r="F68" s="28">
        <v>6924823</v>
      </c>
      <c r="G68" s="55">
        <v>6794799</v>
      </c>
      <c r="H68" s="297">
        <v>7044418</v>
      </c>
      <c r="I68" s="186"/>
      <c r="J68" s="134"/>
      <c r="K68" s="134"/>
      <c r="L68" s="134"/>
      <c r="M68" s="134"/>
      <c r="N68" s="134"/>
      <c r="O68" s="134"/>
      <c r="P68" s="134"/>
      <c r="R68" s="22"/>
      <c r="S68" s="22"/>
      <c r="T68" s="22"/>
      <c r="U68" s="22"/>
      <c r="V68" s="22"/>
      <c r="W68" s="22"/>
      <c r="X68" s="22"/>
    </row>
    <row r="69" spans="1:24" s="3" customFormat="1" ht="14.25" customHeight="1" thickBot="1" x14ac:dyDescent="0.3">
      <c r="A69" s="77" t="s">
        <v>60</v>
      </c>
      <c r="B69" s="174">
        <v>47174</v>
      </c>
      <c r="C69" s="54">
        <v>49420</v>
      </c>
      <c r="D69" s="174">
        <v>49761</v>
      </c>
      <c r="E69" s="40">
        <v>48888</v>
      </c>
      <c r="F69" s="40">
        <v>47151</v>
      </c>
      <c r="G69" s="288">
        <v>44936</v>
      </c>
      <c r="H69" s="299">
        <v>42326</v>
      </c>
      <c r="I69" s="186"/>
      <c r="J69" s="134"/>
      <c r="K69" s="134"/>
      <c r="L69" s="134"/>
      <c r="M69" s="134"/>
      <c r="N69" s="134"/>
      <c r="O69" s="134"/>
      <c r="P69" s="134"/>
      <c r="R69" s="22"/>
      <c r="S69" s="22"/>
      <c r="T69" s="22"/>
      <c r="U69" s="22"/>
      <c r="V69" s="22"/>
      <c r="W69" s="22"/>
      <c r="X69" s="22"/>
    </row>
    <row r="70" spans="1:24" s="3" customFormat="1" ht="14.25" customHeight="1" thickBot="1" x14ac:dyDescent="0.3">
      <c r="A70" s="79" t="s">
        <v>61</v>
      </c>
      <c r="B70" s="175">
        <f t="shared" ref="B70:H70" si="14">B37+B34+B29+B17+B5</f>
        <v>22232078.719409999</v>
      </c>
      <c r="C70" s="81">
        <f t="shared" si="14"/>
        <v>23142963.104040001</v>
      </c>
      <c r="D70" s="175">
        <f t="shared" si="14"/>
        <v>26330510</v>
      </c>
      <c r="E70" s="83">
        <f t="shared" si="14"/>
        <v>28189572</v>
      </c>
      <c r="F70" s="83">
        <f t="shared" si="14"/>
        <v>28760053</v>
      </c>
      <c r="G70" s="240">
        <f t="shared" si="14"/>
        <v>29681262</v>
      </c>
      <c r="H70" s="310">
        <f t="shared" si="14"/>
        <v>31191969</v>
      </c>
      <c r="I70" s="186"/>
      <c r="J70" s="186"/>
      <c r="K70" s="186"/>
      <c r="L70" s="186"/>
      <c r="M70" s="186"/>
      <c r="N70" s="134"/>
      <c r="O70" s="134"/>
      <c r="P70" s="134"/>
      <c r="R70" s="22"/>
      <c r="S70" s="22"/>
      <c r="T70" s="22"/>
      <c r="U70" s="22"/>
      <c r="V70" s="22"/>
      <c r="W70" s="22"/>
      <c r="X70" s="22"/>
    </row>
    <row r="71" spans="1:24" s="3" customFormat="1" ht="13.5" customHeight="1" x14ac:dyDescent="0.25">
      <c r="A71" s="84" t="s">
        <v>62</v>
      </c>
      <c r="B71" s="172">
        <f>B9+B13+B16+B18+B19+B29+B46+B51+B53+B38+B39+B42+B43</f>
        <v>17384197.178571913</v>
      </c>
      <c r="C71" s="86">
        <f>C9+C13+C16+C18+C19+C29+C46+C51+C53+C38+C39+C42+C43+C41</f>
        <v>18311959.041530002</v>
      </c>
      <c r="D71" s="235">
        <f>D9+D13+D16+D18+D19+D29+D46+D51+D53+D38+D39+D42+D43+D41+D50</f>
        <v>21753300</v>
      </c>
      <c r="E71" s="87">
        <f t="shared" ref="E71:H71" si="15">E9+E13+E16+E18+E19+E29+E46+E51+E53+E38+E39+E42+E43+E41+E50</f>
        <v>23137077</v>
      </c>
      <c r="F71" s="87">
        <f t="shared" si="15"/>
        <v>23533944</v>
      </c>
      <c r="G71" s="305">
        <f t="shared" si="15"/>
        <v>24182786</v>
      </c>
      <c r="H71" s="302">
        <f t="shared" si="15"/>
        <v>25386534</v>
      </c>
      <c r="I71" s="186"/>
      <c r="J71" s="186"/>
      <c r="K71" s="186"/>
      <c r="L71" s="186"/>
      <c r="M71" s="186"/>
      <c r="N71" s="134"/>
      <c r="O71" s="134"/>
      <c r="P71" s="134"/>
      <c r="R71" s="22"/>
      <c r="S71" s="22"/>
      <c r="T71" s="22"/>
      <c r="U71" s="22"/>
      <c r="V71" s="22"/>
      <c r="W71" s="22"/>
      <c r="X71" s="22"/>
    </row>
    <row r="72" spans="1:24" s="3" customFormat="1" ht="13.5" customHeight="1" x14ac:dyDescent="0.25">
      <c r="A72" s="84" t="s">
        <v>63</v>
      </c>
      <c r="B72" s="235">
        <f>+B56</f>
        <v>33217.215609999999</v>
      </c>
      <c r="C72" s="86">
        <f t="shared" ref="C72:G72" si="16">+C56</f>
        <v>35083</v>
      </c>
      <c r="D72" s="235">
        <f t="shared" si="16"/>
        <v>36929</v>
      </c>
      <c r="E72" s="87">
        <f t="shared" si="16"/>
        <v>38806</v>
      </c>
      <c r="F72" s="87">
        <f t="shared" si="16"/>
        <v>40784</v>
      </c>
      <c r="G72" s="305">
        <f t="shared" si="16"/>
        <v>42671</v>
      </c>
      <c r="H72" s="302">
        <f t="shared" ref="H72" si="17">+H56</f>
        <v>44825</v>
      </c>
      <c r="I72" s="186"/>
      <c r="J72" s="186"/>
      <c r="K72" s="186"/>
      <c r="L72" s="186"/>
      <c r="M72" s="186"/>
      <c r="N72" s="134"/>
      <c r="O72" s="134"/>
      <c r="P72" s="134"/>
      <c r="R72" s="22"/>
      <c r="S72" s="22"/>
      <c r="T72" s="22"/>
      <c r="U72" s="22"/>
      <c r="V72" s="22"/>
      <c r="W72" s="22"/>
      <c r="X72" s="22"/>
    </row>
    <row r="73" spans="1:24" s="3" customFormat="1" ht="13.5" customHeight="1" x14ac:dyDescent="0.25">
      <c r="A73" s="24" t="s">
        <v>64</v>
      </c>
      <c r="B73" s="235">
        <f>B41+B40-B72+B56</f>
        <v>99118.360539999965</v>
      </c>
      <c r="C73" s="26">
        <v>0</v>
      </c>
      <c r="D73" s="172">
        <v>0</v>
      </c>
      <c r="E73" s="28">
        <v>0</v>
      </c>
      <c r="F73" s="28">
        <v>0</v>
      </c>
      <c r="G73" s="55">
        <v>0</v>
      </c>
      <c r="H73" s="297">
        <v>0</v>
      </c>
      <c r="I73" s="186"/>
      <c r="J73" s="186"/>
      <c r="K73" s="186"/>
      <c r="L73" s="186"/>
      <c r="M73" s="186"/>
      <c r="N73" s="134"/>
      <c r="O73" s="134"/>
      <c r="P73" s="134"/>
      <c r="R73" s="22"/>
      <c r="S73" s="22"/>
      <c r="T73" s="22"/>
      <c r="U73" s="22"/>
      <c r="V73" s="22"/>
      <c r="W73" s="22"/>
      <c r="X73" s="22"/>
    </row>
    <row r="74" spans="1:24" s="3" customFormat="1" ht="13.5" customHeight="1" x14ac:dyDescent="0.25">
      <c r="A74" s="24" t="s">
        <v>65</v>
      </c>
      <c r="B74" s="172">
        <f t="shared" ref="B74:H74" si="18">B10+B35+B36+B47+B54+B14</f>
        <v>3485712.1229096581</v>
      </c>
      <c r="C74" s="26">
        <f t="shared" si="18"/>
        <v>3627081</v>
      </c>
      <c r="D74" s="172">
        <f t="shared" si="18"/>
        <v>3297134</v>
      </c>
      <c r="E74" s="28">
        <f t="shared" si="18"/>
        <v>3612480</v>
      </c>
      <c r="F74" s="28">
        <f t="shared" si="18"/>
        <v>3737499</v>
      </c>
      <c r="G74" s="55">
        <f t="shared" si="18"/>
        <v>3919888</v>
      </c>
      <c r="H74" s="297">
        <f t="shared" si="18"/>
        <v>4124992</v>
      </c>
      <c r="I74" s="186"/>
      <c r="J74" s="186"/>
      <c r="K74" s="186"/>
      <c r="L74" s="186"/>
      <c r="M74" s="186"/>
      <c r="N74" s="134"/>
      <c r="O74" s="134"/>
      <c r="P74" s="134"/>
      <c r="R74" s="22"/>
      <c r="S74" s="22"/>
      <c r="T74" s="22"/>
      <c r="U74" s="22"/>
      <c r="V74" s="22"/>
      <c r="W74" s="22"/>
      <c r="X74" s="22"/>
    </row>
    <row r="75" spans="1:24" s="3" customFormat="1" ht="13.5" customHeight="1" x14ac:dyDescent="0.25">
      <c r="A75" s="24" t="s">
        <v>66</v>
      </c>
      <c r="B75" s="172">
        <f t="shared" ref="B75:H75" si="19">B11+B55+B15</f>
        <v>1154414.514378425</v>
      </c>
      <c r="C75" s="26">
        <f t="shared" si="19"/>
        <v>1135675</v>
      </c>
      <c r="D75" s="172">
        <f t="shared" si="19"/>
        <v>1211286</v>
      </c>
      <c r="E75" s="28">
        <f t="shared" si="19"/>
        <v>1368754</v>
      </c>
      <c r="F75" s="28">
        <f t="shared" si="19"/>
        <v>1425918</v>
      </c>
      <c r="G75" s="55">
        <f t="shared" si="19"/>
        <v>1513483</v>
      </c>
      <c r="H75" s="297">
        <f t="shared" si="19"/>
        <v>1612450</v>
      </c>
      <c r="I75" s="186"/>
      <c r="J75" s="186"/>
      <c r="K75" s="186"/>
      <c r="L75" s="186"/>
      <c r="M75" s="186"/>
      <c r="N75" s="134"/>
      <c r="O75" s="134"/>
      <c r="P75" s="134"/>
      <c r="R75" s="22"/>
      <c r="S75" s="22"/>
      <c r="T75" s="22"/>
      <c r="U75" s="22"/>
      <c r="V75" s="22"/>
      <c r="W75" s="22"/>
      <c r="X75" s="22"/>
    </row>
    <row r="76" spans="1:24" ht="13.5" customHeight="1" x14ac:dyDescent="0.25">
      <c r="A76" s="24" t="s">
        <v>67</v>
      </c>
      <c r="B76" s="172">
        <f t="shared" ref="B76:H76" si="20">+B44</f>
        <v>44589.589529999997</v>
      </c>
      <c r="C76" s="26">
        <f t="shared" si="20"/>
        <v>2117.9</v>
      </c>
      <c r="D76" s="172">
        <f t="shared" si="20"/>
        <v>0</v>
      </c>
      <c r="E76" s="28">
        <f t="shared" si="20"/>
        <v>0</v>
      </c>
      <c r="F76" s="28">
        <f t="shared" si="20"/>
        <v>0</v>
      </c>
      <c r="G76" s="55">
        <f t="shared" si="20"/>
        <v>0</v>
      </c>
      <c r="H76" s="297">
        <f t="shared" si="20"/>
        <v>0</v>
      </c>
      <c r="I76" s="186"/>
      <c r="J76" s="186"/>
      <c r="K76" s="186"/>
      <c r="L76" s="186"/>
      <c r="M76" s="186"/>
      <c r="N76" s="134"/>
      <c r="O76" s="134"/>
      <c r="P76" s="134"/>
      <c r="R76" s="22"/>
      <c r="S76" s="22"/>
      <c r="T76" s="22"/>
      <c r="U76" s="22"/>
      <c r="V76" s="22"/>
      <c r="W76" s="22"/>
      <c r="X76" s="22"/>
    </row>
    <row r="77" spans="1:24" ht="13.5" customHeight="1" x14ac:dyDescent="0.25">
      <c r="A77" s="24" t="s">
        <v>68</v>
      </c>
      <c r="B77" s="172">
        <f t="shared" ref="B77:H77" si="21">B48+B49</f>
        <v>30829.737870000001</v>
      </c>
      <c r="C77" s="26">
        <f t="shared" si="21"/>
        <v>31047.162509999998</v>
      </c>
      <c r="D77" s="172">
        <f t="shared" si="21"/>
        <v>31861</v>
      </c>
      <c r="E77" s="28">
        <f t="shared" si="21"/>
        <v>32455</v>
      </c>
      <c r="F77" s="28">
        <f t="shared" si="21"/>
        <v>21908</v>
      </c>
      <c r="G77" s="55">
        <f t="shared" si="21"/>
        <v>22434</v>
      </c>
      <c r="H77" s="297">
        <f t="shared" si="21"/>
        <v>23168</v>
      </c>
      <c r="I77" s="186"/>
      <c r="J77" s="186"/>
      <c r="K77" s="186"/>
      <c r="L77" s="186"/>
      <c r="M77" s="186"/>
      <c r="N77" s="134"/>
      <c r="O77" s="134"/>
      <c r="P77" s="134"/>
      <c r="R77" s="22"/>
      <c r="S77" s="22"/>
      <c r="T77" s="22"/>
      <c r="U77" s="22"/>
      <c r="V77" s="22"/>
      <c r="W77" s="22"/>
      <c r="X77" s="22"/>
    </row>
    <row r="78" spans="1:24" ht="14.25" customHeight="1" thickBot="1" x14ac:dyDescent="0.3">
      <c r="A78" s="88" t="s">
        <v>69</v>
      </c>
      <c r="B78" s="176">
        <f t="shared" ref="B78:G78" si="22">B61</f>
        <v>15307132.066190036</v>
      </c>
      <c r="C78" s="89">
        <f t="shared" si="22"/>
        <v>17112416</v>
      </c>
      <c r="D78" s="247">
        <f t="shared" si="22"/>
        <v>17967513</v>
      </c>
      <c r="E78" s="90">
        <f t="shared" si="22"/>
        <v>18885615</v>
      </c>
      <c r="F78" s="90">
        <f t="shared" si="22"/>
        <v>19826251</v>
      </c>
      <c r="G78" s="315">
        <f t="shared" si="22"/>
        <v>20186270</v>
      </c>
      <c r="H78" s="311">
        <f t="shared" ref="H78" si="23">H61</f>
        <v>21001974</v>
      </c>
      <c r="I78" s="186"/>
      <c r="J78" s="186"/>
      <c r="K78" s="186"/>
      <c r="L78" s="186"/>
      <c r="M78" s="186"/>
      <c r="N78" s="134"/>
      <c r="O78" s="134"/>
      <c r="P78" s="134"/>
      <c r="R78" s="22"/>
      <c r="S78" s="22"/>
      <c r="T78" s="22"/>
      <c r="U78" s="22"/>
      <c r="V78" s="22"/>
      <c r="W78" s="22"/>
      <c r="X78" s="22"/>
    </row>
    <row r="79" spans="1:24" ht="14.25" customHeight="1" thickBot="1" x14ac:dyDescent="0.3">
      <c r="A79" s="91" t="s">
        <v>70</v>
      </c>
      <c r="B79" s="175">
        <f t="shared" ref="B79:G79" si="24">B70+B78</f>
        <v>37539210.785600036</v>
      </c>
      <c r="C79" s="92">
        <f t="shared" si="24"/>
        <v>40255379.104039997</v>
      </c>
      <c r="D79" s="248">
        <f t="shared" si="24"/>
        <v>44298023</v>
      </c>
      <c r="E79" s="241">
        <f t="shared" si="24"/>
        <v>47075187</v>
      </c>
      <c r="F79" s="241">
        <f t="shared" si="24"/>
        <v>48586304</v>
      </c>
      <c r="G79" s="316">
        <f t="shared" si="24"/>
        <v>49867532</v>
      </c>
      <c r="H79" s="312">
        <f t="shared" ref="H79" si="25">H70+H78</f>
        <v>52193943</v>
      </c>
      <c r="I79" s="186"/>
      <c r="J79" s="186"/>
      <c r="K79" s="186"/>
      <c r="L79" s="186"/>
      <c r="M79" s="186"/>
      <c r="N79" s="134"/>
      <c r="O79" s="134"/>
      <c r="P79" s="134"/>
      <c r="R79" s="22"/>
      <c r="S79" s="22"/>
      <c r="T79" s="22"/>
      <c r="U79" s="22"/>
      <c r="V79" s="22"/>
      <c r="W79" s="22"/>
      <c r="X79" s="22"/>
    </row>
    <row r="80" spans="1:24" ht="17.25" customHeight="1" thickBot="1" x14ac:dyDescent="0.35">
      <c r="A80" s="122"/>
      <c r="B80" s="344"/>
      <c r="C80" s="345"/>
      <c r="D80" s="345"/>
      <c r="E80" s="345"/>
      <c r="F80" s="345"/>
      <c r="G80" s="345"/>
      <c r="H80" s="345"/>
      <c r="I80" s="186"/>
      <c r="J80" s="186"/>
      <c r="K80" s="186"/>
      <c r="L80" s="186"/>
      <c r="M80" s="186"/>
      <c r="N80" s="186"/>
      <c r="O80" s="186"/>
      <c r="P80" s="186"/>
    </row>
    <row r="81" spans="1:24" ht="14.25" customHeight="1" thickBot="1" x14ac:dyDescent="0.35">
      <c r="A81" s="179" t="s">
        <v>84</v>
      </c>
      <c r="B81" s="132">
        <v>1149277</v>
      </c>
      <c r="C81" s="129">
        <v>1025707</v>
      </c>
      <c r="D81" s="131">
        <v>1137576</v>
      </c>
      <c r="E81" s="132">
        <v>1228556</v>
      </c>
      <c r="F81" s="132">
        <v>1280346</v>
      </c>
      <c r="G81" s="133">
        <v>1352651</v>
      </c>
      <c r="H81" s="317">
        <v>1396620</v>
      </c>
      <c r="I81" s="186"/>
      <c r="J81" s="186"/>
      <c r="K81" s="186"/>
      <c r="L81" s="186"/>
      <c r="M81" s="186"/>
      <c r="N81" s="186"/>
      <c r="O81" s="186"/>
      <c r="P81" s="186"/>
      <c r="U81" s="23"/>
      <c r="V81" s="23"/>
      <c r="W81" s="23"/>
      <c r="X81" s="23"/>
    </row>
    <row r="82" spans="1:24" ht="13.5" customHeight="1" x14ac:dyDescent="0.3">
      <c r="A82" s="181"/>
      <c r="B82" s="180"/>
      <c r="C82" s="180"/>
      <c r="D82" s="180"/>
      <c r="E82" s="180"/>
    </row>
    <row r="83" spans="1:24" ht="13.5" customHeight="1" x14ac:dyDescent="0.25">
      <c r="A83" s="249"/>
      <c r="B83" s="250"/>
      <c r="C83" s="250"/>
      <c r="D83" s="250"/>
      <c r="E83" s="250"/>
      <c r="F83" s="250"/>
      <c r="G83" s="250"/>
      <c r="H83" s="250"/>
      <c r="J83" s="186"/>
      <c r="K83" s="186"/>
      <c r="L83" s="186"/>
      <c r="M83" s="186"/>
      <c r="N83" s="186"/>
      <c r="O83" s="186"/>
      <c r="P83" s="186"/>
    </row>
    <row r="84" spans="1:24" x14ac:dyDescent="0.25">
      <c r="A84" s="249"/>
      <c r="B84" s="250"/>
      <c r="C84" s="250"/>
      <c r="D84" s="250"/>
      <c r="E84" s="250"/>
      <c r="F84" s="250"/>
      <c r="G84" s="250"/>
      <c r="H84" s="250"/>
    </row>
    <row r="85" spans="1:24" x14ac:dyDescent="0.25">
      <c r="B85" s="250"/>
      <c r="C85" s="250"/>
      <c r="D85" s="250"/>
      <c r="E85" s="250"/>
      <c r="F85" s="250"/>
      <c r="G85" s="250"/>
      <c r="H85" s="250"/>
    </row>
    <row r="86" spans="1:24" x14ac:dyDescent="0.25">
      <c r="B86" s="250"/>
      <c r="C86" s="250"/>
      <c r="D86" s="250"/>
      <c r="E86" s="250"/>
      <c r="F86" s="250"/>
      <c r="G86" s="250"/>
      <c r="H86" s="250"/>
    </row>
    <row r="87" spans="1:24" x14ac:dyDescent="0.25">
      <c r="B87" s="250"/>
      <c r="C87" s="250"/>
      <c r="D87" s="250"/>
      <c r="E87" s="250"/>
      <c r="F87" s="250"/>
      <c r="G87" s="250"/>
      <c r="H87" s="250"/>
    </row>
    <row r="88" spans="1:24" x14ac:dyDescent="0.25">
      <c r="B88" s="250"/>
      <c r="C88" s="250"/>
      <c r="D88" s="250"/>
      <c r="E88" s="250"/>
      <c r="F88" s="250"/>
      <c r="G88" s="250"/>
      <c r="H88" s="250"/>
    </row>
    <row r="89" spans="1:24" x14ac:dyDescent="0.25">
      <c r="B89" s="250"/>
      <c r="C89" s="250"/>
      <c r="D89" s="250"/>
      <c r="E89" s="250"/>
      <c r="F89" s="250"/>
      <c r="G89" s="250"/>
      <c r="H89" s="250"/>
    </row>
    <row r="90" spans="1:24" x14ac:dyDescent="0.25">
      <c r="B90" s="250"/>
      <c r="C90" s="250"/>
      <c r="D90" s="250"/>
      <c r="E90" s="250"/>
      <c r="F90" s="250"/>
      <c r="G90" s="250"/>
      <c r="H90" s="250"/>
    </row>
    <row r="91" spans="1:24" x14ac:dyDescent="0.25">
      <c r="B91" s="250"/>
      <c r="C91" s="250"/>
      <c r="D91" s="250"/>
      <c r="E91" s="250"/>
      <c r="F91" s="250"/>
      <c r="G91" s="250"/>
      <c r="H91" s="250"/>
    </row>
    <row r="92" spans="1:24" x14ac:dyDescent="0.25">
      <c r="B92" s="250"/>
      <c r="C92" s="250"/>
      <c r="D92" s="250"/>
      <c r="E92" s="250"/>
      <c r="F92" s="250"/>
      <c r="G92" s="250"/>
      <c r="H92" s="250"/>
    </row>
    <row r="93" spans="1:24" x14ac:dyDescent="0.25">
      <c r="B93" s="250"/>
      <c r="C93" s="250"/>
      <c r="D93" s="250"/>
      <c r="E93" s="250"/>
      <c r="F93" s="250"/>
      <c r="G93" s="250"/>
      <c r="H93" s="250"/>
    </row>
    <row r="94" spans="1:24" x14ac:dyDescent="0.25">
      <c r="B94" s="250"/>
      <c r="C94" s="250"/>
      <c r="D94" s="250"/>
      <c r="E94" s="250"/>
      <c r="F94" s="250"/>
      <c r="G94" s="250"/>
      <c r="H94" s="250"/>
    </row>
    <row r="95" spans="1:24" x14ac:dyDescent="0.25">
      <c r="B95" s="250"/>
      <c r="C95" s="250"/>
      <c r="D95" s="250"/>
      <c r="E95" s="250"/>
      <c r="F95" s="250"/>
      <c r="G95" s="250"/>
      <c r="H95" s="250"/>
    </row>
    <row r="96" spans="1:24" x14ac:dyDescent="0.25">
      <c r="B96" s="250"/>
      <c r="C96" s="250"/>
      <c r="D96" s="250"/>
      <c r="E96" s="250"/>
      <c r="F96" s="250"/>
      <c r="G96" s="250"/>
      <c r="H96" s="250"/>
    </row>
    <row r="97" spans="2:8" x14ac:dyDescent="0.25">
      <c r="B97" s="250"/>
      <c r="C97" s="250"/>
      <c r="D97" s="250"/>
      <c r="E97" s="250"/>
      <c r="F97" s="250"/>
      <c r="G97" s="250"/>
      <c r="H97" s="250"/>
    </row>
    <row r="98" spans="2:8" x14ac:dyDescent="0.25">
      <c r="B98" s="250"/>
      <c r="C98" s="250"/>
      <c r="D98" s="250"/>
      <c r="E98" s="250"/>
      <c r="F98" s="250"/>
      <c r="G98" s="250"/>
      <c r="H98" s="250"/>
    </row>
    <row r="99" spans="2:8" x14ac:dyDescent="0.25">
      <c r="B99" s="274"/>
      <c r="C99" s="274"/>
      <c r="D99" s="274"/>
      <c r="E99" s="274"/>
      <c r="F99" s="274"/>
      <c r="G99" s="274"/>
      <c r="H99" s="274"/>
    </row>
    <row r="100" spans="2:8" x14ac:dyDescent="0.25">
      <c r="B100" s="274"/>
      <c r="C100" s="274"/>
      <c r="D100" s="274"/>
      <c r="E100" s="274"/>
      <c r="F100" s="274"/>
      <c r="G100" s="274"/>
      <c r="H100" s="274"/>
    </row>
    <row r="101" spans="2:8" x14ac:dyDescent="0.25">
      <c r="B101" s="274"/>
      <c r="C101" s="274"/>
      <c r="D101" s="274"/>
      <c r="E101" s="274"/>
      <c r="F101" s="274"/>
      <c r="G101" s="274"/>
      <c r="H101" s="274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75"/>
  <sheetViews>
    <sheetView showGridLines="0" workbookViewId="0">
      <selection activeCell="I81" sqref="I81"/>
    </sheetView>
  </sheetViews>
  <sheetFormatPr defaultColWidth="9.1796875" defaultRowHeight="12.5" x14ac:dyDescent="0.25"/>
  <cols>
    <col min="1" max="1" width="42.7265625" style="1" customWidth="1"/>
    <col min="2" max="7" width="12.7265625" style="1" customWidth="1"/>
    <col min="8" max="8" width="10.81640625" style="1" customWidth="1"/>
    <col min="9" max="9" width="9.1796875" style="1"/>
    <col min="10" max="10" width="12.26953125" style="1" bestFit="1" customWidth="1"/>
    <col min="11" max="16384" width="9.1796875" style="1"/>
  </cols>
  <sheetData>
    <row r="1" spans="1:16" ht="16.5" customHeight="1" x14ac:dyDescent="0.3">
      <c r="A1" s="4" t="s">
        <v>94</v>
      </c>
      <c r="B1" s="182"/>
      <c r="C1" s="182"/>
    </row>
    <row r="2" spans="1:16" ht="17.25" customHeight="1" thickBot="1" x14ac:dyDescent="0.35">
      <c r="A2" s="183"/>
      <c r="B2" s="182"/>
      <c r="C2" s="182"/>
    </row>
    <row r="3" spans="1:16" ht="13.5" customHeight="1" thickBot="1" x14ac:dyDescent="0.3">
      <c r="A3" s="8" t="s">
        <v>1</v>
      </c>
      <c r="B3" s="184" t="s">
        <v>2</v>
      </c>
      <c r="C3" s="10" t="s">
        <v>3</v>
      </c>
      <c r="D3" s="406" t="s">
        <v>4</v>
      </c>
      <c r="E3" s="407"/>
      <c r="F3" s="407"/>
      <c r="G3" s="407"/>
      <c r="H3" s="408"/>
    </row>
    <row r="4" spans="1:16" ht="14.25" customHeight="1" thickBot="1" x14ac:dyDescent="0.3">
      <c r="A4" s="185"/>
      <c r="B4" s="178">
        <v>2023</v>
      </c>
      <c r="C4" s="177">
        <v>2024</v>
      </c>
      <c r="D4" s="293">
        <v>2025</v>
      </c>
      <c r="E4" s="294">
        <v>2026</v>
      </c>
      <c r="F4" s="294">
        <v>2027</v>
      </c>
      <c r="G4" s="303">
        <v>2028</v>
      </c>
      <c r="H4" s="295">
        <v>2029</v>
      </c>
    </row>
    <row r="5" spans="1:16" ht="13.5" customHeight="1" x14ac:dyDescent="0.25">
      <c r="A5" s="16" t="s">
        <v>5</v>
      </c>
      <c r="B5" s="276">
        <f t="shared" ref="B5:H5" si="0">B6+B12+B13</f>
        <v>41567.478960000204</v>
      </c>
      <c r="C5" s="66">
        <f t="shared" si="0"/>
        <v>26579</v>
      </c>
      <c r="D5" s="65">
        <f t="shared" si="0"/>
        <v>33474</v>
      </c>
      <c r="E5" s="68">
        <f t="shared" si="0"/>
        <v>33474</v>
      </c>
      <c r="F5" s="68">
        <f t="shared" si="0"/>
        <v>33474</v>
      </c>
      <c r="G5" s="290">
        <f t="shared" si="0"/>
        <v>33474</v>
      </c>
      <c r="H5" s="296">
        <f t="shared" si="0"/>
        <v>33474</v>
      </c>
      <c r="I5" s="186"/>
      <c r="J5" s="23"/>
      <c r="K5" s="23"/>
      <c r="L5" s="23"/>
      <c r="M5" s="23"/>
      <c r="N5" s="23"/>
      <c r="O5" s="23"/>
      <c r="P5" s="23"/>
    </row>
    <row r="6" spans="1:16" ht="13.5" customHeight="1" x14ac:dyDescent="0.25">
      <c r="A6" s="24" t="s">
        <v>7</v>
      </c>
      <c r="B6" s="172">
        <f t="shared" ref="B6:H6" si="1">B7+B8</f>
        <v>10411.778160000111</v>
      </c>
      <c r="C6" s="26">
        <f t="shared" si="1"/>
        <v>7859</v>
      </c>
      <c r="D6" s="25">
        <f t="shared" si="1"/>
        <v>8533</v>
      </c>
      <c r="E6" s="28">
        <f t="shared" si="1"/>
        <v>8533</v>
      </c>
      <c r="F6" s="28">
        <f t="shared" si="1"/>
        <v>8533</v>
      </c>
      <c r="G6" s="55">
        <f t="shared" si="1"/>
        <v>8533</v>
      </c>
      <c r="H6" s="297">
        <f t="shared" si="1"/>
        <v>8533</v>
      </c>
      <c r="I6" s="186"/>
      <c r="J6" s="23"/>
      <c r="K6" s="23"/>
      <c r="L6" s="23"/>
      <c r="M6" s="23"/>
      <c r="N6" s="23"/>
      <c r="O6" s="23"/>
      <c r="P6" s="23"/>
    </row>
    <row r="7" spans="1:16" ht="13.5" customHeight="1" x14ac:dyDescent="0.25">
      <c r="A7" s="29" t="s">
        <v>8</v>
      </c>
      <c r="B7" s="172">
        <v>5356.9226500000996</v>
      </c>
      <c r="C7" s="26">
        <v>4008</v>
      </c>
      <c r="D7" s="25">
        <v>4682</v>
      </c>
      <c r="E7" s="28">
        <v>4682</v>
      </c>
      <c r="F7" s="28">
        <v>4682</v>
      </c>
      <c r="G7" s="55">
        <v>4682</v>
      </c>
      <c r="H7" s="297">
        <v>4682</v>
      </c>
      <c r="I7" s="186"/>
      <c r="J7" s="23"/>
      <c r="K7" s="23"/>
      <c r="L7" s="23"/>
      <c r="M7" s="23"/>
      <c r="N7" s="23"/>
      <c r="O7" s="23"/>
      <c r="P7" s="23"/>
    </row>
    <row r="8" spans="1:16" ht="13.5" customHeight="1" x14ac:dyDescent="0.25">
      <c r="A8" s="29" t="s">
        <v>9</v>
      </c>
      <c r="B8" s="172">
        <v>5054.8555100000103</v>
      </c>
      <c r="C8" s="26">
        <v>3851</v>
      </c>
      <c r="D8" s="25">
        <v>3851</v>
      </c>
      <c r="E8" s="28">
        <v>3851</v>
      </c>
      <c r="F8" s="28">
        <v>3851</v>
      </c>
      <c r="G8" s="55">
        <v>3851</v>
      </c>
      <c r="H8" s="297">
        <v>3851</v>
      </c>
      <c r="I8" s="186"/>
      <c r="J8" s="23"/>
      <c r="K8" s="23"/>
      <c r="L8" s="23"/>
      <c r="M8" s="23"/>
      <c r="N8" s="23"/>
      <c r="O8" s="23"/>
      <c r="P8" s="23"/>
    </row>
    <row r="9" spans="1:16" ht="13.5" customHeight="1" x14ac:dyDescent="0.25">
      <c r="A9" s="36" t="s">
        <v>10</v>
      </c>
      <c r="B9" s="172">
        <v>5.2101600001105908</v>
      </c>
      <c r="C9" s="26">
        <v>-4</v>
      </c>
      <c r="D9" s="25">
        <v>1394</v>
      </c>
      <c r="E9" s="28">
        <v>1203</v>
      </c>
      <c r="F9" s="28">
        <v>1361</v>
      </c>
      <c r="G9" s="55">
        <v>1308</v>
      </c>
      <c r="H9" s="297">
        <v>1327</v>
      </c>
      <c r="I9" s="186"/>
      <c r="J9" s="23"/>
      <c r="K9" s="23"/>
      <c r="L9" s="23"/>
      <c r="M9" s="23"/>
      <c r="N9" s="23"/>
      <c r="O9" s="23"/>
      <c r="P9" s="23"/>
    </row>
    <row r="10" spans="1:16" ht="13.5" customHeight="1" x14ac:dyDescent="0.25">
      <c r="A10" s="36" t="s">
        <v>11</v>
      </c>
      <c r="B10" s="172">
        <v>7284.598</v>
      </c>
      <c r="C10" s="26">
        <v>5504</v>
      </c>
      <c r="D10" s="25">
        <v>4652</v>
      </c>
      <c r="E10" s="28">
        <v>4774</v>
      </c>
      <c r="F10" s="28">
        <v>4671</v>
      </c>
      <c r="G10" s="55">
        <v>4706</v>
      </c>
      <c r="H10" s="297">
        <v>4693</v>
      </c>
      <c r="I10" s="186"/>
      <c r="J10" s="23"/>
      <c r="K10" s="23"/>
      <c r="L10" s="23"/>
      <c r="M10" s="23"/>
      <c r="N10" s="23"/>
      <c r="O10" s="23"/>
      <c r="P10" s="23"/>
    </row>
    <row r="11" spans="1:16" ht="13.5" customHeight="1" x14ac:dyDescent="0.25">
      <c r="A11" s="36" t="s">
        <v>12</v>
      </c>
      <c r="B11" s="172">
        <v>3121.9700000000003</v>
      </c>
      <c r="C11" s="26">
        <v>2359</v>
      </c>
      <c r="D11" s="25">
        <v>2487</v>
      </c>
      <c r="E11" s="28">
        <v>2556</v>
      </c>
      <c r="F11" s="28">
        <v>2501</v>
      </c>
      <c r="G11" s="55">
        <v>2519</v>
      </c>
      <c r="H11" s="297">
        <v>2513</v>
      </c>
      <c r="I11" s="186"/>
      <c r="J11" s="23"/>
      <c r="K11" s="23"/>
      <c r="L11" s="23"/>
      <c r="M11" s="23"/>
      <c r="N11" s="23"/>
      <c r="O11" s="23"/>
      <c r="P11" s="23"/>
    </row>
    <row r="12" spans="1:16" ht="13.5" customHeight="1" x14ac:dyDescent="0.25">
      <c r="A12" s="24" t="s">
        <v>14</v>
      </c>
      <c r="B12" s="172">
        <v>30578.1266700001</v>
      </c>
      <c r="C12" s="26">
        <v>18136</v>
      </c>
      <c r="D12" s="25">
        <v>24357</v>
      </c>
      <c r="E12" s="28">
        <v>24357</v>
      </c>
      <c r="F12" s="28">
        <v>24357</v>
      </c>
      <c r="G12" s="55">
        <v>24357</v>
      </c>
      <c r="H12" s="297">
        <v>24357</v>
      </c>
      <c r="I12" s="186"/>
      <c r="J12" s="23"/>
      <c r="K12" s="23"/>
      <c r="L12" s="23"/>
      <c r="M12" s="23"/>
      <c r="N12" s="23"/>
      <c r="O12" s="23"/>
      <c r="P12" s="23"/>
    </row>
    <row r="13" spans="1:16" ht="13.5" customHeight="1" x14ac:dyDescent="0.25">
      <c r="A13" s="24" t="s">
        <v>15</v>
      </c>
      <c r="B13" s="172">
        <v>577.57412999999497</v>
      </c>
      <c r="C13" s="26">
        <v>584</v>
      </c>
      <c r="D13" s="25">
        <v>584</v>
      </c>
      <c r="E13" s="28">
        <v>584</v>
      </c>
      <c r="F13" s="28">
        <v>584</v>
      </c>
      <c r="G13" s="55">
        <v>584</v>
      </c>
      <c r="H13" s="297">
        <v>584</v>
      </c>
      <c r="I13" s="186"/>
      <c r="J13" s="23"/>
      <c r="K13" s="23"/>
      <c r="L13" s="23"/>
      <c r="M13" s="23"/>
      <c r="N13" s="23"/>
      <c r="O13" s="23"/>
      <c r="P13" s="23"/>
    </row>
    <row r="14" spans="1:16" ht="13.5" customHeight="1" x14ac:dyDescent="0.25">
      <c r="A14" s="41" t="s">
        <v>16</v>
      </c>
      <c r="B14" s="173">
        <f t="shared" ref="B14:H14" si="2">B15+B16</f>
        <v>18052.140649999601</v>
      </c>
      <c r="C14" s="43">
        <f t="shared" si="2"/>
        <v>21122</v>
      </c>
      <c r="D14" s="42">
        <f t="shared" si="2"/>
        <v>21122</v>
      </c>
      <c r="E14" s="45">
        <f t="shared" si="2"/>
        <v>21122</v>
      </c>
      <c r="F14" s="45">
        <f t="shared" si="2"/>
        <v>21122</v>
      </c>
      <c r="G14" s="287">
        <f t="shared" si="2"/>
        <v>21122</v>
      </c>
      <c r="H14" s="298">
        <f t="shared" si="2"/>
        <v>21122</v>
      </c>
      <c r="I14" s="186"/>
      <c r="J14" s="23"/>
      <c r="K14" s="23"/>
      <c r="L14" s="23"/>
      <c r="M14" s="23"/>
      <c r="N14" s="23"/>
      <c r="O14" s="23"/>
      <c r="P14" s="23"/>
    </row>
    <row r="15" spans="1:16" ht="13.5" customHeight="1" x14ac:dyDescent="0.25">
      <c r="A15" s="24" t="s">
        <v>17</v>
      </c>
      <c r="B15" s="172">
        <v>18052.140649999601</v>
      </c>
      <c r="C15" s="26">
        <v>21122</v>
      </c>
      <c r="D15" s="25">
        <v>21122</v>
      </c>
      <c r="E15" s="28">
        <v>21122</v>
      </c>
      <c r="F15" s="28">
        <v>21122</v>
      </c>
      <c r="G15" s="55">
        <v>21122</v>
      </c>
      <c r="H15" s="297">
        <v>21122</v>
      </c>
      <c r="I15" s="186"/>
      <c r="J15" s="23"/>
      <c r="K15" s="23"/>
      <c r="L15" s="23"/>
      <c r="M15" s="23"/>
      <c r="N15" s="23"/>
      <c r="O15" s="23"/>
      <c r="P15" s="23"/>
    </row>
    <row r="16" spans="1:16" ht="13.5" customHeight="1" x14ac:dyDescent="0.25">
      <c r="A16" s="24" t="s">
        <v>18</v>
      </c>
      <c r="B16" s="172">
        <f t="shared" ref="B16:G16" si="3">SUM(B17:B24)</f>
        <v>0</v>
      </c>
      <c r="C16" s="26">
        <f t="shared" si="3"/>
        <v>0</v>
      </c>
      <c r="D16" s="25">
        <f t="shared" si="3"/>
        <v>0</v>
      </c>
      <c r="E16" s="28">
        <f t="shared" si="3"/>
        <v>0</v>
      </c>
      <c r="F16" s="28">
        <f t="shared" si="3"/>
        <v>0</v>
      </c>
      <c r="G16" s="55">
        <f t="shared" si="3"/>
        <v>0</v>
      </c>
      <c r="H16" s="297">
        <f t="shared" ref="H16" si="4">SUM(H17:H24)</f>
        <v>0</v>
      </c>
      <c r="I16" s="186"/>
      <c r="J16" s="23"/>
      <c r="K16" s="23"/>
      <c r="L16" s="23"/>
      <c r="M16" s="23"/>
      <c r="N16" s="23"/>
      <c r="O16" s="23"/>
      <c r="P16" s="23"/>
    </row>
    <row r="17" spans="1:16" ht="13.5" customHeight="1" x14ac:dyDescent="0.25">
      <c r="A17" s="29" t="s">
        <v>19</v>
      </c>
      <c r="B17" s="172">
        <v>0</v>
      </c>
      <c r="C17" s="26">
        <v>0</v>
      </c>
      <c r="D17" s="25">
        <v>0</v>
      </c>
      <c r="E17" s="28">
        <v>0</v>
      </c>
      <c r="F17" s="28">
        <v>0</v>
      </c>
      <c r="G17" s="55">
        <v>0</v>
      </c>
      <c r="H17" s="297">
        <v>0</v>
      </c>
      <c r="I17" s="186"/>
      <c r="J17" s="23"/>
      <c r="K17" s="23"/>
      <c r="L17" s="23"/>
      <c r="M17" s="23"/>
      <c r="N17" s="23"/>
      <c r="O17" s="23"/>
      <c r="P17" s="23"/>
    </row>
    <row r="18" spans="1:16" ht="13.5" customHeight="1" x14ac:dyDescent="0.25">
      <c r="A18" s="29" t="s">
        <v>20</v>
      </c>
      <c r="B18" s="172">
        <v>0</v>
      </c>
      <c r="C18" s="26">
        <v>0</v>
      </c>
      <c r="D18" s="25">
        <v>0</v>
      </c>
      <c r="E18" s="28">
        <v>0</v>
      </c>
      <c r="F18" s="28">
        <v>0</v>
      </c>
      <c r="G18" s="55">
        <v>0</v>
      </c>
      <c r="H18" s="297">
        <v>0</v>
      </c>
      <c r="I18" s="186"/>
      <c r="J18" s="23"/>
      <c r="K18" s="23"/>
      <c r="L18" s="23"/>
      <c r="M18" s="23"/>
      <c r="N18" s="23"/>
      <c r="O18" s="23"/>
      <c r="P18" s="23"/>
    </row>
    <row r="19" spans="1:16" ht="13.5" customHeight="1" x14ac:dyDescent="0.25">
      <c r="A19" s="29" t="s">
        <v>21</v>
      </c>
      <c r="B19" s="172">
        <v>0</v>
      </c>
      <c r="C19" s="26">
        <v>0</v>
      </c>
      <c r="D19" s="25">
        <v>0</v>
      </c>
      <c r="E19" s="28">
        <v>0</v>
      </c>
      <c r="F19" s="28">
        <v>0</v>
      </c>
      <c r="G19" s="55">
        <v>0</v>
      </c>
      <c r="H19" s="297">
        <v>0</v>
      </c>
      <c r="I19" s="186"/>
      <c r="J19" s="23"/>
      <c r="K19" s="23"/>
      <c r="L19" s="23"/>
      <c r="M19" s="23"/>
      <c r="N19" s="23"/>
      <c r="O19" s="23"/>
      <c r="P19" s="23"/>
    </row>
    <row r="20" spans="1:16" ht="13.5" customHeight="1" x14ac:dyDescent="0.25">
      <c r="A20" s="29" t="s">
        <v>22</v>
      </c>
      <c r="B20" s="172">
        <v>0</v>
      </c>
      <c r="C20" s="26">
        <v>0</v>
      </c>
      <c r="D20" s="25">
        <v>0</v>
      </c>
      <c r="E20" s="28">
        <v>0</v>
      </c>
      <c r="F20" s="28">
        <v>0</v>
      </c>
      <c r="G20" s="55">
        <v>0</v>
      </c>
      <c r="H20" s="297">
        <v>0</v>
      </c>
      <c r="I20" s="186"/>
      <c r="J20" s="23"/>
      <c r="K20" s="23"/>
      <c r="L20" s="23"/>
      <c r="M20" s="23"/>
      <c r="N20" s="23"/>
      <c r="O20" s="23"/>
      <c r="P20" s="23"/>
    </row>
    <row r="21" spans="1:16" ht="13.5" customHeight="1" x14ac:dyDescent="0.25">
      <c r="A21" s="29" t="s">
        <v>23</v>
      </c>
      <c r="B21" s="172">
        <v>0</v>
      </c>
      <c r="C21" s="26">
        <v>0</v>
      </c>
      <c r="D21" s="25">
        <v>0</v>
      </c>
      <c r="E21" s="28">
        <v>0</v>
      </c>
      <c r="F21" s="28">
        <v>0</v>
      </c>
      <c r="G21" s="55">
        <v>0</v>
      </c>
      <c r="H21" s="297">
        <v>0</v>
      </c>
      <c r="I21" s="186"/>
      <c r="J21" s="23"/>
      <c r="K21" s="23"/>
      <c r="L21" s="23"/>
      <c r="M21" s="23"/>
      <c r="N21" s="23"/>
      <c r="O21" s="23"/>
      <c r="P21" s="23"/>
    </row>
    <row r="22" spans="1:16" ht="13.5" customHeight="1" x14ac:dyDescent="0.25">
      <c r="A22" s="29" t="s">
        <v>24</v>
      </c>
      <c r="B22" s="172">
        <v>0</v>
      </c>
      <c r="C22" s="26">
        <v>0</v>
      </c>
      <c r="D22" s="25">
        <v>0</v>
      </c>
      <c r="E22" s="28">
        <v>0</v>
      </c>
      <c r="F22" s="28">
        <v>0</v>
      </c>
      <c r="G22" s="55">
        <v>0</v>
      </c>
      <c r="H22" s="297">
        <v>0</v>
      </c>
      <c r="I22" s="186"/>
      <c r="J22" s="23"/>
      <c r="K22" s="23"/>
      <c r="L22" s="23"/>
      <c r="M22" s="23"/>
      <c r="N22" s="23"/>
      <c r="O22" s="23"/>
      <c r="P22" s="23"/>
    </row>
    <row r="23" spans="1:16" ht="13.5" customHeight="1" x14ac:dyDescent="0.25">
      <c r="A23" s="29" t="s">
        <v>25</v>
      </c>
      <c r="B23" s="172">
        <v>0</v>
      </c>
      <c r="C23" s="26">
        <v>0</v>
      </c>
      <c r="D23" s="25">
        <v>0</v>
      </c>
      <c r="E23" s="28">
        <v>0</v>
      </c>
      <c r="F23" s="28">
        <v>0</v>
      </c>
      <c r="G23" s="55">
        <v>0</v>
      </c>
      <c r="H23" s="297">
        <v>0</v>
      </c>
      <c r="I23" s="186"/>
      <c r="J23" s="23"/>
      <c r="K23" s="23"/>
      <c r="L23" s="23"/>
      <c r="M23" s="23"/>
      <c r="N23" s="23"/>
      <c r="O23" s="23"/>
      <c r="P23" s="23"/>
    </row>
    <row r="24" spans="1:16" ht="13.5" customHeight="1" x14ac:dyDescent="0.25">
      <c r="A24" s="29" t="s">
        <v>26</v>
      </c>
      <c r="B24" s="172">
        <v>0</v>
      </c>
      <c r="C24" s="26">
        <v>0</v>
      </c>
      <c r="D24" s="25">
        <v>0</v>
      </c>
      <c r="E24" s="28">
        <v>0</v>
      </c>
      <c r="F24" s="28">
        <v>0</v>
      </c>
      <c r="G24" s="55">
        <v>0</v>
      </c>
      <c r="H24" s="297">
        <v>0</v>
      </c>
      <c r="I24" s="186"/>
      <c r="J24" s="23"/>
      <c r="K24" s="23"/>
      <c r="L24" s="23"/>
      <c r="M24" s="23"/>
      <c r="N24" s="23"/>
      <c r="O24" s="23"/>
      <c r="P24" s="23"/>
    </row>
    <row r="25" spans="1:16" ht="13.5" customHeight="1" x14ac:dyDescent="0.25">
      <c r="A25" s="41" t="s">
        <v>27</v>
      </c>
      <c r="B25" s="173">
        <f t="shared" ref="B25:G25" si="5">SUM(B26:B29)</f>
        <v>0</v>
      </c>
      <c r="C25" s="43">
        <f t="shared" si="5"/>
        <v>0</v>
      </c>
      <c r="D25" s="42">
        <f t="shared" si="5"/>
        <v>0</v>
      </c>
      <c r="E25" s="45">
        <f t="shared" si="5"/>
        <v>0</v>
      </c>
      <c r="F25" s="45">
        <f t="shared" si="5"/>
        <v>0</v>
      </c>
      <c r="G25" s="287">
        <f t="shared" si="5"/>
        <v>0</v>
      </c>
      <c r="H25" s="298">
        <f t="shared" ref="H25" si="6">SUM(H26:H29)</f>
        <v>0</v>
      </c>
      <c r="I25" s="186"/>
      <c r="J25" s="23"/>
      <c r="K25" s="23"/>
      <c r="L25" s="23"/>
      <c r="M25" s="23"/>
      <c r="N25" s="23"/>
      <c r="O25" s="23"/>
      <c r="P25" s="23"/>
    </row>
    <row r="26" spans="1:16" ht="13.5" customHeight="1" x14ac:dyDescent="0.25">
      <c r="A26" s="24" t="s">
        <v>28</v>
      </c>
      <c r="B26" s="172">
        <v>0</v>
      </c>
      <c r="C26" s="26">
        <v>0</v>
      </c>
      <c r="D26" s="25">
        <v>0</v>
      </c>
      <c r="E26" s="28">
        <v>0</v>
      </c>
      <c r="F26" s="28">
        <v>0</v>
      </c>
      <c r="G26" s="55">
        <v>0</v>
      </c>
      <c r="H26" s="297">
        <v>0</v>
      </c>
      <c r="I26" s="186"/>
      <c r="J26" s="23"/>
      <c r="K26" s="23"/>
      <c r="L26" s="23"/>
      <c r="M26" s="23"/>
      <c r="N26" s="23"/>
      <c r="O26" s="23"/>
      <c r="P26" s="23"/>
    </row>
    <row r="27" spans="1:16" ht="13.5" customHeight="1" x14ac:dyDescent="0.25">
      <c r="A27" s="24" t="s">
        <v>29</v>
      </c>
      <c r="B27" s="172">
        <v>0</v>
      </c>
      <c r="C27" s="26">
        <v>0</v>
      </c>
      <c r="D27" s="25">
        <v>0</v>
      </c>
      <c r="E27" s="28">
        <v>0</v>
      </c>
      <c r="F27" s="28">
        <v>0</v>
      </c>
      <c r="G27" s="55">
        <v>0</v>
      </c>
      <c r="H27" s="297">
        <v>0</v>
      </c>
      <c r="I27" s="186"/>
      <c r="J27" s="23"/>
      <c r="K27" s="23"/>
      <c r="L27" s="23"/>
      <c r="M27" s="23"/>
      <c r="N27" s="23"/>
      <c r="O27" s="23"/>
      <c r="P27" s="23"/>
    </row>
    <row r="28" spans="1:16" ht="13.5" customHeight="1" x14ac:dyDescent="0.25">
      <c r="A28" s="24" t="s">
        <v>30</v>
      </c>
      <c r="B28" s="172">
        <v>0</v>
      </c>
      <c r="C28" s="26">
        <v>0</v>
      </c>
      <c r="D28" s="25">
        <v>0</v>
      </c>
      <c r="E28" s="28">
        <v>0</v>
      </c>
      <c r="F28" s="28">
        <v>0</v>
      </c>
      <c r="G28" s="55">
        <v>0</v>
      </c>
      <c r="H28" s="297">
        <v>0</v>
      </c>
      <c r="I28" s="186"/>
      <c r="J28" s="23"/>
      <c r="K28" s="23"/>
      <c r="L28" s="23"/>
      <c r="M28" s="23"/>
      <c r="N28" s="23"/>
      <c r="O28" s="23"/>
      <c r="P28" s="23"/>
    </row>
    <row r="29" spans="1:16" ht="13.5" customHeight="1" x14ac:dyDescent="0.25">
      <c r="A29" s="24" t="s">
        <v>31</v>
      </c>
      <c r="B29" s="172">
        <v>0</v>
      </c>
      <c r="C29" s="26">
        <v>0</v>
      </c>
      <c r="D29" s="25">
        <v>0</v>
      </c>
      <c r="E29" s="28">
        <v>0</v>
      </c>
      <c r="F29" s="28">
        <v>0</v>
      </c>
      <c r="G29" s="55">
        <v>0</v>
      </c>
      <c r="H29" s="297">
        <v>0</v>
      </c>
      <c r="I29" s="186"/>
      <c r="J29" s="23"/>
      <c r="K29" s="23"/>
      <c r="L29" s="23"/>
      <c r="M29" s="23"/>
      <c r="N29" s="23"/>
      <c r="O29" s="23"/>
      <c r="P29" s="23"/>
    </row>
    <row r="30" spans="1:16" ht="13.5" customHeight="1" x14ac:dyDescent="0.25">
      <c r="A30" s="41" t="s">
        <v>32</v>
      </c>
      <c r="B30" s="173">
        <f t="shared" ref="B30" si="7">SUM(B31:B33)</f>
        <v>0</v>
      </c>
      <c r="C30" s="43">
        <f t="shared" ref="C30:H30" si="8">SUM(C31:C33)</f>
        <v>0</v>
      </c>
      <c r="D30" s="42">
        <f t="shared" si="8"/>
        <v>0</v>
      </c>
      <c r="E30" s="45">
        <f t="shared" si="8"/>
        <v>0</v>
      </c>
      <c r="F30" s="45">
        <f t="shared" si="8"/>
        <v>0</v>
      </c>
      <c r="G30" s="287">
        <f t="shared" si="8"/>
        <v>0</v>
      </c>
      <c r="H30" s="298">
        <f t="shared" si="8"/>
        <v>0</v>
      </c>
      <c r="I30" s="186"/>
      <c r="J30" s="23"/>
      <c r="K30" s="23"/>
      <c r="L30" s="23"/>
      <c r="M30" s="23"/>
      <c r="N30" s="23"/>
      <c r="O30" s="23"/>
      <c r="P30" s="23"/>
    </row>
    <row r="31" spans="1:16" ht="13.5" customHeight="1" x14ac:dyDescent="0.25">
      <c r="A31" s="24" t="s">
        <v>33</v>
      </c>
      <c r="B31" s="172">
        <v>0</v>
      </c>
      <c r="C31" s="26">
        <v>0</v>
      </c>
      <c r="D31" s="25">
        <v>0</v>
      </c>
      <c r="E31" s="28">
        <v>0</v>
      </c>
      <c r="F31" s="28">
        <v>0</v>
      </c>
      <c r="G31" s="55">
        <v>0</v>
      </c>
      <c r="H31" s="297">
        <v>0</v>
      </c>
      <c r="I31" s="186"/>
      <c r="J31" s="23"/>
      <c r="K31" s="23"/>
      <c r="L31" s="23"/>
      <c r="M31" s="23"/>
      <c r="N31" s="23"/>
      <c r="O31" s="23"/>
      <c r="P31" s="23"/>
    </row>
    <row r="32" spans="1:16" ht="13.5" customHeight="1" x14ac:dyDescent="0.25">
      <c r="A32" s="24" t="s">
        <v>34</v>
      </c>
      <c r="B32" s="172">
        <v>0</v>
      </c>
      <c r="C32" s="26">
        <v>0</v>
      </c>
      <c r="D32" s="25">
        <v>0</v>
      </c>
      <c r="E32" s="28">
        <v>0</v>
      </c>
      <c r="F32" s="28">
        <v>0</v>
      </c>
      <c r="G32" s="55">
        <v>0</v>
      </c>
      <c r="H32" s="297">
        <v>0</v>
      </c>
      <c r="I32" s="186"/>
      <c r="J32" s="23"/>
      <c r="K32" s="23"/>
      <c r="L32" s="23"/>
      <c r="M32" s="23"/>
      <c r="N32" s="23"/>
      <c r="O32" s="23"/>
      <c r="P32" s="23"/>
    </row>
    <row r="33" spans="1:16" ht="13.5" customHeight="1" x14ac:dyDescent="0.25">
      <c r="A33" s="24" t="s">
        <v>35</v>
      </c>
      <c r="B33" s="172">
        <v>0</v>
      </c>
      <c r="C33" s="26">
        <v>0</v>
      </c>
      <c r="D33" s="25">
        <v>0</v>
      </c>
      <c r="E33" s="28">
        <v>0</v>
      </c>
      <c r="F33" s="28">
        <v>0</v>
      </c>
      <c r="G33" s="55">
        <v>0</v>
      </c>
      <c r="H33" s="297">
        <v>0</v>
      </c>
      <c r="I33" s="186"/>
      <c r="J33" s="23"/>
      <c r="K33" s="23"/>
      <c r="L33" s="23"/>
      <c r="M33" s="23"/>
      <c r="N33" s="23"/>
      <c r="O33" s="23"/>
      <c r="P33" s="23"/>
    </row>
    <row r="34" spans="1:16" ht="13.5" customHeight="1" x14ac:dyDescent="0.25">
      <c r="A34" s="41" t="s">
        <v>37</v>
      </c>
      <c r="B34" s="173">
        <f t="shared" ref="B34:H34" si="9">SUM(B35:B38,B41:B43)</f>
        <v>2804.9114700000059</v>
      </c>
      <c r="C34" s="43">
        <f t="shared" si="9"/>
        <v>1795</v>
      </c>
      <c r="D34" s="42">
        <f>SUM(D35:D38,D41:D43)</f>
        <v>1785</v>
      </c>
      <c r="E34" s="45">
        <f t="shared" si="9"/>
        <v>1785</v>
      </c>
      <c r="F34" s="45">
        <f t="shared" si="9"/>
        <v>1785</v>
      </c>
      <c r="G34" s="287">
        <f t="shared" si="9"/>
        <v>1785</v>
      </c>
      <c r="H34" s="298">
        <f t="shared" si="9"/>
        <v>1785</v>
      </c>
      <c r="I34" s="186"/>
      <c r="J34" s="23"/>
      <c r="K34" s="23"/>
      <c r="L34" s="23"/>
      <c r="M34" s="23"/>
      <c r="N34" s="23"/>
      <c r="O34" s="23"/>
      <c r="P34" s="23"/>
    </row>
    <row r="35" spans="1:16" ht="13.5" customHeight="1" x14ac:dyDescent="0.25">
      <c r="A35" s="24" t="s">
        <v>38</v>
      </c>
      <c r="B35" s="172">
        <v>0</v>
      </c>
      <c r="C35" s="26">
        <v>0</v>
      </c>
      <c r="D35" s="25">
        <v>0</v>
      </c>
      <c r="E35" s="28">
        <v>0</v>
      </c>
      <c r="F35" s="28">
        <v>0</v>
      </c>
      <c r="G35" s="55">
        <v>0</v>
      </c>
      <c r="H35" s="297">
        <v>0</v>
      </c>
      <c r="I35" s="186"/>
      <c r="J35" s="23"/>
      <c r="K35" s="23"/>
      <c r="L35" s="23"/>
      <c r="M35" s="23"/>
      <c r="N35" s="23"/>
      <c r="O35" s="23"/>
      <c r="P35" s="23"/>
    </row>
    <row r="36" spans="1:16" ht="13.5" customHeight="1" x14ac:dyDescent="0.25">
      <c r="A36" s="24" t="s">
        <v>39</v>
      </c>
      <c r="B36" s="172">
        <v>2713.3771400000001</v>
      </c>
      <c r="C36" s="26">
        <v>1785</v>
      </c>
      <c r="D36" s="25">
        <v>1785</v>
      </c>
      <c r="E36" s="28">
        <v>1785</v>
      </c>
      <c r="F36" s="28">
        <v>1785</v>
      </c>
      <c r="G36" s="55">
        <v>1785</v>
      </c>
      <c r="H36" s="297">
        <v>1785</v>
      </c>
      <c r="I36" s="186"/>
      <c r="J36" s="23"/>
      <c r="K36" s="23"/>
      <c r="L36" s="23"/>
      <c r="M36" s="23"/>
      <c r="N36" s="23"/>
      <c r="O36" s="23"/>
      <c r="P36" s="23"/>
    </row>
    <row r="37" spans="1:16" ht="13.5" customHeight="1" x14ac:dyDescent="0.25">
      <c r="A37" s="24" t="s">
        <v>42</v>
      </c>
      <c r="B37" s="172">
        <v>0</v>
      </c>
      <c r="C37" s="26">
        <v>0</v>
      </c>
      <c r="D37" s="25">
        <v>0</v>
      </c>
      <c r="E37" s="28">
        <v>0</v>
      </c>
      <c r="F37" s="28">
        <v>0</v>
      </c>
      <c r="G37" s="55">
        <v>0</v>
      </c>
      <c r="H37" s="297">
        <v>0</v>
      </c>
      <c r="I37" s="186"/>
      <c r="J37" s="23"/>
      <c r="K37" s="23"/>
      <c r="L37" s="23"/>
      <c r="M37" s="23"/>
      <c r="N37" s="23"/>
      <c r="O37" s="23"/>
      <c r="P37" s="23"/>
    </row>
    <row r="38" spans="1:16" ht="13.5" customHeight="1" x14ac:dyDescent="0.25">
      <c r="A38" s="24" t="s">
        <v>43</v>
      </c>
      <c r="B38" s="172">
        <v>0</v>
      </c>
      <c r="C38" s="26">
        <v>0</v>
      </c>
      <c r="D38" s="25">
        <v>0</v>
      </c>
      <c r="E38" s="28">
        <v>0</v>
      </c>
      <c r="F38" s="28">
        <v>0</v>
      </c>
      <c r="G38" s="55">
        <v>0</v>
      </c>
      <c r="H38" s="297">
        <v>0</v>
      </c>
      <c r="I38" s="186"/>
      <c r="J38" s="23"/>
      <c r="K38" s="23"/>
      <c r="L38" s="23"/>
      <c r="M38" s="23"/>
      <c r="N38" s="23"/>
      <c r="O38" s="23"/>
      <c r="P38" s="23"/>
    </row>
    <row r="39" spans="1:16" ht="13.5" customHeight="1" x14ac:dyDescent="0.25">
      <c r="A39" s="36" t="s">
        <v>10</v>
      </c>
      <c r="B39" s="172">
        <v>0</v>
      </c>
      <c r="C39" s="26">
        <v>0</v>
      </c>
      <c r="D39" s="25">
        <v>0</v>
      </c>
      <c r="E39" s="28">
        <v>0</v>
      </c>
      <c r="F39" s="28">
        <v>0</v>
      </c>
      <c r="G39" s="55">
        <v>0</v>
      </c>
      <c r="H39" s="297">
        <v>0</v>
      </c>
      <c r="I39" s="186"/>
      <c r="J39" s="23"/>
      <c r="K39" s="23"/>
      <c r="L39" s="23"/>
      <c r="M39" s="23"/>
      <c r="N39" s="23"/>
      <c r="O39" s="23"/>
      <c r="P39" s="23"/>
    </row>
    <row r="40" spans="1:16" ht="13.5" customHeight="1" x14ac:dyDescent="0.25">
      <c r="A40" s="36" t="s">
        <v>11</v>
      </c>
      <c r="B40" s="172">
        <v>0</v>
      </c>
      <c r="C40" s="26">
        <v>0</v>
      </c>
      <c r="D40" s="25">
        <v>0</v>
      </c>
      <c r="E40" s="28">
        <v>0</v>
      </c>
      <c r="F40" s="28">
        <v>0</v>
      </c>
      <c r="G40" s="55">
        <v>0</v>
      </c>
      <c r="H40" s="297">
        <v>0</v>
      </c>
      <c r="I40" s="186"/>
      <c r="J40" s="23"/>
      <c r="K40" s="23"/>
      <c r="L40" s="23"/>
      <c r="M40" s="23"/>
      <c r="N40" s="23"/>
      <c r="O40" s="23"/>
      <c r="P40" s="23"/>
    </row>
    <row r="41" spans="1:16" ht="13.5" customHeight="1" x14ac:dyDescent="0.25">
      <c r="A41" s="24" t="s">
        <v>44</v>
      </c>
      <c r="B41" s="172">
        <v>0</v>
      </c>
      <c r="C41" s="26">
        <v>0</v>
      </c>
      <c r="D41" s="25">
        <v>0</v>
      </c>
      <c r="E41" s="28">
        <v>0</v>
      </c>
      <c r="F41" s="28">
        <v>0</v>
      </c>
      <c r="G41" s="55">
        <v>0</v>
      </c>
      <c r="H41" s="297">
        <v>0</v>
      </c>
      <c r="I41" s="186"/>
      <c r="J41" s="23"/>
      <c r="K41" s="23"/>
      <c r="L41" s="23"/>
      <c r="M41" s="23"/>
      <c r="N41" s="23"/>
      <c r="O41" s="23"/>
      <c r="P41" s="23"/>
    </row>
    <row r="42" spans="1:16" ht="13.5" customHeight="1" x14ac:dyDescent="0.25">
      <c r="A42" s="24" t="s">
        <v>46</v>
      </c>
      <c r="B42" s="172">
        <v>31.35426</v>
      </c>
      <c r="C42" s="26">
        <v>10</v>
      </c>
      <c r="D42" s="25">
        <v>0</v>
      </c>
      <c r="E42" s="28">
        <v>0</v>
      </c>
      <c r="F42" s="28">
        <v>0</v>
      </c>
      <c r="G42" s="55">
        <v>0</v>
      </c>
      <c r="H42" s="297">
        <v>0</v>
      </c>
      <c r="I42" s="186"/>
      <c r="J42" s="23"/>
      <c r="K42" s="23"/>
      <c r="L42" s="23"/>
      <c r="M42" s="23"/>
      <c r="N42" s="23"/>
      <c r="O42" s="23"/>
      <c r="P42" s="23"/>
    </row>
    <row r="43" spans="1:16" ht="13.5" customHeight="1" x14ac:dyDescent="0.25">
      <c r="A43" s="24" t="s">
        <v>85</v>
      </c>
      <c r="B43" s="172">
        <v>60.180070000005898</v>
      </c>
      <c r="C43" s="26">
        <v>0</v>
      </c>
      <c r="D43" s="25">
        <v>0</v>
      </c>
      <c r="E43" s="28">
        <v>0</v>
      </c>
      <c r="F43" s="28">
        <v>0</v>
      </c>
      <c r="G43" s="55">
        <v>0</v>
      </c>
      <c r="H43" s="297">
        <v>0</v>
      </c>
      <c r="I43" s="186"/>
      <c r="J43" s="23"/>
      <c r="K43" s="23"/>
      <c r="L43" s="23"/>
      <c r="M43" s="23"/>
      <c r="N43" s="23"/>
      <c r="O43" s="23"/>
      <c r="P43" s="23"/>
    </row>
    <row r="44" spans="1:16" ht="13.5" customHeight="1" x14ac:dyDescent="0.25">
      <c r="A44" s="36" t="s">
        <v>10</v>
      </c>
      <c r="B44" s="174">
        <v>60.180070000005898</v>
      </c>
      <c r="C44" s="54">
        <v>0</v>
      </c>
      <c r="D44" s="38">
        <v>0</v>
      </c>
      <c r="E44" s="40">
        <v>0</v>
      </c>
      <c r="F44" s="40">
        <v>0</v>
      </c>
      <c r="G44" s="288">
        <v>0</v>
      </c>
      <c r="H44" s="299">
        <v>0</v>
      </c>
      <c r="I44" s="186"/>
      <c r="J44" s="23"/>
      <c r="K44" s="23"/>
      <c r="L44" s="23"/>
      <c r="M44" s="23"/>
      <c r="N44" s="23"/>
      <c r="O44" s="23"/>
      <c r="P44" s="23"/>
    </row>
    <row r="45" spans="1:16" ht="13.5" customHeight="1" x14ac:dyDescent="0.25">
      <c r="A45" s="36" t="s">
        <v>11</v>
      </c>
      <c r="B45" s="174">
        <v>0</v>
      </c>
      <c r="C45" s="54">
        <v>0</v>
      </c>
      <c r="D45" s="38">
        <v>0</v>
      </c>
      <c r="E45" s="40">
        <v>0</v>
      </c>
      <c r="F45" s="40">
        <v>0</v>
      </c>
      <c r="G45" s="288">
        <v>0</v>
      </c>
      <c r="H45" s="299">
        <v>0</v>
      </c>
      <c r="I45" s="186"/>
      <c r="J45" s="23"/>
      <c r="K45" s="23"/>
      <c r="L45" s="23"/>
      <c r="M45" s="23"/>
      <c r="N45" s="23"/>
      <c r="O45" s="23"/>
      <c r="P45" s="23"/>
    </row>
    <row r="46" spans="1:16" ht="13.5" customHeight="1" x14ac:dyDescent="0.25">
      <c r="A46" s="187" t="s">
        <v>86</v>
      </c>
      <c r="B46" s="176">
        <f>+B47+B48</f>
        <v>4985.4446200000002</v>
      </c>
      <c r="C46" s="188">
        <f t="shared" ref="C46:H46" si="10">+C47+C48</f>
        <v>4985</v>
      </c>
      <c r="D46" s="50">
        <f t="shared" si="10"/>
        <v>4985</v>
      </c>
      <c r="E46" s="189">
        <f t="shared" si="10"/>
        <v>4985</v>
      </c>
      <c r="F46" s="189">
        <f t="shared" si="10"/>
        <v>4985</v>
      </c>
      <c r="G46" s="291">
        <f t="shared" si="10"/>
        <v>4985</v>
      </c>
      <c r="H46" s="352">
        <f t="shared" si="10"/>
        <v>4985</v>
      </c>
      <c r="I46" s="186"/>
      <c r="J46" s="23"/>
      <c r="K46" s="23"/>
      <c r="L46" s="23"/>
      <c r="M46" s="23"/>
      <c r="N46" s="23"/>
      <c r="O46" s="23"/>
      <c r="P46" s="23"/>
    </row>
    <row r="47" spans="1:16" ht="13.5" customHeight="1" x14ac:dyDescent="0.25">
      <c r="A47" s="36" t="s">
        <v>10</v>
      </c>
      <c r="B47" s="172">
        <v>4760.9767300000003</v>
      </c>
      <c r="C47" s="26">
        <v>4761</v>
      </c>
      <c r="D47" s="25">
        <v>4761</v>
      </c>
      <c r="E47" s="28">
        <v>4761</v>
      </c>
      <c r="F47" s="28">
        <v>4761</v>
      </c>
      <c r="G47" s="55">
        <v>4761</v>
      </c>
      <c r="H47" s="297">
        <v>4761</v>
      </c>
      <c r="I47" s="186"/>
      <c r="J47" s="23"/>
      <c r="K47" s="23"/>
      <c r="L47" s="23"/>
      <c r="M47" s="23"/>
      <c r="N47" s="23"/>
      <c r="O47" s="23"/>
      <c r="P47" s="23"/>
    </row>
    <row r="48" spans="1:16" ht="14.25" customHeight="1" thickBot="1" x14ac:dyDescent="0.3">
      <c r="A48" s="36" t="s">
        <v>11</v>
      </c>
      <c r="B48" s="190">
        <v>224.46789000000001</v>
      </c>
      <c r="C48" s="62">
        <v>224</v>
      </c>
      <c r="D48" s="61">
        <v>224</v>
      </c>
      <c r="E48" s="64">
        <v>224</v>
      </c>
      <c r="F48" s="64">
        <v>224</v>
      </c>
      <c r="G48" s="289">
        <v>224</v>
      </c>
      <c r="H48" s="300">
        <v>224</v>
      </c>
      <c r="I48" s="186"/>
      <c r="J48" s="23"/>
      <c r="K48" s="23"/>
      <c r="L48" s="23"/>
      <c r="M48" s="23"/>
      <c r="N48" s="23"/>
      <c r="O48" s="23"/>
      <c r="P48" s="23"/>
    </row>
    <row r="49" spans="1:17" ht="14.25" customHeight="1" thickBot="1" x14ac:dyDescent="0.3">
      <c r="A49" s="191" t="s">
        <v>61</v>
      </c>
      <c r="B49" s="80">
        <f t="shared" ref="B49:G49" si="11">B34+B30+B25+B14+B5+B46</f>
        <v>67409.975699999806</v>
      </c>
      <c r="C49" s="277">
        <f t="shared" si="11"/>
        <v>54481</v>
      </c>
      <c r="D49" s="278">
        <f t="shared" si="11"/>
        <v>61366</v>
      </c>
      <c r="E49" s="279">
        <f t="shared" si="11"/>
        <v>61366</v>
      </c>
      <c r="F49" s="279">
        <f t="shared" si="11"/>
        <v>61366</v>
      </c>
      <c r="G49" s="304">
        <f t="shared" si="11"/>
        <v>61366</v>
      </c>
      <c r="H49" s="301">
        <f t="shared" ref="H49" si="12">H34+H30+H25+H14+H5+H46</f>
        <v>61366</v>
      </c>
      <c r="I49" s="186"/>
      <c r="J49" s="23"/>
      <c r="K49" s="23"/>
      <c r="L49" s="23"/>
      <c r="M49" s="23"/>
      <c r="N49" s="23"/>
      <c r="O49" s="23"/>
      <c r="P49" s="23"/>
      <c r="Q49" s="23"/>
    </row>
    <row r="50" spans="1:17" ht="13.5" customHeight="1" x14ac:dyDescent="0.25">
      <c r="A50" s="192" t="s">
        <v>62</v>
      </c>
      <c r="B50" s="235">
        <f t="shared" ref="B50:G50" si="13">B9+B12+B13+B15+B16+B25+B39+B42+B44+B47+B35+B36</f>
        <v>56778.939809999814</v>
      </c>
      <c r="C50" s="280">
        <f t="shared" si="13"/>
        <v>46394</v>
      </c>
      <c r="D50" s="85">
        <f t="shared" si="13"/>
        <v>54003</v>
      </c>
      <c r="E50" s="87">
        <f t="shared" si="13"/>
        <v>53812</v>
      </c>
      <c r="F50" s="87">
        <f t="shared" si="13"/>
        <v>53970</v>
      </c>
      <c r="G50" s="305">
        <f t="shared" si="13"/>
        <v>53917</v>
      </c>
      <c r="H50" s="302">
        <f t="shared" ref="H50" si="14">H9+H12+H13+H15+H16+H25+H39+H42+H44+H47+H35+H36</f>
        <v>53936</v>
      </c>
      <c r="I50" s="186"/>
      <c r="J50" s="23"/>
      <c r="K50" s="23"/>
      <c r="L50" s="23"/>
      <c r="M50" s="23"/>
      <c r="N50" s="23"/>
      <c r="O50" s="23"/>
      <c r="P50" s="23"/>
      <c r="Q50" s="23"/>
    </row>
    <row r="51" spans="1:17" ht="13.5" customHeight="1" x14ac:dyDescent="0.25">
      <c r="A51" s="53" t="s">
        <v>64</v>
      </c>
      <c r="B51" s="235">
        <v>0</v>
      </c>
      <c r="C51" s="26">
        <v>0</v>
      </c>
      <c r="D51" s="25">
        <v>0</v>
      </c>
      <c r="E51" s="28">
        <v>0</v>
      </c>
      <c r="F51" s="28">
        <v>0</v>
      </c>
      <c r="G51" s="55">
        <v>0</v>
      </c>
      <c r="H51" s="297">
        <v>0</v>
      </c>
      <c r="I51" s="186"/>
      <c r="J51" s="23"/>
      <c r="K51" s="23"/>
      <c r="L51" s="23"/>
      <c r="M51" s="23"/>
      <c r="N51" s="23"/>
      <c r="O51" s="23"/>
      <c r="P51" s="23"/>
      <c r="Q51" s="23"/>
    </row>
    <row r="52" spans="1:17" ht="13.5" customHeight="1" x14ac:dyDescent="0.25">
      <c r="A52" s="53" t="s">
        <v>65</v>
      </c>
      <c r="B52" s="172">
        <f t="shared" ref="B52:G52" si="15">B10+B31+B32+B40+B45+B48</f>
        <v>7509.0658899999999</v>
      </c>
      <c r="C52" s="26">
        <f t="shared" si="15"/>
        <v>5728</v>
      </c>
      <c r="D52" s="25">
        <f t="shared" si="15"/>
        <v>4876</v>
      </c>
      <c r="E52" s="28">
        <f t="shared" si="15"/>
        <v>4998</v>
      </c>
      <c r="F52" s="28">
        <f t="shared" si="15"/>
        <v>4895</v>
      </c>
      <c r="G52" s="55">
        <f t="shared" si="15"/>
        <v>4930</v>
      </c>
      <c r="H52" s="297">
        <f t="shared" ref="H52" si="16">H10+H31+H32+H40+H45+H48</f>
        <v>4917</v>
      </c>
      <c r="I52" s="186"/>
      <c r="J52" s="23"/>
      <c r="K52" s="23"/>
      <c r="L52" s="23"/>
      <c r="M52" s="23"/>
      <c r="N52" s="23"/>
      <c r="O52" s="23"/>
      <c r="P52" s="23"/>
      <c r="Q52" s="23"/>
    </row>
    <row r="53" spans="1:17" ht="13.5" customHeight="1" x14ac:dyDescent="0.25">
      <c r="A53" s="53" t="s">
        <v>66</v>
      </c>
      <c r="B53" s="172">
        <f t="shared" ref="B53:G53" si="17">B11+B33</f>
        <v>3121.9700000000003</v>
      </c>
      <c r="C53" s="26">
        <f t="shared" si="17"/>
        <v>2359</v>
      </c>
      <c r="D53" s="25">
        <f t="shared" si="17"/>
        <v>2487</v>
      </c>
      <c r="E53" s="28">
        <f t="shared" si="17"/>
        <v>2556</v>
      </c>
      <c r="F53" s="28">
        <f t="shared" si="17"/>
        <v>2501</v>
      </c>
      <c r="G53" s="55">
        <f t="shared" si="17"/>
        <v>2519</v>
      </c>
      <c r="H53" s="297">
        <f t="shared" ref="H53" si="18">H11+H33</f>
        <v>2513</v>
      </c>
      <c r="I53" s="186"/>
      <c r="J53" s="23"/>
      <c r="K53" s="23"/>
      <c r="L53" s="23"/>
      <c r="M53" s="23"/>
      <c r="N53" s="23"/>
      <c r="O53" s="23"/>
      <c r="P53" s="23"/>
      <c r="Q53" s="23"/>
    </row>
    <row r="54" spans="1:17" ht="13.5" customHeight="1" x14ac:dyDescent="0.25">
      <c r="A54" s="53" t="s">
        <v>67</v>
      </c>
      <c r="B54" s="172">
        <f t="shared" ref="B54:G54" si="19">B37</f>
        <v>0</v>
      </c>
      <c r="C54" s="26">
        <f t="shared" si="19"/>
        <v>0</v>
      </c>
      <c r="D54" s="25">
        <f t="shared" si="19"/>
        <v>0</v>
      </c>
      <c r="E54" s="28">
        <f t="shared" si="19"/>
        <v>0</v>
      </c>
      <c r="F54" s="28">
        <f t="shared" si="19"/>
        <v>0</v>
      </c>
      <c r="G54" s="55">
        <f t="shared" si="19"/>
        <v>0</v>
      </c>
      <c r="H54" s="297">
        <f t="shared" ref="H54" si="20">H37</f>
        <v>0</v>
      </c>
      <c r="I54" s="186"/>
      <c r="J54" s="23"/>
      <c r="K54" s="23"/>
      <c r="L54" s="23"/>
      <c r="M54" s="23"/>
      <c r="N54" s="23"/>
      <c r="O54" s="23"/>
      <c r="P54" s="23"/>
      <c r="Q54" s="23"/>
    </row>
    <row r="55" spans="1:17" ht="14.25" customHeight="1" thickBot="1" x14ac:dyDescent="0.3">
      <c r="A55" s="193" t="s">
        <v>68</v>
      </c>
      <c r="B55" s="190">
        <f t="shared" ref="B55:G55" si="21">B41</f>
        <v>0</v>
      </c>
      <c r="C55" s="62">
        <f t="shared" si="21"/>
        <v>0</v>
      </c>
      <c r="D55" s="61">
        <f t="shared" si="21"/>
        <v>0</v>
      </c>
      <c r="E55" s="64">
        <f t="shared" si="21"/>
        <v>0</v>
      </c>
      <c r="F55" s="64">
        <f t="shared" si="21"/>
        <v>0</v>
      </c>
      <c r="G55" s="289">
        <f t="shared" si="21"/>
        <v>0</v>
      </c>
      <c r="H55" s="300">
        <f t="shared" ref="H55" si="22">H41</f>
        <v>0</v>
      </c>
      <c r="I55" s="186"/>
      <c r="J55" s="23"/>
      <c r="K55" s="23"/>
      <c r="L55" s="23"/>
      <c r="M55" s="23"/>
      <c r="N55" s="23"/>
      <c r="O55" s="23"/>
      <c r="P55" s="23"/>
      <c r="Q55" s="23"/>
    </row>
    <row r="56" spans="1:17" ht="17.25" customHeight="1" thickBot="1" x14ac:dyDescent="0.35">
      <c r="A56" s="194"/>
      <c r="B56" s="236"/>
      <c r="C56" s="236"/>
      <c r="D56" s="236"/>
      <c r="E56" s="236"/>
      <c r="F56" s="236"/>
      <c r="G56" s="236"/>
      <c r="H56" s="236"/>
      <c r="I56" s="186"/>
      <c r="J56" s="23"/>
      <c r="K56" s="23"/>
      <c r="L56" s="23"/>
      <c r="M56" s="23"/>
      <c r="N56" s="23"/>
      <c r="O56" s="23"/>
      <c r="P56" s="23"/>
    </row>
    <row r="57" spans="1:17" ht="13.5" customHeight="1" x14ac:dyDescent="0.25">
      <c r="A57" s="195" t="s">
        <v>54</v>
      </c>
      <c r="B57" s="237">
        <f t="shared" ref="B57:G57" si="23">B58+B59</f>
        <v>5391.742909999999</v>
      </c>
      <c r="C57" s="238">
        <f t="shared" si="23"/>
        <v>10436</v>
      </c>
      <c r="D57" s="237">
        <f t="shared" si="23"/>
        <v>10436</v>
      </c>
      <c r="E57" s="237">
        <f t="shared" si="23"/>
        <v>10436</v>
      </c>
      <c r="F57" s="237">
        <f t="shared" si="23"/>
        <v>10436</v>
      </c>
      <c r="G57" s="239">
        <f t="shared" si="23"/>
        <v>10436</v>
      </c>
      <c r="H57" s="239">
        <f t="shared" ref="H57" si="24">H58+H59</f>
        <v>10436</v>
      </c>
      <c r="I57" s="186"/>
      <c r="J57" s="23"/>
      <c r="K57" s="23"/>
      <c r="L57" s="23"/>
      <c r="M57" s="23"/>
      <c r="N57" s="23"/>
      <c r="O57" s="23"/>
      <c r="P57" s="23"/>
    </row>
    <row r="58" spans="1:17" ht="13.5" customHeight="1" x14ac:dyDescent="0.25">
      <c r="A58" s="53" t="s">
        <v>55</v>
      </c>
      <c r="B58" s="28">
        <v>4664.5027699999991</v>
      </c>
      <c r="C58" s="55">
        <v>10102</v>
      </c>
      <c r="D58" s="28">
        <v>10102</v>
      </c>
      <c r="E58" s="28">
        <v>10102</v>
      </c>
      <c r="F58" s="28">
        <v>10102</v>
      </c>
      <c r="G58" s="26">
        <v>10102</v>
      </c>
      <c r="H58" s="26">
        <v>10102</v>
      </c>
      <c r="I58" s="186"/>
      <c r="J58" s="23"/>
      <c r="K58" s="23"/>
      <c r="L58" s="23"/>
      <c r="M58" s="23"/>
      <c r="N58" s="23"/>
      <c r="O58" s="23"/>
      <c r="P58" s="23"/>
    </row>
    <row r="59" spans="1:17" ht="14.25" customHeight="1" thickBot="1" x14ac:dyDescent="0.3">
      <c r="A59" s="53" t="s">
        <v>59</v>
      </c>
      <c r="B59" s="28">
        <v>727.24014000000011</v>
      </c>
      <c r="C59" s="55">
        <v>334</v>
      </c>
      <c r="D59" s="64">
        <v>334</v>
      </c>
      <c r="E59" s="64">
        <v>334</v>
      </c>
      <c r="F59" s="64">
        <v>334</v>
      </c>
      <c r="G59" s="62">
        <v>334</v>
      </c>
      <c r="H59" s="62">
        <v>334</v>
      </c>
      <c r="I59" s="186"/>
      <c r="J59" s="23"/>
      <c r="K59" s="23"/>
      <c r="L59" s="23"/>
      <c r="M59" s="23"/>
      <c r="N59" s="23"/>
      <c r="O59" s="23"/>
      <c r="P59" s="23"/>
    </row>
    <row r="60" spans="1:17" ht="14.25" customHeight="1" thickBot="1" x14ac:dyDescent="0.3">
      <c r="A60" s="91" t="s">
        <v>70</v>
      </c>
      <c r="B60" s="83">
        <f t="shared" ref="B60:G60" si="25">B49+B57</f>
        <v>72801.718609999807</v>
      </c>
      <c r="C60" s="240">
        <f t="shared" si="25"/>
        <v>64917</v>
      </c>
      <c r="D60" s="241">
        <f t="shared" si="25"/>
        <v>71802</v>
      </c>
      <c r="E60" s="241">
        <f t="shared" si="25"/>
        <v>71802</v>
      </c>
      <c r="F60" s="241">
        <f t="shared" si="25"/>
        <v>71802</v>
      </c>
      <c r="G60" s="92">
        <f t="shared" si="25"/>
        <v>71802</v>
      </c>
      <c r="H60" s="92">
        <f t="shared" ref="H60" si="26">H49+H57</f>
        <v>71802</v>
      </c>
      <c r="I60" s="186"/>
      <c r="J60" s="23"/>
      <c r="K60" s="23"/>
      <c r="L60" s="23"/>
      <c r="M60" s="23"/>
      <c r="N60" s="23"/>
      <c r="O60" s="23"/>
      <c r="P60" s="23"/>
    </row>
    <row r="61" spans="1:17" ht="14.25" customHeight="1" x14ac:dyDescent="0.25">
      <c r="A61" s="196"/>
      <c r="B61" s="230"/>
      <c r="C61" s="230"/>
      <c r="D61" s="230"/>
      <c r="E61" s="230"/>
      <c r="F61" s="230"/>
      <c r="G61" s="230"/>
      <c r="H61" s="22"/>
      <c r="I61" s="186"/>
      <c r="J61" s="186"/>
      <c r="K61" s="186"/>
      <c r="L61" s="186"/>
      <c r="M61" s="186"/>
      <c r="N61" s="186"/>
      <c r="O61" s="186"/>
    </row>
    <row r="62" spans="1:17" ht="14.25" customHeight="1" x14ac:dyDescent="0.3">
      <c r="A62" s="197"/>
      <c r="B62" s="285"/>
      <c r="C62" s="285"/>
      <c r="D62" s="285"/>
      <c r="E62" s="285"/>
      <c r="F62" s="285"/>
      <c r="G62" s="285"/>
      <c r="H62" s="285"/>
      <c r="I62" s="186"/>
      <c r="J62" s="186"/>
      <c r="K62" s="186"/>
      <c r="L62" s="186"/>
      <c r="M62" s="186"/>
      <c r="N62" s="186"/>
      <c r="O62" s="186"/>
    </row>
    <row r="63" spans="1:17" ht="14.25" customHeight="1" x14ac:dyDescent="0.25">
      <c r="B63" s="23"/>
      <c r="C63" s="23"/>
      <c r="D63" s="23"/>
      <c r="E63" s="23"/>
      <c r="F63" s="23"/>
      <c r="G63" s="23"/>
      <c r="H63" s="23"/>
    </row>
    <row r="64" spans="1:17" ht="14.25" customHeight="1" x14ac:dyDescent="0.25">
      <c r="B64" s="186"/>
      <c r="C64" s="186"/>
      <c r="D64" s="23"/>
      <c r="E64" s="23"/>
      <c r="F64" s="23"/>
      <c r="G64" s="23"/>
      <c r="H64" s="23"/>
    </row>
    <row r="65" spans="2:8" x14ac:dyDescent="0.25">
      <c r="B65" s="186"/>
      <c r="C65" s="186"/>
      <c r="D65" s="23"/>
      <c r="E65" s="23"/>
      <c r="F65" s="23"/>
      <c r="G65" s="23"/>
      <c r="H65" s="23"/>
    </row>
    <row r="66" spans="2:8" x14ac:dyDescent="0.25">
      <c r="B66" s="186"/>
      <c r="C66" s="186"/>
      <c r="D66" s="23"/>
      <c r="E66" s="23"/>
      <c r="F66" s="23"/>
      <c r="G66" s="23"/>
      <c r="H66" s="23"/>
    </row>
    <row r="67" spans="2:8" x14ac:dyDescent="0.25">
      <c r="B67" s="186"/>
      <c r="C67" s="186"/>
      <c r="D67" s="23"/>
      <c r="E67" s="23"/>
      <c r="F67" s="23"/>
      <c r="G67" s="23"/>
      <c r="H67" s="23"/>
    </row>
    <row r="68" spans="2:8" x14ac:dyDescent="0.25">
      <c r="B68" s="186"/>
      <c r="C68" s="186"/>
      <c r="D68" s="23"/>
      <c r="E68" s="23"/>
      <c r="F68" s="23"/>
      <c r="G68" s="23"/>
      <c r="H68" s="23"/>
    </row>
    <row r="69" spans="2:8" x14ac:dyDescent="0.25">
      <c r="B69" s="186"/>
      <c r="C69" s="186"/>
      <c r="D69" s="23"/>
      <c r="E69" s="23"/>
      <c r="F69" s="23"/>
      <c r="G69" s="23"/>
      <c r="H69" s="23"/>
    </row>
    <row r="70" spans="2:8" x14ac:dyDescent="0.25">
      <c r="B70" s="186"/>
      <c r="C70" s="186"/>
      <c r="D70" s="23"/>
      <c r="E70" s="23"/>
      <c r="F70" s="23"/>
      <c r="G70" s="23"/>
      <c r="H70" s="23"/>
    </row>
    <row r="71" spans="2:8" x14ac:dyDescent="0.25">
      <c r="B71" s="186"/>
      <c r="C71" s="186"/>
      <c r="D71" s="23"/>
      <c r="E71" s="23"/>
      <c r="F71" s="23"/>
      <c r="G71" s="23"/>
      <c r="H71" s="23"/>
    </row>
    <row r="72" spans="2:8" x14ac:dyDescent="0.25">
      <c r="B72" s="186"/>
      <c r="C72" s="186"/>
      <c r="D72" s="23"/>
      <c r="E72" s="23"/>
      <c r="F72" s="23"/>
      <c r="G72" s="23"/>
      <c r="H72" s="23"/>
    </row>
    <row r="73" spans="2:8" x14ac:dyDescent="0.25">
      <c r="B73" s="186"/>
      <c r="C73" s="186"/>
      <c r="D73" s="186"/>
      <c r="E73" s="186"/>
      <c r="F73" s="186"/>
      <c r="G73" s="186"/>
    </row>
    <row r="74" spans="2:8" x14ac:dyDescent="0.25">
      <c r="B74" s="186"/>
      <c r="C74" s="186"/>
      <c r="D74" s="186"/>
      <c r="E74" s="186"/>
      <c r="F74" s="186"/>
      <c r="G74" s="186"/>
    </row>
    <row r="75" spans="2:8" x14ac:dyDescent="0.25">
      <c r="B75" s="186"/>
      <c r="C75" s="186"/>
      <c r="D75" s="186"/>
      <c r="E75" s="186"/>
      <c r="F75" s="186"/>
      <c r="G75" s="186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74" orientation="portrait" r:id="rId1"/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15"/>
  <sheetViews>
    <sheetView showGridLines="0" zoomScaleNormal="100" workbookViewId="0">
      <pane xSplit="1" ySplit="4" topLeftCell="B41" activePane="bottomRight" state="frozen"/>
      <selection activeCell="I81" sqref="I81"/>
      <selection pane="topRight" activeCell="I81" sqref="I81"/>
      <selection pane="bottomLeft" activeCell="I81" sqref="I81"/>
      <selection pane="bottomRight" activeCell="I81" sqref="I81"/>
    </sheetView>
  </sheetViews>
  <sheetFormatPr defaultColWidth="9.1796875" defaultRowHeight="12.5" x14ac:dyDescent="0.25"/>
  <cols>
    <col min="1" max="1" width="45.1796875" style="1" customWidth="1"/>
    <col min="2" max="8" width="12.54296875" style="2" customWidth="1"/>
    <col min="9" max="9" width="12.453125" style="1" bestFit="1" customWidth="1"/>
    <col min="10" max="10" width="9.90625" style="1" bestFit="1" customWidth="1"/>
    <col min="11" max="12" width="10.7265625" style="1" bestFit="1" customWidth="1"/>
    <col min="13" max="13" width="10.7265625" style="1" customWidth="1"/>
    <col min="14" max="14" width="12.81640625" style="1" customWidth="1"/>
    <col min="15" max="16384" width="9.1796875" style="1"/>
  </cols>
  <sheetData>
    <row r="1" spans="1:17" ht="15.75" customHeight="1" x14ac:dyDescent="0.25">
      <c r="A1" s="4" t="s">
        <v>90</v>
      </c>
      <c r="B1" s="5"/>
      <c r="C1" s="5"/>
      <c r="D1" s="5"/>
      <c r="E1" s="5"/>
      <c r="F1" s="5"/>
      <c r="G1" s="5"/>
      <c r="H1" s="5"/>
    </row>
    <row r="2" spans="1:17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</row>
    <row r="3" spans="1:17" ht="13.5" customHeight="1" thickBot="1" x14ac:dyDescent="0.3">
      <c r="A3" s="11" t="s">
        <v>1</v>
      </c>
      <c r="B3" s="9" t="s">
        <v>2</v>
      </c>
      <c r="C3" s="10" t="s">
        <v>3</v>
      </c>
      <c r="D3" s="406" t="s">
        <v>4</v>
      </c>
      <c r="E3" s="407"/>
      <c r="F3" s="407"/>
      <c r="G3" s="407"/>
      <c r="H3" s="408"/>
    </row>
    <row r="4" spans="1:17" ht="14.25" customHeight="1" thickBot="1" x14ac:dyDescent="0.3">
      <c r="A4" s="12"/>
      <c r="B4" s="13">
        <v>2023</v>
      </c>
      <c r="C4" s="14">
        <v>2024</v>
      </c>
      <c r="D4" s="348">
        <v>2025</v>
      </c>
      <c r="E4" s="319">
        <v>2026</v>
      </c>
      <c r="F4" s="319">
        <v>2027</v>
      </c>
      <c r="G4" s="346">
        <v>2028</v>
      </c>
      <c r="H4" s="346">
        <v>2029</v>
      </c>
    </row>
    <row r="5" spans="1:17" ht="13.5" customHeight="1" x14ac:dyDescent="0.25">
      <c r="A5" s="16" t="s">
        <v>5</v>
      </c>
      <c r="B5" s="17">
        <f t="shared" ref="B5:F5" si="0">B6+B12+B13</f>
        <v>12768.449901779473</v>
      </c>
      <c r="C5" s="18">
        <f t="shared" si="0"/>
        <v>-91553.509840000421</v>
      </c>
      <c r="D5" s="198">
        <f t="shared" si="0"/>
        <v>-342864.07383282855</v>
      </c>
      <c r="E5" s="20">
        <f t="shared" si="0"/>
        <v>-319392.91875042208</v>
      </c>
      <c r="F5" s="20">
        <f t="shared" si="0"/>
        <v>-172409.9103233777</v>
      </c>
      <c r="G5" s="286">
        <f t="shared" ref="G5:H5" si="1">G6+G12+G13</f>
        <v>-144498.23500382155</v>
      </c>
      <c r="H5" s="286">
        <f t="shared" si="1"/>
        <v>13109065</v>
      </c>
      <c r="I5" s="23"/>
      <c r="J5" s="23"/>
      <c r="K5" s="23"/>
      <c r="L5" s="23"/>
      <c r="M5" s="23"/>
      <c r="N5" s="23"/>
      <c r="O5" s="23"/>
      <c r="P5" s="23"/>
      <c r="Q5" s="23"/>
    </row>
    <row r="6" spans="1:17" ht="13.5" customHeight="1" x14ac:dyDescent="0.25">
      <c r="A6" s="24" t="s">
        <v>6</v>
      </c>
      <c r="B6" s="25">
        <f t="shared" ref="B6:F6" si="2">B7+B8</f>
        <v>21910.033491778478</v>
      </c>
      <c r="C6" s="26">
        <f t="shared" si="2"/>
        <v>72693</v>
      </c>
      <c r="D6" s="172">
        <f t="shared" si="2"/>
        <v>27191</v>
      </c>
      <c r="E6" s="28">
        <f t="shared" si="2"/>
        <v>92142</v>
      </c>
      <c r="F6" s="28">
        <f t="shared" si="2"/>
        <v>97178</v>
      </c>
      <c r="G6" s="55">
        <f t="shared" ref="G6:H6" si="3">G7+G8</f>
        <v>45722.272005208768</v>
      </c>
      <c r="H6" s="55">
        <f t="shared" si="3"/>
        <v>6454575</v>
      </c>
      <c r="I6" s="23"/>
      <c r="J6" s="23"/>
      <c r="K6" s="23"/>
      <c r="L6" s="23"/>
      <c r="M6" s="23"/>
      <c r="N6" s="23"/>
      <c r="O6" s="23"/>
      <c r="P6" s="23"/>
    </row>
    <row r="7" spans="1:17" ht="13.5" customHeight="1" x14ac:dyDescent="0.25">
      <c r="A7" s="29" t="s">
        <v>8</v>
      </c>
      <c r="B7" s="30">
        <f>ESA2010_feb25!B7-ESA2010_20_nov_24!B7</f>
        <v>6756.3728817785159</v>
      </c>
      <c r="C7" s="31">
        <f>ESA2010_feb25!C7-ESA2010_20_nov_24!C7</f>
        <v>76513</v>
      </c>
      <c r="D7" s="30">
        <f>ESA2010_feb25!D7-ESA2010_20_nov_24!D7</f>
        <v>32449</v>
      </c>
      <c r="E7" s="33">
        <f>ESA2010_feb25!E7-ESA2010_20_nov_24!E7</f>
        <v>97813</v>
      </c>
      <c r="F7" s="34">
        <f>ESA2010_feb25!F7-ESA2010_20_nov_24!F7</f>
        <v>100363</v>
      </c>
      <c r="G7" s="33">
        <f>ESA2010_feb25!G7-ESA2010_20_nov_24!G7</f>
        <v>47923.272005208768</v>
      </c>
      <c r="H7" s="33">
        <f>ESA2010_feb25!H7-ESA2010_20_nov_24!H7</f>
        <v>6289143</v>
      </c>
      <c r="I7" s="23"/>
      <c r="J7" s="23"/>
      <c r="K7" s="23"/>
      <c r="L7" s="23"/>
      <c r="M7" s="23"/>
      <c r="N7" s="23"/>
      <c r="O7" s="23"/>
      <c r="P7" s="23"/>
    </row>
    <row r="8" spans="1:17" ht="13.5" customHeight="1" x14ac:dyDescent="0.25">
      <c r="A8" s="29" t="s">
        <v>9</v>
      </c>
      <c r="B8" s="30">
        <f>ESA2010_feb25!B8-ESA2010_20_nov_24!B8</f>
        <v>15153.660609999963</v>
      </c>
      <c r="C8" s="31">
        <f>ESA2010_feb25!C8-ESA2010_20_nov_24!C8</f>
        <v>-3820</v>
      </c>
      <c r="D8" s="30">
        <f>ESA2010_feb25!D8-ESA2010_20_nov_24!D8</f>
        <v>-5258</v>
      </c>
      <c r="E8" s="33">
        <f>ESA2010_feb25!E8-ESA2010_20_nov_24!E8</f>
        <v>-5671</v>
      </c>
      <c r="F8" s="34">
        <f>ESA2010_feb25!F8-ESA2010_20_nov_24!F8</f>
        <v>-3185</v>
      </c>
      <c r="G8" s="33">
        <f>ESA2010_feb25!G8-ESA2010_20_nov_24!G8</f>
        <v>-2201</v>
      </c>
      <c r="H8" s="33">
        <f>ESA2010_feb25!H8-ESA2010_20_nov_24!H8</f>
        <v>165432</v>
      </c>
      <c r="I8" s="23"/>
      <c r="J8" s="23"/>
      <c r="K8" s="23"/>
      <c r="L8" s="23"/>
      <c r="M8" s="23"/>
      <c r="N8" s="23"/>
      <c r="O8" s="23"/>
      <c r="P8" s="23"/>
    </row>
    <row r="9" spans="1:17" ht="13.5" customHeight="1" x14ac:dyDescent="0.25">
      <c r="A9" s="36" t="s">
        <v>10</v>
      </c>
      <c r="B9" s="30">
        <f>ESA2010_feb25!B9-ESA2010_20_nov_24!B9</f>
        <v>21910.033491778187</v>
      </c>
      <c r="C9" s="31">
        <f>ESA2010_feb25!C9-ESA2010_20_nov_24!C9</f>
        <v>59921</v>
      </c>
      <c r="D9" s="30">
        <f>ESA2010_feb25!D9-ESA2010_20_nov_24!D9</f>
        <v>-12527.680000000168</v>
      </c>
      <c r="E9" s="33">
        <f>ESA2010_feb25!E9-ESA2010_20_nov_24!E9</f>
        <v>17662.960000000428</v>
      </c>
      <c r="F9" s="34">
        <f>ESA2010_feb25!F9-ESA2010_20_nov_24!F9</f>
        <v>58984.46800000011</v>
      </c>
      <c r="G9" s="33">
        <f>ESA2010_feb25!G9-ESA2010_20_nov_24!G9</f>
        <v>19092.972741537029</v>
      </c>
      <c r="H9" s="33">
        <f>ESA2010_feb25!H9-ESA2010_20_nov_24!H9</f>
        <v>1830395</v>
      </c>
      <c r="I9" s="23"/>
      <c r="J9" s="23"/>
      <c r="K9" s="23"/>
      <c r="L9" s="23"/>
      <c r="M9" s="23"/>
      <c r="N9" s="23"/>
      <c r="O9" s="23"/>
      <c r="P9" s="23"/>
    </row>
    <row r="10" spans="1:17" ht="13.5" customHeight="1" x14ac:dyDescent="0.25">
      <c r="A10" s="36" t="s">
        <v>11</v>
      </c>
      <c r="B10" s="30">
        <f>ESA2010_feb25!B10-ESA2010_20_nov_24!B10</f>
        <v>0</v>
      </c>
      <c r="C10" s="31">
        <f>ESA2010_feb25!C10-ESA2010_20_nov_24!C10</f>
        <v>8941</v>
      </c>
      <c r="D10" s="30">
        <f>ESA2010_feb25!D10-ESA2010_20_nov_24!D10</f>
        <v>27820.080000000075</v>
      </c>
      <c r="E10" s="33">
        <f>ESA2010_feb25!E10-ESA2010_20_nov_24!E10</f>
        <v>48508.406666666269</v>
      </c>
      <c r="F10" s="34">
        <f>ESA2010_feb25!F10-ESA2010_20_nov_24!F10</f>
        <v>24876.641999999993</v>
      </c>
      <c r="G10" s="33">
        <f>ESA2010_feb25!G10-ESA2010_20_nov_24!G10</f>
        <v>17343.405312391464</v>
      </c>
      <c r="H10" s="33">
        <f>ESA2010_feb25!H10-ESA2010_20_nov_24!H10</f>
        <v>3011730</v>
      </c>
      <c r="I10" s="23"/>
      <c r="J10" s="23"/>
      <c r="K10" s="23"/>
      <c r="L10" s="23"/>
      <c r="M10" s="23"/>
      <c r="N10" s="23"/>
      <c r="O10" s="23"/>
      <c r="P10" s="23"/>
    </row>
    <row r="11" spans="1:17" ht="13.5" customHeight="1" x14ac:dyDescent="0.25">
      <c r="A11" s="36" t="s">
        <v>12</v>
      </c>
      <c r="B11" s="30">
        <f>ESA2010_feb25!B11-ESA2010_20_nov_24!B11</f>
        <v>0</v>
      </c>
      <c r="C11" s="31">
        <f>ESA2010_feb25!C11-ESA2010_20_nov_24!C11</f>
        <v>3831</v>
      </c>
      <c r="D11" s="30">
        <f>ESA2010_feb25!D11-ESA2010_20_nov_24!D11</f>
        <v>11898.600000000093</v>
      </c>
      <c r="E11" s="33">
        <f>ESA2010_feb25!E11-ESA2010_20_nov_24!E11</f>
        <v>25970.633333333302</v>
      </c>
      <c r="F11" s="34">
        <f>ESA2010_feb25!F11-ESA2010_20_nov_24!F11</f>
        <v>13316.889999999898</v>
      </c>
      <c r="G11" s="33">
        <f>ESA2010_feb25!G11-ESA2010_20_nov_24!G11</f>
        <v>9285.8939512802754</v>
      </c>
      <c r="H11" s="33">
        <f>ESA2010_feb25!H11-ESA2010_20_nov_24!H11</f>
        <v>1612450</v>
      </c>
      <c r="I11" s="23"/>
      <c r="J11" s="23"/>
      <c r="K11" s="23"/>
      <c r="L11" s="23"/>
      <c r="M11" s="23"/>
      <c r="N11" s="23"/>
      <c r="O11" s="23"/>
      <c r="P11" s="23"/>
    </row>
    <row r="12" spans="1:17" ht="13.5" customHeight="1" x14ac:dyDescent="0.25">
      <c r="A12" s="24" t="s">
        <v>13</v>
      </c>
      <c r="B12" s="30">
        <f>ESA2010_feb25!B12-ESA2010_20_nov_24!B12</f>
        <v>-9141.5835899990052</v>
      </c>
      <c r="C12" s="31">
        <f>ESA2010_feb25!C12-ESA2010_20_nov_24!C12</f>
        <v>-174725</v>
      </c>
      <c r="D12" s="30">
        <f>ESA2010_feb25!D12-ESA2010_20_nov_24!D12</f>
        <v>-377755.07383282855</v>
      </c>
      <c r="E12" s="33">
        <f>ESA2010_feb25!E12-ESA2010_20_nov_24!E12</f>
        <v>-404237.91875042208</v>
      </c>
      <c r="F12" s="34">
        <f>ESA2010_feb25!F12-ESA2010_20_nov_24!F12</f>
        <v>-268633.9103233777</v>
      </c>
      <c r="G12" s="33">
        <f>ESA2010_feb25!G12-ESA2010_20_nov_24!G12</f>
        <v>-200450.50700903032</v>
      </c>
      <c r="H12" s="33">
        <f>ESA2010_feb25!H12-ESA2010_20_nov_24!H12</f>
        <v>6080215</v>
      </c>
      <c r="I12" s="23"/>
      <c r="J12" s="23"/>
      <c r="K12" s="23"/>
      <c r="L12" s="23"/>
      <c r="M12" s="23"/>
      <c r="N12" s="23"/>
      <c r="O12" s="23"/>
      <c r="P12" s="23"/>
    </row>
    <row r="13" spans="1:17" ht="13.5" customHeight="1" x14ac:dyDescent="0.25">
      <c r="A13" s="24" t="s">
        <v>15</v>
      </c>
      <c r="B13" s="30">
        <f>ESA2010_feb25!B16-ESA2010_20_nov_24!B16</f>
        <v>0</v>
      </c>
      <c r="C13" s="31">
        <f>ESA2010_feb25!C16-ESA2010_20_nov_24!C16</f>
        <v>10478.490159999579</v>
      </c>
      <c r="D13" s="30">
        <f>ESA2010_feb25!D16-ESA2010_20_nov_24!D16</f>
        <v>7700</v>
      </c>
      <c r="E13" s="33">
        <f>ESA2010_feb25!E16-ESA2010_20_nov_24!E16</f>
        <v>-7297</v>
      </c>
      <c r="F13" s="34">
        <f>ESA2010_feb25!F16-ESA2010_20_nov_24!F16</f>
        <v>-954</v>
      </c>
      <c r="G13" s="33">
        <f>ESA2010_feb25!G16-ESA2010_20_nov_24!G16</f>
        <v>10230</v>
      </c>
      <c r="H13" s="33">
        <f>ESA2010_feb25!H16-ESA2010_20_nov_24!H16</f>
        <v>574275</v>
      </c>
      <c r="I13" s="23"/>
      <c r="J13" s="23"/>
      <c r="K13" s="23"/>
      <c r="L13" s="23"/>
      <c r="M13" s="23"/>
      <c r="N13" s="23"/>
      <c r="O13" s="23"/>
      <c r="P13" s="23"/>
    </row>
    <row r="14" spans="1:17" ht="13.5" customHeight="1" x14ac:dyDescent="0.25">
      <c r="A14" s="41" t="s">
        <v>16</v>
      </c>
      <c r="B14" s="42">
        <f t="shared" ref="B14:F14" si="4">B15+B16</f>
        <v>0</v>
      </c>
      <c r="C14" s="43">
        <f t="shared" si="4"/>
        <v>15939</v>
      </c>
      <c r="D14" s="173">
        <f t="shared" si="4"/>
        <v>-100605</v>
      </c>
      <c r="E14" s="45">
        <f t="shared" si="4"/>
        <v>-58118.516599999741</v>
      </c>
      <c r="F14" s="45">
        <f t="shared" si="4"/>
        <v>204609.43339999951</v>
      </c>
      <c r="G14" s="287">
        <f t="shared" ref="G14:H14" si="5">G15+G16</f>
        <v>218278.13796817884</v>
      </c>
      <c r="H14" s="287">
        <f t="shared" si="5"/>
        <v>16491534</v>
      </c>
      <c r="I14" s="23"/>
      <c r="J14" s="23"/>
      <c r="K14" s="23"/>
      <c r="L14" s="23"/>
      <c r="M14" s="23"/>
      <c r="N14" s="23"/>
      <c r="O14" s="23"/>
      <c r="P14" s="23"/>
    </row>
    <row r="15" spans="1:17" ht="13.5" customHeight="1" x14ac:dyDescent="0.25">
      <c r="A15" s="24" t="s">
        <v>17</v>
      </c>
      <c r="B15" s="30">
        <f>ESA2010_feb25!B18-ESA2010_20_nov_24!B18</f>
        <v>0</v>
      </c>
      <c r="C15" s="31">
        <f>ESA2010_feb25!C18-ESA2010_20_nov_24!C18</f>
        <v>20812</v>
      </c>
      <c r="D15" s="30">
        <f>ESA2010_feb25!D18-ESA2010_20_nov_24!D18</f>
        <v>-96701</v>
      </c>
      <c r="E15" s="33">
        <f>ESA2010_feb25!E18-ESA2010_20_nov_24!E18</f>
        <v>-47088.516599999741</v>
      </c>
      <c r="F15" s="34">
        <f>ESA2010_feb25!F18-ESA2010_20_nov_24!F18</f>
        <v>212666.43339999951</v>
      </c>
      <c r="G15" s="33">
        <f>ESA2010_feb25!G18-ESA2010_20_nov_24!G18</f>
        <v>228484.13796817884</v>
      </c>
      <c r="H15" s="33">
        <f>ESA2010_feb25!H18-ESA2010_20_nov_24!H18</f>
        <v>13166051</v>
      </c>
      <c r="I15" s="23"/>
      <c r="J15" s="23"/>
      <c r="K15" s="23"/>
      <c r="L15" s="23"/>
      <c r="M15" s="23"/>
      <c r="N15" s="23"/>
      <c r="O15" s="23"/>
      <c r="P15" s="23"/>
    </row>
    <row r="16" spans="1:17" ht="13.5" customHeight="1" x14ac:dyDescent="0.25">
      <c r="A16" s="24" t="s">
        <v>18</v>
      </c>
      <c r="B16" s="25">
        <f t="shared" ref="B16:C16" si="6">SUM(B17:B25)</f>
        <v>0</v>
      </c>
      <c r="C16" s="26">
        <f t="shared" si="6"/>
        <v>-4873</v>
      </c>
      <c r="D16" s="30">
        <f>SUM(D17:D25)</f>
        <v>-3904</v>
      </c>
      <c r="E16" s="33">
        <f t="shared" ref="E16:H16" si="7">SUM(E17:E25)</f>
        <v>-11030</v>
      </c>
      <c r="F16" s="34">
        <f t="shared" si="7"/>
        <v>-8057</v>
      </c>
      <c r="G16" s="33">
        <f t="shared" si="7"/>
        <v>-10206</v>
      </c>
      <c r="H16" s="33">
        <f t="shared" si="7"/>
        <v>3325483</v>
      </c>
      <c r="I16" s="23"/>
      <c r="J16" s="23"/>
      <c r="K16" s="23"/>
      <c r="L16" s="23"/>
      <c r="M16" s="23"/>
      <c r="N16" s="23"/>
      <c r="O16" s="23"/>
      <c r="P16" s="23"/>
    </row>
    <row r="17" spans="1:16" ht="13.5" customHeight="1" x14ac:dyDescent="0.25">
      <c r="A17" s="29" t="s">
        <v>19</v>
      </c>
      <c r="B17" s="30">
        <f>ESA2010_feb25!B20-ESA2010_20_nov_24!B20</f>
        <v>0</v>
      </c>
      <c r="C17" s="31">
        <f>ESA2010_feb25!C20-ESA2010_20_nov_24!C20</f>
        <v>9581</v>
      </c>
      <c r="D17" s="30">
        <f>ESA2010_feb25!D20-ESA2010_20_nov_24!D20</f>
        <v>5595</v>
      </c>
      <c r="E17" s="33">
        <f>ESA2010_feb25!E20-ESA2010_20_nov_24!E20</f>
        <v>-219</v>
      </c>
      <c r="F17" s="34">
        <f>ESA2010_feb25!F20-ESA2010_20_nov_24!F20</f>
        <v>5727</v>
      </c>
      <c r="G17" s="33">
        <f>ESA2010_feb25!G20-ESA2010_20_nov_24!G20</f>
        <v>5643</v>
      </c>
      <c r="H17" s="33">
        <f>ESA2010_feb25!H20-ESA2010_20_nov_24!H20</f>
        <v>1473039</v>
      </c>
      <c r="I17" s="23"/>
      <c r="J17" s="23"/>
      <c r="K17" s="23"/>
      <c r="L17" s="23"/>
      <c r="M17" s="23"/>
      <c r="N17" s="23"/>
      <c r="O17" s="23"/>
      <c r="P17" s="23"/>
    </row>
    <row r="18" spans="1:16" ht="13.5" customHeight="1" x14ac:dyDescent="0.25">
      <c r="A18" s="29" t="s">
        <v>20</v>
      </c>
      <c r="B18" s="30">
        <f>ESA2010_feb25!B21-ESA2010_20_nov_24!B21</f>
        <v>0</v>
      </c>
      <c r="C18" s="31">
        <f>ESA2010_feb25!C21-ESA2010_20_nov_24!C21</f>
        <v>-17432</v>
      </c>
      <c r="D18" s="30">
        <f>ESA2010_feb25!D21-ESA2010_20_nov_24!D21</f>
        <v>-15405</v>
      </c>
      <c r="E18" s="33">
        <f>ESA2010_feb25!E21-ESA2010_20_nov_24!E21</f>
        <v>-15588</v>
      </c>
      <c r="F18" s="34">
        <f>ESA2010_feb25!F21-ESA2010_20_nov_24!F21</f>
        <v>-16380</v>
      </c>
      <c r="G18" s="33">
        <f>ESA2010_feb25!G21-ESA2010_20_nov_24!G21</f>
        <v>-16709</v>
      </c>
      <c r="H18" s="33">
        <f>ESA2010_feb25!H21-ESA2010_20_nov_24!H21</f>
        <v>275020</v>
      </c>
      <c r="I18" s="23"/>
      <c r="J18" s="23"/>
      <c r="K18" s="23"/>
      <c r="L18" s="23"/>
      <c r="M18" s="23"/>
      <c r="N18" s="23"/>
      <c r="O18" s="23"/>
      <c r="P18" s="23"/>
    </row>
    <row r="19" spans="1:16" ht="13.5" customHeight="1" x14ac:dyDescent="0.25">
      <c r="A19" s="29" t="s">
        <v>21</v>
      </c>
      <c r="B19" s="30">
        <f>ESA2010_feb25!B22-ESA2010_20_nov_24!B22</f>
        <v>0</v>
      </c>
      <c r="C19" s="31">
        <f>ESA2010_feb25!C22-ESA2010_20_nov_24!C22</f>
        <v>-482</v>
      </c>
      <c r="D19" s="30">
        <f>ESA2010_feb25!D22-ESA2010_20_nov_24!D22</f>
        <v>-370</v>
      </c>
      <c r="E19" s="33">
        <f>ESA2010_feb25!E22-ESA2010_20_nov_24!E22</f>
        <v>-398</v>
      </c>
      <c r="F19" s="34">
        <f>ESA2010_feb25!F22-ESA2010_20_nov_24!F22</f>
        <v>-539</v>
      </c>
      <c r="G19" s="33">
        <f>ESA2010_feb25!G22-ESA2010_20_nov_24!G22</f>
        <v>-602</v>
      </c>
      <c r="H19" s="33">
        <f>ESA2010_feb25!H22-ESA2010_20_nov_24!H22</f>
        <v>56234</v>
      </c>
      <c r="I19" s="23"/>
      <c r="J19" s="23"/>
      <c r="K19" s="23"/>
      <c r="L19" s="23"/>
      <c r="M19" s="23"/>
      <c r="N19" s="23"/>
      <c r="O19" s="23"/>
      <c r="P19" s="23"/>
    </row>
    <row r="20" spans="1:16" ht="13.5" customHeight="1" x14ac:dyDescent="0.25">
      <c r="A20" s="29" t="s">
        <v>22</v>
      </c>
      <c r="B20" s="30">
        <f>ESA2010_feb25!B23-ESA2010_20_nov_24!B23</f>
        <v>0</v>
      </c>
      <c r="C20" s="31">
        <f>ESA2010_feb25!C23-ESA2010_20_nov_24!C23</f>
        <v>-219</v>
      </c>
      <c r="D20" s="30">
        <f>ESA2010_feb25!D23-ESA2010_20_nov_24!D23</f>
        <v>-208</v>
      </c>
      <c r="E20" s="33">
        <f>ESA2010_feb25!E23-ESA2010_20_nov_24!E23</f>
        <v>-210</v>
      </c>
      <c r="F20" s="34">
        <f>ESA2010_feb25!F23-ESA2010_20_nov_24!F23</f>
        <v>-223</v>
      </c>
      <c r="G20" s="33">
        <f>ESA2010_feb25!G23-ESA2010_20_nov_24!G23</f>
        <v>-229</v>
      </c>
      <c r="H20" s="33">
        <f>ESA2010_feb25!H23-ESA2010_20_nov_24!H23</f>
        <v>4987</v>
      </c>
      <c r="I20" s="23"/>
      <c r="J20" s="23"/>
      <c r="K20" s="23"/>
      <c r="L20" s="23"/>
      <c r="M20" s="23"/>
      <c r="N20" s="23"/>
      <c r="O20" s="23"/>
      <c r="P20" s="23"/>
    </row>
    <row r="21" spans="1:16" ht="13.5" customHeight="1" x14ac:dyDescent="0.25">
      <c r="A21" s="29" t="s">
        <v>23</v>
      </c>
      <c r="B21" s="30">
        <f>ESA2010_feb25!B24-ESA2010_20_nov_24!B24</f>
        <v>0</v>
      </c>
      <c r="C21" s="31">
        <f>ESA2010_feb25!C24-ESA2010_20_nov_24!C24</f>
        <v>3620</v>
      </c>
      <c r="D21" s="30">
        <f>ESA2010_feb25!D24-ESA2010_20_nov_24!D24</f>
        <v>6500</v>
      </c>
      <c r="E21" s="33">
        <f>ESA2010_feb25!E24-ESA2010_20_nov_24!E24</f>
        <v>5514</v>
      </c>
      <c r="F21" s="34">
        <f>ESA2010_feb25!F24-ESA2010_20_nov_24!F24</f>
        <v>3817</v>
      </c>
      <c r="G21" s="33">
        <f>ESA2010_feb25!G24-ESA2010_20_nov_24!G24</f>
        <v>2305</v>
      </c>
      <c r="H21" s="33">
        <f>ESA2010_feb25!H24-ESA2010_20_nov_24!H24</f>
        <v>1380085</v>
      </c>
      <c r="I21" s="23"/>
      <c r="J21" s="23"/>
      <c r="K21" s="23"/>
      <c r="L21" s="23"/>
      <c r="M21" s="23"/>
      <c r="N21" s="23"/>
      <c r="O21" s="23"/>
      <c r="P21" s="23"/>
    </row>
    <row r="22" spans="1:16" ht="13.5" customHeight="1" x14ac:dyDescent="0.25">
      <c r="A22" s="29" t="s">
        <v>24</v>
      </c>
      <c r="B22" s="30">
        <f>ESA2010_feb25!B25-ESA2010_20_nov_24!B25</f>
        <v>0</v>
      </c>
      <c r="C22" s="31">
        <f>ESA2010_feb25!C25-ESA2010_20_nov_24!C25</f>
        <v>-407</v>
      </c>
      <c r="D22" s="30">
        <f>ESA2010_feb25!D25-ESA2010_20_nov_24!D25</f>
        <v>-386</v>
      </c>
      <c r="E22" s="33">
        <f>ESA2010_feb25!E25-ESA2010_20_nov_24!E25</f>
        <v>-398</v>
      </c>
      <c r="F22" s="34">
        <f>ESA2010_feb25!F25-ESA2010_20_nov_24!F25</f>
        <v>-439</v>
      </c>
      <c r="G22" s="33">
        <f>ESA2010_feb25!G25-ESA2010_20_nov_24!G25</f>
        <v>-460</v>
      </c>
      <c r="H22" s="33">
        <f>ESA2010_feb25!H25-ESA2010_20_nov_24!H25</f>
        <v>13828</v>
      </c>
      <c r="I22" s="23"/>
      <c r="J22" s="23"/>
      <c r="K22" s="23"/>
      <c r="L22" s="23"/>
      <c r="M22" s="23"/>
      <c r="N22" s="23"/>
      <c r="O22" s="23"/>
      <c r="P22" s="23"/>
    </row>
    <row r="23" spans="1:16" ht="13.5" customHeight="1" x14ac:dyDescent="0.25">
      <c r="A23" s="29" t="s">
        <v>25</v>
      </c>
      <c r="B23" s="30">
        <f>ESA2010_feb25!B26-ESA2010_20_nov_24!B26</f>
        <v>0</v>
      </c>
      <c r="C23" s="31">
        <f>ESA2010_feb25!C26-ESA2010_20_nov_24!C26</f>
        <v>447</v>
      </c>
      <c r="D23" s="30">
        <f>ESA2010_feb25!D26-ESA2010_20_nov_24!D26</f>
        <v>496</v>
      </c>
      <c r="E23" s="33">
        <f>ESA2010_feb25!E26-ESA2010_20_nov_24!E26</f>
        <v>494</v>
      </c>
      <c r="F23" s="34">
        <f>ESA2010_feb25!F26-ESA2010_20_nov_24!F26</f>
        <v>450</v>
      </c>
      <c r="G23" s="33">
        <f>ESA2010_feb25!G26-ESA2010_20_nov_24!G26</f>
        <v>432</v>
      </c>
      <c r="H23" s="33">
        <f>ESA2010_feb25!H26-ESA2010_20_nov_24!H26</f>
        <v>23034</v>
      </c>
      <c r="I23" s="23"/>
      <c r="J23" s="23"/>
      <c r="K23" s="23"/>
      <c r="L23" s="23"/>
      <c r="M23" s="23"/>
      <c r="N23" s="23"/>
      <c r="O23" s="23"/>
      <c r="P23" s="23"/>
    </row>
    <row r="24" spans="1:16" ht="13.5" customHeight="1" x14ac:dyDescent="0.25">
      <c r="A24" s="29" t="s">
        <v>26</v>
      </c>
      <c r="B24" s="30">
        <f>ESA2010_feb25!B27-ESA2010_20_nov_24!B27</f>
        <v>0</v>
      </c>
      <c r="C24" s="31">
        <f>ESA2010_feb25!C27-ESA2010_20_nov_24!C27</f>
        <v>19</v>
      </c>
      <c r="D24" s="30">
        <f>ESA2010_feb25!D27-ESA2010_20_nov_24!D27</f>
        <v>17</v>
      </c>
      <c r="E24" s="33">
        <f>ESA2010_feb25!E27-ESA2010_20_nov_24!E27</f>
        <v>14</v>
      </c>
      <c r="F24" s="34">
        <f>ESA2010_feb25!F27-ESA2010_20_nov_24!F27</f>
        <v>12</v>
      </c>
      <c r="G24" s="33">
        <f>ESA2010_feb25!G27-ESA2010_20_nov_24!G27</f>
        <v>11</v>
      </c>
      <c r="H24" s="33">
        <f>ESA2010_feb25!H27-ESA2010_20_nov_24!H27</f>
        <v>97</v>
      </c>
      <c r="I24" s="23"/>
      <c r="J24" s="23"/>
      <c r="K24" s="23"/>
      <c r="L24" s="23"/>
      <c r="M24" s="23"/>
      <c r="N24" s="23"/>
      <c r="O24" s="23"/>
      <c r="P24" s="23"/>
    </row>
    <row r="25" spans="1:16" ht="13.5" customHeight="1" x14ac:dyDescent="0.25">
      <c r="A25" s="29" t="s">
        <v>91</v>
      </c>
      <c r="B25" s="30">
        <f>ESA2010_feb25!B28-ESA2010_20_nov_24!B28</f>
        <v>0</v>
      </c>
      <c r="C25" s="31">
        <f>ESA2010_feb25!C28-ESA2010_20_nov_24!C28</f>
        <v>0</v>
      </c>
      <c r="D25" s="30">
        <f>ESA2010_feb25!D28-ESA2010_20_nov_24!D28</f>
        <v>-143</v>
      </c>
      <c r="E25" s="33">
        <f>ESA2010_feb25!E28-ESA2010_20_nov_24!E28</f>
        <v>-239</v>
      </c>
      <c r="F25" s="34">
        <f>ESA2010_feb25!F28-ESA2010_20_nov_24!F28</f>
        <v>-482</v>
      </c>
      <c r="G25" s="33">
        <f>ESA2010_feb25!G28-ESA2010_20_nov_24!G28</f>
        <v>-597</v>
      </c>
      <c r="H25" s="33">
        <f>ESA2010_feb25!H28-ESA2010_20_nov_24!H28</f>
        <v>99159</v>
      </c>
      <c r="I25" s="23"/>
      <c r="J25" s="23"/>
      <c r="K25" s="23"/>
      <c r="L25" s="23"/>
      <c r="M25" s="23"/>
      <c r="N25" s="23"/>
      <c r="O25" s="23"/>
      <c r="P25" s="23"/>
    </row>
    <row r="26" spans="1:16" ht="13.5" customHeight="1" x14ac:dyDescent="0.25">
      <c r="A26" s="41" t="s">
        <v>27</v>
      </c>
      <c r="B26" s="42">
        <f t="shared" ref="B26:F26" si="8">SUM(B27:B30)</f>
        <v>0</v>
      </c>
      <c r="C26" s="43">
        <f t="shared" si="8"/>
        <v>1582.9379200000003</v>
      </c>
      <c r="D26" s="173">
        <f t="shared" si="8"/>
        <v>1015</v>
      </c>
      <c r="E26" s="45">
        <f t="shared" si="8"/>
        <v>1421</v>
      </c>
      <c r="F26" s="45">
        <f t="shared" si="8"/>
        <v>926</v>
      </c>
      <c r="G26" s="287">
        <f t="shared" ref="G26:H26" si="9">SUM(G27:G30)</f>
        <v>559</v>
      </c>
      <c r="H26" s="287">
        <f t="shared" si="9"/>
        <v>53885</v>
      </c>
      <c r="I26" s="23"/>
      <c r="J26" s="23"/>
      <c r="K26" s="23"/>
      <c r="L26" s="23"/>
      <c r="M26" s="23"/>
      <c r="N26" s="23"/>
      <c r="O26" s="23"/>
      <c r="P26" s="23"/>
    </row>
    <row r="27" spans="1:16" ht="13.5" customHeight="1" x14ac:dyDescent="0.25">
      <c r="A27" s="24" t="s">
        <v>28</v>
      </c>
      <c r="B27" s="30">
        <f>ESA2010_feb25!B30-ESA2010_20_nov_24!B30</f>
        <v>0</v>
      </c>
      <c r="C27" s="31">
        <f>ESA2010_feb25!C30-ESA2010_20_nov_24!C30</f>
        <v>6.2415000000000003</v>
      </c>
      <c r="D27" s="30">
        <f>ESA2010_feb25!D30-ESA2010_20_nov_24!D30</f>
        <v>0</v>
      </c>
      <c r="E27" s="33">
        <f>ESA2010_feb25!E30-ESA2010_20_nov_24!E30</f>
        <v>0</v>
      </c>
      <c r="F27" s="34">
        <f>ESA2010_feb25!F30-ESA2010_20_nov_24!F30</f>
        <v>0</v>
      </c>
      <c r="G27" s="33">
        <f>ESA2010_feb25!G30-ESA2010_20_nov_24!G30</f>
        <v>0</v>
      </c>
      <c r="H27" s="33">
        <f>ESA2010_feb25!H30-ESA2010_20_nov_24!H30</f>
        <v>0</v>
      </c>
      <c r="I27" s="23"/>
      <c r="J27" s="23"/>
      <c r="K27" s="23"/>
      <c r="L27" s="23"/>
      <c r="M27" s="23"/>
      <c r="N27" s="23"/>
      <c r="O27" s="23"/>
      <c r="P27" s="23"/>
    </row>
    <row r="28" spans="1:16" ht="13.5" customHeight="1" x14ac:dyDescent="0.25">
      <c r="A28" s="24" t="s">
        <v>29</v>
      </c>
      <c r="B28" s="30">
        <f>ESA2010_feb25!B31-ESA2010_20_nov_24!B31</f>
        <v>0</v>
      </c>
      <c r="C28" s="31">
        <f>ESA2010_feb25!C31-ESA2010_20_nov_24!C31</f>
        <v>0</v>
      </c>
      <c r="D28" s="30">
        <f>ESA2010_feb25!D31-ESA2010_20_nov_24!D31</f>
        <v>0</v>
      </c>
      <c r="E28" s="33">
        <f>ESA2010_feb25!E31-ESA2010_20_nov_24!E31</f>
        <v>0</v>
      </c>
      <c r="F28" s="34">
        <f>ESA2010_feb25!F31-ESA2010_20_nov_24!F31</f>
        <v>0</v>
      </c>
      <c r="G28" s="33">
        <f>ESA2010_feb25!G31-ESA2010_20_nov_24!G31</f>
        <v>0</v>
      </c>
      <c r="H28" s="33">
        <f>ESA2010_feb25!H31-ESA2010_20_nov_24!H31</f>
        <v>0</v>
      </c>
      <c r="I28" s="23"/>
      <c r="J28" s="23"/>
      <c r="K28" s="23"/>
      <c r="L28" s="23"/>
      <c r="M28" s="23"/>
      <c r="N28" s="23"/>
      <c r="O28" s="23"/>
      <c r="P28" s="23"/>
    </row>
    <row r="29" spans="1:16" ht="13.5" customHeight="1" x14ac:dyDescent="0.25">
      <c r="A29" s="24" t="s">
        <v>30</v>
      </c>
      <c r="B29" s="30">
        <f>ESA2010_feb25!B32-ESA2010_20_nov_24!B32</f>
        <v>0</v>
      </c>
      <c r="C29" s="31">
        <f>ESA2010_feb25!C32-ESA2010_20_nov_24!C32</f>
        <v>1576.6964200000002</v>
      </c>
      <c r="D29" s="30">
        <f>ESA2010_feb25!D32-ESA2010_20_nov_24!D32</f>
        <v>1015</v>
      </c>
      <c r="E29" s="33">
        <f>ESA2010_feb25!E32-ESA2010_20_nov_24!E32</f>
        <v>1421</v>
      </c>
      <c r="F29" s="34">
        <f>ESA2010_feb25!F32-ESA2010_20_nov_24!F32</f>
        <v>926</v>
      </c>
      <c r="G29" s="33">
        <f>ESA2010_feb25!G32-ESA2010_20_nov_24!G32</f>
        <v>559</v>
      </c>
      <c r="H29" s="33">
        <f>ESA2010_feb25!H32-ESA2010_20_nov_24!H32</f>
        <v>53885</v>
      </c>
      <c r="I29" s="23"/>
      <c r="J29" s="23"/>
      <c r="K29" s="23"/>
      <c r="L29" s="23"/>
      <c r="M29" s="23"/>
      <c r="N29" s="23"/>
      <c r="O29" s="23"/>
      <c r="P29" s="23"/>
    </row>
    <row r="30" spans="1:16" ht="13.5" customHeight="1" x14ac:dyDescent="0.25">
      <c r="A30" s="24" t="s">
        <v>31</v>
      </c>
      <c r="B30" s="30">
        <f>ESA2010_feb25!B33-ESA2010_20_nov_24!B33</f>
        <v>0</v>
      </c>
      <c r="C30" s="31">
        <f>ESA2010_feb25!C33-ESA2010_20_nov_24!C33</f>
        <v>0</v>
      </c>
      <c r="D30" s="30">
        <f>ESA2010_feb25!D33-ESA2010_20_nov_24!D33</f>
        <v>0</v>
      </c>
      <c r="E30" s="33">
        <f>ESA2010_feb25!E33-ESA2010_20_nov_24!E33</f>
        <v>0</v>
      </c>
      <c r="F30" s="34">
        <f>ESA2010_feb25!F33-ESA2010_20_nov_24!F33</f>
        <v>0</v>
      </c>
      <c r="G30" s="33">
        <f>ESA2010_feb25!G33-ESA2010_20_nov_24!G33</f>
        <v>0</v>
      </c>
      <c r="H30" s="33">
        <f>ESA2010_feb25!H33-ESA2010_20_nov_24!H33</f>
        <v>0</v>
      </c>
      <c r="I30" s="23"/>
      <c r="J30" s="23"/>
      <c r="K30" s="23"/>
      <c r="L30" s="23"/>
      <c r="M30" s="23"/>
      <c r="N30" s="23"/>
      <c r="O30" s="23"/>
      <c r="P30" s="23"/>
    </row>
    <row r="31" spans="1:16" ht="13.5" customHeight="1" x14ac:dyDescent="0.25">
      <c r="A31" s="41" t="s">
        <v>32</v>
      </c>
      <c r="B31" s="42">
        <f t="shared" ref="B31:H31" si="10">SUM(B32:B33)</f>
        <v>0</v>
      </c>
      <c r="C31" s="43">
        <f t="shared" si="10"/>
        <v>185</v>
      </c>
      <c r="D31" s="173">
        <f t="shared" si="10"/>
        <v>33482</v>
      </c>
      <c r="E31" s="45">
        <f t="shared" si="10"/>
        <v>27441</v>
      </c>
      <c r="F31" s="45">
        <f t="shared" si="10"/>
        <v>25849</v>
      </c>
      <c r="G31" s="287">
        <f t="shared" si="10"/>
        <v>22836</v>
      </c>
      <c r="H31" s="287">
        <f t="shared" si="10"/>
        <v>1113016</v>
      </c>
      <c r="I31" s="23"/>
      <c r="J31" s="23"/>
      <c r="K31" s="23"/>
      <c r="L31" s="23"/>
      <c r="M31" s="23"/>
      <c r="N31" s="23"/>
      <c r="O31" s="23"/>
      <c r="P31" s="23"/>
    </row>
    <row r="32" spans="1:16" ht="13.5" customHeight="1" x14ac:dyDescent="0.25">
      <c r="A32" s="24" t="s">
        <v>33</v>
      </c>
      <c r="B32" s="30">
        <f>ESA2010_feb25!B35-ESA2010_20_nov_24!B35</f>
        <v>0</v>
      </c>
      <c r="C32" s="31">
        <f>ESA2010_feb25!C35-ESA2010_20_nov_24!C35</f>
        <v>0</v>
      </c>
      <c r="D32" s="30">
        <f>ESA2010_feb25!D35-ESA2010_20_nov_24!D35</f>
        <v>14967</v>
      </c>
      <c r="E32" s="33">
        <f>ESA2010_feb25!E35-ESA2010_20_nov_24!E35</f>
        <v>12831</v>
      </c>
      <c r="F32" s="34">
        <f>ESA2010_feb25!F35-ESA2010_20_nov_24!F35</f>
        <v>12303</v>
      </c>
      <c r="G32" s="33">
        <f>ESA2010_feb25!G35-ESA2010_20_nov_24!G35</f>
        <v>12200</v>
      </c>
      <c r="H32" s="33">
        <f>ESA2010_feb25!H35-ESA2010_20_nov_24!H35</f>
        <v>692720</v>
      </c>
      <c r="I32" s="23"/>
      <c r="J32" s="23"/>
      <c r="K32" s="23"/>
      <c r="L32" s="23"/>
      <c r="M32" s="23"/>
      <c r="N32" s="23"/>
      <c r="O32" s="23"/>
      <c r="P32" s="23"/>
    </row>
    <row r="33" spans="1:16" ht="13.5" customHeight="1" x14ac:dyDescent="0.25">
      <c r="A33" s="24" t="s">
        <v>34</v>
      </c>
      <c r="B33" s="30">
        <f>ESA2010_feb25!B36-ESA2010_20_nov_24!B36</f>
        <v>0</v>
      </c>
      <c r="C33" s="31">
        <f>ESA2010_feb25!C36-ESA2010_20_nov_24!C36</f>
        <v>185</v>
      </c>
      <c r="D33" s="30">
        <f>ESA2010_feb25!D36-ESA2010_20_nov_24!D36</f>
        <v>18515</v>
      </c>
      <c r="E33" s="33">
        <f>ESA2010_feb25!E36-ESA2010_20_nov_24!E36</f>
        <v>14610</v>
      </c>
      <c r="F33" s="34">
        <f>ESA2010_feb25!F36-ESA2010_20_nov_24!F36</f>
        <v>13546</v>
      </c>
      <c r="G33" s="33">
        <f>ESA2010_feb25!G36-ESA2010_20_nov_24!G36</f>
        <v>10636</v>
      </c>
      <c r="H33" s="33">
        <f>ESA2010_feb25!H36-ESA2010_20_nov_24!H36</f>
        <v>420296</v>
      </c>
      <c r="I33" s="23"/>
      <c r="J33" s="23"/>
      <c r="K33" s="23"/>
      <c r="L33" s="23"/>
      <c r="M33" s="23"/>
      <c r="N33" s="23"/>
      <c r="O33" s="23"/>
      <c r="P33" s="23"/>
    </row>
    <row r="34" spans="1:16" ht="13.5" customHeight="1" x14ac:dyDescent="0.25">
      <c r="A34" s="41" t="s">
        <v>37</v>
      </c>
      <c r="B34" s="42">
        <f>ESA2010_feb25!B37-ESA2010_20_nov_24!B37</f>
        <v>18049.955249999999</v>
      </c>
      <c r="C34" s="43">
        <f>ESA2010_feb25!C37-ESA2010_20_nov_24!C37</f>
        <v>-26471.321579999756</v>
      </c>
      <c r="D34" s="173">
        <f>ESA2010_feb25!D37-ESA2010_20_nov_24!D37</f>
        <v>9637.2810033911373</v>
      </c>
      <c r="E34" s="45">
        <f>ESA2010_feb25!E37-ESA2010_20_nov_24!E37</f>
        <v>-3517.7150144570041</v>
      </c>
      <c r="F34" s="45">
        <f>ESA2010_feb25!F37-ESA2010_20_nov_24!F37</f>
        <v>-1268.1950606885366</v>
      </c>
      <c r="G34" s="287">
        <f>ESA2010_feb25!G37-ESA2010_20_nov_24!G37</f>
        <v>-5008.1199105277192</v>
      </c>
      <c r="H34" s="287">
        <f>ESA2010_feb25!H37-ESA2010_20_nov_24!H37</f>
        <v>1509604</v>
      </c>
      <c r="I34" s="23"/>
      <c r="J34" s="23"/>
      <c r="K34" s="23"/>
      <c r="L34" s="23"/>
      <c r="M34" s="23"/>
      <c r="N34" s="23"/>
      <c r="O34" s="23"/>
      <c r="P34" s="23"/>
    </row>
    <row r="35" spans="1:16" ht="13.5" customHeight="1" x14ac:dyDescent="0.25">
      <c r="A35" s="53" t="s">
        <v>38</v>
      </c>
      <c r="B35" s="30">
        <f>ESA2010_feb25!B38-ESA2010_20_nov_24!B38</f>
        <v>0</v>
      </c>
      <c r="C35" s="31">
        <f>ESA2010_feb25!C38-ESA2010_20_nov_24!C38</f>
        <v>0</v>
      </c>
      <c r="D35" s="30">
        <f>ESA2010_feb25!D38-ESA2010_20_nov_24!D38</f>
        <v>0</v>
      </c>
      <c r="E35" s="33">
        <f>ESA2010_feb25!E38-ESA2010_20_nov_24!E38</f>
        <v>0</v>
      </c>
      <c r="F35" s="34">
        <f>ESA2010_feb25!F38-ESA2010_20_nov_24!F38</f>
        <v>0</v>
      </c>
      <c r="G35" s="33">
        <f>ESA2010_feb25!G38-ESA2010_20_nov_24!G38</f>
        <v>0</v>
      </c>
      <c r="H35" s="33">
        <f>ESA2010_feb25!H38-ESA2010_20_nov_24!H38</f>
        <v>0</v>
      </c>
      <c r="I35" s="23"/>
      <c r="J35" s="23"/>
      <c r="K35" s="23"/>
      <c r="L35" s="23"/>
      <c r="M35" s="23"/>
      <c r="N35" s="23"/>
      <c r="O35" s="23"/>
      <c r="P35" s="23"/>
    </row>
    <row r="36" spans="1:16" ht="13.5" customHeight="1" x14ac:dyDescent="0.25">
      <c r="A36" s="24" t="s">
        <v>39</v>
      </c>
      <c r="B36" s="30">
        <f>ESA2010_feb25!B39-ESA2010_20_nov_24!B39</f>
        <v>0.21777000001748092</v>
      </c>
      <c r="C36" s="31">
        <f>ESA2010_feb25!C39-ESA2010_20_nov_24!C39</f>
        <v>466</v>
      </c>
      <c r="D36" s="30">
        <f>ESA2010_feb25!D39-ESA2010_20_nov_24!D39</f>
        <v>1109</v>
      </c>
      <c r="E36" s="33">
        <f>ESA2010_feb25!E39-ESA2010_20_nov_24!E39</f>
        <v>425</v>
      </c>
      <c r="F36" s="34">
        <f>ESA2010_feb25!F39-ESA2010_20_nov_24!F39</f>
        <v>1398</v>
      </c>
      <c r="G36" s="33">
        <f>ESA2010_feb25!G39-ESA2010_20_nov_24!G39</f>
        <v>1444</v>
      </c>
      <c r="H36" s="33">
        <f>ESA2010_feb25!H39-ESA2010_20_nov_24!H39</f>
        <v>149691</v>
      </c>
      <c r="I36" s="23"/>
      <c r="J36" s="23"/>
      <c r="K36" s="23"/>
      <c r="L36" s="23"/>
      <c r="M36" s="23"/>
      <c r="N36" s="23"/>
      <c r="O36" s="23"/>
      <c r="P36" s="23"/>
    </row>
    <row r="37" spans="1:16" ht="13.5" customHeight="1" x14ac:dyDescent="0.25">
      <c r="A37" s="53" t="s">
        <v>40</v>
      </c>
      <c r="B37" s="30">
        <f>ESA2010_feb25!B40-ESA2010_20_nov_24!B40</f>
        <v>0</v>
      </c>
      <c r="C37" s="31">
        <f>ESA2010_feb25!C40-ESA2010_20_nov_24!C40</f>
        <v>0</v>
      </c>
      <c r="D37" s="30">
        <f>ESA2010_feb25!D40-ESA2010_20_nov_24!D40</f>
        <v>0</v>
      </c>
      <c r="E37" s="33">
        <f>ESA2010_feb25!E40-ESA2010_20_nov_24!E40</f>
        <v>0</v>
      </c>
      <c r="F37" s="34">
        <f>ESA2010_feb25!F40-ESA2010_20_nov_24!F40</f>
        <v>0</v>
      </c>
      <c r="G37" s="33">
        <f>ESA2010_feb25!G40-ESA2010_20_nov_24!G40</f>
        <v>0</v>
      </c>
      <c r="H37" s="33">
        <f>ESA2010_feb25!H40-ESA2010_20_nov_24!H40</f>
        <v>0</v>
      </c>
      <c r="I37" s="23"/>
      <c r="J37" s="23"/>
      <c r="K37" s="23"/>
      <c r="L37" s="23"/>
      <c r="M37" s="23"/>
      <c r="N37" s="23"/>
      <c r="O37" s="23"/>
      <c r="P37" s="23"/>
    </row>
    <row r="38" spans="1:16" ht="13.5" customHeight="1" x14ac:dyDescent="0.25">
      <c r="A38" s="53" t="s">
        <v>41</v>
      </c>
      <c r="B38" s="30">
        <f>ESA2010_feb25!B41-ESA2010_20_nov_24!B41</f>
        <v>18049.737480000011</v>
      </c>
      <c r="C38" s="31">
        <f>ESA2010_feb25!C41-ESA2010_20_nov_24!C41</f>
        <v>4628</v>
      </c>
      <c r="D38" s="30">
        <f>ESA2010_feb25!D41-ESA2010_20_nov_24!D41</f>
        <v>26484.281003391137</v>
      </c>
      <c r="E38" s="33">
        <f>ESA2010_feb25!E41-ESA2010_20_nov_24!E41</f>
        <v>17307.284985542996</v>
      </c>
      <c r="F38" s="34">
        <f>ESA2010_feb25!F41-ESA2010_20_nov_24!F41</f>
        <v>15395.804939311347</v>
      </c>
      <c r="G38" s="33">
        <f>ESA2010_feb25!G41-ESA2010_20_nov_24!G41</f>
        <v>16966.880089472339</v>
      </c>
      <c r="H38" s="33">
        <f>ESA2010_feb25!H41-ESA2010_20_nov_24!H41</f>
        <v>251546</v>
      </c>
      <c r="I38" s="23"/>
      <c r="J38" s="23"/>
      <c r="K38" s="23"/>
      <c r="L38" s="23"/>
      <c r="M38" s="23"/>
      <c r="N38" s="23"/>
      <c r="O38" s="23"/>
      <c r="P38" s="23"/>
    </row>
    <row r="39" spans="1:16" ht="13.5" customHeight="1" x14ac:dyDescent="0.25">
      <c r="A39" s="53" t="s">
        <v>88</v>
      </c>
      <c r="B39" s="30">
        <f>ESA2010_feb25!B42-ESA2010_20_nov_24!B42</f>
        <v>0</v>
      </c>
      <c r="C39" s="31">
        <f>ESA2010_feb25!C42-ESA2010_20_nov_24!C42</f>
        <v>-33511</v>
      </c>
      <c r="D39" s="30">
        <f>ESA2010_feb25!D42-ESA2010_20_nov_24!D42</f>
        <v>0</v>
      </c>
      <c r="E39" s="33">
        <f>ESA2010_feb25!E42-ESA2010_20_nov_24!E42</f>
        <v>0</v>
      </c>
      <c r="F39" s="34">
        <f>ESA2010_feb25!F42-ESA2010_20_nov_24!F42</f>
        <v>0</v>
      </c>
      <c r="G39" s="33">
        <f>ESA2010_feb25!G42-ESA2010_20_nov_24!G42</f>
        <v>0</v>
      </c>
      <c r="H39" s="33">
        <f>ESA2010_feb25!H42-ESA2010_20_nov_24!H42</f>
        <v>0</v>
      </c>
      <c r="I39" s="23"/>
      <c r="J39" s="23"/>
      <c r="K39" s="23"/>
      <c r="L39" s="23"/>
      <c r="M39" s="23"/>
      <c r="N39" s="23"/>
      <c r="O39" s="23"/>
      <c r="P39" s="23"/>
    </row>
    <row r="40" spans="1:16" ht="13.5" customHeight="1" x14ac:dyDescent="0.25">
      <c r="A40" s="53" t="s">
        <v>89</v>
      </c>
      <c r="B40" s="30">
        <f>ESA2010_feb25!B43-ESA2010_20_nov_24!B43</f>
        <v>0</v>
      </c>
      <c r="C40" s="31">
        <f>ESA2010_feb25!C43-ESA2010_20_nov_24!C43</f>
        <v>446.61591000000044</v>
      </c>
      <c r="D40" s="30">
        <f>ESA2010_feb25!D43-ESA2010_20_nov_24!D43</f>
        <v>0</v>
      </c>
      <c r="E40" s="33">
        <f>ESA2010_feb25!E43-ESA2010_20_nov_24!E43</f>
        <v>0</v>
      </c>
      <c r="F40" s="34">
        <f>ESA2010_feb25!F43-ESA2010_20_nov_24!F43</f>
        <v>0</v>
      </c>
      <c r="G40" s="33">
        <f>ESA2010_feb25!G43-ESA2010_20_nov_24!G43</f>
        <v>0</v>
      </c>
      <c r="H40" s="33">
        <f>ESA2010_feb25!H43-ESA2010_20_nov_24!H43</f>
        <v>0</v>
      </c>
      <c r="I40" s="23"/>
      <c r="J40" s="23"/>
      <c r="K40" s="23"/>
      <c r="L40" s="23"/>
      <c r="M40" s="23"/>
      <c r="N40" s="23"/>
      <c r="O40" s="23"/>
      <c r="P40" s="23"/>
    </row>
    <row r="41" spans="1:16" ht="13.5" customHeight="1" x14ac:dyDescent="0.25">
      <c r="A41" s="53" t="s">
        <v>42</v>
      </c>
      <c r="B41" s="30">
        <f>ESA2010_feb25!B44-ESA2010_20_nov_24!B44</f>
        <v>0</v>
      </c>
      <c r="C41" s="31">
        <f>ESA2010_feb25!C44-ESA2010_20_nov_24!C44</f>
        <v>367.90000000000009</v>
      </c>
      <c r="D41" s="30">
        <f>ESA2010_feb25!D44-ESA2010_20_nov_24!D44</f>
        <v>0</v>
      </c>
      <c r="E41" s="33">
        <f>ESA2010_feb25!E44-ESA2010_20_nov_24!E44</f>
        <v>0</v>
      </c>
      <c r="F41" s="34">
        <f>ESA2010_feb25!F44-ESA2010_20_nov_24!F44</f>
        <v>0</v>
      </c>
      <c r="G41" s="33">
        <f>ESA2010_feb25!G44-ESA2010_20_nov_24!G44</f>
        <v>0</v>
      </c>
      <c r="H41" s="33">
        <f>ESA2010_feb25!H44-ESA2010_20_nov_24!H44</f>
        <v>0</v>
      </c>
      <c r="I41" s="23"/>
      <c r="J41" s="23"/>
      <c r="K41" s="23"/>
      <c r="L41" s="23"/>
      <c r="M41" s="23"/>
      <c r="N41" s="23"/>
      <c r="O41" s="23"/>
      <c r="P41" s="23"/>
    </row>
    <row r="42" spans="1:16" ht="13.5" customHeight="1" x14ac:dyDescent="0.25">
      <c r="A42" s="53" t="s">
        <v>43</v>
      </c>
      <c r="B42" s="30">
        <f>ESA2010_feb25!B45-ESA2010_20_nov_24!B45</f>
        <v>0</v>
      </c>
      <c r="C42" s="31">
        <f>ESA2010_feb25!C45-ESA2010_20_nov_24!C45</f>
        <v>0</v>
      </c>
      <c r="D42" s="30">
        <f>ESA2010_feb25!D45-ESA2010_20_nov_24!D45</f>
        <v>0</v>
      </c>
      <c r="E42" s="33">
        <f>ESA2010_feb25!E45-ESA2010_20_nov_24!E45</f>
        <v>0</v>
      </c>
      <c r="F42" s="34">
        <f>ESA2010_feb25!F45-ESA2010_20_nov_24!F45</f>
        <v>0</v>
      </c>
      <c r="G42" s="33">
        <f>ESA2010_feb25!G45-ESA2010_20_nov_24!G45</f>
        <v>0</v>
      </c>
      <c r="H42" s="33">
        <f>ESA2010_feb25!H45-ESA2010_20_nov_24!H45</f>
        <v>328</v>
      </c>
      <c r="I42" s="23"/>
      <c r="J42" s="23"/>
      <c r="K42" s="23"/>
      <c r="L42" s="23"/>
      <c r="M42" s="23"/>
      <c r="N42" s="23"/>
      <c r="O42" s="23"/>
      <c r="P42" s="23"/>
    </row>
    <row r="43" spans="1:16" ht="13.5" customHeight="1" x14ac:dyDescent="0.25">
      <c r="A43" s="56" t="s">
        <v>10</v>
      </c>
      <c r="B43" s="30">
        <f>ESA2010_feb25!B46-ESA2010_20_nov_24!B46</f>
        <v>0</v>
      </c>
      <c r="C43" s="26">
        <f>ESA2010_feb25!C46-ESA2010_20_nov_24!C46</f>
        <v>0</v>
      </c>
      <c r="D43" s="174">
        <f>ESA2010_feb25!D46-ESA2010_20_nov_24!D46</f>
        <v>0</v>
      </c>
      <c r="E43" s="40">
        <f>ESA2010_feb25!E46-ESA2010_20_nov_24!E46</f>
        <v>0</v>
      </c>
      <c r="F43" s="40">
        <f>ESA2010_feb25!F46-ESA2010_20_nov_24!F46</f>
        <v>0</v>
      </c>
      <c r="G43" s="288">
        <f>ESA2010_feb25!G46-ESA2010_20_nov_24!G46</f>
        <v>0</v>
      </c>
      <c r="H43" s="288">
        <f>ESA2010_feb25!H46-ESA2010_20_nov_24!H46</f>
        <v>82</v>
      </c>
      <c r="I43" s="23"/>
      <c r="J43" s="23"/>
      <c r="K43" s="23"/>
      <c r="L43" s="23"/>
      <c r="M43" s="23"/>
      <c r="N43" s="23"/>
      <c r="O43" s="23"/>
      <c r="P43" s="23"/>
    </row>
    <row r="44" spans="1:16" ht="13.5" customHeight="1" x14ac:dyDescent="0.25">
      <c r="A44" s="56" t="s">
        <v>11</v>
      </c>
      <c r="B44" s="30">
        <f>ESA2010_feb25!B47-ESA2010_20_nov_24!B47</f>
        <v>0</v>
      </c>
      <c r="C44" s="26">
        <f>ESA2010_feb25!C47-ESA2010_20_nov_24!C47</f>
        <v>0</v>
      </c>
      <c r="D44" s="174">
        <f>ESA2010_feb25!D47-ESA2010_20_nov_24!D47</f>
        <v>0</v>
      </c>
      <c r="E44" s="40">
        <f>ESA2010_feb25!E47-ESA2010_20_nov_24!E47</f>
        <v>0</v>
      </c>
      <c r="F44" s="40">
        <f>ESA2010_feb25!F47-ESA2010_20_nov_24!F47</f>
        <v>0</v>
      </c>
      <c r="G44" s="288">
        <f>ESA2010_feb25!G47-ESA2010_20_nov_24!G47</f>
        <v>0</v>
      </c>
      <c r="H44" s="288">
        <f>ESA2010_feb25!H47-ESA2010_20_nov_24!H47</f>
        <v>246</v>
      </c>
      <c r="I44" s="23"/>
      <c r="J44" s="23"/>
      <c r="K44" s="23"/>
      <c r="L44" s="23"/>
      <c r="M44" s="23"/>
      <c r="N44" s="23"/>
      <c r="O44" s="23"/>
      <c r="P44" s="23"/>
    </row>
    <row r="45" spans="1:16" ht="13.5" customHeight="1" x14ac:dyDescent="0.25">
      <c r="A45" s="53" t="s">
        <v>44</v>
      </c>
      <c r="B45" s="30">
        <f>ESA2010_feb25!B48-ESA2010_20_nov_24!B48</f>
        <v>0</v>
      </c>
      <c r="C45" s="26">
        <f>ESA2010_feb25!C48-ESA2010_20_nov_24!C48</f>
        <v>-234.57236999999998</v>
      </c>
      <c r="D45" s="174">
        <f>ESA2010_feb25!D48-ESA2010_20_nov_24!D48</f>
        <v>0</v>
      </c>
      <c r="E45" s="40">
        <f>ESA2010_feb25!E48-ESA2010_20_nov_24!E48</f>
        <v>0</v>
      </c>
      <c r="F45" s="40">
        <f>ESA2010_feb25!F48-ESA2010_20_nov_24!F48</f>
        <v>0</v>
      </c>
      <c r="G45" s="288">
        <f>ESA2010_feb25!G48-ESA2010_20_nov_24!G48</f>
        <v>0</v>
      </c>
      <c r="H45" s="288">
        <f>ESA2010_feb25!H48-ESA2010_20_nov_24!H48</f>
        <v>1000</v>
      </c>
      <c r="I45" s="23"/>
      <c r="J45" s="23"/>
      <c r="K45" s="23"/>
      <c r="L45" s="23"/>
      <c r="M45" s="23"/>
      <c r="N45" s="23"/>
      <c r="O45" s="23"/>
      <c r="P45" s="23"/>
    </row>
    <row r="46" spans="1:16" ht="13.5" customHeight="1" x14ac:dyDescent="0.25">
      <c r="A46" s="53" t="s">
        <v>45</v>
      </c>
      <c r="B46" s="30">
        <f>ESA2010_feb25!B49-ESA2010_20_nov_24!B49</f>
        <v>0</v>
      </c>
      <c r="C46" s="26">
        <f>ESA2010_feb25!C49-ESA2010_20_nov_24!C49</f>
        <v>-6.2651200000000244</v>
      </c>
      <c r="D46" s="174">
        <f>ESA2010_feb25!D49-ESA2010_20_nov_24!D49</f>
        <v>-101</v>
      </c>
      <c r="E46" s="40">
        <f>ESA2010_feb25!E49-ESA2010_20_nov_24!E49</f>
        <v>-236</v>
      </c>
      <c r="F46" s="40">
        <f>ESA2010_feb25!F49-ESA2010_20_nov_24!F49</f>
        <v>-104</v>
      </c>
      <c r="G46" s="288">
        <f>ESA2010_feb25!G49-ESA2010_20_nov_24!G49</f>
        <v>-110</v>
      </c>
      <c r="H46" s="288">
        <f>ESA2010_feb25!H49-ESA2010_20_nov_24!H49</f>
        <v>22168</v>
      </c>
      <c r="I46" s="23"/>
      <c r="J46" s="23"/>
      <c r="K46" s="23"/>
      <c r="L46" s="23"/>
      <c r="M46" s="23"/>
      <c r="N46" s="23"/>
      <c r="O46" s="23"/>
      <c r="P46" s="23"/>
    </row>
    <row r="47" spans="1:16" ht="13.5" customHeight="1" x14ac:dyDescent="0.25">
      <c r="A47" s="351" t="s">
        <v>92</v>
      </c>
      <c r="B47" s="30">
        <f>ESA2010_feb25!B50-ESA2010_20_nov_24!B50</f>
        <v>0</v>
      </c>
      <c r="C47" s="26">
        <f>ESA2010_feb25!C50-ESA2010_20_nov_24!C50</f>
        <v>0</v>
      </c>
      <c r="D47" s="174">
        <f>ESA2010_feb25!D50-ESA2010_20_nov_24!D50</f>
        <v>-17528</v>
      </c>
      <c r="E47" s="40">
        <f>ESA2010_feb25!E50-ESA2010_20_nov_24!E50</f>
        <v>-20671</v>
      </c>
      <c r="F47" s="40">
        <f>ESA2010_feb25!F50-ESA2010_20_nov_24!F50</f>
        <v>-19674</v>
      </c>
      <c r="G47" s="288">
        <f>ESA2010_feb25!G50-ESA2010_20_nov_24!G50</f>
        <v>-25213</v>
      </c>
      <c r="H47" s="288">
        <f>ESA2010_feb25!H50-ESA2010_20_nov_24!H50</f>
        <v>894996</v>
      </c>
      <c r="I47" s="23"/>
      <c r="J47" s="23"/>
      <c r="K47" s="23"/>
      <c r="L47" s="23"/>
      <c r="M47" s="23"/>
      <c r="N47" s="23"/>
      <c r="O47" s="23"/>
      <c r="P47" s="23"/>
    </row>
    <row r="48" spans="1:16" ht="13.5" customHeight="1" x14ac:dyDescent="0.25">
      <c r="A48" s="53" t="s">
        <v>46</v>
      </c>
      <c r="B48" s="30">
        <f>ESA2010_feb25!B51-ESA2010_20_nov_24!B51</f>
        <v>0</v>
      </c>
      <c r="C48" s="26">
        <f>ESA2010_feb25!C51-ESA2010_20_nov_24!C51</f>
        <v>6</v>
      </c>
      <c r="D48" s="174">
        <f>ESA2010_feb25!D51-ESA2010_20_nov_24!D51</f>
        <v>0</v>
      </c>
      <c r="E48" s="40">
        <f>ESA2010_feb25!E51-ESA2010_20_nov_24!E51</f>
        <v>0</v>
      </c>
      <c r="F48" s="40">
        <f>ESA2010_feb25!F51-ESA2010_20_nov_24!F51</f>
        <v>0</v>
      </c>
      <c r="G48" s="288">
        <f>ESA2010_feb25!G51-ESA2010_20_nov_24!G51</f>
        <v>0</v>
      </c>
      <c r="H48" s="288">
        <f>ESA2010_feb25!H51-ESA2010_20_nov_24!H51</f>
        <v>0</v>
      </c>
      <c r="I48" s="23"/>
      <c r="J48" s="23"/>
      <c r="K48" s="23"/>
      <c r="L48" s="23"/>
      <c r="M48" s="23"/>
      <c r="N48" s="23"/>
      <c r="O48" s="23"/>
      <c r="P48" s="23"/>
    </row>
    <row r="49" spans="1:16" ht="13.5" customHeight="1" x14ac:dyDescent="0.25">
      <c r="A49" s="24" t="s">
        <v>85</v>
      </c>
      <c r="B49" s="30">
        <f>ESA2010_feb25!B52-ESA2010_20_nov_24!B52</f>
        <v>0</v>
      </c>
      <c r="C49" s="26">
        <f>ESA2010_feb25!C52-ESA2010_20_nov_24!C52</f>
        <v>1366</v>
      </c>
      <c r="D49" s="174">
        <f>ESA2010_feb25!D52-ESA2010_20_nov_24!D52</f>
        <v>-327</v>
      </c>
      <c r="E49" s="40">
        <f>ESA2010_feb25!E52-ESA2010_20_nov_24!E52</f>
        <v>-343</v>
      </c>
      <c r="F49" s="40">
        <f>ESA2010_feb25!F52-ESA2010_20_nov_24!F52</f>
        <v>1716</v>
      </c>
      <c r="G49" s="288">
        <f>ESA2010_feb25!G52-ESA2010_20_nov_24!G52</f>
        <v>1904</v>
      </c>
      <c r="H49" s="288">
        <f>ESA2010_feb25!H52-ESA2010_20_nov_24!H52</f>
        <v>189875</v>
      </c>
      <c r="I49" s="23"/>
      <c r="J49" s="23"/>
      <c r="K49" s="23"/>
      <c r="L49" s="23"/>
      <c r="M49" s="23"/>
      <c r="N49" s="23"/>
      <c r="O49" s="23"/>
      <c r="P49" s="23"/>
    </row>
    <row r="50" spans="1:16" ht="13.5" customHeight="1" x14ac:dyDescent="0.25">
      <c r="A50" s="36" t="s">
        <v>10</v>
      </c>
      <c r="B50" s="30">
        <f>ESA2010_feb25!B53-ESA2010_20_nov_24!B53</f>
        <v>0</v>
      </c>
      <c r="C50" s="26">
        <f>ESA2010_feb25!C53-ESA2010_20_nov_24!C53</f>
        <v>1359</v>
      </c>
      <c r="D50" s="174">
        <f>ESA2010_feb25!D53-ESA2010_20_nov_24!D53</f>
        <v>-305</v>
      </c>
      <c r="E50" s="40">
        <f>ESA2010_feb25!E53-ESA2010_20_nov_24!E53</f>
        <v>-241</v>
      </c>
      <c r="F50" s="40">
        <f>ESA2010_feb25!F53-ESA2010_20_nov_24!F53</f>
        <v>1545</v>
      </c>
      <c r="G50" s="288">
        <f>ESA2010_feb25!G53-ESA2010_20_nov_24!G53</f>
        <v>1627</v>
      </c>
      <c r="H50" s="288">
        <f>ESA2010_feb25!H53-ESA2010_20_nov_24!H53</f>
        <v>142507</v>
      </c>
      <c r="I50" s="23"/>
      <c r="J50" s="23"/>
      <c r="K50" s="23"/>
      <c r="L50" s="23"/>
      <c r="M50" s="23"/>
      <c r="N50" s="23"/>
      <c r="O50" s="23"/>
      <c r="P50" s="23"/>
    </row>
    <row r="51" spans="1:16" ht="14.25" customHeight="1" x14ac:dyDescent="0.25">
      <c r="A51" s="36" t="s">
        <v>11</v>
      </c>
      <c r="B51" s="30">
        <f>ESA2010_feb25!B54-ESA2010_20_nov_24!B54</f>
        <v>0</v>
      </c>
      <c r="C51" s="26">
        <f>ESA2010_feb25!C54-ESA2010_20_nov_24!C54</f>
        <v>0</v>
      </c>
      <c r="D51" s="174">
        <f>ESA2010_feb25!D54-ESA2010_20_nov_24!D54</f>
        <v>0</v>
      </c>
      <c r="E51" s="40">
        <f>ESA2010_feb25!E54-ESA2010_20_nov_24!E54</f>
        <v>0</v>
      </c>
      <c r="F51" s="40">
        <f>ESA2010_feb25!F54-ESA2010_20_nov_24!F54</f>
        <v>0</v>
      </c>
      <c r="G51" s="288">
        <f>ESA2010_feb25!G54-ESA2010_20_nov_24!G54</f>
        <v>0</v>
      </c>
      <c r="H51" s="288">
        <f>ESA2010_feb25!H54-ESA2010_20_nov_24!H54</f>
        <v>0</v>
      </c>
      <c r="I51" s="23"/>
      <c r="J51" s="23"/>
      <c r="K51" s="23"/>
      <c r="L51" s="23"/>
      <c r="M51" s="23"/>
      <c r="N51" s="23"/>
      <c r="O51" s="23"/>
      <c r="P51" s="23"/>
    </row>
    <row r="52" spans="1:16" ht="14.25" customHeight="1" x14ac:dyDescent="0.25">
      <c r="A52" s="58" t="s">
        <v>12</v>
      </c>
      <c r="B52" s="30">
        <f>ESA2010_feb25!B55-ESA2010_20_nov_24!B55</f>
        <v>0</v>
      </c>
      <c r="C52" s="26">
        <f>ESA2010_feb25!C55-ESA2010_20_nov_24!C55</f>
        <v>0</v>
      </c>
      <c r="D52" s="174">
        <f>ESA2010_feb25!D55-ESA2010_20_nov_24!D55</f>
        <v>0</v>
      </c>
      <c r="E52" s="40">
        <f>ESA2010_feb25!E55-ESA2010_20_nov_24!E55</f>
        <v>0</v>
      </c>
      <c r="F52" s="40">
        <f>ESA2010_feb25!F55-ESA2010_20_nov_24!F55</f>
        <v>0</v>
      </c>
      <c r="G52" s="288">
        <f>ESA2010_feb25!G55-ESA2010_20_nov_24!G55</f>
        <v>0</v>
      </c>
      <c r="H52" s="288">
        <f>ESA2010_feb25!H55-ESA2010_20_nov_24!H55</f>
        <v>0</v>
      </c>
      <c r="I52" s="23"/>
      <c r="J52" s="23"/>
      <c r="K52" s="23"/>
      <c r="L52" s="23"/>
      <c r="M52" s="23"/>
      <c r="N52" s="23"/>
      <c r="O52" s="23"/>
      <c r="P52" s="23"/>
    </row>
    <row r="53" spans="1:16" ht="14.25" customHeight="1" x14ac:dyDescent="0.25">
      <c r="A53" s="36" t="s">
        <v>49</v>
      </c>
      <c r="B53" s="30">
        <f>ESA2010_feb25!B56-ESA2010_20_nov_24!B56</f>
        <v>0</v>
      </c>
      <c r="C53" s="26">
        <f>ESA2010_feb25!C56-ESA2010_20_nov_24!C56</f>
        <v>7</v>
      </c>
      <c r="D53" s="174">
        <f>ESA2010_feb25!D56-ESA2010_20_nov_24!D56</f>
        <v>-22</v>
      </c>
      <c r="E53" s="40">
        <f>ESA2010_feb25!E56-ESA2010_20_nov_24!E56</f>
        <v>-102</v>
      </c>
      <c r="F53" s="40">
        <f>ESA2010_feb25!F56-ESA2010_20_nov_24!F56</f>
        <v>171</v>
      </c>
      <c r="G53" s="288">
        <f>ESA2010_feb25!G56-ESA2010_20_nov_24!G56</f>
        <v>277</v>
      </c>
      <c r="H53" s="288">
        <f>ESA2010_feb25!H56-ESA2010_20_nov_24!H56</f>
        <v>47368</v>
      </c>
      <c r="I53" s="23"/>
      <c r="J53" s="23"/>
      <c r="K53" s="23"/>
      <c r="L53" s="23"/>
      <c r="M53" s="23"/>
      <c r="N53" s="23"/>
      <c r="O53" s="23"/>
      <c r="P53" s="23"/>
    </row>
    <row r="54" spans="1:16" ht="14.25" customHeight="1" x14ac:dyDescent="0.25">
      <c r="A54" s="59" t="s">
        <v>50</v>
      </c>
      <c r="B54" s="30">
        <f>ESA2010_feb25!B57-ESA2010_20_nov_24!B57</f>
        <v>0</v>
      </c>
      <c r="C54" s="26">
        <f>ESA2010_feb25!C57-ESA2010_20_nov_24!C57</f>
        <v>0</v>
      </c>
      <c r="D54" s="174">
        <f>ESA2010_feb25!D57-ESA2010_20_nov_24!D57</f>
        <v>0</v>
      </c>
      <c r="E54" s="40">
        <f>ESA2010_feb25!E57-ESA2010_20_nov_24!E57</f>
        <v>0</v>
      </c>
      <c r="F54" s="40">
        <f>ESA2010_feb25!F57-ESA2010_20_nov_24!F57</f>
        <v>0</v>
      </c>
      <c r="G54" s="288">
        <f>ESA2010_feb25!G57-ESA2010_20_nov_24!G57</f>
        <v>0</v>
      </c>
      <c r="H54" s="288">
        <f>ESA2010_feb25!H57-ESA2010_20_nov_24!H57</f>
        <v>0</v>
      </c>
      <c r="I54" s="23"/>
      <c r="J54" s="23"/>
      <c r="K54" s="23"/>
      <c r="L54" s="23"/>
      <c r="M54" s="23"/>
      <c r="N54" s="23"/>
      <c r="O54" s="23"/>
      <c r="P54" s="23"/>
    </row>
    <row r="55" spans="1:16" ht="14.25" customHeight="1" x14ac:dyDescent="0.25">
      <c r="A55" s="59" t="s">
        <v>51</v>
      </c>
      <c r="B55" s="30">
        <f>ESA2010_feb25!B58-ESA2010_20_nov_24!B58</f>
        <v>0</v>
      </c>
      <c r="C55" s="26">
        <f>ESA2010_feb25!C58-ESA2010_20_nov_24!C58</f>
        <v>2</v>
      </c>
      <c r="D55" s="174">
        <f>ESA2010_feb25!D58-ESA2010_20_nov_24!D58</f>
        <v>0</v>
      </c>
      <c r="E55" s="40">
        <f>ESA2010_feb25!E58-ESA2010_20_nov_24!E58</f>
        <v>0</v>
      </c>
      <c r="F55" s="40">
        <f>ESA2010_feb25!F58-ESA2010_20_nov_24!F58</f>
        <v>0</v>
      </c>
      <c r="G55" s="288">
        <f>ESA2010_feb25!G58-ESA2010_20_nov_24!G58</f>
        <v>0</v>
      </c>
      <c r="H55" s="288">
        <f>ESA2010_feb25!H58-ESA2010_20_nov_24!H58</f>
        <v>0</v>
      </c>
      <c r="I55" s="23"/>
      <c r="J55" s="23"/>
      <c r="K55" s="23"/>
      <c r="L55" s="23"/>
      <c r="M55" s="23"/>
      <c r="N55" s="23"/>
      <c r="O55" s="23"/>
      <c r="P55" s="23"/>
    </row>
    <row r="56" spans="1:16" ht="14.25" customHeight="1" x14ac:dyDescent="0.25">
      <c r="A56" s="59" t="s">
        <v>52</v>
      </c>
      <c r="B56" s="30">
        <f>ESA2010_feb25!B59-ESA2010_20_nov_24!B59</f>
        <v>0</v>
      </c>
      <c r="C56" s="26">
        <f>ESA2010_feb25!C59-ESA2010_20_nov_24!C59</f>
        <v>1357</v>
      </c>
      <c r="D56" s="174">
        <f>ESA2010_feb25!D59-ESA2010_20_nov_24!D59</f>
        <v>-305</v>
      </c>
      <c r="E56" s="40">
        <f>ESA2010_feb25!E59-ESA2010_20_nov_24!E59</f>
        <v>-241</v>
      </c>
      <c r="F56" s="40">
        <f>ESA2010_feb25!F59-ESA2010_20_nov_24!F59</f>
        <v>1545</v>
      </c>
      <c r="G56" s="288">
        <f>ESA2010_feb25!G59-ESA2010_20_nov_24!G59</f>
        <v>1627</v>
      </c>
      <c r="H56" s="288">
        <f>ESA2010_feb25!H59-ESA2010_20_nov_24!H59</f>
        <v>142507</v>
      </c>
      <c r="I56" s="23"/>
      <c r="J56" s="23"/>
      <c r="K56" s="23"/>
      <c r="L56" s="23"/>
      <c r="M56" s="23"/>
      <c r="N56" s="23"/>
      <c r="O56" s="23"/>
      <c r="P56" s="23"/>
    </row>
    <row r="57" spans="1:16" ht="14.25" customHeight="1" thickBot="1" x14ac:dyDescent="0.3">
      <c r="A57" s="60" t="s">
        <v>53</v>
      </c>
      <c r="B57" s="120">
        <f>ESA2010_feb25!B60-ESA2010_20_nov_24!B60</f>
        <v>0</v>
      </c>
      <c r="C57" s="62">
        <f>ESA2010_feb25!C60-ESA2010_20_nov_24!C60</f>
        <v>7</v>
      </c>
      <c r="D57" s="190">
        <f>ESA2010_feb25!D60-ESA2010_20_nov_24!D60</f>
        <v>-22</v>
      </c>
      <c r="E57" s="64">
        <f>ESA2010_feb25!E60-ESA2010_20_nov_24!E60</f>
        <v>-102</v>
      </c>
      <c r="F57" s="64">
        <f>ESA2010_feb25!F60-ESA2010_20_nov_24!F60</f>
        <v>171</v>
      </c>
      <c r="G57" s="289">
        <f>ESA2010_feb25!G60-ESA2010_20_nov_24!G60</f>
        <v>277</v>
      </c>
      <c r="H57" s="289">
        <f>ESA2010_feb25!H60-ESA2010_20_nov_24!H60</f>
        <v>47368</v>
      </c>
      <c r="I57" s="23"/>
      <c r="J57" s="23"/>
      <c r="K57" s="23"/>
      <c r="L57" s="23"/>
      <c r="M57" s="23"/>
      <c r="N57" s="23"/>
      <c r="O57" s="23"/>
      <c r="P57" s="23"/>
    </row>
    <row r="58" spans="1:16" ht="13.5" customHeight="1" x14ac:dyDescent="0.25">
      <c r="A58" s="16" t="s">
        <v>54</v>
      </c>
      <c r="B58" s="65">
        <f t="shared" ref="B58:F58" si="11">B59+B63</f>
        <v>0</v>
      </c>
      <c r="C58" s="66">
        <f t="shared" si="11"/>
        <v>22914</v>
      </c>
      <c r="D58" s="171">
        <f t="shared" si="11"/>
        <v>-82268</v>
      </c>
      <c r="E58" s="68">
        <f t="shared" si="11"/>
        <v>-72954</v>
      </c>
      <c r="F58" s="68">
        <f t="shared" si="11"/>
        <v>-48531</v>
      </c>
      <c r="G58" s="290">
        <f t="shared" ref="G58:H58" si="12">G59+G63</f>
        <v>-101532</v>
      </c>
      <c r="H58" s="290">
        <f t="shared" si="12"/>
        <v>21062395</v>
      </c>
      <c r="I58" s="23"/>
      <c r="J58" s="23"/>
      <c r="K58" s="23"/>
      <c r="L58" s="23"/>
      <c r="M58" s="23"/>
      <c r="N58" s="23"/>
      <c r="O58" s="23"/>
      <c r="P58" s="23"/>
    </row>
    <row r="59" spans="1:16" ht="13.5" customHeight="1" x14ac:dyDescent="0.25">
      <c r="A59" s="73" t="s">
        <v>55</v>
      </c>
      <c r="B59" s="42">
        <f t="shared" ref="B59:H59" si="13">B60</f>
        <v>0</v>
      </c>
      <c r="C59" s="43">
        <f t="shared" si="13"/>
        <v>-7329</v>
      </c>
      <c r="D59" s="173">
        <f t="shared" si="13"/>
        <v>-74434</v>
      </c>
      <c r="E59" s="45">
        <f t="shared" si="13"/>
        <v>-68578</v>
      </c>
      <c r="F59" s="45">
        <f t="shared" si="13"/>
        <v>-53174</v>
      </c>
      <c r="G59" s="287">
        <f t="shared" si="13"/>
        <v>-90866</v>
      </c>
      <c r="H59" s="287">
        <f t="shared" si="13"/>
        <v>13993046</v>
      </c>
      <c r="I59" s="23"/>
      <c r="J59" s="23"/>
      <c r="K59" s="23"/>
      <c r="L59" s="23"/>
      <c r="M59" s="23"/>
      <c r="N59" s="23"/>
      <c r="O59" s="23"/>
      <c r="P59" s="23"/>
    </row>
    <row r="60" spans="1:16" ht="13.5" customHeight="1" x14ac:dyDescent="0.25">
      <c r="A60" s="29" t="s">
        <v>56</v>
      </c>
      <c r="B60" s="25">
        <f t="shared" ref="B60:F60" si="14">B61+B62</f>
        <v>0</v>
      </c>
      <c r="C60" s="26">
        <f t="shared" si="14"/>
        <v>-7329</v>
      </c>
      <c r="D60" s="172">
        <f t="shared" si="14"/>
        <v>-74434</v>
      </c>
      <c r="E60" s="28">
        <f t="shared" si="14"/>
        <v>-68578</v>
      </c>
      <c r="F60" s="28">
        <f t="shared" si="14"/>
        <v>-53174</v>
      </c>
      <c r="G60" s="55">
        <f t="shared" ref="G60:H60" si="15">G61+G62</f>
        <v>-90866</v>
      </c>
      <c r="H60" s="55">
        <f t="shared" si="15"/>
        <v>13993046</v>
      </c>
      <c r="I60" s="23"/>
      <c r="J60" s="23"/>
      <c r="K60" s="23"/>
      <c r="L60" s="23"/>
      <c r="M60" s="23"/>
      <c r="N60" s="23"/>
      <c r="O60" s="23"/>
      <c r="P60" s="23"/>
    </row>
    <row r="61" spans="1:16" ht="13.5" customHeight="1" x14ac:dyDescent="0.25">
      <c r="A61" s="29" t="s">
        <v>57</v>
      </c>
      <c r="B61" s="30">
        <f>ESA2010_feb25!B64-ESA2010_20_nov_24!B64</f>
        <v>0</v>
      </c>
      <c r="C61" s="31">
        <f>ESA2010_feb25!C64-ESA2010_20_nov_24!C64</f>
        <v>-21626</v>
      </c>
      <c r="D61" s="30">
        <f>ESA2010_feb25!D64-ESA2010_20_nov_24!D64</f>
        <v>-73788</v>
      </c>
      <c r="E61" s="33">
        <f>ESA2010_feb25!E64-ESA2010_20_nov_24!E64</f>
        <v>-68018</v>
      </c>
      <c r="F61" s="34">
        <f>ESA2010_feb25!F64-ESA2010_20_nov_24!F64</f>
        <v>-52775</v>
      </c>
      <c r="G61" s="33">
        <f>ESA2010_feb25!G64-ESA2010_20_nov_24!G64</f>
        <v>-90112</v>
      </c>
      <c r="H61" s="33">
        <f>ESA2010_feb25!H64-ESA2010_20_nov_24!H64</f>
        <v>13777981</v>
      </c>
      <c r="I61" s="23"/>
      <c r="J61" s="23"/>
      <c r="K61" s="23"/>
      <c r="L61" s="23"/>
      <c r="M61" s="23"/>
      <c r="N61" s="23"/>
      <c r="O61" s="23"/>
      <c r="P61" s="23"/>
    </row>
    <row r="62" spans="1:16" ht="13.5" customHeight="1" x14ac:dyDescent="0.25">
      <c r="A62" s="29" t="s">
        <v>58</v>
      </c>
      <c r="B62" s="30">
        <f>ESA2010_feb25!B65-ESA2010_20_nov_24!B65</f>
        <v>0</v>
      </c>
      <c r="C62" s="31">
        <f>ESA2010_feb25!C65-ESA2010_20_nov_24!C65</f>
        <v>14297</v>
      </c>
      <c r="D62" s="30">
        <f>ESA2010_feb25!D65-ESA2010_20_nov_24!D65</f>
        <v>-646</v>
      </c>
      <c r="E62" s="33">
        <f>ESA2010_feb25!E65-ESA2010_20_nov_24!E65</f>
        <v>-560</v>
      </c>
      <c r="F62" s="34">
        <f>ESA2010_feb25!F65-ESA2010_20_nov_24!F65</f>
        <v>-399</v>
      </c>
      <c r="G62" s="33">
        <f>ESA2010_feb25!G65-ESA2010_20_nov_24!G65</f>
        <v>-754</v>
      </c>
      <c r="H62" s="33">
        <f>ESA2010_feb25!H65-ESA2010_20_nov_24!H65</f>
        <v>215065</v>
      </c>
      <c r="I62" s="23"/>
      <c r="J62" s="23"/>
      <c r="K62" s="23"/>
      <c r="L62" s="23"/>
      <c r="M62" s="23"/>
      <c r="N62" s="23"/>
      <c r="O62" s="23"/>
      <c r="P62" s="23"/>
    </row>
    <row r="63" spans="1:16" ht="13.5" customHeight="1" x14ac:dyDescent="0.25">
      <c r="A63" s="73" t="s">
        <v>59</v>
      </c>
      <c r="B63" s="42">
        <f t="shared" ref="B63:H63" si="16">B64</f>
        <v>0</v>
      </c>
      <c r="C63" s="43">
        <f t="shared" si="16"/>
        <v>30243</v>
      </c>
      <c r="D63" s="173">
        <f t="shared" si="16"/>
        <v>-7834</v>
      </c>
      <c r="E63" s="45">
        <f t="shared" si="16"/>
        <v>-4376</v>
      </c>
      <c r="F63" s="45">
        <f t="shared" si="16"/>
        <v>4643</v>
      </c>
      <c r="G63" s="287">
        <f t="shared" si="16"/>
        <v>-10666</v>
      </c>
      <c r="H63" s="287">
        <f t="shared" si="16"/>
        <v>7069349</v>
      </c>
      <c r="I63" s="23"/>
      <c r="J63" s="23"/>
      <c r="K63" s="23"/>
      <c r="L63" s="23"/>
      <c r="M63" s="23"/>
      <c r="N63" s="23"/>
      <c r="O63" s="23"/>
      <c r="P63" s="23"/>
    </row>
    <row r="64" spans="1:16" ht="13.5" customHeight="1" x14ac:dyDescent="0.25">
      <c r="A64" s="29" t="s">
        <v>56</v>
      </c>
      <c r="B64" s="30">
        <f>ESA2010_feb25!B67-ESA2010_20_nov_24!B67</f>
        <v>0</v>
      </c>
      <c r="C64" s="31">
        <f>ESA2010_feb25!C67-ESA2010_20_nov_24!C67</f>
        <v>30243</v>
      </c>
      <c r="D64" s="30">
        <f>ESA2010_feb25!D67-ESA2010_20_nov_24!D67</f>
        <v>-7834</v>
      </c>
      <c r="E64" s="33">
        <f>ESA2010_feb25!E67-ESA2010_20_nov_24!E67</f>
        <v>-4376</v>
      </c>
      <c r="F64" s="34">
        <f>ESA2010_feb25!F67-ESA2010_20_nov_24!F67</f>
        <v>4643</v>
      </c>
      <c r="G64" s="33">
        <f>ESA2010_feb25!G67-ESA2010_20_nov_24!G67</f>
        <v>-10666</v>
      </c>
      <c r="H64" s="33">
        <f>ESA2010_feb25!H67-ESA2010_20_nov_24!H67</f>
        <v>7069349</v>
      </c>
      <c r="I64" s="23"/>
      <c r="J64" s="23"/>
      <c r="K64" s="23"/>
      <c r="L64" s="23"/>
      <c r="M64" s="23"/>
      <c r="N64" s="23"/>
      <c r="O64" s="23"/>
      <c r="P64" s="23"/>
    </row>
    <row r="65" spans="1:20" ht="14.25" customHeight="1" thickBot="1" x14ac:dyDescent="0.3">
      <c r="A65" s="77" t="s">
        <v>60</v>
      </c>
      <c r="B65" s="30">
        <f>ESA2010_feb25!B68-ESA2010_20_nov_24!B68</f>
        <v>0</v>
      </c>
      <c r="C65" s="31">
        <f>ESA2010_feb25!C68-ESA2010_20_nov_24!C68</f>
        <v>4114</v>
      </c>
      <c r="D65" s="30">
        <f>ESA2010_feb25!D68-ESA2010_20_nov_24!D68</f>
        <v>3382</v>
      </c>
      <c r="E65" s="33">
        <f>ESA2010_feb25!E68-ESA2010_20_nov_24!E68</f>
        <v>2879</v>
      </c>
      <c r="F65" s="34">
        <f>ESA2010_feb25!F68-ESA2010_20_nov_24!F68</f>
        <v>2852</v>
      </c>
      <c r="G65" s="33">
        <f>ESA2010_feb25!G68-ESA2010_20_nov_24!G68</f>
        <v>2685</v>
      </c>
      <c r="H65" s="33">
        <f>ESA2010_feb25!H68-ESA2010_20_nov_24!H68</f>
        <v>42221</v>
      </c>
      <c r="I65" s="23"/>
      <c r="J65" s="23"/>
      <c r="K65" s="23"/>
      <c r="L65" s="23"/>
      <c r="M65" s="23"/>
      <c r="N65" s="23"/>
      <c r="O65" s="23"/>
      <c r="P65" s="23"/>
    </row>
    <row r="66" spans="1:20" ht="14.25" customHeight="1" thickBot="1" x14ac:dyDescent="0.3">
      <c r="A66" s="79" t="s">
        <v>61</v>
      </c>
      <c r="B66" s="80">
        <f t="shared" ref="B66:H66" si="17">B34+B31+B26+B14+B5</f>
        <v>30818.405151779472</v>
      </c>
      <c r="C66" s="81">
        <f t="shared" si="17"/>
        <v>-100317.89350000018</v>
      </c>
      <c r="D66" s="175">
        <f t="shared" si="17"/>
        <v>-399334.79282943741</v>
      </c>
      <c r="E66" s="83">
        <f t="shared" si="17"/>
        <v>-352167.15036487882</v>
      </c>
      <c r="F66" s="83">
        <f t="shared" si="17"/>
        <v>57706.328015933279</v>
      </c>
      <c r="G66" s="240">
        <f t="shared" si="17"/>
        <v>92166.783053829568</v>
      </c>
      <c r="H66" s="240">
        <f t="shared" si="17"/>
        <v>32277104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20" ht="13.5" customHeight="1" x14ac:dyDescent="0.25">
      <c r="A67" s="84" t="s">
        <v>62</v>
      </c>
      <c r="B67" s="25">
        <f>ESA2010_feb25!B70-ESA2010_20_nov_24!B70</f>
        <v>12768.667671777308</v>
      </c>
      <c r="C67" s="86">
        <f>ESA2010_feb25!C70-ESA2010_20_nov_24!C70</f>
        <v>-113408.95600999892</v>
      </c>
      <c r="D67" s="172">
        <f>ESA2010_feb25!D70-ESA2010_20_nov_24!D70</f>
        <v>-472412.47282943875</v>
      </c>
      <c r="E67" s="28">
        <f>ESA2010_feb25!E70-ESA2010_20_nov_24!E70</f>
        <v>-453749.19036487862</v>
      </c>
      <c r="F67" s="28">
        <f>ESA2010_feb25!F70-ESA2010_20_nov_24!F70</f>
        <v>-6403.203984066844</v>
      </c>
      <c r="G67" s="55">
        <f>ESA2010_feb25!G70-ESA2010_20_nov_24!G70</f>
        <v>42534.483790159225</v>
      </c>
      <c r="H67" s="55">
        <f>ESA2010_feb25!H70-ESA2010_20_nov_24!H70</f>
        <v>26469126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20" ht="13.5" customHeight="1" x14ac:dyDescent="0.25">
      <c r="A68" s="84" t="s">
        <v>63</v>
      </c>
      <c r="B68" s="25">
        <f>ESA2010_feb25!B71-ESA2010_20_nov_24!B71</f>
        <v>0</v>
      </c>
      <c r="C68" s="86">
        <f>ESA2010_feb25!C71-ESA2010_20_nov_24!C71</f>
        <v>7</v>
      </c>
      <c r="D68" s="172">
        <f>ESA2010_feb25!D71-ESA2010_20_nov_24!D71</f>
        <v>-22</v>
      </c>
      <c r="E68" s="28">
        <f>ESA2010_feb25!E71-ESA2010_20_nov_24!E71</f>
        <v>-102</v>
      </c>
      <c r="F68" s="28">
        <f>ESA2010_feb25!F71-ESA2010_20_nov_24!F71</f>
        <v>171</v>
      </c>
      <c r="G68" s="55">
        <f>ESA2010_feb25!G71-ESA2010_20_nov_24!G71</f>
        <v>277</v>
      </c>
      <c r="H68" s="55">
        <f>ESA2010_feb25!H71-ESA2010_20_nov_24!H71</f>
        <v>47368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20" ht="13.5" customHeight="1" x14ac:dyDescent="0.25">
      <c r="A69" s="24" t="s">
        <v>64</v>
      </c>
      <c r="B69" s="25">
        <f>ESA2010_feb25!B72-ESA2010_20_nov_24!B72</f>
        <v>18049.737480000011</v>
      </c>
      <c r="C69" s="86">
        <f>ESA2010_feb25!C72-ESA2010_20_nov_24!C72</f>
        <v>0</v>
      </c>
      <c r="D69" s="172">
        <f>ESA2010_feb25!D72-ESA2010_20_nov_24!D72</f>
        <v>0</v>
      </c>
      <c r="E69" s="28">
        <f>ESA2010_feb25!E72-ESA2010_20_nov_24!E72</f>
        <v>0</v>
      </c>
      <c r="F69" s="28">
        <f>ESA2010_feb25!F72-ESA2010_20_nov_24!F72</f>
        <v>0</v>
      </c>
      <c r="G69" s="55">
        <f>ESA2010_feb25!G72-ESA2010_20_nov_24!G72</f>
        <v>0</v>
      </c>
      <c r="H69" s="55">
        <f>ESA2010_feb25!H72-ESA2010_20_nov_24!H72</f>
        <v>0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20" ht="13.5" customHeight="1" x14ac:dyDescent="0.25">
      <c r="A70" s="24" t="s">
        <v>65</v>
      </c>
      <c r="B70" s="25">
        <f>ESA2010_feb25!B73-ESA2010_20_nov_24!B73</f>
        <v>0</v>
      </c>
      <c r="C70" s="86">
        <f>ESA2010_feb25!C73-ESA2010_20_nov_24!C73</f>
        <v>9126</v>
      </c>
      <c r="D70" s="172">
        <f>ESA2010_feb25!D73-ESA2010_20_nov_24!D73</f>
        <v>61302.080000000075</v>
      </c>
      <c r="E70" s="28">
        <f>ESA2010_feb25!E73-ESA2010_20_nov_24!E73</f>
        <v>75949.406666666269</v>
      </c>
      <c r="F70" s="28">
        <f>ESA2010_feb25!F73-ESA2010_20_nov_24!F73</f>
        <v>50725.641999999993</v>
      </c>
      <c r="G70" s="55">
        <f>ESA2010_feb25!G73-ESA2010_20_nov_24!G73</f>
        <v>40179.405312391464</v>
      </c>
      <c r="H70" s="55">
        <f>ESA2010_feb25!H73-ESA2010_20_nov_24!H73</f>
        <v>4124992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20" ht="13.5" customHeight="1" x14ac:dyDescent="0.25">
      <c r="A71" s="24" t="s">
        <v>66</v>
      </c>
      <c r="B71" s="25">
        <f>ESA2010_feb25!B74-ESA2010_20_nov_24!B74</f>
        <v>0</v>
      </c>
      <c r="C71" s="86">
        <f>ESA2010_feb25!C74-ESA2010_20_nov_24!C74</f>
        <v>3831</v>
      </c>
      <c r="D71" s="172">
        <f>ESA2010_feb25!D74-ESA2010_20_nov_24!D74</f>
        <v>11898.600000000093</v>
      </c>
      <c r="E71" s="28">
        <f>ESA2010_feb25!E74-ESA2010_20_nov_24!E74</f>
        <v>25970.633333333302</v>
      </c>
      <c r="F71" s="28">
        <f>ESA2010_feb25!F74-ESA2010_20_nov_24!F74</f>
        <v>13316.889999999898</v>
      </c>
      <c r="G71" s="55">
        <f>ESA2010_feb25!G74-ESA2010_20_nov_24!G74</f>
        <v>9285.8939512802754</v>
      </c>
      <c r="H71" s="55">
        <f>ESA2010_feb25!H74-ESA2010_20_nov_24!H74</f>
        <v>1612450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20" ht="13.5" customHeight="1" x14ac:dyDescent="0.25">
      <c r="A72" s="24" t="s">
        <v>67</v>
      </c>
      <c r="B72" s="25">
        <f>ESA2010_feb25!B75-ESA2010_20_nov_24!B75</f>
        <v>0</v>
      </c>
      <c r="C72" s="86">
        <f>ESA2010_feb25!C75-ESA2010_20_nov_24!C75</f>
        <v>367.90000000000009</v>
      </c>
      <c r="D72" s="172">
        <f>ESA2010_feb25!D75-ESA2010_20_nov_24!D75</f>
        <v>0</v>
      </c>
      <c r="E72" s="28">
        <f>ESA2010_feb25!E75-ESA2010_20_nov_24!E75</f>
        <v>0</v>
      </c>
      <c r="F72" s="28">
        <f>ESA2010_feb25!F75-ESA2010_20_nov_24!F75</f>
        <v>0</v>
      </c>
      <c r="G72" s="55">
        <f>ESA2010_feb25!G75-ESA2010_20_nov_24!G75</f>
        <v>0</v>
      </c>
      <c r="H72" s="55">
        <f>ESA2010_feb25!H75-ESA2010_20_nov_24!H75</f>
        <v>0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20" ht="13.5" customHeight="1" x14ac:dyDescent="0.25">
      <c r="A73" s="24" t="s">
        <v>68</v>
      </c>
      <c r="B73" s="25">
        <f>ESA2010_feb25!B76-ESA2010_20_nov_24!B76</f>
        <v>0</v>
      </c>
      <c r="C73" s="86">
        <f>ESA2010_feb25!C76-ESA2010_20_nov_24!C76</f>
        <v>-240.83749000000171</v>
      </c>
      <c r="D73" s="172">
        <f>ESA2010_feb25!D76-ESA2010_20_nov_24!D76</f>
        <v>-101</v>
      </c>
      <c r="E73" s="28">
        <f>ESA2010_feb25!E76-ESA2010_20_nov_24!E76</f>
        <v>-236</v>
      </c>
      <c r="F73" s="28">
        <f>ESA2010_feb25!F76-ESA2010_20_nov_24!F76</f>
        <v>-104</v>
      </c>
      <c r="G73" s="55">
        <f>ESA2010_feb25!G76-ESA2010_20_nov_24!G76</f>
        <v>-110</v>
      </c>
      <c r="H73" s="55">
        <f>ESA2010_feb25!H76-ESA2010_20_nov_24!H76</f>
        <v>23168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20" ht="14.25" customHeight="1" thickBot="1" x14ac:dyDescent="0.3">
      <c r="A74" s="88" t="s">
        <v>69</v>
      </c>
      <c r="B74" s="50">
        <f t="shared" ref="B74:F74" si="18">B58</f>
        <v>0</v>
      </c>
      <c r="C74" s="89">
        <f t="shared" si="18"/>
        <v>22914</v>
      </c>
      <c r="D74" s="176">
        <f t="shared" si="18"/>
        <v>-82268</v>
      </c>
      <c r="E74" s="189">
        <f t="shared" si="18"/>
        <v>-72954</v>
      </c>
      <c r="F74" s="189">
        <f t="shared" si="18"/>
        <v>-48531</v>
      </c>
      <c r="G74" s="291">
        <f t="shared" ref="G74:H74" si="19">G58</f>
        <v>-101532</v>
      </c>
      <c r="H74" s="291">
        <f t="shared" si="19"/>
        <v>21062395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20" ht="14.25" customHeight="1" thickBot="1" x14ac:dyDescent="0.3">
      <c r="A75" s="91" t="s">
        <v>70</v>
      </c>
      <c r="B75" s="80">
        <f t="shared" ref="B75:F75" si="20">B66+B74</f>
        <v>30818.405151779472</v>
      </c>
      <c r="C75" s="92">
        <f t="shared" si="20"/>
        <v>-77403.89350000018</v>
      </c>
      <c r="D75" s="175">
        <f t="shared" si="20"/>
        <v>-481602.79282943741</v>
      </c>
      <c r="E75" s="83">
        <f t="shared" si="20"/>
        <v>-425121.15036487882</v>
      </c>
      <c r="F75" s="83">
        <f t="shared" si="20"/>
        <v>9175.3280159332789</v>
      </c>
      <c r="G75" s="240">
        <f t="shared" ref="G75:H75" si="21">G66+G74</f>
        <v>-9365.2169461704325</v>
      </c>
      <c r="H75" s="240">
        <f t="shared" si="21"/>
        <v>53339499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20" s="93" customFormat="1" ht="13.5" customHeight="1" thickBot="1" x14ac:dyDescent="0.3">
      <c r="A76" s="94"/>
      <c r="B76" s="404"/>
      <c r="C76" s="404"/>
      <c r="D76" s="404"/>
      <c r="E76" s="404"/>
      <c r="F76" s="404"/>
      <c r="G76" s="404"/>
      <c r="H76" s="404"/>
      <c r="I76" s="23"/>
      <c r="J76" s="23"/>
      <c r="K76" s="23"/>
      <c r="L76" s="23"/>
      <c r="M76" s="23"/>
      <c r="N76" s="23"/>
      <c r="O76" s="23"/>
      <c r="P76" s="23"/>
    </row>
    <row r="77" spans="1:20" ht="14.25" customHeight="1" thickBot="1" x14ac:dyDescent="0.3">
      <c r="A77" s="97" t="s">
        <v>71</v>
      </c>
      <c r="B77" s="199">
        <f t="shared" ref="B77:F77" si="22">SUM(B78:B79)</f>
        <v>0</v>
      </c>
      <c r="C77" s="99">
        <f t="shared" si="22"/>
        <v>-1237.737930000003</v>
      </c>
      <c r="D77" s="100">
        <f t="shared" si="22"/>
        <v>-2818</v>
      </c>
      <c r="E77" s="101">
        <f t="shared" si="22"/>
        <v>3980</v>
      </c>
      <c r="F77" s="101">
        <f t="shared" si="22"/>
        <v>4257</v>
      </c>
      <c r="G77" s="99">
        <f t="shared" ref="G77:H77" si="23">SUM(G78:G79)</f>
        <v>6158</v>
      </c>
      <c r="H77" s="99">
        <f t="shared" si="23"/>
        <v>230505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</row>
    <row r="78" spans="1:20" ht="13.5" customHeight="1" x14ac:dyDescent="0.25">
      <c r="A78" s="107" t="s">
        <v>72</v>
      </c>
      <c r="B78" s="200">
        <f>ESA2010_feb25!B81-ESA2010_20_nov_24!B81</f>
        <v>0</v>
      </c>
      <c r="C78" s="109">
        <f>ESA2010_feb25!C81-ESA2010_20_nov_24!C81</f>
        <v>281.86600999999791</v>
      </c>
      <c r="D78" s="110">
        <f>ESA2010_feb25!D81-ESA2010_20_nov_24!D81</f>
        <v>1000</v>
      </c>
      <c r="E78" s="111">
        <f>ESA2010_feb25!E81-ESA2010_20_nov_24!E81+ESA2010_feb25!E85</f>
        <v>5412</v>
      </c>
      <c r="F78" s="111">
        <f>ESA2010_feb25!F81-ESA2010_20_nov_24!F81+ESA2010_feb25!F85</f>
        <v>6406</v>
      </c>
      <c r="G78" s="109">
        <f>ESA2010_feb25!G81-ESA2010_20_nov_24!G81+ESA2010_feb25!G85</f>
        <v>6476</v>
      </c>
      <c r="H78" s="109">
        <f>ESA2010_feb25!H81-ESA2010_20_nov_24!H81+ESA2010_feb25!H85</f>
        <v>153897</v>
      </c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1:20" ht="14.25" customHeight="1" thickBot="1" x14ac:dyDescent="0.3">
      <c r="A79" s="114" t="s">
        <v>73</v>
      </c>
      <c r="B79" s="201">
        <f>ESA2010_feb25!B82-ESA2010_20_nov_24!B82</f>
        <v>0</v>
      </c>
      <c r="C79" s="202">
        <f>ESA2010_feb25!C82-ESA2010_20_nov_24!C82</f>
        <v>-1519.6039400000009</v>
      </c>
      <c r="D79" s="203">
        <f>ESA2010_feb25!D82-ESA2010_20_nov_24!D82</f>
        <v>-3818</v>
      </c>
      <c r="E79" s="201">
        <f>ESA2010_feb25!E82-ESA2010_20_nov_24!E82</f>
        <v>-1432</v>
      </c>
      <c r="F79" s="201">
        <f>ESA2010_feb25!F82-ESA2010_20_nov_24!F82</f>
        <v>-2149</v>
      </c>
      <c r="G79" s="202">
        <f>ESA2010_feb25!G82-ESA2010_20_nov_24!G82</f>
        <v>-318</v>
      </c>
      <c r="H79" s="202">
        <f>ESA2010_feb25!H82-ESA2010_20_nov_24!H82</f>
        <v>76608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1:20" ht="17.25" customHeight="1" thickBot="1" x14ac:dyDescent="0.35">
      <c r="A80" s="122"/>
      <c r="B80" s="204"/>
      <c r="C80" s="204"/>
      <c r="D80" s="204"/>
      <c r="E80" s="204"/>
      <c r="F80" s="204"/>
      <c r="G80" s="204"/>
      <c r="H80" s="204"/>
      <c r="I80" s="23"/>
      <c r="J80" s="23"/>
      <c r="K80" s="23"/>
      <c r="L80" s="23"/>
      <c r="M80" s="23"/>
      <c r="N80" s="23"/>
      <c r="O80" s="23"/>
      <c r="P80" s="23"/>
    </row>
    <row r="81" spans="1:16" s="127" customFormat="1" ht="14.25" customHeight="1" thickBot="1" x14ac:dyDescent="0.3">
      <c r="A81" s="102" t="s">
        <v>74</v>
      </c>
      <c r="B81" s="133">
        <f>ESA2010_feb25!B88-ESA2010_20_nov_24!B84</f>
        <v>0</v>
      </c>
      <c r="C81" s="129">
        <f>ESA2010_feb25!C88-ESA2010_20_nov_24!C84</f>
        <v>45828</v>
      </c>
      <c r="D81" s="130">
        <f>ESA2010_feb25!D88-ESA2010_20_nov_24!D84</f>
        <v>54845</v>
      </c>
      <c r="E81" s="133">
        <f>ESA2010_feb25!E88-ESA2010_20_nov_24!E84</f>
        <v>58580</v>
      </c>
      <c r="F81" s="132">
        <f>ESA2010_feb25!F88-ESA2010_20_nov_24!F84</f>
        <v>63026</v>
      </c>
      <c r="G81" s="129">
        <f>ESA2010_feb25!G88-ESA2010_20_nov_24!G84</f>
        <v>62064</v>
      </c>
      <c r="H81" s="129">
        <f>ESA2010_feb25!H88-ESA2010_20_nov_24!H84</f>
        <v>1409790</v>
      </c>
      <c r="I81" s="23"/>
      <c r="J81" s="23"/>
      <c r="K81" s="23"/>
      <c r="L81" s="23"/>
      <c r="M81" s="23"/>
      <c r="N81" s="23"/>
      <c r="O81" s="23"/>
      <c r="P81" s="23"/>
    </row>
    <row r="82" spans="1:16" ht="16.5" customHeight="1" thickBot="1" x14ac:dyDescent="0.35">
      <c r="A82" s="122"/>
      <c r="B82" s="227"/>
      <c r="C82" s="227"/>
      <c r="D82" s="227"/>
      <c r="E82" s="227"/>
      <c r="F82" s="227"/>
      <c r="G82" s="227"/>
      <c r="H82" s="227"/>
      <c r="I82" s="23"/>
      <c r="J82" s="23"/>
      <c r="K82" s="23"/>
      <c r="L82" s="23"/>
      <c r="M82" s="23"/>
      <c r="N82" s="23"/>
      <c r="O82" s="23"/>
      <c r="P82" s="23"/>
    </row>
    <row r="83" spans="1:16" ht="14.25" customHeight="1" thickBot="1" x14ac:dyDescent="0.3">
      <c r="A83" s="136" t="s">
        <v>75</v>
      </c>
      <c r="B83" s="205">
        <f t="shared" ref="B83:F83" si="24">SUM(B84,B87,B90)</f>
        <v>24009.596423512518</v>
      </c>
      <c r="C83" s="206">
        <f t="shared" si="24"/>
        <v>23326.008606455125</v>
      </c>
      <c r="D83" s="205">
        <f t="shared" si="24"/>
        <v>39578.785465882705</v>
      </c>
      <c r="E83" s="207">
        <f t="shared" si="24"/>
        <v>37735.776002538987</v>
      </c>
      <c r="F83" s="232">
        <f t="shared" si="24"/>
        <v>37022.501366867</v>
      </c>
      <c r="G83" s="206">
        <f t="shared" ref="G83:H83" si="25">SUM(G84,G87,G90)</f>
        <v>37678.023618169027</v>
      </c>
      <c r="H83" s="206">
        <f t="shared" si="25"/>
        <v>836081.44350000005</v>
      </c>
      <c r="I83" s="23"/>
      <c r="J83" s="23"/>
      <c r="K83" s="23"/>
      <c r="L83" s="23"/>
      <c r="M83" s="23"/>
      <c r="N83" s="23"/>
      <c r="O83" s="23"/>
      <c r="P83" s="23"/>
    </row>
    <row r="84" spans="1:16" ht="13.5" customHeight="1" x14ac:dyDescent="0.25">
      <c r="A84" s="53" t="s">
        <v>76</v>
      </c>
      <c r="B84" s="208">
        <f t="shared" ref="B84:F84" si="26">SUM(B85:B86)</f>
        <v>1.5785000000000005</v>
      </c>
      <c r="C84" s="209">
        <f t="shared" si="26"/>
        <v>0</v>
      </c>
      <c r="D84" s="210">
        <f t="shared" si="26"/>
        <v>0</v>
      </c>
      <c r="E84" s="211">
        <f t="shared" si="26"/>
        <v>0</v>
      </c>
      <c r="F84" s="233">
        <f t="shared" si="26"/>
        <v>0</v>
      </c>
      <c r="G84" s="209">
        <f t="shared" ref="G84:H84" si="27">SUM(G85:G86)</f>
        <v>0</v>
      </c>
      <c r="H84" s="209">
        <f t="shared" si="27"/>
        <v>2.4434999999999998</v>
      </c>
      <c r="I84" s="23"/>
      <c r="J84" s="23"/>
      <c r="K84" s="23"/>
      <c r="L84" s="23"/>
      <c r="M84" s="23"/>
      <c r="N84" s="23"/>
      <c r="O84" s="23"/>
      <c r="P84" s="23"/>
    </row>
    <row r="85" spans="1:16" ht="13.5" customHeight="1" x14ac:dyDescent="0.25">
      <c r="A85" s="212" t="s">
        <v>8</v>
      </c>
      <c r="B85" s="213">
        <f>ESA2010_feb25!B92-ESA2010_20_nov_24!B88</f>
        <v>0</v>
      </c>
      <c r="C85" s="144">
        <f>ESA2010_feb25!C92-ESA2010_20_nov_24!C88</f>
        <v>0</v>
      </c>
      <c r="D85" s="214">
        <f>ESA2010_feb25!D92-ESA2010_20_nov_24!D88</f>
        <v>0</v>
      </c>
      <c r="E85" s="146">
        <f>ESA2010_feb25!E92-ESA2010_20_nov_24!E88</f>
        <v>0</v>
      </c>
      <c r="F85" s="147">
        <f>ESA2010_feb25!F92-ESA2010_20_nov_24!F88</f>
        <v>0</v>
      </c>
      <c r="G85" s="144">
        <f>ESA2010_feb25!G92-ESA2010_20_nov_24!G88</f>
        <v>0</v>
      </c>
      <c r="H85" s="144">
        <f>ESA2010_feb25!H92-ESA2010_20_nov_24!H88</f>
        <v>0</v>
      </c>
      <c r="I85" s="23"/>
      <c r="J85" s="23"/>
      <c r="K85" s="23"/>
      <c r="L85" s="23"/>
      <c r="M85" s="23"/>
      <c r="N85" s="23"/>
      <c r="O85" s="23"/>
      <c r="P85" s="23"/>
    </row>
    <row r="86" spans="1:16" ht="13.5" customHeight="1" x14ac:dyDescent="0.25">
      <c r="A86" s="212" t="s">
        <v>9</v>
      </c>
      <c r="B86" s="213">
        <f>ESA2010_feb25!B93-ESA2010_20_nov_24!B89</f>
        <v>1.5785000000000005</v>
      </c>
      <c r="C86" s="144">
        <f>ESA2010_feb25!C93-ESA2010_20_nov_24!C89</f>
        <v>0</v>
      </c>
      <c r="D86" s="214">
        <f>ESA2010_feb25!D93-ESA2010_20_nov_24!D89</f>
        <v>0</v>
      </c>
      <c r="E86" s="146">
        <f>ESA2010_feb25!E93-ESA2010_20_nov_24!E89</f>
        <v>0</v>
      </c>
      <c r="F86" s="147">
        <f>ESA2010_feb25!F93-ESA2010_20_nov_24!F89</f>
        <v>0</v>
      </c>
      <c r="G86" s="144">
        <f>ESA2010_feb25!G93-ESA2010_20_nov_24!G89</f>
        <v>0</v>
      </c>
      <c r="H86" s="144">
        <f>ESA2010_feb25!H93-ESA2010_20_nov_24!H89</f>
        <v>2.4434999999999998</v>
      </c>
      <c r="I86" s="23"/>
      <c r="J86" s="23"/>
      <c r="K86" s="23"/>
      <c r="L86" s="23"/>
      <c r="M86" s="23"/>
      <c r="N86" s="23"/>
      <c r="O86" s="23"/>
      <c r="P86" s="23"/>
    </row>
    <row r="87" spans="1:16" ht="13.5" customHeight="1" x14ac:dyDescent="0.25">
      <c r="A87" s="53" t="s">
        <v>77</v>
      </c>
      <c r="B87" s="213">
        <f t="shared" ref="B87:E87" si="28">SUM(B88:B89)</f>
        <v>23981.536400001962</v>
      </c>
      <c r="C87" s="215">
        <f t="shared" si="28"/>
        <v>23326</v>
      </c>
      <c r="D87" s="216">
        <f t="shared" si="28"/>
        <v>39578.731874253222</v>
      </c>
      <c r="E87" s="217">
        <f t="shared" si="28"/>
        <v>37735.389192676783</v>
      </c>
      <c r="F87" s="234">
        <f t="shared" ref="F87:G87" si="29">SUM(F88:F89)</f>
        <v>37022.196977319079</v>
      </c>
      <c r="G87" s="215">
        <f t="shared" si="29"/>
        <v>37678.335668219865</v>
      </c>
      <c r="H87" s="215">
        <f t="shared" ref="H87" si="30">SUM(H88:H89)</f>
        <v>785018</v>
      </c>
      <c r="I87" s="23"/>
      <c r="J87" s="23"/>
      <c r="K87" s="23"/>
      <c r="L87" s="23"/>
      <c r="M87" s="23"/>
      <c r="N87" s="23"/>
      <c r="O87" s="23"/>
      <c r="P87" s="23"/>
    </row>
    <row r="88" spans="1:16" ht="13.5" customHeight="1" x14ac:dyDescent="0.25">
      <c r="A88" s="212" t="s">
        <v>8</v>
      </c>
      <c r="B88" s="213">
        <f>ESA2010_feb25!B95-ESA2010_20_nov_24!B91</f>
        <v>6756.3728817800293</v>
      </c>
      <c r="C88" s="144">
        <f>ESA2010_feb25!C95-ESA2010_20_nov_24!C91</f>
        <v>21510</v>
      </c>
      <c r="D88" s="214">
        <f>ESA2010_feb25!D95-ESA2010_20_nov_24!D91</f>
        <v>859.54652360302862</v>
      </c>
      <c r="E88" s="146">
        <f>ESA2010_feb25!E95-ESA2010_20_nov_24!E91</f>
        <v>-892.53153443650808</v>
      </c>
      <c r="F88" s="147">
        <f>ESA2010_feb25!F95-ESA2010_20_nov_24!F91</f>
        <v>-1881.0700788844842</v>
      </c>
      <c r="G88" s="144">
        <f>ESA2010_feb25!G95-ESA2010_20_nov_24!G91</f>
        <v>-1485.1997339185327</v>
      </c>
      <c r="H88" s="144">
        <f>ESA2010_feb25!H95-ESA2010_20_nov_24!H91</f>
        <v>594411</v>
      </c>
      <c r="I88" s="23"/>
      <c r="J88" s="23"/>
      <c r="K88" s="23"/>
      <c r="L88" s="23"/>
      <c r="M88" s="23"/>
      <c r="N88" s="23"/>
      <c r="O88" s="23"/>
      <c r="P88" s="23"/>
    </row>
    <row r="89" spans="1:16" ht="14.25" customHeight="1" x14ac:dyDescent="0.25">
      <c r="A89" s="212" t="s">
        <v>9</v>
      </c>
      <c r="B89" s="213">
        <f>ESA2010_feb25!B96-ESA2010_20_nov_24!B92</f>
        <v>17225.163518221932</v>
      </c>
      <c r="C89" s="144">
        <f>ESA2010_feb25!C96-ESA2010_20_nov_24!C92</f>
        <v>1816</v>
      </c>
      <c r="D89" s="214">
        <f>ESA2010_feb25!D96-ESA2010_20_nov_24!D92</f>
        <v>38719.185350650194</v>
      </c>
      <c r="E89" s="146">
        <f>ESA2010_feb25!E96-ESA2010_20_nov_24!E92</f>
        <v>38627.920727113291</v>
      </c>
      <c r="F89" s="147">
        <f>ESA2010_feb25!F96-ESA2010_20_nov_24!F92</f>
        <v>38903.267056203564</v>
      </c>
      <c r="G89" s="144">
        <f>ESA2010_feb25!G96-ESA2010_20_nov_24!G92</f>
        <v>39163.535402138397</v>
      </c>
      <c r="H89" s="144">
        <f>ESA2010_feb25!H96-ESA2010_20_nov_24!H92</f>
        <v>190607</v>
      </c>
      <c r="I89" s="23"/>
      <c r="J89" s="23"/>
      <c r="K89" s="23"/>
      <c r="L89" s="23"/>
      <c r="M89" s="23"/>
      <c r="N89" s="23"/>
      <c r="O89" s="23"/>
      <c r="P89" s="23"/>
    </row>
    <row r="90" spans="1:16" ht="14.25" customHeight="1" x14ac:dyDescent="0.25">
      <c r="A90" s="192" t="s">
        <v>78</v>
      </c>
      <c r="B90" s="155">
        <f t="shared" ref="B90:E90" si="31">SUM(B91:B92)</f>
        <v>26.481523510556599</v>
      </c>
      <c r="C90" s="156">
        <f t="shared" si="31"/>
        <v>8.6064551260278677E-3</v>
      </c>
      <c r="D90" s="157">
        <f t="shared" si="31"/>
        <v>5.3591629485708836E-2</v>
      </c>
      <c r="E90" s="158">
        <f t="shared" si="31"/>
        <v>0.38680986220606428</v>
      </c>
      <c r="F90" s="158">
        <f t="shared" ref="F90:G90" si="32">SUM(F91:F92)</f>
        <v>0.30438954791679862</v>
      </c>
      <c r="G90" s="159">
        <f t="shared" si="32"/>
        <v>-0.31205005083756987</v>
      </c>
      <c r="H90" s="159">
        <f t="shared" ref="H90" si="33">SUM(H91:H92)</f>
        <v>51061</v>
      </c>
      <c r="I90" s="23"/>
      <c r="J90" s="23"/>
      <c r="K90" s="23"/>
      <c r="L90" s="23"/>
      <c r="M90" s="23"/>
      <c r="N90" s="23"/>
      <c r="O90" s="23"/>
      <c r="P90" s="23"/>
    </row>
    <row r="91" spans="1:16" ht="14.25" customHeight="1" x14ac:dyDescent="0.25">
      <c r="A91" s="212" t="s">
        <v>8</v>
      </c>
      <c r="B91" s="149">
        <f>ESA2010_feb25!B98-ESA2010_20_nov_24!B94</f>
        <v>0</v>
      </c>
      <c r="C91" s="150">
        <f>ESA2010_feb25!C98-ESA2010_20_nov_24!C94</f>
        <v>0</v>
      </c>
      <c r="D91" s="151">
        <f>ESA2010_feb25!D98-ESA2010_20_nov_24!D94</f>
        <v>0</v>
      </c>
      <c r="E91" s="151">
        <f>ESA2010_feb25!E98-ESA2010_20_nov_24!E94</f>
        <v>0</v>
      </c>
      <c r="F91" s="221">
        <f>ESA2010_feb25!F98-ESA2010_20_nov_24!F94</f>
        <v>0</v>
      </c>
      <c r="G91" s="150">
        <f>ESA2010_feb25!G98-ESA2010_20_nov_24!G94</f>
        <v>0</v>
      </c>
      <c r="H91" s="150">
        <f>ESA2010_feb25!H98-ESA2010_20_nov_24!H94</f>
        <v>47351</v>
      </c>
      <c r="I91" s="23"/>
      <c r="J91" s="23"/>
      <c r="K91" s="23"/>
      <c r="L91" s="23"/>
      <c r="M91" s="23"/>
      <c r="N91" s="23"/>
      <c r="O91" s="23"/>
      <c r="P91" s="23"/>
    </row>
    <row r="92" spans="1:16" ht="14.25" customHeight="1" thickBot="1" x14ac:dyDescent="0.3">
      <c r="A92" s="161" t="s">
        <v>9</v>
      </c>
      <c r="B92" s="162">
        <f>ESA2010_feb25!B99-ESA2010_20_nov_24!B95</f>
        <v>26.481523510556599</v>
      </c>
      <c r="C92" s="163">
        <f>ESA2010_feb25!C99-ESA2010_20_nov_24!C95</f>
        <v>8.6064551260278677E-3</v>
      </c>
      <c r="D92" s="162">
        <f>ESA2010_feb25!D99-ESA2010_20_nov_24!D95</f>
        <v>5.3591629485708836E-2</v>
      </c>
      <c r="E92" s="162">
        <f>ESA2010_feb25!E99-ESA2010_20_nov_24!E95</f>
        <v>0.38680986220606428</v>
      </c>
      <c r="F92" s="222">
        <f>ESA2010_feb25!F99-ESA2010_20_nov_24!F95</f>
        <v>0.30438954791679862</v>
      </c>
      <c r="G92" s="163">
        <f>ESA2010_feb25!G99-ESA2010_20_nov_24!G95</f>
        <v>-0.31205005083756987</v>
      </c>
      <c r="H92" s="163">
        <f>ESA2010_feb25!H99-ESA2010_20_nov_24!H95</f>
        <v>3710</v>
      </c>
      <c r="I92" s="23"/>
      <c r="J92" s="23"/>
      <c r="K92" s="23"/>
      <c r="L92" s="23"/>
      <c r="M92" s="23"/>
      <c r="N92" s="23"/>
      <c r="O92" s="23"/>
      <c r="P92" s="23"/>
    </row>
    <row r="93" spans="1:16" ht="14.25" customHeight="1" x14ac:dyDescent="0.25">
      <c r="A93" s="218"/>
      <c r="B93" s="219"/>
      <c r="C93" s="219"/>
      <c r="D93" s="219"/>
      <c r="E93" s="219"/>
      <c r="F93" s="219"/>
      <c r="G93" s="219"/>
      <c r="H93" s="219"/>
      <c r="I93" s="23"/>
      <c r="J93" s="23"/>
      <c r="K93" s="23"/>
      <c r="L93" s="23"/>
      <c r="M93" s="23"/>
      <c r="N93" s="23"/>
    </row>
    <row r="94" spans="1:16" x14ac:dyDescent="0.25">
      <c r="B94" s="226"/>
      <c r="C94" s="226"/>
      <c r="D94" s="226"/>
      <c r="E94" s="226"/>
      <c r="F94" s="226"/>
      <c r="G94" s="226"/>
      <c r="H94" s="226"/>
      <c r="I94" s="23"/>
      <c r="J94" s="23"/>
      <c r="K94" s="23"/>
      <c r="L94" s="23"/>
      <c r="M94" s="23"/>
    </row>
    <row r="95" spans="1:16" ht="13" x14ac:dyDescent="0.3">
      <c r="A95" s="220"/>
      <c r="B95" s="134"/>
      <c r="C95" s="134"/>
      <c r="D95" s="134"/>
      <c r="E95" s="134"/>
      <c r="F95" s="134"/>
      <c r="G95" s="134"/>
      <c r="H95" s="134"/>
      <c r="I95" s="22"/>
      <c r="J95" s="22"/>
      <c r="K95" s="22"/>
      <c r="L95" s="22"/>
      <c r="M95" s="22"/>
    </row>
    <row r="96" spans="1:16" x14ac:dyDescent="0.25">
      <c r="B96" s="166"/>
      <c r="C96" s="166"/>
      <c r="D96" s="166"/>
      <c r="E96" s="166"/>
      <c r="F96" s="166"/>
      <c r="G96" s="166"/>
      <c r="H96" s="166"/>
    </row>
    <row r="97" spans="2:8" x14ac:dyDescent="0.25">
      <c r="B97" s="134"/>
      <c r="C97" s="134"/>
      <c r="D97" s="134"/>
      <c r="E97" s="134"/>
      <c r="F97" s="134"/>
      <c r="G97" s="134"/>
      <c r="H97" s="134"/>
    </row>
    <row r="98" spans="2:8" x14ac:dyDescent="0.25">
      <c r="B98" s="134"/>
      <c r="C98" s="134"/>
      <c r="D98" s="134"/>
      <c r="E98" s="134"/>
      <c r="F98" s="134"/>
      <c r="G98" s="134"/>
      <c r="H98" s="134"/>
    </row>
    <row r="99" spans="2:8" x14ac:dyDescent="0.25">
      <c r="B99" s="134"/>
      <c r="C99" s="134"/>
      <c r="D99" s="134"/>
      <c r="E99" s="134"/>
      <c r="F99" s="134"/>
      <c r="G99" s="134"/>
      <c r="H99" s="134"/>
    </row>
    <row r="100" spans="2:8" x14ac:dyDescent="0.25">
      <c r="B100" s="134"/>
      <c r="C100" s="134"/>
      <c r="D100" s="134"/>
      <c r="E100" s="134"/>
      <c r="F100" s="134"/>
      <c r="G100" s="134"/>
      <c r="H100" s="134"/>
    </row>
    <row r="101" spans="2:8" x14ac:dyDescent="0.25">
      <c r="B101" s="134"/>
      <c r="C101" s="134"/>
      <c r="D101" s="134"/>
      <c r="E101" s="134"/>
      <c r="F101" s="134"/>
      <c r="G101" s="134"/>
      <c r="H101" s="134"/>
    </row>
    <row r="102" spans="2:8" x14ac:dyDescent="0.25">
      <c r="B102" s="134"/>
      <c r="C102" s="134"/>
      <c r="D102" s="134"/>
      <c r="E102" s="134"/>
      <c r="F102" s="134"/>
      <c r="G102" s="134"/>
      <c r="H102" s="134"/>
    </row>
    <row r="103" spans="2:8" x14ac:dyDescent="0.25">
      <c r="B103" s="134"/>
      <c r="C103" s="134"/>
      <c r="D103" s="134"/>
      <c r="E103" s="134"/>
      <c r="F103" s="134"/>
      <c r="G103" s="134"/>
      <c r="H103" s="134"/>
    </row>
    <row r="104" spans="2:8" x14ac:dyDescent="0.25">
      <c r="B104" s="134"/>
      <c r="C104" s="134"/>
      <c r="D104" s="134"/>
      <c r="E104" s="134"/>
      <c r="F104" s="134"/>
      <c r="G104" s="134"/>
      <c r="H104" s="134"/>
    </row>
    <row r="105" spans="2:8" x14ac:dyDescent="0.25">
      <c r="B105" s="134"/>
      <c r="C105" s="134"/>
      <c r="D105" s="134"/>
      <c r="E105" s="134"/>
      <c r="F105" s="134"/>
      <c r="G105" s="134"/>
      <c r="H105" s="134"/>
    </row>
    <row r="106" spans="2:8" x14ac:dyDescent="0.25">
      <c r="B106" s="134"/>
      <c r="C106" s="134"/>
      <c r="D106" s="134"/>
      <c r="E106" s="134"/>
      <c r="F106" s="134"/>
      <c r="G106" s="134"/>
      <c r="H106" s="134"/>
    </row>
    <row r="107" spans="2:8" x14ac:dyDescent="0.25">
      <c r="B107" s="134"/>
      <c r="C107" s="134"/>
      <c r="D107" s="134"/>
      <c r="E107" s="134"/>
      <c r="F107" s="134"/>
      <c r="G107" s="134"/>
      <c r="H107" s="134"/>
    </row>
    <row r="108" spans="2:8" x14ac:dyDescent="0.25">
      <c r="B108" s="134"/>
      <c r="C108" s="134"/>
      <c r="D108" s="134"/>
      <c r="E108" s="134"/>
      <c r="F108" s="134"/>
      <c r="G108" s="134"/>
      <c r="H108" s="134"/>
    </row>
    <row r="109" spans="2:8" x14ac:dyDescent="0.25">
      <c r="B109" s="134"/>
      <c r="C109" s="134"/>
      <c r="D109" s="134"/>
      <c r="E109" s="134"/>
      <c r="F109" s="134"/>
      <c r="G109" s="134"/>
      <c r="H109" s="134"/>
    </row>
    <row r="110" spans="2:8" x14ac:dyDescent="0.25">
      <c r="B110" s="134"/>
      <c r="C110" s="134"/>
      <c r="D110" s="134"/>
      <c r="E110" s="134"/>
      <c r="F110" s="134"/>
      <c r="G110" s="134"/>
      <c r="H110" s="134"/>
    </row>
    <row r="111" spans="2:8" x14ac:dyDescent="0.25">
      <c r="B111" s="134"/>
      <c r="C111" s="134"/>
      <c r="D111" s="134"/>
      <c r="E111" s="134"/>
      <c r="F111" s="134"/>
      <c r="G111" s="134"/>
      <c r="H111" s="134"/>
    </row>
    <row r="112" spans="2:8" x14ac:dyDescent="0.25">
      <c r="B112" s="134"/>
      <c r="C112" s="134"/>
      <c r="D112" s="134"/>
      <c r="E112" s="134"/>
      <c r="F112" s="134"/>
      <c r="G112" s="134"/>
      <c r="H112" s="134"/>
    </row>
    <row r="113" spans="2:2" x14ac:dyDescent="0.25">
      <c r="B113" s="134"/>
    </row>
    <row r="114" spans="2:2" x14ac:dyDescent="0.25">
      <c r="B114" s="134"/>
    </row>
    <row r="115" spans="2:2" x14ac:dyDescent="0.25">
      <c r="B115" s="134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86"/>
  <sheetViews>
    <sheetView showGridLines="0" zoomScaleNormal="100" workbookViewId="0">
      <selection activeCell="A2" sqref="A2"/>
    </sheetView>
  </sheetViews>
  <sheetFormatPr defaultColWidth="9.1796875" defaultRowHeight="13.5" customHeight="1" x14ac:dyDescent="0.25"/>
  <cols>
    <col min="1" max="1" width="43.54296875" style="1" customWidth="1"/>
    <col min="2" max="8" width="12.54296875" style="2" customWidth="1"/>
    <col min="9" max="9" width="9.1796875" style="1"/>
    <col min="10" max="10" width="9.90625" style="1" bestFit="1" customWidth="1"/>
    <col min="11" max="16384" width="9.1796875" style="1"/>
  </cols>
  <sheetData>
    <row r="1" spans="1:16" ht="15.75" customHeight="1" x14ac:dyDescent="0.25">
      <c r="A1" s="4" t="s">
        <v>101</v>
      </c>
      <c r="B1" s="5"/>
      <c r="C1" s="5"/>
      <c r="D1" s="5"/>
      <c r="E1" s="5"/>
      <c r="F1" s="5"/>
      <c r="G1" s="5"/>
      <c r="H1" s="5"/>
    </row>
    <row r="2" spans="1:16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</row>
    <row r="3" spans="1:16" ht="13.5" customHeight="1" thickBot="1" x14ac:dyDescent="0.3">
      <c r="A3" s="11" t="s">
        <v>1</v>
      </c>
      <c r="B3" s="9" t="s">
        <v>2</v>
      </c>
      <c r="C3" s="343" t="s">
        <v>3</v>
      </c>
      <c r="D3" s="406" t="s">
        <v>4</v>
      </c>
      <c r="E3" s="407"/>
      <c r="F3" s="407"/>
      <c r="G3" s="407"/>
      <c r="H3" s="408"/>
      <c r="J3" s="22"/>
      <c r="K3" s="22"/>
      <c r="L3" s="22"/>
      <c r="M3" s="22"/>
      <c r="N3" s="22"/>
      <c r="O3" s="22"/>
      <c r="P3" s="22"/>
    </row>
    <row r="4" spans="1:16" ht="14.25" customHeight="1" thickBot="1" x14ac:dyDescent="0.3">
      <c r="A4" s="12"/>
      <c r="B4" s="13">
        <v>2023</v>
      </c>
      <c r="C4" s="15">
        <v>2024</v>
      </c>
      <c r="D4" s="348">
        <v>2025</v>
      </c>
      <c r="E4" s="319">
        <v>2026</v>
      </c>
      <c r="F4" s="319">
        <v>2027</v>
      </c>
      <c r="G4" s="335">
        <v>2028</v>
      </c>
      <c r="H4" s="347">
        <v>2029</v>
      </c>
      <c r="J4" s="22"/>
      <c r="K4" s="22"/>
      <c r="L4" s="22"/>
      <c r="M4" s="22"/>
      <c r="N4" s="22"/>
      <c r="O4" s="22"/>
      <c r="P4" s="22"/>
    </row>
    <row r="5" spans="1:16" ht="13.5" customHeight="1" x14ac:dyDescent="0.25">
      <c r="A5" s="16" t="s">
        <v>5</v>
      </c>
      <c r="B5" s="17">
        <f>B6+B12+B16</f>
        <v>9457643.3008853067</v>
      </c>
      <c r="C5" s="18">
        <f t="shared" ref="C5:H5" si="0">C6+C12+C16</f>
        <v>9991866</v>
      </c>
      <c r="D5" s="19">
        <f t="shared" si="0"/>
        <v>11093766.073832829</v>
      </c>
      <c r="E5" s="20">
        <f t="shared" si="0"/>
        <v>11578083.918750422</v>
      </c>
      <c r="F5" s="20">
        <f t="shared" si="0"/>
        <v>12039951.910323378</v>
      </c>
      <c r="G5" s="286">
        <f t="shared" si="0"/>
        <v>12598644.235003822</v>
      </c>
      <c r="H5" s="333">
        <f t="shared" si="0"/>
        <v>0</v>
      </c>
      <c r="I5" s="22"/>
      <c r="J5" s="22"/>
      <c r="K5" s="22"/>
      <c r="L5" s="22"/>
      <c r="M5" s="22"/>
      <c r="N5" s="22"/>
      <c r="O5" s="22"/>
      <c r="P5" s="22"/>
    </row>
    <row r="6" spans="1:16" ht="13.5" customHeight="1" x14ac:dyDescent="0.25">
      <c r="A6" s="24" t="s">
        <v>6</v>
      </c>
      <c r="B6" s="25">
        <f t="shared" ref="B6:H6" si="1">B7+B8</f>
        <v>4662099.9692753078</v>
      </c>
      <c r="C6" s="26">
        <f t="shared" si="1"/>
        <v>4760720</v>
      </c>
      <c r="D6" s="27">
        <f t="shared" si="1"/>
        <v>5157488</v>
      </c>
      <c r="E6" s="28">
        <f t="shared" si="1"/>
        <v>5405705</v>
      </c>
      <c r="F6" s="28">
        <f t="shared" si="1"/>
        <v>5724091</v>
      </c>
      <c r="G6" s="55">
        <f t="shared" si="1"/>
        <v>6046616.7279947912</v>
      </c>
      <c r="H6" s="297">
        <f t="shared" si="1"/>
        <v>0</v>
      </c>
      <c r="I6" s="22"/>
      <c r="J6" s="22"/>
      <c r="K6" s="22"/>
      <c r="L6" s="22"/>
      <c r="M6" s="22"/>
      <c r="N6" s="22"/>
      <c r="O6" s="22"/>
      <c r="P6" s="22"/>
    </row>
    <row r="7" spans="1:16" ht="13.5" customHeight="1" x14ac:dyDescent="0.25">
      <c r="A7" s="29" t="s">
        <v>8</v>
      </c>
      <c r="B7" s="30">
        <v>4534642.9692753078</v>
      </c>
      <c r="C7" s="31">
        <v>4619214</v>
      </c>
      <c r="D7" s="32">
        <v>4996200</v>
      </c>
      <c r="E7" s="33">
        <v>5242429</v>
      </c>
      <c r="F7" s="34">
        <v>5561663</v>
      </c>
      <c r="G7" s="33">
        <v>5880992.7279947912</v>
      </c>
      <c r="H7" s="334"/>
      <c r="I7" s="22"/>
      <c r="J7" s="22"/>
      <c r="K7" s="22"/>
      <c r="L7" s="22"/>
      <c r="M7" s="22"/>
      <c r="N7" s="22"/>
      <c r="O7" s="22"/>
      <c r="P7" s="22"/>
    </row>
    <row r="8" spans="1:16" ht="13.5" customHeight="1" x14ac:dyDescent="0.25">
      <c r="A8" s="29" t="s">
        <v>9</v>
      </c>
      <c r="B8" s="30">
        <v>127457</v>
      </c>
      <c r="C8" s="31">
        <v>141506</v>
      </c>
      <c r="D8" s="32">
        <v>161288</v>
      </c>
      <c r="E8" s="33">
        <v>163276</v>
      </c>
      <c r="F8" s="34">
        <v>162428</v>
      </c>
      <c r="G8" s="33">
        <v>165624</v>
      </c>
      <c r="H8" s="334"/>
      <c r="I8" s="22"/>
      <c r="J8" s="22"/>
      <c r="K8" s="22"/>
      <c r="L8" s="22"/>
      <c r="M8" s="22"/>
      <c r="N8" s="22"/>
      <c r="O8" s="22"/>
      <c r="P8" s="22"/>
    </row>
    <row r="9" spans="1:16" ht="13.5" customHeight="1" x14ac:dyDescent="0.25">
      <c r="A9" s="36" t="s">
        <v>10</v>
      </c>
      <c r="B9" s="30">
        <v>1139848.2456872247</v>
      </c>
      <c r="C9" s="31">
        <v>1325832</v>
      </c>
      <c r="D9" s="32">
        <v>1720449.6800000002</v>
      </c>
      <c r="E9" s="33">
        <v>1554876.0399999996</v>
      </c>
      <c r="F9" s="34">
        <v>1673040.5319999999</v>
      </c>
      <c r="G9" s="33">
        <v>1732886.027258463</v>
      </c>
      <c r="H9" s="334"/>
      <c r="I9" s="22"/>
      <c r="J9" s="22"/>
      <c r="K9" s="22"/>
      <c r="L9" s="22"/>
      <c r="M9" s="22"/>
      <c r="N9" s="22"/>
      <c r="O9" s="22"/>
      <c r="P9" s="22"/>
    </row>
    <row r="10" spans="1:16" ht="13.5" customHeight="1" x14ac:dyDescent="0.25">
      <c r="A10" s="36" t="s">
        <v>11</v>
      </c>
      <c r="B10" s="30">
        <v>2465576.2092096582</v>
      </c>
      <c r="C10" s="31">
        <v>2404421</v>
      </c>
      <c r="D10" s="32">
        <v>2237650.92</v>
      </c>
      <c r="E10" s="33">
        <v>2508045.5933333337</v>
      </c>
      <c r="F10" s="34">
        <v>2638449.358</v>
      </c>
      <c r="G10" s="33">
        <v>2809533.5946876085</v>
      </c>
      <c r="H10" s="334"/>
      <c r="I10" s="22"/>
      <c r="J10" s="22"/>
      <c r="K10" s="22"/>
      <c r="L10" s="22"/>
      <c r="M10" s="22"/>
      <c r="N10" s="22"/>
      <c r="O10" s="22"/>
      <c r="P10" s="22"/>
    </row>
    <row r="11" spans="1:16" ht="13.5" customHeight="1" x14ac:dyDescent="0.25">
      <c r="A11" s="36" t="s">
        <v>12</v>
      </c>
      <c r="B11" s="30">
        <v>1056675.514378425</v>
      </c>
      <c r="C11" s="31">
        <v>1030467</v>
      </c>
      <c r="D11" s="32">
        <v>1199387.3999999999</v>
      </c>
      <c r="E11" s="33">
        <v>1342783.3666666667</v>
      </c>
      <c r="F11" s="34">
        <v>1412601.11</v>
      </c>
      <c r="G11" s="33">
        <v>1504197.1060487197</v>
      </c>
      <c r="H11" s="334"/>
      <c r="I11" s="22"/>
      <c r="J11" s="22"/>
      <c r="K11" s="22"/>
      <c r="L11" s="22"/>
      <c r="M11" s="22"/>
      <c r="N11" s="22"/>
      <c r="O11" s="22"/>
      <c r="P11" s="22"/>
    </row>
    <row r="12" spans="1:16" ht="13.5" customHeight="1" x14ac:dyDescent="0.25">
      <c r="A12" s="24" t="s">
        <v>13</v>
      </c>
      <c r="B12" s="37">
        <v>4364969</v>
      </c>
      <c r="C12" s="31">
        <v>4712474</v>
      </c>
      <c r="D12" s="32">
        <v>5425705.0738328286</v>
      </c>
      <c r="E12" s="33">
        <v>5660198.9187504221</v>
      </c>
      <c r="F12" s="34">
        <v>5759244.9103233777</v>
      </c>
      <c r="G12" s="33">
        <v>5998926.5070090303</v>
      </c>
      <c r="H12" s="334"/>
      <c r="I12" s="22"/>
      <c r="J12" s="22"/>
      <c r="K12" s="22"/>
      <c r="L12" s="22"/>
      <c r="M12" s="22"/>
      <c r="N12" s="22"/>
      <c r="O12" s="22"/>
      <c r="P12" s="22"/>
    </row>
    <row r="13" spans="1:16" ht="13.5" customHeight="1" x14ac:dyDescent="0.25">
      <c r="A13" s="24" t="s">
        <v>10</v>
      </c>
      <c r="B13" s="37">
        <v>4039171</v>
      </c>
      <c r="C13" s="31">
        <v>4374551</v>
      </c>
      <c r="D13" s="282">
        <v>5425705.0738328286</v>
      </c>
      <c r="E13" s="283">
        <v>5660198.9187504221</v>
      </c>
      <c r="F13" s="34">
        <v>5759244.9103233777</v>
      </c>
      <c r="G13" s="33">
        <v>5998926.5070090303</v>
      </c>
      <c r="H13" s="334"/>
      <c r="I13" s="22"/>
      <c r="J13" s="22"/>
      <c r="K13" s="22"/>
      <c r="L13" s="22"/>
      <c r="M13" s="22"/>
      <c r="N13" s="22"/>
      <c r="O13" s="22"/>
      <c r="P13" s="22"/>
    </row>
    <row r="14" spans="1:16" ht="13.5" customHeight="1" x14ac:dyDescent="0.25">
      <c r="A14" s="24" t="s">
        <v>11</v>
      </c>
      <c r="B14" s="37">
        <v>228059</v>
      </c>
      <c r="C14" s="31">
        <v>236546</v>
      </c>
      <c r="D14" s="282">
        <v>0</v>
      </c>
      <c r="E14" s="283">
        <v>0</v>
      </c>
      <c r="F14" s="34">
        <v>0</v>
      </c>
      <c r="G14" s="33">
        <v>0</v>
      </c>
      <c r="H14" s="334"/>
      <c r="I14" s="22"/>
      <c r="J14" s="22"/>
      <c r="K14" s="22"/>
      <c r="L14" s="22"/>
      <c r="M14" s="22"/>
      <c r="N14" s="22"/>
      <c r="O14" s="22"/>
      <c r="P14" s="22"/>
    </row>
    <row r="15" spans="1:16" ht="13.5" customHeight="1" x14ac:dyDescent="0.25">
      <c r="A15" s="24" t="s">
        <v>12</v>
      </c>
      <c r="B15" s="37">
        <v>97739</v>
      </c>
      <c r="C15" s="31">
        <v>101377</v>
      </c>
      <c r="D15" s="282">
        <v>0</v>
      </c>
      <c r="E15" s="283">
        <v>0</v>
      </c>
      <c r="F15" s="34">
        <v>0</v>
      </c>
      <c r="G15" s="33">
        <v>0</v>
      </c>
      <c r="H15" s="334"/>
      <c r="I15" s="22"/>
      <c r="J15" s="22"/>
      <c r="K15" s="22"/>
      <c r="L15" s="22"/>
      <c r="M15" s="22"/>
      <c r="N15" s="22"/>
      <c r="O15" s="22"/>
      <c r="P15" s="22"/>
    </row>
    <row r="16" spans="1:16" ht="13.5" customHeight="1" x14ac:dyDescent="0.25">
      <c r="A16" s="24" t="s">
        <v>15</v>
      </c>
      <c r="B16" s="38">
        <v>430574.33160999999</v>
      </c>
      <c r="C16" s="26">
        <v>518672</v>
      </c>
      <c r="D16" s="39">
        <v>510573</v>
      </c>
      <c r="E16" s="40">
        <v>512180</v>
      </c>
      <c r="F16" s="28">
        <v>556616</v>
      </c>
      <c r="G16" s="55">
        <v>553101</v>
      </c>
      <c r="H16" s="297"/>
      <c r="I16" s="22"/>
      <c r="J16" s="22"/>
      <c r="K16" s="22"/>
      <c r="L16" s="22"/>
      <c r="M16" s="22"/>
      <c r="N16" s="22"/>
      <c r="O16" s="22"/>
      <c r="P16" s="22"/>
    </row>
    <row r="17" spans="1:16" ht="13.5" customHeight="1" x14ac:dyDescent="0.25">
      <c r="A17" s="41" t="s">
        <v>16</v>
      </c>
      <c r="B17" s="42">
        <f t="shared" ref="B17:H17" si="2">B18+B19</f>
        <v>12447876.52565</v>
      </c>
      <c r="C17" s="43">
        <f t="shared" si="2"/>
        <v>12571185</v>
      </c>
      <c r="D17" s="44">
        <f t="shared" si="2"/>
        <v>14429720</v>
      </c>
      <c r="E17" s="45">
        <f t="shared" si="2"/>
        <v>14926456.5166</v>
      </c>
      <c r="F17" s="45">
        <f t="shared" si="2"/>
        <v>15003696.5666</v>
      </c>
      <c r="G17" s="287">
        <f t="shared" si="2"/>
        <v>15550385.862031821</v>
      </c>
      <c r="H17" s="298">
        <f t="shared" si="2"/>
        <v>0</v>
      </c>
      <c r="I17" s="22"/>
      <c r="J17" s="22"/>
      <c r="K17" s="22"/>
      <c r="L17" s="22"/>
      <c r="M17" s="22"/>
      <c r="N17" s="22"/>
      <c r="O17" s="22"/>
      <c r="P17" s="22"/>
    </row>
    <row r="18" spans="1:16" ht="13.5" customHeight="1" x14ac:dyDescent="0.25">
      <c r="A18" s="24" t="s">
        <v>17</v>
      </c>
      <c r="B18" s="38">
        <v>9847829.82075</v>
      </c>
      <c r="C18" s="26">
        <v>9864507</v>
      </c>
      <c r="D18" s="39">
        <v>11526544</v>
      </c>
      <c r="E18" s="40">
        <v>11874028.5166</v>
      </c>
      <c r="F18" s="28">
        <v>11884639.5666</v>
      </c>
      <c r="G18" s="55">
        <v>12296670.862031821</v>
      </c>
      <c r="H18" s="297"/>
      <c r="I18" s="22"/>
      <c r="J18" s="22"/>
      <c r="K18" s="22"/>
      <c r="L18" s="22"/>
      <c r="M18" s="22"/>
      <c r="N18" s="22"/>
      <c r="O18" s="22"/>
      <c r="P18" s="22"/>
    </row>
    <row r="19" spans="1:16" ht="13.5" customHeight="1" x14ac:dyDescent="0.25">
      <c r="A19" s="24" t="s">
        <v>18</v>
      </c>
      <c r="B19" s="25">
        <f>SUM(B20:B28)</f>
        <v>2600046.7049000002</v>
      </c>
      <c r="C19" s="26">
        <f t="shared" ref="C19:H19" si="3">SUM(C20:C28)</f>
        <v>2706678</v>
      </c>
      <c r="D19" s="32">
        <f t="shared" si="3"/>
        <v>2903176</v>
      </c>
      <c r="E19" s="33">
        <f t="shared" si="3"/>
        <v>3052428</v>
      </c>
      <c r="F19" s="28">
        <f t="shared" si="3"/>
        <v>3119057</v>
      </c>
      <c r="G19" s="55">
        <f t="shared" si="3"/>
        <v>3253715</v>
      </c>
      <c r="H19" s="297">
        <f t="shared" si="3"/>
        <v>0</v>
      </c>
      <c r="I19" s="22"/>
      <c r="J19" s="22"/>
      <c r="K19" s="22"/>
      <c r="L19" s="22"/>
      <c r="M19" s="22"/>
      <c r="N19" s="22"/>
      <c r="O19" s="22"/>
      <c r="P19" s="22"/>
    </row>
    <row r="20" spans="1:16" ht="13.5" customHeight="1" x14ac:dyDescent="0.25">
      <c r="A20" s="29" t="s">
        <v>19</v>
      </c>
      <c r="B20" s="38">
        <v>1315052.5247499999</v>
      </c>
      <c r="C20" s="26">
        <v>1342572</v>
      </c>
      <c r="D20" s="39">
        <v>1369642</v>
      </c>
      <c r="E20" s="40">
        <v>1399094</v>
      </c>
      <c r="F20" s="28">
        <v>1410838</v>
      </c>
      <c r="G20" s="55">
        <v>1434605</v>
      </c>
      <c r="H20" s="297"/>
      <c r="I20" s="22"/>
      <c r="J20" s="22"/>
      <c r="K20" s="22"/>
      <c r="L20" s="22"/>
      <c r="M20" s="22"/>
      <c r="N20" s="22"/>
      <c r="O20" s="22"/>
      <c r="P20" s="22"/>
    </row>
    <row r="21" spans="1:16" ht="13.5" customHeight="1" x14ac:dyDescent="0.25">
      <c r="A21" s="29" t="s">
        <v>20</v>
      </c>
      <c r="B21" s="38">
        <v>256028.68348000001</v>
      </c>
      <c r="C21" s="26">
        <v>250903</v>
      </c>
      <c r="D21" s="39">
        <v>287298</v>
      </c>
      <c r="E21" s="40">
        <v>288216</v>
      </c>
      <c r="F21" s="28">
        <v>290353</v>
      </c>
      <c r="G21" s="55">
        <v>290817</v>
      </c>
      <c r="H21" s="297"/>
      <c r="I21" s="22"/>
      <c r="J21" s="22"/>
      <c r="K21" s="22"/>
      <c r="L21" s="22"/>
      <c r="M21" s="22"/>
      <c r="N21" s="22"/>
      <c r="O21" s="22"/>
      <c r="P21" s="22"/>
    </row>
    <row r="22" spans="1:16" ht="13.5" customHeight="1" x14ac:dyDescent="0.25">
      <c r="A22" s="29" t="s">
        <v>21</v>
      </c>
      <c r="B22" s="38">
        <v>52897.642440000011</v>
      </c>
      <c r="C22" s="26">
        <v>56328</v>
      </c>
      <c r="D22" s="39">
        <v>56211</v>
      </c>
      <c r="E22" s="40">
        <v>56329</v>
      </c>
      <c r="F22" s="28">
        <v>56683</v>
      </c>
      <c r="G22" s="55">
        <v>56711</v>
      </c>
      <c r="H22" s="297"/>
      <c r="I22" s="22"/>
      <c r="J22" s="22"/>
      <c r="K22" s="22"/>
      <c r="L22" s="22"/>
      <c r="M22" s="22"/>
      <c r="N22" s="22"/>
      <c r="O22" s="22"/>
      <c r="P22" s="22"/>
    </row>
    <row r="23" spans="1:16" ht="13.5" customHeight="1" x14ac:dyDescent="0.25">
      <c r="A23" s="29" t="s">
        <v>22</v>
      </c>
      <c r="B23" s="38">
        <v>5068.7261299999991</v>
      </c>
      <c r="C23" s="26">
        <v>5236</v>
      </c>
      <c r="D23" s="39">
        <v>5210</v>
      </c>
      <c r="E23" s="40">
        <v>5207</v>
      </c>
      <c r="F23" s="28">
        <v>5226</v>
      </c>
      <c r="G23" s="55">
        <v>5216</v>
      </c>
      <c r="H23" s="297"/>
      <c r="I23" s="22"/>
      <c r="J23" s="22"/>
      <c r="K23" s="22"/>
      <c r="L23" s="22"/>
      <c r="M23" s="22"/>
      <c r="N23" s="22"/>
      <c r="O23" s="22"/>
      <c r="P23" s="22"/>
    </row>
    <row r="24" spans="1:16" ht="13.5" customHeight="1" x14ac:dyDescent="0.25">
      <c r="A24" s="29" t="s">
        <v>23</v>
      </c>
      <c r="B24" s="38">
        <v>936552.02467999991</v>
      </c>
      <c r="C24" s="26">
        <v>1017501</v>
      </c>
      <c r="D24" s="39">
        <v>1080947</v>
      </c>
      <c r="E24" s="40">
        <v>1174326</v>
      </c>
      <c r="F24" s="28">
        <v>1223820</v>
      </c>
      <c r="G24" s="55">
        <v>1332063</v>
      </c>
      <c r="H24" s="297"/>
      <c r="I24" s="22"/>
      <c r="J24" s="22"/>
      <c r="K24" s="22"/>
      <c r="L24" s="22"/>
      <c r="M24" s="22"/>
      <c r="N24" s="22"/>
      <c r="O24" s="22"/>
      <c r="P24" s="22"/>
    </row>
    <row r="25" spans="1:16" ht="13.5" customHeight="1" x14ac:dyDescent="0.25">
      <c r="A25" s="29" t="s">
        <v>24</v>
      </c>
      <c r="B25" s="38">
        <v>13138.471909999998</v>
      </c>
      <c r="C25" s="26">
        <v>13268</v>
      </c>
      <c r="D25" s="39">
        <v>13416</v>
      </c>
      <c r="E25" s="40">
        <v>13621</v>
      </c>
      <c r="F25" s="28">
        <v>13888</v>
      </c>
      <c r="G25" s="55">
        <v>14078</v>
      </c>
      <c r="H25" s="297"/>
      <c r="I25" s="22"/>
      <c r="J25" s="22"/>
      <c r="K25" s="22"/>
      <c r="L25" s="22"/>
      <c r="M25" s="22"/>
      <c r="N25" s="22"/>
      <c r="O25" s="22"/>
      <c r="P25" s="22"/>
    </row>
    <row r="26" spans="1:16" ht="13.5" customHeight="1" x14ac:dyDescent="0.25">
      <c r="A26" s="29" t="s">
        <v>25</v>
      </c>
      <c r="B26" s="38">
        <v>21109.318210000005</v>
      </c>
      <c r="C26" s="26">
        <v>20693</v>
      </c>
      <c r="D26" s="39">
        <v>20978</v>
      </c>
      <c r="E26" s="40">
        <v>21357</v>
      </c>
      <c r="F26" s="28">
        <v>21833</v>
      </c>
      <c r="G26" s="55">
        <v>22191</v>
      </c>
      <c r="H26" s="297"/>
      <c r="I26" s="22"/>
      <c r="J26" s="22"/>
      <c r="K26" s="22"/>
      <c r="L26" s="22"/>
      <c r="M26" s="22"/>
      <c r="N26" s="22"/>
      <c r="O26" s="22"/>
      <c r="P26" s="22"/>
    </row>
    <row r="27" spans="1:16" ht="13.5" customHeight="1" x14ac:dyDescent="0.25">
      <c r="A27" s="29" t="s">
        <v>26</v>
      </c>
      <c r="B27" s="38">
        <v>199.31329999999997</v>
      </c>
      <c r="C27" s="26">
        <v>177</v>
      </c>
      <c r="D27" s="39">
        <v>153</v>
      </c>
      <c r="E27" s="40">
        <v>133</v>
      </c>
      <c r="F27" s="28">
        <v>117</v>
      </c>
      <c r="G27" s="55">
        <v>101</v>
      </c>
      <c r="H27" s="297"/>
      <c r="I27" s="22"/>
      <c r="J27" s="22"/>
      <c r="K27" s="22"/>
      <c r="L27" s="22"/>
      <c r="M27" s="22"/>
      <c r="N27" s="22"/>
      <c r="O27" s="22"/>
      <c r="P27" s="22"/>
    </row>
    <row r="28" spans="1:16" ht="13.5" customHeight="1" x14ac:dyDescent="0.25">
      <c r="A28" s="29" t="s">
        <v>91</v>
      </c>
      <c r="B28" s="38"/>
      <c r="C28" s="26">
        <v>0</v>
      </c>
      <c r="D28" s="39">
        <v>69321</v>
      </c>
      <c r="E28" s="40">
        <v>94145</v>
      </c>
      <c r="F28" s="28">
        <v>96299</v>
      </c>
      <c r="G28" s="55">
        <v>97933</v>
      </c>
      <c r="H28" s="297"/>
      <c r="I28" s="22"/>
      <c r="J28" s="22"/>
      <c r="K28" s="22"/>
      <c r="L28" s="22"/>
      <c r="M28" s="22"/>
      <c r="N28" s="22"/>
      <c r="O28" s="22"/>
      <c r="P28" s="22"/>
    </row>
    <row r="29" spans="1:16" ht="13.5" customHeight="1" x14ac:dyDescent="0.25">
      <c r="A29" s="41" t="s">
        <v>27</v>
      </c>
      <c r="B29" s="42">
        <f t="shared" ref="B29:H29" si="4">SUM(B30:B33)</f>
        <v>37916.567119999992</v>
      </c>
      <c r="C29" s="43">
        <f t="shared" si="4"/>
        <v>35245</v>
      </c>
      <c r="D29" s="44">
        <f t="shared" si="4"/>
        <v>40335</v>
      </c>
      <c r="E29" s="45">
        <f t="shared" si="4"/>
        <v>43473</v>
      </c>
      <c r="F29" s="45">
        <f t="shared" si="4"/>
        <v>46812</v>
      </c>
      <c r="G29" s="287">
        <f t="shared" si="4"/>
        <v>50241</v>
      </c>
      <c r="H29" s="298">
        <f t="shared" si="4"/>
        <v>0</v>
      </c>
      <c r="I29" s="22"/>
      <c r="J29" s="22"/>
      <c r="K29" s="22"/>
      <c r="L29" s="22"/>
      <c r="M29" s="22"/>
      <c r="N29" s="22"/>
      <c r="O29" s="22"/>
      <c r="P29" s="22"/>
    </row>
    <row r="30" spans="1:16" ht="13.5" customHeight="1" x14ac:dyDescent="0.25">
      <c r="A30" s="24" t="s">
        <v>28</v>
      </c>
      <c r="B30" s="38">
        <v>12.173110000000001</v>
      </c>
      <c r="C30" s="26">
        <v>8</v>
      </c>
      <c r="D30" s="39">
        <v>0</v>
      </c>
      <c r="E30" s="40">
        <v>0</v>
      </c>
      <c r="F30" s="28">
        <v>0</v>
      </c>
      <c r="G30" s="55">
        <v>0</v>
      </c>
      <c r="H30" s="297">
        <v>0</v>
      </c>
      <c r="I30" s="22"/>
      <c r="J30" s="22"/>
      <c r="K30" s="22"/>
      <c r="L30" s="22"/>
      <c r="M30" s="22"/>
      <c r="N30" s="22"/>
      <c r="O30" s="22"/>
      <c r="P30" s="22"/>
    </row>
    <row r="31" spans="1:16" ht="13.5" customHeight="1" x14ac:dyDescent="0.25">
      <c r="A31" s="24" t="s">
        <v>29</v>
      </c>
      <c r="B31" s="38">
        <v>0.29043000000000002</v>
      </c>
      <c r="C31" s="26">
        <v>0</v>
      </c>
      <c r="D31" s="39">
        <v>0</v>
      </c>
      <c r="E31" s="40">
        <v>0</v>
      </c>
      <c r="F31" s="28">
        <v>0</v>
      </c>
      <c r="G31" s="55">
        <v>0</v>
      </c>
      <c r="H31" s="297">
        <v>0</v>
      </c>
      <c r="I31" s="22"/>
      <c r="J31" s="22"/>
      <c r="K31" s="22"/>
      <c r="L31" s="22"/>
      <c r="M31" s="22"/>
      <c r="N31" s="22"/>
      <c r="O31" s="22"/>
      <c r="P31" s="22"/>
    </row>
    <row r="32" spans="1:16" ht="13.5" customHeight="1" x14ac:dyDescent="0.25">
      <c r="A32" s="24" t="s">
        <v>30</v>
      </c>
      <c r="B32" s="38">
        <v>37904.103579999995</v>
      </c>
      <c r="C32" s="26">
        <v>35237</v>
      </c>
      <c r="D32" s="39">
        <v>40335</v>
      </c>
      <c r="E32" s="40">
        <v>43473</v>
      </c>
      <c r="F32" s="28">
        <v>46812</v>
      </c>
      <c r="G32" s="55">
        <v>50241</v>
      </c>
      <c r="H32" s="297"/>
      <c r="I32" s="22"/>
      <c r="J32" s="22"/>
      <c r="K32" s="22"/>
      <c r="L32" s="22"/>
      <c r="M32" s="22"/>
      <c r="N32" s="22"/>
      <c r="O32" s="22"/>
      <c r="P32" s="22"/>
    </row>
    <row r="33" spans="1:16" ht="13.5" customHeight="1" x14ac:dyDescent="0.25">
      <c r="A33" s="24" t="s">
        <v>31</v>
      </c>
      <c r="B33" s="38">
        <v>0</v>
      </c>
      <c r="C33" s="26">
        <v>0</v>
      </c>
      <c r="D33" s="39">
        <v>0</v>
      </c>
      <c r="E33" s="40">
        <v>0</v>
      </c>
      <c r="F33" s="28">
        <v>0</v>
      </c>
      <c r="G33" s="55">
        <v>0</v>
      </c>
      <c r="H33" s="297">
        <v>0</v>
      </c>
      <c r="I33" s="22"/>
      <c r="J33" s="22"/>
      <c r="K33" s="22"/>
      <c r="L33" s="22"/>
      <c r="M33" s="22"/>
      <c r="N33" s="22"/>
      <c r="O33" s="22"/>
      <c r="P33" s="22"/>
    </row>
    <row r="34" spans="1:16" ht="13.5" customHeight="1" x14ac:dyDescent="0.25">
      <c r="A34" s="41" t="s">
        <v>32</v>
      </c>
      <c r="B34" s="42">
        <f t="shared" ref="B34:H34" si="5">SUM(B35:B36)</f>
        <v>791189.0454200001</v>
      </c>
      <c r="C34" s="43">
        <f t="shared" si="5"/>
        <v>976742</v>
      </c>
      <c r="D34" s="44">
        <f t="shared" si="5"/>
        <v>997935</v>
      </c>
      <c r="E34" s="45">
        <f t="shared" si="5"/>
        <v>1028239</v>
      </c>
      <c r="F34" s="45">
        <f t="shared" si="5"/>
        <v>1048078</v>
      </c>
      <c r="G34" s="287">
        <f t="shared" si="5"/>
        <v>1069929</v>
      </c>
      <c r="H34" s="298">
        <f t="shared" si="5"/>
        <v>0</v>
      </c>
      <c r="I34" s="22"/>
      <c r="J34" s="22"/>
      <c r="K34" s="22"/>
      <c r="L34" s="22"/>
      <c r="M34" s="22"/>
      <c r="N34" s="22"/>
      <c r="O34" s="22"/>
      <c r="P34" s="22"/>
    </row>
    <row r="35" spans="1:16" ht="13.5" customHeight="1" x14ac:dyDescent="0.25">
      <c r="A35" s="24" t="s">
        <v>33</v>
      </c>
      <c r="B35" s="38">
        <v>496602.23708000005</v>
      </c>
      <c r="C35" s="26">
        <v>620441</v>
      </c>
      <c r="D35" s="39">
        <v>630577</v>
      </c>
      <c r="E35" s="40">
        <v>648741</v>
      </c>
      <c r="F35" s="28">
        <v>660856</v>
      </c>
      <c r="G35" s="55">
        <v>671367</v>
      </c>
      <c r="H35" s="297"/>
      <c r="I35" s="22"/>
      <c r="J35" s="22"/>
      <c r="K35" s="22"/>
      <c r="L35" s="22"/>
      <c r="M35" s="22"/>
      <c r="N35" s="22"/>
      <c r="O35" s="22"/>
      <c r="P35" s="22"/>
    </row>
    <row r="36" spans="1:16" ht="13.5" customHeight="1" x14ac:dyDescent="0.25">
      <c r="A36" s="24" t="s">
        <v>34</v>
      </c>
      <c r="B36" s="38">
        <v>294586.80833999999</v>
      </c>
      <c r="C36" s="26">
        <v>356301</v>
      </c>
      <c r="D36" s="39">
        <v>367358</v>
      </c>
      <c r="E36" s="40">
        <v>379498</v>
      </c>
      <c r="F36" s="28">
        <v>387222</v>
      </c>
      <c r="G36" s="55">
        <v>398562</v>
      </c>
      <c r="H36" s="297"/>
      <c r="I36" s="22"/>
      <c r="J36" s="22"/>
      <c r="K36" s="22"/>
      <c r="L36" s="22"/>
      <c r="M36" s="22"/>
      <c r="N36" s="22"/>
      <c r="O36" s="22"/>
      <c r="P36" s="22"/>
    </row>
    <row r="37" spans="1:16" ht="13.5" customHeight="1" x14ac:dyDescent="0.25">
      <c r="A37" s="41" t="s">
        <v>36</v>
      </c>
      <c r="B37" s="42">
        <f>SUM(B38:B45,B48:B52)</f>
        <v>505882.53176999994</v>
      </c>
      <c r="C37" s="43">
        <f t="shared" ref="C37:H37" si="6">SUM(C38:C45,C48:C52)</f>
        <v>1094022</v>
      </c>
      <c r="D37" s="44">
        <f t="shared" si="6"/>
        <v>1375476.7189966089</v>
      </c>
      <c r="E37" s="45">
        <f t="shared" si="6"/>
        <v>1571807.715014457</v>
      </c>
      <c r="F37" s="45">
        <f t="shared" si="6"/>
        <v>1548857.1950606885</v>
      </c>
      <c r="G37" s="287">
        <f t="shared" si="6"/>
        <v>1458724.1199105277</v>
      </c>
      <c r="H37" s="298">
        <f t="shared" si="6"/>
        <v>0</v>
      </c>
      <c r="I37" s="22"/>
      <c r="J37" s="22"/>
      <c r="K37" s="22"/>
      <c r="L37" s="22"/>
      <c r="M37" s="22"/>
      <c r="N37" s="22"/>
      <c r="O37" s="22"/>
      <c r="P37" s="22"/>
    </row>
    <row r="38" spans="1:16" ht="13.5" customHeight="1" x14ac:dyDescent="0.25">
      <c r="A38" s="53" t="s">
        <v>38</v>
      </c>
      <c r="B38" s="38">
        <v>0</v>
      </c>
      <c r="C38" s="26">
        <v>0</v>
      </c>
      <c r="D38" s="39">
        <v>0</v>
      </c>
      <c r="E38" s="40">
        <v>0</v>
      </c>
      <c r="F38" s="28">
        <v>0</v>
      </c>
      <c r="G38" s="55">
        <v>0</v>
      </c>
      <c r="H38" s="297"/>
      <c r="I38" s="22"/>
      <c r="J38" s="22"/>
      <c r="K38" s="22"/>
      <c r="L38" s="22"/>
      <c r="M38" s="22"/>
      <c r="N38" s="22"/>
      <c r="O38" s="22"/>
      <c r="P38" s="22"/>
    </row>
    <row r="39" spans="1:16" ht="13.5" customHeight="1" x14ac:dyDescent="0.25">
      <c r="A39" s="24" t="s">
        <v>39</v>
      </c>
      <c r="B39" s="38">
        <v>136633</v>
      </c>
      <c r="C39" s="26">
        <v>139016</v>
      </c>
      <c r="D39" s="39">
        <v>137230</v>
      </c>
      <c r="E39" s="40">
        <v>140652</v>
      </c>
      <c r="F39" s="28">
        <v>141810</v>
      </c>
      <c r="G39" s="55">
        <v>144526</v>
      </c>
      <c r="H39" s="297"/>
      <c r="I39" s="22"/>
      <c r="J39" s="22"/>
      <c r="K39" s="22"/>
      <c r="L39" s="22"/>
      <c r="M39" s="22"/>
      <c r="N39" s="22"/>
      <c r="O39" s="22"/>
      <c r="P39" s="22"/>
    </row>
    <row r="40" spans="1:16" ht="13.5" customHeight="1" x14ac:dyDescent="0.25">
      <c r="A40" s="53" t="s">
        <v>40</v>
      </c>
      <c r="B40" s="38">
        <v>0</v>
      </c>
      <c r="C40" s="26">
        <v>0</v>
      </c>
      <c r="D40" s="39">
        <v>0</v>
      </c>
      <c r="E40" s="40">
        <v>0</v>
      </c>
      <c r="F40" s="28">
        <v>0</v>
      </c>
      <c r="G40" s="55">
        <v>0</v>
      </c>
      <c r="H40" s="297"/>
      <c r="I40" s="22"/>
      <c r="J40" s="22"/>
      <c r="K40" s="22"/>
      <c r="L40" s="22"/>
      <c r="M40" s="22"/>
      <c r="N40" s="22"/>
      <c r="O40" s="22"/>
      <c r="P40" s="22"/>
    </row>
    <row r="41" spans="1:16" ht="13.5" customHeight="1" x14ac:dyDescent="0.25">
      <c r="A41" s="53" t="s">
        <v>41</v>
      </c>
      <c r="B41" s="38">
        <v>116908</v>
      </c>
      <c r="C41" s="26">
        <v>521605</v>
      </c>
      <c r="D41" s="39">
        <v>474514.71899660886</v>
      </c>
      <c r="E41" s="40">
        <v>429910.715014457</v>
      </c>
      <c r="F41" s="28">
        <v>374779.19506068865</v>
      </c>
      <c r="G41" s="55">
        <v>233541.11991052766</v>
      </c>
      <c r="H41" s="297"/>
      <c r="I41" s="22"/>
      <c r="J41" s="22"/>
      <c r="K41" s="22"/>
      <c r="L41" s="22"/>
      <c r="M41" s="22"/>
      <c r="N41" s="22"/>
      <c r="O41" s="22"/>
      <c r="P41" s="22"/>
    </row>
    <row r="42" spans="1:16" ht="13.5" customHeight="1" x14ac:dyDescent="0.25">
      <c r="A42" s="53" t="s">
        <v>88</v>
      </c>
      <c r="B42" s="38">
        <v>0</v>
      </c>
      <c r="C42" s="26">
        <v>244933</v>
      </c>
      <c r="D42" s="39">
        <v>0</v>
      </c>
      <c r="E42" s="40">
        <v>0</v>
      </c>
      <c r="F42" s="28">
        <v>0</v>
      </c>
      <c r="G42" s="55">
        <v>0</v>
      </c>
      <c r="H42" s="297"/>
      <c r="I42" s="22"/>
      <c r="J42" s="22"/>
      <c r="K42" s="22"/>
      <c r="L42" s="22"/>
      <c r="M42" s="22"/>
      <c r="N42" s="22"/>
      <c r="O42" s="22"/>
      <c r="P42" s="22"/>
    </row>
    <row r="43" spans="1:16" ht="13.5" customHeight="1" x14ac:dyDescent="0.25">
      <c r="A43" s="53" t="s">
        <v>89</v>
      </c>
      <c r="B43" s="38">
        <v>37624.289870000001</v>
      </c>
      <c r="C43" s="26">
        <v>7111</v>
      </c>
      <c r="D43" s="39">
        <v>0</v>
      </c>
      <c r="E43" s="40">
        <v>0</v>
      </c>
      <c r="F43" s="28">
        <v>0</v>
      </c>
      <c r="G43" s="55">
        <v>0</v>
      </c>
      <c r="H43" s="297"/>
      <c r="I43" s="22"/>
      <c r="J43" s="22"/>
      <c r="K43" s="22"/>
      <c r="L43" s="22"/>
      <c r="M43" s="22"/>
      <c r="N43" s="22"/>
      <c r="O43" s="22"/>
      <c r="P43" s="22"/>
    </row>
    <row r="44" spans="1:16" ht="13.5" customHeight="1" x14ac:dyDescent="0.25">
      <c r="A44" s="53" t="s">
        <v>42</v>
      </c>
      <c r="B44" s="38">
        <v>44589.589529999997</v>
      </c>
      <c r="C44" s="26">
        <v>1750</v>
      </c>
      <c r="D44" s="39">
        <v>0</v>
      </c>
      <c r="E44" s="40">
        <v>0</v>
      </c>
      <c r="F44" s="28">
        <v>0</v>
      </c>
      <c r="G44" s="55">
        <v>0</v>
      </c>
      <c r="H44" s="297"/>
      <c r="I44" s="22"/>
      <c r="J44" s="22"/>
      <c r="K44" s="22"/>
      <c r="L44" s="22"/>
      <c r="M44" s="22"/>
      <c r="N44" s="22"/>
      <c r="O44" s="22"/>
      <c r="P44" s="22"/>
    </row>
    <row r="45" spans="1:16" ht="13.5" customHeight="1" x14ac:dyDescent="0.25">
      <c r="A45" s="53" t="s">
        <v>43</v>
      </c>
      <c r="B45" s="38">
        <v>338.89035000000001</v>
      </c>
      <c r="C45" s="26">
        <v>328</v>
      </c>
      <c r="D45" s="39">
        <v>328</v>
      </c>
      <c r="E45" s="40">
        <v>328</v>
      </c>
      <c r="F45" s="28">
        <v>328</v>
      </c>
      <c r="G45" s="55">
        <v>328</v>
      </c>
      <c r="H45" s="297"/>
      <c r="I45" s="22"/>
      <c r="J45" s="22"/>
      <c r="K45" s="22"/>
      <c r="L45" s="22"/>
      <c r="M45" s="22"/>
      <c r="N45" s="22"/>
      <c r="O45" s="22"/>
      <c r="P45" s="22"/>
    </row>
    <row r="46" spans="1:16" ht="13.5" customHeight="1" x14ac:dyDescent="0.25">
      <c r="A46" s="56" t="s">
        <v>10</v>
      </c>
      <c r="B46" s="38">
        <v>81.658119999999997</v>
      </c>
      <c r="C46" s="26">
        <v>82</v>
      </c>
      <c r="D46" s="39">
        <v>82</v>
      </c>
      <c r="E46" s="40">
        <v>82</v>
      </c>
      <c r="F46" s="28">
        <v>82</v>
      </c>
      <c r="G46" s="55">
        <v>82</v>
      </c>
      <c r="H46" s="297"/>
      <c r="I46" s="22"/>
      <c r="J46" s="22"/>
      <c r="K46" s="22"/>
      <c r="L46" s="22"/>
      <c r="M46" s="22"/>
      <c r="N46" s="22"/>
      <c r="O46" s="22"/>
      <c r="P46" s="22"/>
    </row>
    <row r="47" spans="1:16" ht="13.5" customHeight="1" x14ac:dyDescent="0.25">
      <c r="A47" s="56" t="s">
        <v>11</v>
      </c>
      <c r="B47" s="38">
        <v>257.23223000000002</v>
      </c>
      <c r="C47" s="26">
        <v>246</v>
      </c>
      <c r="D47" s="39">
        <v>246</v>
      </c>
      <c r="E47" s="40">
        <v>246</v>
      </c>
      <c r="F47" s="28">
        <v>246</v>
      </c>
      <c r="G47" s="55">
        <v>246</v>
      </c>
      <c r="H47" s="297"/>
      <c r="I47" s="22"/>
      <c r="J47" s="22"/>
      <c r="K47" s="22"/>
      <c r="L47" s="22"/>
      <c r="M47" s="22"/>
      <c r="N47" s="22"/>
      <c r="O47" s="22"/>
      <c r="P47" s="22"/>
    </row>
    <row r="48" spans="1:16" ht="13.5" customHeight="1" x14ac:dyDescent="0.25">
      <c r="A48" s="53" t="s">
        <v>44</v>
      </c>
      <c r="B48" s="38">
        <v>1222.8538599999999</v>
      </c>
      <c r="C48" s="26">
        <v>1000</v>
      </c>
      <c r="D48" s="39">
        <v>1000</v>
      </c>
      <c r="E48" s="40">
        <v>1000</v>
      </c>
      <c r="F48" s="28">
        <v>1000</v>
      </c>
      <c r="G48" s="55">
        <v>1000</v>
      </c>
      <c r="H48" s="297"/>
      <c r="I48" s="22"/>
      <c r="J48" s="22"/>
      <c r="K48" s="22"/>
      <c r="L48" s="22"/>
      <c r="M48" s="22"/>
      <c r="N48" s="22"/>
      <c r="O48" s="22"/>
      <c r="P48" s="22"/>
    </row>
    <row r="49" spans="1:16" ht="13.5" customHeight="1" x14ac:dyDescent="0.25">
      <c r="A49" s="53" t="s">
        <v>45</v>
      </c>
      <c r="B49" s="38">
        <v>29606.884010000002</v>
      </c>
      <c r="C49" s="26">
        <v>30288</v>
      </c>
      <c r="D49" s="39">
        <v>30962</v>
      </c>
      <c r="E49" s="40">
        <v>31691</v>
      </c>
      <c r="F49" s="28">
        <v>21012</v>
      </c>
      <c r="G49" s="55">
        <v>21544</v>
      </c>
      <c r="H49" s="297"/>
      <c r="I49" s="22"/>
      <c r="J49" s="22"/>
      <c r="K49" s="22"/>
      <c r="L49" s="22"/>
      <c r="M49" s="22"/>
      <c r="N49" s="22"/>
      <c r="O49" s="22"/>
      <c r="P49" s="22"/>
    </row>
    <row r="50" spans="1:16" ht="13.5" customHeight="1" x14ac:dyDescent="0.25">
      <c r="A50" s="351" t="s">
        <v>92</v>
      </c>
      <c r="B50" s="38">
        <v>0</v>
      </c>
      <c r="C50" s="26">
        <v>0</v>
      </c>
      <c r="D50" s="39">
        <v>574140</v>
      </c>
      <c r="E50" s="40">
        <v>802596</v>
      </c>
      <c r="F50" s="28">
        <v>838582</v>
      </c>
      <c r="G50" s="55">
        <v>878930</v>
      </c>
      <c r="H50" s="297"/>
      <c r="I50" s="22"/>
      <c r="J50" s="22"/>
      <c r="K50" s="22"/>
      <c r="L50" s="22"/>
      <c r="M50" s="22"/>
      <c r="N50" s="22"/>
      <c r="O50" s="22"/>
      <c r="P50" s="22"/>
    </row>
    <row r="51" spans="1:16" ht="13.5" customHeight="1" x14ac:dyDescent="0.25">
      <c r="A51" s="53" t="s">
        <v>46</v>
      </c>
      <c r="B51" s="38">
        <v>7.7539400000000001</v>
      </c>
      <c r="C51" s="26">
        <v>5</v>
      </c>
      <c r="D51" s="39">
        <v>0</v>
      </c>
      <c r="E51" s="40">
        <v>0</v>
      </c>
      <c r="F51" s="28">
        <v>0</v>
      </c>
      <c r="G51" s="55">
        <v>0</v>
      </c>
      <c r="H51" s="297"/>
      <c r="I51" s="22"/>
      <c r="J51" s="22"/>
      <c r="K51" s="22"/>
      <c r="L51" s="22"/>
      <c r="M51" s="22"/>
      <c r="N51" s="22"/>
      <c r="O51" s="22"/>
      <c r="P51" s="22"/>
    </row>
    <row r="52" spans="1:16" ht="13.5" customHeight="1" x14ac:dyDescent="0.25">
      <c r="A52" s="24" t="s">
        <v>47</v>
      </c>
      <c r="B52" s="25">
        <v>138951.27020999999</v>
      </c>
      <c r="C52" s="26">
        <v>147986</v>
      </c>
      <c r="D52" s="27">
        <v>157302</v>
      </c>
      <c r="E52" s="28">
        <v>165630</v>
      </c>
      <c r="F52" s="28">
        <v>171346</v>
      </c>
      <c r="G52" s="55">
        <v>178855</v>
      </c>
      <c r="H52" s="297"/>
      <c r="I52" s="22"/>
      <c r="J52" s="22"/>
      <c r="K52" s="22"/>
      <c r="L52" s="22"/>
      <c r="M52" s="22"/>
      <c r="N52" s="22"/>
      <c r="O52" s="22"/>
      <c r="P52" s="22"/>
    </row>
    <row r="53" spans="1:16" ht="13.5" customHeight="1" x14ac:dyDescent="0.25">
      <c r="A53" s="36" t="s">
        <v>10</v>
      </c>
      <c r="B53" s="25">
        <v>103237.37547999999</v>
      </c>
      <c r="C53" s="26">
        <v>111064</v>
      </c>
      <c r="D53" s="27">
        <v>118474</v>
      </c>
      <c r="E53" s="28">
        <v>124744</v>
      </c>
      <c r="F53" s="28">
        <v>128846</v>
      </c>
      <c r="G53" s="55">
        <v>134307</v>
      </c>
      <c r="H53" s="297"/>
      <c r="I53" s="22"/>
      <c r="J53" s="22"/>
      <c r="K53" s="22"/>
      <c r="L53" s="22"/>
      <c r="M53" s="22"/>
      <c r="N53" s="22"/>
      <c r="O53" s="22"/>
      <c r="P53" s="22"/>
    </row>
    <row r="54" spans="1:16" ht="14.25" customHeight="1" x14ac:dyDescent="0.25">
      <c r="A54" s="36" t="s">
        <v>11</v>
      </c>
      <c r="B54" s="25">
        <v>630.63604999999995</v>
      </c>
      <c r="C54" s="26">
        <v>0</v>
      </c>
      <c r="D54" s="27">
        <v>0</v>
      </c>
      <c r="E54" s="28">
        <v>0</v>
      </c>
      <c r="F54" s="28">
        <v>0</v>
      </c>
      <c r="G54" s="55">
        <v>0</v>
      </c>
      <c r="H54" s="297"/>
      <c r="I54" s="22"/>
      <c r="J54" s="22"/>
      <c r="K54" s="22"/>
      <c r="L54" s="22"/>
      <c r="M54" s="22"/>
      <c r="N54" s="22"/>
      <c r="O54" s="22"/>
      <c r="P54" s="22"/>
    </row>
    <row r="55" spans="1:16" ht="14.25" customHeight="1" x14ac:dyDescent="0.25">
      <c r="A55" s="58" t="s">
        <v>12</v>
      </c>
      <c r="B55" s="25">
        <v>0</v>
      </c>
      <c r="C55" s="26">
        <v>0</v>
      </c>
      <c r="D55" s="27">
        <v>0</v>
      </c>
      <c r="E55" s="28">
        <v>0</v>
      </c>
      <c r="F55" s="28">
        <v>0</v>
      </c>
      <c r="G55" s="55">
        <v>0</v>
      </c>
      <c r="H55" s="297"/>
      <c r="I55" s="22"/>
      <c r="J55" s="22"/>
      <c r="K55" s="22"/>
      <c r="L55" s="22"/>
      <c r="M55" s="22"/>
      <c r="N55" s="22"/>
      <c r="O55" s="22"/>
      <c r="P55" s="22"/>
    </row>
    <row r="56" spans="1:16" ht="14.25" customHeight="1" x14ac:dyDescent="0.25">
      <c r="A56" s="36" t="s">
        <v>49</v>
      </c>
      <c r="B56" s="25">
        <v>35083.258679999999</v>
      </c>
      <c r="C56" s="26">
        <v>36922</v>
      </c>
      <c r="D56" s="27">
        <v>38828</v>
      </c>
      <c r="E56" s="28">
        <v>40886</v>
      </c>
      <c r="F56" s="28">
        <v>42500</v>
      </c>
      <c r="G56" s="55">
        <v>44548</v>
      </c>
      <c r="H56" s="297"/>
      <c r="I56" s="22"/>
      <c r="J56" s="22"/>
      <c r="K56" s="22"/>
      <c r="L56" s="22"/>
      <c r="M56" s="22"/>
      <c r="N56" s="22"/>
      <c r="O56" s="22"/>
      <c r="P56" s="22"/>
    </row>
    <row r="57" spans="1:16" ht="14.25" customHeight="1" x14ac:dyDescent="0.25">
      <c r="A57" s="254" t="s">
        <v>50</v>
      </c>
      <c r="B57" s="25">
        <v>0.86316000000000015</v>
      </c>
      <c r="C57" s="26">
        <v>0</v>
      </c>
      <c r="D57" s="27">
        <v>0</v>
      </c>
      <c r="E57" s="28">
        <v>0</v>
      </c>
      <c r="F57" s="28">
        <v>0</v>
      </c>
      <c r="G57" s="55">
        <v>0</v>
      </c>
      <c r="H57" s="297"/>
      <c r="I57" s="22"/>
      <c r="J57" s="22"/>
      <c r="K57" s="22"/>
      <c r="L57" s="22"/>
      <c r="M57" s="22"/>
      <c r="N57" s="22"/>
      <c r="O57" s="22"/>
      <c r="P57" s="22"/>
    </row>
    <row r="58" spans="1:16" ht="14.25" customHeight="1" x14ac:dyDescent="0.25">
      <c r="A58" s="254" t="s">
        <v>51</v>
      </c>
      <c r="B58" s="25">
        <v>623.38842999999997</v>
      </c>
      <c r="C58" s="26">
        <v>-45</v>
      </c>
      <c r="D58" s="27">
        <v>0</v>
      </c>
      <c r="E58" s="28">
        <v>0</v>
      </c>
      <c r="F58" s="28">
        <v>0</v>
      </c>
      <c r="G58" s="55">
        <v>0</v>
      </c>
      <c r="H58" s="297"/>
      <c r="I58" s="22"/>
      <c r="J58" s="22"/>
      <c r="K58" s="22"/>
      <c r="L58" s="22"/>
      <c r="M58" s="22"/>
      <c r="N58" s="22"/>
      <c r="O58" s="22"/>
      <c r="P58" s="22"/>
    </row>
    <row r="59" spans="1:16" ht="14.25" customHeight="1" x14ac:dyDescent="0.25">
      <c r="A59" s="254" t="s">
        <v>52</v>
      </c>
      <c r="B59" s="25">
        <v>102613.12388999999</v>
      </c>
      <c r="C59" s="26">
        <v>111109</v>
      </c>
      <c r="D59" s="27">
        <v>118474</v>
      </c>
      <c r="E59" s="28">
        <v>124744</v>
      </c>
      <c r="F59" s="28">
        <v>128846</v>
      </c>
      <c r="G59" s="55">
        <v>134307</v>
      </c>
      <c r="H59" s="297"/>
      <c r="I59" s="22"/>
      <c r="J59" s="22"/>
      <c r="K59" s="22"/>
      <c r="L59" s="22"/>
      <c r="M59" s="22"/>
      <c r="N59" s="22"/>
      <c r="O59" s="22"/>
      <c r="P59" s="22"/>
    </row>
    <row r="60" spans="1:16" ht="14.25" customHeight="1" thickBot="1" x14ac:dyDescent="0.3">
      <c r="A60" s="255" t="s">
        <v>53</v>
      </c>
      <c r="B60" s="61">
        <v>35083.258679999999</v>
      </c>
      <c r="C60" s="62">
        <v>36922</v>
      </c>
      <c r="D60" s="63">
        <v>38828</v>
      </c>
      <c r="E60" s="64">
        <v>40886</v>
      </c>
      <c r="F60" s="64">
        <v>42500</v>
      </c>
      <c r="G60" s="289">
        <v>44548</v>
      </c>
      <c r="H60" s="300"/>
      <c r="I60" s="22"/>
      <c r="J60" s="22"/>
      <c r="K60" s="22"/>
      <c r="L60" s="22"/>
      <c r="M60" s="22"/>
      <c r="N60" s="22"/>
      <c r="O60" s="22"/>
      <c r="P60" s="22"/>
    </row>
    <row r="61" spans="1:16" ht="13.5" customHeight="1" x14ac:dyDescent="0.25">
      <c r="A61" s="16" t="s">
        <v>54</v>
      </c>
      <c r="B61" s="65">
        <f>B62+B66</f>
        <v>15340056.709147647</v>
      </c>
      <c r="C61" s="66">
        <f t="shared" ref="C61:H61" si="7">C62+C66</f>
        <v>17170255</v>
      </c>
      <c r="D61" s="67">
        <f t="shared" si="7"/>
        <v>18109432</v>
      </c>
      <c r="E61" s="68">
        <f t="shared" si="7"/>
        <v>19026891</v>
      </c>
      <c r="F61" s="68">
        <f t="shared" si="7"/>
        <v>19941238</v>
      </c>
      <c r="G61" s="290">
        <f t="shared" si="7"/>
        <v>20306464</v>
      </c>
      <c r="H61" s="296">
        <f t="shared" si="7"/>
        <v>0</v>
      </c>
      <c r="I61" s="22"/>
      <c r="J61" s="22"/>
      <c r="K61" s="22"/>
      <c r="L61" s="22"/>
      <c r="M61" s="22"/>
      <c r="N61" s="22"/>
      <c r="O61" s="22"/>
      <c r="P61" s="22"/>
    </row>
    <row r="62" spans="1:16" ht="13.5" customHeight="1" x14ac:dyDescent="0.25">
      <c r="A62" s="73" t="s">
        <v>55</v>
      </c>
      <c r="B62" s="42">
        <f>B63</f>
        <v>10135746.926617621</v>
      </c>
      <c r="C62" s="43">
        <f t="shared" ref="C62:H62" si="8">C63</f>
        <v>11243832</v>
      </c>
      <c r="D62" s="44">
        <f t="shared" si="8"/>
        <v>11816540</v>
      </c>
      <c r="E62" s="45">
        <f t="shared" si="8"/>
        <v>12398474</v>
      </c>
      <c r="F62" s="45">
        <f t="shared" si="8"/>
        <v>12992696</v>
      </c>
      <c r="G62" s="287">
        <f t="shared" si="8"/>
        <v>13514350</v>
      </c>
      <c r="H62" s="298">
        <f t="shared" si="8"/>
        <v>0</v>
      </c>
      <c r="I62" s="22"/>
      <c r="J62" s="22"/>
      <c r="K62" s="22"/>
      <c r="L62" s="22"/>
      <c r="M62" s="22"/>
      <c r="N62" s="22"/>
      <c r="O62" s="22"/>
      <c r="P62" s="22"/>
    </row>
    <row r="63" spans="1:16" ht="13.5" customHeight="1" x14ac:dyDescent="0.25">
      <c r="A63" s="29" t="s">
        <v>56</v>
      </c>
      <c r="B63" s="25">
        <f>B64+B65</f>
        <v>10135746.926617621</v>
      </c>
      <c r="C63" s="26">
        <f t="shared" ref="C63:H63" si="9">C64+C65</f>
        <v>11243832</v>
      </c>
      <c r="D63" s="27">
        <f t="shared" si="9"/>
        <v>11816540</v>
      </c>
      <c r="E63" s="28">
        <f t="shared" si="9"/>
        <v>12398474</v>
      </c>
      <c r="F63" s="28">
        <f t="shared" si="9"/>
        <v>12992696</v>
      </c>
      <c r="G63" s="55">
        <f t="shared" si="9"/>
        <v>13514350</v>
      </c>
      <c r="H63" s="297">
        <f t="shared" si="9"/>
        <v>0</v>
      </c>
      <c r="I63" s="22"/>
      <c r="J63" s="22"/>
      <c r="K63" s="22"/>
      <c r="L63" s="22"/>
      <c r="M63" s="22"/>
      <c r="N63" s="22"/>
      <c r="O63" s="22"/>
      <c r="P63" s="22"/>
    </row>
    <row r="64" spans="1:16" ht="13.5" customHeight="1" x14ac:dyDescent="0.25">
      <c r="A64" s="29" t="s">
        <v>57</v>
      </c>
      <c r="B64" s="25">
        <v>9887240.0010676198</v>
      </c>
      <c r="C64" s="26">
        <v>10823756</v>
      </c>
      <c r="D64" s="27">
        <v>11597810</v>
      </c>
      <c r="E64" s="28">
        <v>12179702</v>
      </c>
      <c r="F64" s="28">
        <v>12774458</v>
      </c>
      <c r="G64" s="55">
        <v>13297309</v>
      </c>
      <c r="H64" s="297"/>
      <c r="I64" s="22"/>
      <c r="J64" s="22"/>
      <c r="K64" s="22"/>
      <c r="L64" s="22"/>
      <c r="M64" s="22"/>
      <c r="N64" s="22"/>
      <c r="O64" s="22"/>
      <c r="P64" s="22"/>
    </row>
    <row r="65" spans="1:19" ht="13.5" customHeight="1" x14ac:dyDescent="0.25">
      <c r="A65" s="29" t="s">
        <v>58</v>
      </c>
      <c r="B65" s="25">
        <v>248506.92555000001</v>
      </c>
      <c r="C65" s="26">
        <v>420076</v>
      </c>
      <c r="D65" s="27">
        <v>218730</v>
      </c>
      <c r="E65" s="28">
        <v>218772</v>
      </c>
      <c r="F65" s="28">
        <v>218238</v>
      </c>
      <c r="G65" s="55">
        <v>217041</v>
      </c>
      <c r="H65" s="297"/>
      <c r="I65" s="22"/>
      <c r="J65" s="22"/>
      <c r="K65" s="22"/>
      <c r="L65" s="22"/>
      <c r="M65" s="22"/>
      <c r="N65" s="22"/>
      <c r="O65" s="22"/>
      <c r="P65" s="22"/>
    </row>
    <row r="66" spans="1:19" ht="13.5" customHeight="1" x14ac:dyDescent="0.25">
      <c r="A66" s="73" t="s">
        <v>59</v>
      </c>
      <c r="B66" s="42">
        <f>B67</f>
        <v>5204309.7825300265</v>
      </c>
      <c r="C66" s="43">
        <f t="shared" ref="C66:H66" si="10">C67</f>
        <v>5926423</v>
      </c>
      <c r="D66" s="44">
        <f t="shared" si="10"/>
        <v>6292892</v>
      </c>
      <c r="E66" s="45">
        <f t="shared" si="10"/>
        <v>6628417</v>
      </c>
      <c r="F66" s="45">
        <f t="shared" si="10"/>
        <v>6948542</v>
      </c>
      <c r="G66" s="287">
        <f t="shared" si="10"/>
        <v>6792114</v>
      </c>
      <c r="H66" s="298">
        <f t="shared" si="10"/>
        <v>0</v>
      </c>
      <c r="I66" s="22"/>
      <c r="J66" s="22"/>
      <c r="K66" s="22"/>
      <c r="L66" s="22"/>
      <c r="M66" s="22"/>
      <c r="N66" s="22"/>
      <c r="O66" s="22"/>
      <c r="P66" s="22"/>
    </row>
    <row r="67" spans="1:19" ht="13.5" customHeight="1" x14ac:dyDescent="0.25">
      <c r="A67" s="29" t="s">
        <v>56</v>
      </c>
      <c r="B67" s="25">
        <v>5204309.7825300265</v>
      </c>
      <c r="C67" s="26">
        <v>5926423</v>
      </c>
      <c r="D67" s="27">
        <v>6292892</v>
      </c>
      <c r="E67" s="28">
        <v>6628417</v>
      </c>
      <c r="F67" s="28">
        <v>6948542</v>
      </c>
      <c r="G67" s="55">
        <v>6792114</v>
      </c>
      <c r="H67" s="297"/>
      <c r="I67" s="22"/>
      <c r="J67" s="22"/>
      <c r="K67" s="22"/>
      <c r="L67" s="22"/>
      <c r="M67" s="22"/>
      <c r="N67" s="22"/>
      <c r="O67" s="22"/>
      <c r="P67" s="22"/>
    </row>
    <row r="68" spans="1:19" ht="14.25" customHeight="1" thickBot="1" x14ac:dyDescent="0.3">
      <c r="A68" s="77" t="s">
        <v>60</v>
      </c>
      <c r="B68" s="38">
        <v>47474</v>
      </c>
      <c r="C68" s="26">
        <v>45418</v>
      </c>
      <c r="D68" s="39">
        <v>46267</v>
      </c>
      <c r="E68" s="40">
        <v>45912</v>
      </c>
      <c r="F68" s="40">
        <v>44205</v>
      </c>
      <c r="G68" s="288">
        <v>42156</v>
      </c>
      <c r="H68" s="299"/>
      <c r="I68" s="22"/>
      <c r="J68" s="22"/>
      <c r="K68" s="22"/>
      <c r="L68" s="22"/>
      <c r="M68" s="22"/>
      <c r="N68" s="22"/>
      <c r="O68" s="22"/>
      <c r="P68" s="22"/>
    </row>
    <row r="69" spans="1:19" ht="14.25" customHeight="1" thickBot="1" x14ac:dyDescent="0.3">
      <c r="A69" s="79" t="s">
        <v>61</v>
      </c>
      <c r="B69" s="175">
        <f t="shared" ref="B69:H69" si="11">B37+B34+B29+B17+B5</f>
        <v>23240507.970845304</v>
      </c>
      <c r="C69" s="83">
        <f t="shared" si="11"/>
        <v>24669060</v>
      </c>
      <c r="D69" s="175">
        <f t="shared" si="11"/>
        <v>27937232.792829435</v>
      </c>
      <c r="E69" s="83">
        <f t="shared" si="11"/>
        <v>29148060.150364876</v>
      </c>
      <c r="F69" s="83">
        <f t="shared" si="11"/>
        <v>29687395.671984065</v>
      </c>
      <c r="G69" s="240">
        <f t="shared" si="11"/>
        <v>30727924.21694617</v>
      </c>
      <c r="H69" s="81">
        <f t="shared" si="11"/>
        <v>0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</row>
    <row r="70" spans="1:19" ht="13.5" customHeight="1" x14ac:dyDescent="0.25">
      <c r="A70" s="84" t="s">
        <v>62</v>
      </c>
      <c r="B70" s="172">
        <f>B9+B13+B16+B18+B19+B29+B46+B51+B53+B39+B38+B42+B43</f>
        <v>18372970.747477226</v>
      </c>
      <c r="C70" s="28">
        <f>C9+C13+C16+C18+C19+C29+C46+C51+C53+C39+C38+C42+C43+C41</f>
        <v>19849301</v>
      </c>
      <c r="D70" s="172">
        <f>D9+D13+D16+D18+D19+D29+D46+D51+D53+D39+D38+D42+D43+D41+D50</f>
        <v>23431223.472829439</v>
      </c>
      <c r="E70" s="28">
        <f t="shared" ref="E70:H70" si="12">E9+E13+E16+E18+E19+E29+E46+E51+E53+E39+E38+E42+E43+E41+E50</f>
        <v>24195169.190364879</v>
      </c>
      <c r="F70" s="28">
        <f t="shared" si="12"/>
        <v>24523509.203984067</v>
      </c>
      <c r="G70" s="55">
        <f t="shared" si="12"/>
        <v>25276926.516209841</v>
      </c>
      <c r="H70" s="26">
        <f t="shared" si="12"/>
        <v>0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19" ht="13.5" customHeight="1" x14ac:dyDescent="0.25">
      <c r="A71" s="84" t="s">
        <v>63</v>
      </c>
      <c r="B71" s="172">
        <f>+B60</f>
        <v>35083.258679999999</v>
      </c>
      <c r="C71" s="28">
        <f t="shared" ref="C71:H71" si="13">0+C56</f>
        <v>36922</v>
      </c>
      <c r="D71" s="172">
        <f t="shared" si="13"/>
        <v>38828</v>
      </c>
      <c r="E71" s="28">
        <f t="shared" si="13"/>
        <v>40886</v>
      </c>
      <c r="F71" s="28">
        <f t="shared" si="13"/>
        <v>42500</v>
      </c>
      <c r="G71" s="55">
        <f t="shared" si="13"/>
        <v>44548</v>
      </c>
      <c r="H71" s="26">
        <f t="shared" si="13"/>
        <v>0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19" ht="13.5" customHeight="1" x14ac:dyDescent="0.25">
      <c r="A72" s="24" t="s">
        <v>64</v>
      </c>
      <c r="B72" s="172">
        <f>B41</f>
        <v>116908</v>
      </c>
      <c r="C72" s="28">
        <v>0</v>
      </c>
      <c r="D72" s="172">
        <v>0</v>
      </c>
      <c r="E72" s="28">
        <v>0</v>
      </c>
      <c r="F72" s="28">
        <v>0</v>
      </c>
      <c r="G72" s="55">
        <v>0</v>
      </c>
      <c r="H72" s="26">
        <v>0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19" ht="13.5" customHeight="1" x14ac:dyDescent="0.25">
      <c r="A73" s="24" t="s">
        <v>65</v>
      </c>
      <c r="B73" s="172">
        <f t="shared" ref="B73:H73" si="14">B10+B36+B35+B47+B54+B14</f>
        <v>3485712.1229096581</v>
      </c>
      <c r="C73" s="28">
        <f t="shared" si="14"/>
        <v>3617955</v>
      </c>
      <c r="D73" s="172">
        <f t="shared" si="14"/>
        <v>3235831.92</v>
      </c>
      <c r="E73" s="28">
        <f t="shared" si="14"/>
        <v>3536530.5933333337</v>
      </c>
      <c r="F73" s="28">
        <f t="shared" si="14"/>
        <v>3686773.358</v>
      </c>
      <c r="G73" s="55">
        <f t="shared" si="14"/>
        <v>3879708.5946876085</v>
      </c>
      <c r="H73" s="26">
        <f t="shared" si="14"/>
        <v>0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spans="1:19" ht="13.5" customHeight="1" x14ac:dyDescent="0.25">
      <c r="A74" s="24" t="s">
        <v>66</v>
      </c>
      <c r="B74" s="172">
        <f t="shared" ref="B74:H74" si="15">B11+B55+B15</f>
        <v>1154414.514378425</v>
      </c>
      <c r="C74" s="28">
        <f t="shared" si="15"/>
        <v>1131844</v>
      </c>
      <c r="D74" s="172">
        <f t="shared" si="15"/>
        <v>1199387.3999999999</v>
      </c>
      <c r="E74" s="28">
        <f t="shared" si="15"/>
        <v>1342783.3666666667</v>
      </c>
      <c r="F74" s="28">
        <f t="shared" si="15"/>
        <v>1412601.11</v>
      </c>
      <c r="G74" s="55">
        <f t="shared" si="15"/>
        <v>1504197.1060487197</v>
      </c>
      <c r="H74" s="26">
        <f t="shared" si="15"/>
        <v>0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</row>
    <row r="75" spans="1:19" ht="13.5" customHeight="1" x14ac:dyDescent="0.25">
      <c r="A75" s="24" t="s">
        <v>67</v>
      </c>
      <c r="B75" s="172">
        <f t="shared" ref="B75:H75" si="16">B44</f>
        <v>44589.589529999997</v>
      </c>
      <c r="C75" s="28">
        <f t="shared" si="16"/>
        <v>1750</v>
      </c>
      <c r="D75" s="172">
        <f t="shared" si="16"/>
        <v>0</v>
      </c>
      <c r="E75" s="28">
        <f t="shared" si="16"/>
        <v>0</v>
      </c>
      <c r="F75" s="28">
        <f t="shared" si="16"/>
        <v>0</v>
      </c>
      <c r="G75" s="55">
        <f t="shared" si="16"/>
        <v>0</v>
      </c>
      <c r="H75" s="26">
        <f t="shared" si="16"/>
        <v>0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:19" ht="13.5" customHeight="1" x14ac:dyDescent="0.25">
      <c r="A76" s="24" t="s">
        <v>68</v>
      </c>
      <c r="B76" s="172">
        <f t="shared" ref="B76:H76" si="17">B49+B48</f>
        <v>30829.737870000001</v>
      </c>
      <c r="C76" s="28">
        <f t="shared" si="17"/>
        <v>31288</v>
      </c>
      <c r="D76" s="172">
        <f t="shared" si="17"/>
        <v>31962</v>
      </c>
      <c r="E76" s="28">
        <f t="shared" si="17"/>
        <v>32691</v>
      </c>
      <c r="F76" s="28">
        <f t="shared" si="17"/>
        <v>22012</v>
      </c>
      <c r="G76" s="55">
        <f t="shared" si="17"/>
        <v>22544</v>
      </c>
      <c r="H76" s="26">
        <f t="shared" si="17"/>
        <v>0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19" ht="14.25" customHeight="1" thickBot="1" x14ac:dyDescent="0.3">
      <c r="A77" s="88" t="s">
        <v>69</v>
      </c>
      <c r="B77" s="247">
        <f t="shared" ref="B77:H77" si="18">B61</f>
        <v>15340056.709147647</v>
      </c>
      <c r="C77" s="90">
        <f t="shared" si="18"/>
        <v>17170255</v>
      </c>
      <c r="D77" s="247">
        <f t="shared" si="18"/>
        <v>18109432</v>
      </c>
      <c r="E77" s="90">
        <f t="shared" si="18"/>
        <v>19026891</v>
      </c>
      <c r="F77" s="90">
        <f t="shared" si="18"/>
        <v>19941238</v>
      </c>
      <c r="G77" s="315">
        <f t="shared" si="18"/>
        <v>20306464</v>
      </c>
      <c r="H77" s="89">
        <f t="shared" si="18"/>
        <v>0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:19" ht="14.25" customHeight="1" thickBot="1" x14ac:dyDescent="0.3">
      <c r="A78" s="91" t="s">
        <v>70</v>
      </c>
      <c r="B78" s="248">
        <f t="shared" ref="B78:H78" si="19">B69+B77</f>
        <v>38580564.679992951</v>
      </c>
      <c r="C78" s="83">
        <f t="shared" si="19"/>
        <v>41839315</v>
      </c>
      <c r="D78" s="175">
        <f t="shared" si="19"/>
        <v>46046664.792829439</v>
      </c>
      <c r="E78" s="83">
        <f t="shared" si="19"/>
        <v>48174951.150364876</v>
      </c>
      <c r="F78" s="83">
        <f t="shared" si="19"/>
        <v>49628633.671984062</v>
      </c>
      <c r="G78" s="240">
        <f t="shared" si="19"/>
        <v>51034388.21694617</v>
      </c>
      <c r="H78" s="81">
        <f t="shared" si="19"/>
        <v>0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19" s="93" customFormat="1" ht="13.5" customHeight="1" thickBot="1" x14ac:dyDescent="0.3">
      <c r="A79" s="94"/>
      <c r="B79" s="223"/>
      <c r="C79" s="223"/>
      <c r="D79" s="223"/>
      <c r="E79" s="223"/>
      <c r="F79" s="223"/>
      <c r="G79" s="223"/>
      <c r="H79" s="223"/>
      <c r="I79" s="23"/>
      <c r="J79" s="23"/>
      <c r="K79" s="23"/>
      <c r="L79" s="23"/>
      <c r="M79" s="23"/>
      <c r="N79" s="23"/>
    </row>
    <row r="80" spans="1:19" ht="14.25" customHeight="1" thickBot="1" x14ac:dyDescent="0.3">
      <c r="A80" s="97" t="s">
        <v>71</v>
      </c>
      <c r="B80" s="99">
        <f t="shared" ref="B80:G80" si="20">SUM(B81:B82)</f>
        <v>100869.76809</v>
      </c>
      <c r="C80" s="100">
        <f t="shared" si="20"/>
        <v>106491</v>
      </c>
      <c r="D80" s="101">
        <f t="shared" si="20"/>
        <v>111603</v>
      </c>
      <c r="E80" s="101">
        <f t="shared" si="20"/>
        <v>189811</v>
      </c>
      <c r="F80" s="99">
        <f t="shared" si="20"/>
        <v>202296</v>
      </c>
      <c r="G80" s="99">
        <f t="shared" si="20"/>
        <v>212407</v>
      </c>
      <c r="H80" s="99">
        <f t="shared" ref="H80" si="21">SUM(H81:H82)</f>
        <v>0</v>
      </c>
      <c r="I80" s="23"/>
      <c r="J80" s="23"/>
      <c r="K80" s="23"/>
      <c r="L80" s="23"/>
      <c r="M80" s="23"/>
      <c r="N80" s="23"/>
    </row>
    <row r="81" spans="1:14" ht="13.5" customHeight="1" x14ac:dyDescent="0.25">
      <c r="A81" s="107" t="s">
        <v>72</v>
      </c>
      <c r="B81" s="108">
        <v>47964.618560000003</v>
      </c>
      <c r="C81" s="109">
        <v>47423</v>
      </c>
      <c r="D81" s="110">
        <v>47833</v>
      </c>
      <c r="E81" s="111">
        <v>121686</v>
      </c>
      <c r="F81" s="111">
        <v>130706</v>
      </c>
      <c r="G81" s="330">
        <v>139548</v>
      </c>
      <c r="H81" s="328"/>
      <c r="I81" s="23"/>
      <c r="J81" s="23"/>
      <c r="K81" s="23"/>
      <c r="L81" s="23"/>
      <c r="M81" s="23"/>
      <c r="N81" s="23"/>
    </row>
    <row r="82" spans="1:14" ht="14.25" customHeight="1" thickBot="1" x14ac:dyDescent="0.3">
      <c r="A82" s="114" t="s">
        <v>73</v>
      </c>
      <c r="B82" s="115">
        <v>52905.149529999995</v>
      </c>
      <c r="C82" s="116">
        <v>59068</v>
      </c>
      <c r="D82" s="117">
        <v>63770</v>
      </c>
      <c r="E82" s="118">
        <v>68125</v>
      </c>
      <c r="F82" s="118">
        <v>71590</v>
      </c>
      <c r="G82" s="331">
        <v>72859</v>
      </c>
      <c r="H82" s="329"/>
      <c r="I82" s="23"/>
      <c r="J82" s="23"/>
      <c r="K82" s="23"/>
      <c r="L82" s="23"/>
      <c r="M82" s="23"/>
      <c r="N82" s="23"/>
    </row>
    <row r="83" spans="1:14" ht="17.25" customHeight="1" thickBot="1" x14ac:dyDescent="0.35">
      <c r="A83" s="122"/>
      <c r="B83" s="123"/>
      <c r="C83" s="123"/>
      <c r="D83" s="123"/>
      <c r="E83" s="123"/>
      <c r="F83" s="123"/>
      <c r="G83" s="123"/>
      <c r="H83" s="123"/>
      <c r="I83" s="23"/>
      <c r="J83" s="23"/>
      <c r="K83" s="23"/>
      <c r="L83" s="23"/>
      <c r="M83" s="23"/>
      <c r="N83" s="23"/>
    </row>
    <row r="84" spans="1:14" s="127" customFormat="1" ht="14.25" customHeight="1" thickBot="1" x14ac:dyDescent="0.3">
      <c r="A84" s="102" t="s">
        <v>74</v>
      </c>
      <c r="B84" s="128">
        <v>1201647.102872381</v>
      </c>
      <c r="C84" s="129">
        <v>991037</v>
      </c>
      <c r="D84" s="130">
        <v>1095455</v>
      </c>
      <c r="E84" s="131">
        <v>1184526</v>
      </c>
      <c r="F84" s="132">
        <v>1231457</v>
      </c>
      <c r="G84" s="129">
        <v>1302467</v>
      </c>
      <c r="H84" s="129"/>
      <c r="I84" s="23"/>
      <c r="J84" s="23"/>
      <c r="K84" s="23"/>
      <c r="L84" s="23"/>
      <c r="M84" s="23"/>
      <c r="N84" s="23"/>
    </row>
    <row r="85" spans="1:14" ht="14.25" customHeight="1" thickBot="1" x14ac:dyDescent="0.3">
      <c r="B85" s="134"/>
      <c r="C85" s="134"/>
      <c r="D85" s="134"/>
      <c r="E85" s="134"/>
      <c r="F85" s="134"/>
      <c r="G85" s="134"/>
      <c r="H85" s="134"/>
      <c r="I85" s="23"/>
      <c r="J85" s="23"/>
      <c r="K85" s="23"/>
      <c r="L85" s="23"/>
      <c r="M85" s="23"/>
      <c r="N85" s="23"/>
    </row>
    <row r="86" spans="1:14" ht="13.5" customHeight="1" x14ac:dyDescent="0.25">
      <c r="A86" s="136" t="s">
        <v>75</v>
      </c>
      <c r="B86" s="137">
        <f t="shared" ref="B86:H86" si="22">SUM(B87,B90,B93)</f>
        <v>1279020.0852902408</v>
      </c>
      <c r="C86" s="141">
        <f t="shared" si="22"/>
        <v>1313763.434893545</v>
      </c>
      <c r="D86" s="139">
        <f t="shared" si="22"/>
        <v>755320.65803411731</v>
      </c>
      <c r="E86" s="138">
        <f t="shared" si="22"/>
        <v>776654.66749746108</v>
      </c>
      <c r="F86" s="140">
        <f t="shared" si="22"/>
        <v>794619.94213313307</v>
      </c>
      <c r="G86" s="138">
        <f t="shared" si="22"/>
        <v>796433.41988183104</v>
      </c>
      <c r="H86" s="320">
        <f t="shared" si="22"/>
        <v>0</v>
      </c>
      <c r="I86" s="23"/>
      <c r="J86" s="23"/>
      <c r="K86" s="23"/>
      <c r="L86" s="23"/>
      <c r="M86" s="23"/>
      <c r="N86" s="23"/>
    </row>
    <row r="87" spans="1:14" ht="13.5" customHeight="1" x14ac:dyDescent="0.25">
      <c r="A87" s="142" t="s">
        <v>76</v>
      </c>
      <c r="B87" s="143">
        <v>2.4135</v>
      </c>
      <c r="C87" s="144">
        <v>2.4434999999999998</v>
      </c>
      <c r="D87" s="145">
        <v>2.4434999999999998</v>
      </c>
      <c r="E87" s="146">
        <v>2.4434999999999998</v>
      </c>
      <c r="F87" s="147">
        <v>2.4434999999999998</v>
      </c>
      <c r="G87" s="146">
        <v>2.4434999999999998</v>
      </c>
      <c r="H87" s="321"/>
      <c r="I87" s="23"/>
      <c r="J87" s="23"/>
      <c r="K87" s="23"/>
      <c r="L87" s="23"/>
      <c r="M87" s="23"/>
      <c r="N87" s="23"/>
    </row>
    <row r="88" spans="1:14" ht="13.5" customHeight="1" x14ac:dyDescent="0.25">
      <c r="A88" s="148" t="s">
        <v>8</v>
      </c>
      <c r="B88" s="143">
        <v>-3.0000000000000027E-2</v>
      </c>
      <c r="C88" s="144">
        <v>0</v>
      </c>
      <c r="D88" s="145">
        <v>0</v>
      </c>
      <c r="E88" s="146">
        <v>0</v>
      </c>
      <c r="F88" s="147">
        <v>0</v>
      </c>
      <c r="G88" s="146">
        <v>0</v>
      </c>
      <c r="H88" s="321"/>
      <c r="I88" s="23"/>
      <c r="J88" s="23"/>
      <c r="K88" s="23"/>
      <c r="L88" s="23"/>
      <c r="M88" s="23"/>
      <c r="N88" s="23"/>
    </row>
    <row r="89" spans="1:14" ht="13.5" customHeight="1" x14ac:dyDescent="0.25">
      <c r="A89" s="148" t="s">
        <v>9</v>
      </c>
      <c r="B89" s="143">
        <v>2.4434999999999998</v>
      </c>
      <c r="C89" s="144">
        <v>2.4434999999999998</v>
      </c>
      <c r="D89" s="145">
        <v>2.4434999999999998</v>
      </c>
      <c r="E89" s="146">
        <v>2.4434999999999998</v>
      </c>
      <c r="F89" s="147">
        <v>2.4434999999999998</v>
      </c>
      <c r="G89" s="146">
        <v>2.4434999999999998</v>
      </c>
      <c r="H89" s="321"/>
      <c r="I89" s="23"/>
      <c r="J89" s="23"/>
      <c r="K89" s="23"/>
      <c r="L89" s="23"/>
      <c r="M89" s="23"/>
      <c r="N89" s="23"/>
    </row>
    <row r="90" spans="1:14" ht="13.5" customHeight="1" x14ac:dyDescent="0.25">
      <c r="A90" s="142" t="s">
        <v>77</v>
      </c>
      <c r="B90" s="149">
        <v>1270147.463599998</v>
      </c>
      <c r="C90" s="150">
        <v>1285572</v>
      </c>
      <c r="D90" s="151">
        <v>733575.26812574675</v>
      </c>
      <c r="E90" s="47">
        <v>739605.61080732325</v>
      </c>
      <c r="F90" s="47">
        <v>742581.80302268092</v>
      </c>
      <c r="G90" s="324">
        <v>744976.66433178016</v>
      </c>
      <c r="H90" s="322"/>
      <c r="I90" s="23"/>
      <c r="J90" s="23"/>
      <c r="K90" s="23"/>
      <c r="L90" s="23"/>
      <c r="M90" s="23"/>
      <c r="N90" s="23"/>
    </row>
    <row r="91" spans="1:14" ht="13.5" customHeight="1" x14ac:dyDescent="0.25">
      <c r="A91" s="148" t="s">
        <v>8</v>
      </c>
      <c r="B91" s="143">
        <v>1013782.62711822</v>
      </c>
      <c r="C91" s="144">
        <v>1007974</v>
      </c>
      <c r="D91" s="145">
        <v>586122.45347639697</v>
      </c>
      <c r="E91" s="146">
        <v>590652.53153443651</v>
      </c>
      <c r="F91" s="147">
        <v>592787.07007888448</v>
      </c>
      <c r="G91" s="146">
        <v>594457.19973391853</v>
      </c>
      <c r="H91" s="321"/>
      <c r="I91" s="23"/>
      <c r="J91" s="23"/>
      <c r="K91" s="23"/>
      <c r="L91" s="23"/>
      <c r="M91" s="23"/>
      <c r="N91" s="23"/>
    </row>
    <row r="92" spans="1:14" ht="14.25" customHeight="1" x14ac:dyDescent="0.25">
      <c r="A92" s="148" t="s">
        <v>9</v>
      </c>
      <c r="B92" s="143">
        <v>256364.83648177807</v>
      </c>
      <c r="C92" s="144">
        <v>277598</v>
      </c>
      <c r="D92" s="145">
        <v>147452.81464934981</v>
      </c>
      <c r="E92" s="146">
        <v>148953.07927288671</v>
      </c>
      <c r="F92" s="147">
        <v>149794.73294379644</v>
      </c>
      <c r="G92" s="146">
        <v>150519.4645978616</v>
      </c>
      <c r="H92" s="321"/>
      <c r="I92" s="23"/>
      <c r="J92" s="23"/>
      <c r="K92" s="23"/>
      <c r="L92" s="23"/>
      <c r="M92" s="23"/>
      <c r="N92" s="23"/>
    </row>
    <row r="93" spans="1:14" ht="13.5" customHeight="1" x14ac:dyDescent="0.25">
      <c r="A93" s="154" t="s">
        <v>78</v>
      </c>
      <c r="B93" s="155">
        <v>8870.2081902426617</v>
      </c>
      <c r="C93" s="156">
        <v>28188.991393544875</v>
      </c>
      <c r="D93" s="157">
        <v>21742.946408370513</v>
      </c>
      <c r="E93" s="158">
        <v>37046.613190137796</v>
      </c>
      <c r="F93" s="158">
        <v>52035.69561045208</v>
      </c>
      <c r="G93" s="325">
        <v>51454.312050050838</v>
      </c>
      <c r="H93" s="323"/>
      <c r="I93" s="23"/>
      <c r="J93" s="23"/>
      <c r="K93" s="23"/>
      <c r="L93" s="23"/>
      <c r="M93" s="23"/>
      <c r="N93" s="23"/>
    </row>
    <row r="94" spans="1:14" ht="13.5" customHeight="1" x14ac:dyDescent="0.25">
      <c r="A94" s="148" t="s">
        <v>8</v>
      </c>
      <c r="B94" s="151">
        <v>4874.6897137532187</v>
      </c>
      <c r="C94" s="150">
        <v>23676</v>
      </c>
      <c r="D94" s="151">
        <v>16800</v>
      </c>
      <c r="E94" s="151">
        <v>31733</v>
      </c>
      <c r="F94" s="151">
        <v>46538</v>
      </c>
      <c r="G94" s="152">
        <v>46938</v>
      </c>
      <c r="H94" s="153"/>
      <c r="I94" s="23"/>
      <c r="J94" s="23"/>
      <c r="K94" s="23"/>
      <c r="L94" s="23"/>
      <c r="M94" s="23"/>
      <c r="N94" s="23"/>
    </row>
    <row r="95" spans="1:14" ht="13.5" customHeight="1" thickBot="1" x14ac:dyDescent="0.3">
      <c r="A95" s="161" t="s">
        <v>9</v>
      </c>
      <c r="B95" s="162">
        <v>3995.5184764894429</v>
      </c>
      <c r="C95" s="163">
        <v>4512.991393544874</v>
      </c>
      <c r="D95" s="162">
        <v>4942.9464083705143</v>
      </c>
      <c r="E95" s="162">
        <v>5313.6131901377939</v>
      </c>
      <c r="F95" s="162">
        <v>5497.6956104520832</v>
      </c>
      <c r="G95" s="326">
        <v>4516.3120500508376</v>
      </c>
      <c r="H95" s="164"/>
      <c r="I95" s="23"/>
      <c r="J95" s="23"/>
      <c r="K95" s="23"/>
      <c r="L95" s="23"/>
      <c r="M95" s="23"/>
      <c r="N95" s="23"/>
    </row>
    <row r="96" spans="1:14" ht="13.5" customHeight="1" x14ac:dyDescent="0.25">
      <c r="A96" s="165" t="s">
        <v>79</v>
      </c>
      <c r="B96" s="135"/>
      <c r="C96" s="135"/>
      <c r="D96" s="135"/>
      <c r="E96" s="135"/>
      <c r="F96" s="135"/>
      <c r="G96" s="135"/>
      <c r="H96" s="135"/>
    </row>
    <row r="97" spans="1:8" ht="13.5" customHeight="1" x14ac:dyDescent="0.25">
      <c r="A97" s="165" t="s">
        <v>80</v>
      </c>
      <c r="B97" s="135"/>
      <c r="C97" s="135"/>
      <c r="D97" s="135"/>
      <c r="E97" s="135"/>
      <c r="F97" s="135"/>
      <c r="G97" s="135"/>
      <c r="H97" s="135"/>
    </row>
    <row r="98" spans="1:8" ht="13.5" customHeight="1" x14ac:dyDescent="0.25">
      <c r="A98" s="405" t="s">
        <v>81</v>
      </c>
      <c r="B98" s="405"/>
      <c r="C98" s="405"/>
      <c r="D98" s="405"/>
      <c r="E98" s="405"/>
      <c r="F98" s="405"/>
      <c r="G98" s="405"/>
      <c r="H98" s="1"/>
    </row>
    <row r="99" spans="1:8" ht="13.5" customHeight="1" x14ac:dyDescent="0.25">
      <c r="A99" s="405"/>
      <c r="B99" s="405"/>
      <c r="C99" s="405"/>
      <c r="D99" s="405"/>
      <c r="E99" s="405"/>
      <c r="F99" s="405"/>
      <c r="G99" s="405"/>
      <c r="H99" s="1"/>
    </row>
    <row r="100" spans="1:8" ht="13.5" customHeight="1" x14ac:dyDescent="0.25">
      <c r="A100" s="93"/>
      <c r="B100" s="166"/>
      <c r="C100" s="166"/>
      <c r="D100" s="166"/>
      <c r="E100" s="166"/>
      <c r="F100" s="166"/>
      <c r="G100" s="166"/>
      <c r="H100" s="166"/>
    </row>
    <row r="101" spans="1:8" ht="13.5" customHeight="1" x14ac:dyDescent="0.25">
      <c r="B101" s="166"/>
      <c r="C101" s="166"/>
      <c r="D101" s="166"/>
      <c r="E101" s="166"/>
      <c r="F101" s="166"/>
      <c r="G101" s="166"/>
      <c r="H101" s="166"/>
    </row>
    <row r="102" spans="1:8" ht="13.5" customHeight="1" x14ac:dyDescent="0.25">
      <c r="B102" s="166"/>
      <c r="C102" s="166"/>
      <c r="D102" s="166"/>
      <c r="E102" s="166"/>
      <c r="F102" s="166"/>
      <c r="G102" s="166"/>
      <c r="H102" s="166"/>
    </row>
    <row r="103" spans="1:8" ht="13.5" customHeight="1" x14ac:dyDescent="0.25">
      <c r="B103" s="166"/>
      <c r="C103" s="166"/>
      <c r="D103" s="166"/>
      <c r="E103" s="166"/>
      <c r="F103" s="166"/>
      <c r="G103" s="166"/>
      <c r="H103" s="166"/>
    </row>
    <row r="104" spans="1:8" ht="13.5" customHeight="1" x14ac:dyDescent="0.25">
      <c r="B104" s="166"/>
      <c r="C104" s="166"/>
      <c r="D104" s="166"/>
      <c r="E104" s="166"/>
      <c r="F104" s="166"/>
      <c r="G104" s="166"/>
      <c r="H104" s="166"/>
    </row>
    <row r="105" spans="1:8" ht="13.5" customHeight="1" x14ac:dyDescent="0.25">
      <c r="B105" s="166"/>
      <c r="C105" s="166"/>
      <c r="D105" s="166"/>
      <c r="E105" s="166"/>
      <c r="F105" s="166"/>
      <c r="G105" s="166"/>
      <c r="H105" s="166"/>
    </row>
    <row r="106" spans="1:8" ht="13.5" customHeight="1" x14ac:dyDescent="0.25">
      <c r="B106" s="166"/>
      <c r="C106" s="166"/>
      <c r="D106" s="166"/>
      <c r="E106" s="166"/>
      <c r="F106" s="166"/>
      <c r="G106" s="166"/>
      <c r="H106" s="166"/>
    </row>
    <row r="107" spans="1:8" ht="13.5" customHeight="1" x14ac:dyDescent="0.25">
      <c r="B107" s="166"/>
      <c r="C107" s="166"/>
      <c r="D107" s="166"/>
      <c r="E107" s="166"/>
      <c r="F107" s="166"/>
      <c r="G107" s="166"/>
      <c r="H107" s="166"/>
    </row>
    <row r="108" spans="1:8" ht="13.5" customHeight="1" x14ac:dyDescent="0.25">
      <c r="B108" s="166"/>
      <c r="C108" s="166"/>
      <c r="D108" s="166"/>
      <c r="E108" s="166"/>
      <c r="F108" s="166"/>
      <c r="G108" s="166"/>
      <c r="H108" s="166"/>
    </row>
    <row r="109" spans="1:8" ht="13.5" customHeight="1" x14ac:dyDescent="0.25">
      <c r="B109" s="166"/>
      <c r="C109" s="166"/>
      <c r="D109" s="166"/>
      <c r="E109" s="166"/>
      <c r="F109" s="166"/>
      <c r="G109" s="166"/>
      <c r="H109" s="166"/>
    </row>
    <row r="110" spans="1:8" ht="13.5" customHeight="1" x14ac:dyDescent="0.25">
      <c r="B110" s="166"/>
      <c r="C110" s="166"/>
      <c r="D110" s="166"/>
      <c r="E110" s="166"/>
      <c r="F110" s="166"/>
      <c r="G110" s="166"/>
      <c r="H110" s="166"/>
    </row>
    <row r="111" spans="1:8" ht="13.5" customHeight="1" x14ac:dyDescent="0.25">
      <c r="B111" s="166"/>
      <c r="C111" s="166"/>
      <c r="D111" s="166"/>
      <c r="E111" s="166"/>
      <c r="F111" s="166"/>
      <c r="G111" s="166"/>
      <c r="H111" s="166"/>
    </row>
    <row r="112" spans="1:8" ht="13.5" customHeight="1" x14ac:dyDescent="0.25">
      <c r="B112" s="166"/>
      <c r="C112" s="166"/>
      <c r="D112" s="166"/>
      <c r="E112" s="166"/>
      <c r="F112" s="166"/>
      <c r="G112" s="166"/>
      <c r="H112" s="166"/>
    </row>
    <row r="113" spans="2:8" ht="13.5" customHeight="1" x14ac:dyDescent="0.25">
      <c r="B113" s="166"/>
      <c r="C113" s="166"/>
      <c r="D113" s="166"/>
      <c r="E113" s="166"/>
      <c r="F113" s="166"/>
      <c r="G113" s="166"/>
      <c r="H113" s="166"/>
    </row>
    <row r="114" spans="2:8" ht="13.5" customHeight="1" x14ac:dyDescent="0.25">
      <c r="B114" s="166"/>
      <c r="C114" s="166"/>
      <c r="D114" s="166"/>
      <c r="E114" s="166"/>
      <c r="F114" s="166"/>
      <c r="G114" s="166"/>
      <c r="H114" s="166"/>
    </row>
    <row r="115" spans="2:8" ht="13.5" customHeight="1" x14ac:dyDescent="0.25">
      <c r="B115" s="166"/>
      <c r="C115" s="166"/>
      <c r="D115" s="166"/>
      <c r="E115" s="166"/>
      <c r="F115" s="166"/>
      <c r="G115" s="166"/>
      <c r="H115" s="166"/>
    </row>
    <row r="116" spans="2:8" ht="13.5" customHeight="1" x14ac:dyDescent="0.25">
      <c r="B116" s="166"/>
      <c r="C116" s="166"/>
      <c r="D116" s="166"/>
      <c r="E116" s="166"/>
      <c r="F116" s="166"/>
      <c r="G116" s="166"/>
      <c r="H116" s="166"/>
    </row>
    <row r="117" spans="2:8" ht="13.5" customHeight="1" x14ac:dyDescent="0.25">
      <c r="B117" s="166"/>
      <c r="C117" s="166"/>
      <c r="D117" s="166"/>
      <c r="E117" s="166"/>
      <c r="F117" s="166"/>
      <c r="G117" s="166"/>
      <c r="H117" s="166"/>
    </row>
    <row r="118" spans="2:8" ht="13.5" customHeight="1" x14ac:dyDescent="0.25">
      <c r="B118" s="166"/>
      <c r="C118" s="166"/>
      <c r="D118" s="166"/>
      <c r="E118" s="166"/>
      <c r="F118" s="166"/>
      <c r="G118" s="166"/>
      <c r="H118" s="166"/>
    </row>
    <row r="119" spans="2:8" ht="13.5" customHeight="1" x14ac:dyDescent="0.25">
      <c r="B119" s="166"/>
      <c r="C119" s="166"/>
      <c r="D119" s="166"/>
      <c r="E119" s="166"/>
      <c r="F119" s="166"/>
      <c r="G119" s="166"/>
      <c r="H119" s="166"/>
    </row>
    <row r="120" spans="2:8" ht="13.5" customHeight="1" x14ac:dyDescent="0.25">
      <c r="B120" s="166"/>
      <c r="C120" s="166"/>
      <c r="D120" s="166"/>
      <c r="E120" s="166"/>
      <c r="F120" s="166"/>
      <c r="G120" s="166"/>
      <c r="H120" s="166"/>
    </row>
    <row r="121" spans="2:8" ht="13.5" customHeight="1" x14ac:dyDescent="0.25">
      <c r="B121" s="166"/>
      <c r="C121" s="166"/>
      <c r="D121" s="166"/>
      <c r="E121" s="166"/>
      <c r="F121" s="166"/>
      <c r="G121" s="166"/>
      <c r="H121" s="166"/>
    </row>
    <row r="122" spans="2:8" ht="13.5" customHeight="1" x14ac:dyDescent="0.25">
      <c r="B122" s="166"/>
      <c r="C122" s="166"/>
      <c r="D122" s="166"/>
      <c r="E122" s="166"/>
      <c r="F122" s="166"/>
      <c r="G122" s="166"/>
      <c r="H122" s="166"/>
    </row>
    <row r="123" spans="2:8" ht="13.5" customHeight="1" x14ac:dyDescent="0.25">
      <c r="B123" s="166"/>
      <c r="C123" s="166"/>
      <c r="D123" s="166"/>
      <c r="E123" s="166"/>
      <c r="F123" s="166"/>
      <c r="G123" s="166"/>
      <c r="H123" s="166"/>
    </row>
    <row r="124" spans="2:8" ht="13.5" customHeight="1" x14ac:dyDescent="0.25">
      <c r="B124" s="166"/>
      <c r="C124" s="166"/>
      <c r="D124" s="166"/>
      <c r="E124" s="166"/>
      <c r="F124" s="166"/>
      <c r="G124" s="166"/>
      <c r="H124" s="166"/>
    </row>
    <row r="125" spans="2:8" ht="13.5" customHeight="1" x14ac:dyDescent="0.25">
      <c r="B125" s="166"/>
      <c r="C125" s="166"/>
      <c r="D125" s="166"/>
      <c r="E125" s="166"/>
      <c r="F125" s="166"/>
      <c r="G125" s="166"/>
      <c r="H125" s="166"/>
    </row>
    <row r="126" spans="2:8" ht="13.5" customHeight="1" x14ac:dyDescent="0.25">
      <c r="B126" s="166"/>
      <c r="C126" s="166"/>
      <c r="D126" s="166"/>
      <c r="E126" s="166"/>
      <c r="F126" s="166"/>
      <c r="G126" s="166"/>
      <c r="H126" s="166"/>
    </row>
    <row r="127" spans="2:8" ht="13.5" customHeight="1" x14ac:dyDescent="0.25">
      <c r="B127" s="166"/>
      <c r="C127" s="166"/>
      <c r="D127" s="166"/>
      <c r="E127" s="166"/>
      <c r="F127" s="166"/>
      <c r="G127" s="166"/>
      <c r="H127" s="166"/>
    </row>
    <row r="128" spans="2:8" ht="13.5" customHeight="1" x14ac:dyDescent="0.25">
      <c r="B128" s="166"/>
      <c r="C128" s="166"/>
      <c r="D128" s="166"/>
      <c r="E128" s="166"/>
      <c r="F128" s="166"/>
      <c r="G128" s="166"/>
      <c r="H128" s="166"/>
    </row>
    <row r="129" spans="2:8" ht="13.5" customHeight="1" x14ac:dyDescent="0.25">
      <c r="B129" s="166"/>
      <c r="C129" s="166"/>
      <c r="D129" s="166"/>
      <c r="E129" s="166"/>
      <c r="F129" s="166"/>
      <c r="G129" s="166"/>
      <c r="H129" s="166"/>
    </row>
    <row r="130" spans="2:8" ht="13.5" customHeight="1" x14ac:dyDescent="0.25">
      <c r="B130" s="166"/>
      <c r="C130" s="166"/>
      <c r="D130" s="166"/>
      <c r="E130" s="166"/>
      <c r="F130" s="166"/>
      <c r="G130" s="166"/>
      <c r="H130" s="166"/>
    </row>
    <row r="131" spans="2:8" ht="13.5" customHeight="1" x14ac:dyDescent="0.25">
      <c r="B131" s="166"/>
      <c r="C131" s="166"/>
      <c r="D131" s="166"/>
      <c r="E131" s="166"/>
      <c r="F131" s="166"/>
      <c r="G131" s="166"/>
      <c r="H131" s="166"/>
    </row>
    <row r="132" spans="2:8" ht="13.5" customHeight="1" x14ac:dyDescent="0.25">
      <c r="B132" s="166"/>
      <c r="C132" s="166"/>
      <c r="D132" s="166"/>
      <c r="E132" s="166"/>
      <c r="F132" s="166"/>
      <c r="G132" s="166"/>
      <c r="H132" s="166"/>
    </row>
    <row r="133" spans="2:8" ht="13.5" customHeight="1" x14ac:dyDescent="0.25">
      <c r="B133" s="166"/>
      <c r="C133" s="166"/>
      <c r="D133" s="166"/>
      <c r="E133" s="166"/>
      <c r="F133" s="166"/>
      <c r="G133" s="166"/>
      <c r="H133" s="166"/>
    </row>
    <row r="134" spans="2:8" ht="13.5" customHeight="1" x14ac:dyDescent="0.25">
      <c r="B134" s="166"/>
      <c r="C134" s="166"/>
      <c r="D134" s="166"/>
      <c r="E134" s="166"/>
      <c r="F134" s="166"/>
      <c r="G134" s="166"/>
      <c r="H134" s="166"/>
    </row>
    <row r="135" spans="2:8" ht="13.5" customHeight="1" x14ac:dyDescent="0.25">
      <c r="B135" s="166"/>
      <c r="C135" s="166"/>
      <c r="D135" s="166"/>
      <c r="E135" s="166"/>
      <c r="F135" s="166"/>
      <c r="G135" s="166"/>
      <c r="H135" s="166"/>
    </row>
    <row r="136" spans="2:8" ht="13.5" customHeight="1" x14ac:dyDescent="0.25">
      <c r="B136" s="166"/>
      <c r="C136" s="166"/>
      <c r="D136" s="166"/>
      <c r="E136" s="166"/>
      <c r="F136" s="166"/>
      <c r="G136" s="166"/>
      <c r="H136" s="166"/>
    </row>
    <row r="137" spans="2:8" ht="13.5" customHeight="1" x14ac:dyDescent="0.25">
      <c r="B137" s="166"/>
      <c r="C137" s="166"/>
      <c r="D137" s="166"/>
      <c r="E137" s="166"/>
      <c r="F137" s="166"/>
      <c r="G137" s="166"/>
      <c r="H137" s="166"/>
    </row>
    <row r="138" spans="2:8" ht="13.5" customHeight="1" x14ac:dyDescent="0.25">
      <c r="B138" s="166"/>
      <c r="C138" s="166"/>
      <c r="D138" s="166"/>
      <c r="E138" s="166"/>
      <c r="F138" s="166"/>
      <c r="G138" s="166"/>
      <c r="H138" s="166"/>
    </row>
    <row r="139" spans="2:8" ht="13.5" customHeight="1" x14ac:dyDescent="0.25">
      <c r="B139" s="166"/>
      <c r="C139" s="166"/>
      <c r="D139" s="166"/>
      <c r="E139" s="166"/>
      <c r="F139" s="166"/>
      <c r="G139" s="166"/>
      <c r="H139" s="166"/>
    </row>
    <row r="140" spans="2:8" ht="13.5" customHeight="1" x14ac:dyDescent="0.25">
      <c r="B140" s="166"/>
      <c r="C140" s="166"/>
      <c r="D140" s="166"/>
      <c r="E140" s="166"/>
      <c r="F140" s="166"/>
      <c r="G140" s="166"/>
      <c r="H140" s="166"/>
    </row>
    <row r="141" spans="2:8" ht="13.5" customHeight="1" x14ac:dyDescent="0.25">
      <c r="B141" s="166"/>
      <c r="C141" s="166"/>
      <c r="D141" s="166"/>
      <c r="E141" s="166"/>
      <c r="F141" s="166"/>
      <c r="G141" s="166"/>
      <c r="H141" s="166"/>
    </row>
    <row r="142" spans="2:8" ht="13.5" customHeight="1" x14ac:dyDescent="0.25">
      <c r="B142" s="166"/>
      <c r="C142" s="166"/>
      <c r="D142" s="166"/>
      <c r="E142" s="166"/>
      <c r="F142" s="166"/>
      <c r="G142" s="166"/>
      <c r="H142" s="166"/>
    </row>
    <row r="143" spans="2:8" ht="13.5" customHeight="1" x14ac:dyDescent="0.25">
      <c r="B143" s="166"/>
      <c r="C143" s="166"/>
      <c r="D143" s="166"/>
      <c r="E143" s="166"/>
      <c r="F143" s="166"/>
      <c r="G143" s="166"/>
      <c r="H143" s="166"/>
    </row>
    <row r="144" spans="2:8" ht="13.5" customHeight="1" x14ac:dyDescent="0.25">
      <c r="B144" s="166"/>
      <c r="C144" s="166"/>
      <c r="D144" s="166"/>
      <c r="E144" s="166"/>
      <c r="F144" s="166"/>
      <c r="G144" s="166"/>
      <c r="H144" s="166"/>
    </row>
    <row r="145" spans="2:8" ht="13.5" customHeight="1" x14ac:dyDescent="0.25">
      <c r="B145" s="166"/>
      <c r="C145" s="166"/>
      <c r="D145" s="166"/>
      <c r="E145" s="166"/>
      <c r="F145" s="166"/>
      <c r="G145" s="166"/>
      <c r="H145" s="166"/>
    </row>
    <row r="146" spans="2:8" ht="13.5" customHeight="1" x14ac:dyDescent="0.25">
      <c r="B146" s="166"/>
      <c r="C146" s="166"/>
      <c r="D146" s="166"/>
      <c r="E146" s="166"/>
      <c r="F146" s="166"/>
      <c r="G146" s="166"/>
      <c r="H146" s="166"/>
    </row>
    <row r="147" spans="2:8" ht="13.5" customHeight="1" x14ac:dyDescent="0.25">
      <c r="B147" s="166"/>
      <c r="C147" s="166"/>
      <c r="D147" s="166"/>
      <c r="E147" s="166"/>
      <c r="F147" s="166"/>
      <c r="G147" s="166"/>
      <c r="H147" s="166"/>
    </row>
    <row r="148" spans="2:8" ht="13.5" customHeight="1" x14ac:dyDescent="0.25">
      <c r="B148" s="166"/>
      <c r="C148" s="166"/>
      <c r="D148" s="166"/>
      <c r="E148" s="166"/>
      <c r="F148" s="166"/>
      <c r="G148" s="166"/>
      <c r="H148" s="166"/>
    </row>
    <row r="149" spans="2:8" ht="13.5" customHeight="1" x14ac:dyDescent="0.25">
      <c r="B149" s="166"/>
      <c r="C149" s="166"/>
      <c r="D149" s="166"/>
      <c r="E149" s="166"/>
      <c r="F149" s="166"/>
      <c r="G149" s="166"/>
      <c r="H149" s="166"/>
    </row>
    <row r="150" spans="2:8" ht="13.5" customHeight="1" x14ac:dyDescent="0.25">
      <c r="B150" s="166"/>
      <c r="C150" s="166"/>
      <c r="D150" s="166"/>
      <c r="E150" s="166"/>
      <c r="F150" s="166"/>
      <c r="G150" s="166"/>
      <c r="H150" s="166"/>
    </row>
    <row r="151" spans="2:8" ht="13.5" customHeight="1" x14ac:dyDescent="0.25">
      <c r="B151" s="166"/>
      <c r="C151" s="166"/>
      <c r="D151" s="166"/>
      <c r="E151" s="166"/>
      <c r="F151" s="166"/>
      <c r="G151" s="166"/>
      <c r="H151" s="166"/>
    </row>
    <row r="152" spans="2:8" ht="13.5" customHeight="1" x14ac:dyDescent="0.25">
      <c r="B152" s="166"/>
      <c r="C152" s="166"/>
      <c r="D152" s="166"/>
      <c r="E152" s="166"/>
      <c r="F152" s="166"/>
      <c r="G152" s="166"/>
      <c r="H152" s="166"/>
    </row>
    <row r="153" spans="2:8" ht="13.5" customHeight="1" x14ac:dyDescent="0.25">
      <c r="B153" s="166"/>
      <c r="C153" s="166"/>
      <c r="D153" s="166"/>
      <c r="E153" s="166"/>
      <c r="F153" s="166"/>
      <c r="G153" s="166"/>
      <c r="H153" s="166"/>
    </row>
    <row r="154" spans="2:8" ht="13.5" customHeight="1" x14ac:dyDescent="0.25">
      <c r="B154" s="166"/>
      <c r="C154" s="166"/>
      <c r="D154" s="166"/>
      <c r="E154" s="166"/>
      <c r="F154" s="166"/>
      <c r="G154" s="166"/>
      <c r="H154" s="166"/>
    </row>
    <row r="155" spans="2:8" ht="13.5" customHeight="1" x14ac:dyDescent="0.25">
      <c r="B155" s="166"/>
      <c r="C155" s="166"/>
      <c r="D155" s="166"/>
      <c r="E155" s="166"/>
      <c r="F155" s="166"/>
      <c r="G155" s="166"/>
      <c r="H155" s="166"/>
    </row>
    <row r="156" spans="2:8" ht="13.5" customHeight="1" x14ac:dyDescent="0.25">
      <c r="B156" s="166"/>
      <c r="C156" s="166"/>
      <c r="D156" s="166"/>
      <c r="E156" s="166"/>
      <c r="F156" s="166"/>
      <c r="G156" s="166"/>
      <c r="H156" s="166"/>
    </row>
    <row r="157" spans="2:8" ht="13.5" customHeight="1" x14ac:dyDescent="0.25">
      <c r="B157" s="166"/>
      <c r="C157" s="166"/>
      <c r="D157" s="166"/>
      <c r="E157" s="166"/>
      <c r="F157" s="166"/>
      <c r="G157" s="166"/>
      <c r="H157" s="166"/>
    </row>
    <row r="158" spans="2:8" ht="13.5" customHeight="1" x14ac:dyDescent="0.25">
      <c r="B158" s="166"/>
      <c r="C158" s="166"/>
      <c r="D158" s="166"/>
      <c r="E158" s="166"/>
      <c r="F158" s="166"/>
      <c r="G158" s="166"/>
      <c r="H158" s="166"/>
    </row>
    <row r="159" spans="2:8" ht="13.5" customHeight="1" x14ac:dyDescent="0.25">
      <c r="B159" s="166"/>
      <c r="C159" s="166"/>
      <c r="D159" s="166"/>
      <c r="E159" s="166"/>
      <c r="F159" s="166"/>
      <c r="G159" s="166"/>
      <c r="H159" s="166"/>
    </row>
    <row r="160" spans="2:8" ht="13.5" customHeight="1" x14ac:dyDescent="0.25">
      <c r="B160" s="166"/>
      <c r="C160" s="166"/>
      <c r="D160" s="166"/>
      <c r="E160" s="166"/>
      <c r="F160" s="166"/>
      <c r="G160" s="166"/>
      <c r="H160" s="166"/>
    </row>
    <row r="161" spans="2:8" ht="13.5" customHeight="1" x14ac:dyDescent="0.25">
      <c r="B161" s="166"/>
      <c r="C161" s="166"/>
      <c r="D161" s="166"/>
      <c r="E161" s="166"/>
      <c r="F161" s="166"/>
      <c r="G161" s="166"/>
      <c r="H161" s="166"/>
    </row>
    <row r="162" spans="2:8" ht="13.5" customHeight="1" x14ac:dyDescent="0.25">
      <c r="B162" s="166"/>
      <c r="C162" s="166"/>
      <c r="D162" s="166"/>
      <c r="E162" s="166"/>
      <c r="F162" s="166"/>
      <c r="G162" s="166"/>
      <c r="H162" s="166"/>
    </row>
    <row r="163" spans="2:8" ht="13.5" customHeight="1" x14ac:dyDescent="0.25">
      <c r="B163" s="166"/>
      <c r="C163" s="166"/>
      <c r="D163" s="166"/>
      <c r="E163" s="166"/>
      <c r="F163" s="166"/>
      <c r="G163" s="166"/>
      <c r="H163" s="166"/>
    </row>
    <row r="164" spans="2:8" ht="13.5" customHeight="1" x14ac:dyDescent="0.25">
      <c r="B164" s="166"/>
      <c r="C164" s="166"/>
      <c r="D164" s="166"/>
      <c r="E164" s="166"/>
      <c r="F164" s="166"/>
      <c r="G164" s="166"/>
      <c r="H164" s="166"/>
    </row>
    <row r="165" spans="2:8" ht="13.5" customHeight="1" x14ac:dyDescent="0.25">
      <c r="B165" s="166"/>
      <c r="C165" s="166"/>
      <c r="D165" s="166"/>
      <c r="E165" s="166"/>
      <c r="F165" s="166"/>
      <c r="G165" s="166"/>
      <c r="H165" s="166"/>
    </row>
    <row r="166" spans="2:8" ht="13.5" customHeight="1" x14ac:dyDescent="0.25">
      <c r="B166" s="166"/>
      <c r="C166" s="166"/>
      <c r="D166" s="166"/>
      <c r="E166" s="166"/>
      <c r="F166" s="166"/>
      <c r="G166" s="166"/>
      <c r="H166" s="166"/>
    </row>
    <row r="167" spans="2:8" ht="13.5" customHeight="1" x14ac:dyDescent="0.25">
      <c r="B167" s="166"/>
      <c r="C167" s="166"/>
      <c r="D167" s="166"/>
      <c r="E167" s="166"/>
      <c r="F167" s="166"/>
      <c r="G167" s="166"/>
      <c r="H167" s="166"/>
    </row>
    <row r="168" spans="2:8" ht="13.5" customHeight="1" x14ac:dyDescent="0.25">
      <c r="B168" s="166"/>
      <c r="C168" s="166"/>
      <c r="D168" s="166"/>
      <c r="E168" s="166"/>
      <c r="F168" s="166"/>
      <c r="G168" s="166"/>
      <c r="H168" s="166"/>
    </row>
    <row r="169" spans="2:8" ht="13.5" customHeight="1" x14ac:dyDescent="0.25">
      <c r="B169" s="166">
        <v>0</v>
      </c>
      <c r="C169" s="166">
        <v>0</v>
      </c>
      <c r="D169" s="166">
        <v>0</v>
      </c>
      <c r="E169" s="166">
        <v>0</v>
      </c>
      <c r="F169" s="166">
        <v>0</v>
      </c>
      <c r="G169" s="166">
        <v>0</v>
      </c>
      <c r="H169" s="166"/>
    </row>
    <row r="170" spans="2:8" ht="13.5" customHeight="1" x14ac:dyDescent="0.25">
      <c r="B170" s="166">
        <v>0</v>
      </c>
      <c r="C170" s="166">
        <v>0</v>
      </c>
      <c r="D170" s="166">
        <v>0</v>
      </c>
      <c r="E170" s="166">
        <v>0</v>
      </c>
      <c r="F170" s="166">
        <v>0</v>
      </c>
      <c r="G170" s="166">
        <v>0</v>
      </c>
      <c r="H170" s="166"/>
    </row>
    <row r="171" spans="2:8" ht="13.5" customHeight="1" x14ac:dyDescent="0.25">
      <c r="B171" s="166">
        <v>0</v>
      </c>
      <c r="C171" s="166">
        <v>0</v>
      </c>
      <c r="D171" s="166">
        <v>0</v>
      </c>
      <c r="E171" s="166">
        <v>0</v>
      </c>
      <c r="F171" s="166">
        <v>0</v>
      </c>
      <c r="G171" s="166">
        <v>0</v>
      </c>
      <c r="H171" s="166"/>
    </row>
    <row r="172" spans="2:8" ht="13.5" customHeight="1" x14ac:dyDescent="0.25">
      <c r="B172" s="166">
        <v>0</v>
      </c>
      <c r="C172" s="166">
        <v>0</v>
      </c>
      <c r="D172" s="166">
        <v>0</v>
      </c>
      <c r="E172" s="166">
        <v>0</v>
      </c>
      <c r="F172" s="166">
        <v>0</v>
      </c>
      <c r="G172" s="166">
        <v>0</v>
      </c>
      <c r="H172" s="166"/>
    </row>
    <row r="173" spans="2:8" ht="13.5" customHeight="1" x14ac:dyDescent="0.25">
      <c r="B173" s="166"/>
      <c r="C173" s="166"/>
      <c r="D173" s="166"/>
      <c r="E173" s="166"/>
      <c r="F173" s="166"/>
      <c r="G173" s="166"/>
      <c r="H173" s="166"/>
    </row>
    <row r="174" spans="2:8" ht="13.5" customHeight="1" x14ac:dyDescent="0.25">
      <c r="B174" s="166"/>
      <c r="C174" s="166"/>
      <c r="D174" s="166"/>
      <c r="E174" s="166"/>
      <c r="F174" s="166"/>
      <c r="G174" s="166"/>
      <c r="H174" s="166"/>
    </row>
    <row r="175" spans="2:8" ht="13.5" customHeight="1" x14ac:dyDescent="0.25">
      <c r="B175" s="166"/>
      <c r="C175" s="166"/>
      <c r="D175" s="166"/>
      <c r="E175" s="166"/>
      <c r="F175" s="166"/>
      <c r="G175" s="166"/>
      <c r="H175" s="166"/>
    </row>
    <row r="176" spans="2:8" ht="13.5" customHeight="1" x14ac:dyDescent="0.25">
      <c r="B176" s="166"/>
      <c r="C176" s="166"/>
      <c r="D176" s="166"/>
      <c r="E176" s="166"/>
      <c r="F176" s="166"/>
      <c r="G176" s="166"/>
      <c r="H176" s="166"/>
    </row>
    <row r="177" spans="2:8" ht="13.5" customHeight="1" x14ac:dyDescent="0.25">
      <c r="B177" s="166"/>
      <c r="C177" s="166"/>
      <c r="D177" s="166"/>
      <c r="E177" s="166"/>
      <c r="F177" s="166"/>
      <c r="G177" s="166"/>
      <c r="H177" s="166"/>
    </row>
    <row r="178" spans="2:8" ht="13.5" customHeight="1" x14ac:dyDescent="0.25">
      <c r="B178" s="166"/>
      <c r="C178" s="166"/>
      <c r="D178" s="166"/>
      <c r="E178" s="166"/>
      <c r="F178" s="166"/>
      <c r="G178" s="166"/>
      <c r="H178" s="166"/>
    </row>
    <row r="179" spans="2:8" ht="13.5" customHeight="1" x14ac:dyDescent="0.25">
      <c r="B179" s="166"/>
      <c r="C179" s="166"/>
      <c r="D179" s="166"/>
      <c r="E179" s="166"/>
      <c r="F179" s="166"/>
      <c r="G179" s="166"/>
      <c r="H179" s="166"/>
    </row>
    <row r="180" spans="2:8" ht="13.5" customHeight="1" x14ac:dyDescent="0.25">
      <c r="B180" s="166"/>
      <c r="C180" s="166"/>
      <c r="D180" s="166"/>
      <c r="E180" s="166"/>
      <c r="F180" s="166"/>
      <c r="G180" s="166"/>
      <c r="H180" s="166"/>
    </row>
    <row r="181" spans="2:8" ht="13.5" customHeight="1" x14ac:dyDescent="0.25">
      <c r="B181" s="166"/>
      <c r="C181" s="166"/>
      <c r="D181" s="166"/>
      <c r="E181" s="166"/>
      <c r="F181" s="166"/>
      <c r="G181" s="166"/>
      <c r="H181" s="166"/>
    </row>
    <row r="182" spans="2:8" ht="13.5" customHeight="1" x14ac:dyDescent="0.25">
      <c r="B182" s="166"/>
      <c r="C182" s="166"/>
      <c r="D182" s="166"/>
      <c r="E182" s="166"/>
      <c r="F182" s="166"/>
      <c r="G182" s="166"/>
      <c r="H182" s="166"/>
    </row>
    <row r="183" spans="2:8" ht="13.5" customHeight="1" x14ac:dyDescent="0.25">
      <c r="B183" s="166"/>
      <c r="C183" s="166"/>
      <c r="D183" s="166"/>
      <c r="E183" s="166"/>
      <c r="F183" s="166"/>
      <c r="G183" s="166"/>
      <c r="H183" s="166"/>
    </row>
    <row r="184" spans="2:8" ht="13.5" customHeight="1" x14ac:dyDescent="0.25">
      <c r="B184" s="166"/>
      <c r="C184" s="166"/>
      <c r="D184" s="166"/>
      <c r="E184" s="166"/>
      <c r="F184" s="166"/>
      <c r="G184" s="166"/>
      <c r="H184" s="166"/>
    </row>
    <row r="185" spans="2:8" ht="13.5" customHeight="1" x14ac:dyDescent="0.25">
      <c r="B185" s="166"/>
      <c r="C185" s="166"/>
      <c r="D185" s="166"/>
      <c r="E185" s="166"/>
      <c r="F185" s="166"/>
      <c r="G185" s="166"/>
      <c r="H185" s="166"/>
    </row>
    <row r="186" spans="2:8" ht="13.5" customHeight="1" x14ac:dyDescent="0.25">
      <c r="B186" s="166"/>
      <c r="C186" s="166"/>
      <c r="D186" s="166"/>
      <c r="E186" s="166"/>
      <c r="F186" s="166"/>
      <c r="G186" s="166"/>
      <c r="H186" s="166"/>
    </row>
  </sheetData>
  <mergeCells count="2">
    <mergeCell ref="A98:G99"/>
    <mergeCell ref="D3:H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86"/>
  <sheetViews>
    <sheetView showGridLines="0" zoomScaleNormal="100" workbookViewId="0">
      <pane xSplit="1" ySplit="4" topLeftCell="B47" activePane="bottomRight" state="frozen"/>
      <selection activeCell="I81" sqref="I81"/>
      <selection pane="topRight" activeCell="I81" sqref="I81"/>
      <selection pane="bottomLeft" activeCell="I81" sqref="I81"/>
      <selection pane="bottomRight" activeCell="I81" sqref="I81"/>
    </sheetView>
  </sheetViews>
  <sheetFormatPr defaultColWidth="9.1796875" defaultRowHeight="13.5" customHeight="1" x14ac:dyDescent="0.25"/>
  <cols>
    <col min="1" max="1" width="43.54296875" style="1" customWidth="1"/>
    <col min="2" max="5" width="12.54296875" style="2" customWidth="1"/>
    <col min="6" max="6" width="10.26953125" style="1" customWidth="1"/>
    <col min="7" max="7" width="6.7265625" style="1" customWidth="1"/>
    <col min="8" max="8" width="47.81640625" style="1" customWidth="1"/>
    <col min="9" max="13" width="12.54296875" style="1" customWidth="1"/>
    <col min="14" max="14" width="9.1796875" style="1" customWidth="1"/>
    <col min="15" max="16384" width="9.1796875" style="1"/>
  </cols>
  <sheetData>
    <row r="1" spans="1:22" ht="15.75" customHeight="1" x14ac:dyDescent="0.25">
      <c r="A1" s="4" t="s">
        <v>96</v>
      </c>
      <c r="B1" s="5"/>
      <c r="C1" s="5"/>
      <c r="D1" s="5"/>
      <c r="E1" s="5"/>
      <c r="H1" s="4" t="s">
        <v>87</v>
      </c>
    </row>
    <row r="2" spans="1:22" ht="14.25" customHeight="1" thickBot="1" x14ac:dyDescent="0.3">
      <c r="A2" s="6" t="s">
        <v>0</v>
      </c>
      <c r="B2" s="7"/>
      <c r="C2" s="7"/>
      <c r="D2" s="7"/>
      <c r="E2" s="7"/>
      <c r="H2" s="6" t="s">
        <v>0</v>
      </c>
    </row>
    <row r="3" spans="1:22" ht="13.5" customHeight="1" x14ac:dyDescent="0.25">
      <c r="A3" s="256" t="s">
        <v>1</v>
      </c>
      <c r="B3" s="412" t="s">
        <v>4</v>
      </c>
      <c r="C3" s="413"/>
      <c r="D3" s="413"/>
      <c r="E3" s="414"/>
      <c r="H3" s="11" t="s">
        <v>1</v>
      </c>
      <c r="I3" s="415" t="s">
        <v>4</v>
      </c>
      <c r="J3" s="416"/>
      <c r="K3" s="416"/>
      <c r="L3" s="417"/>
    </row>
    <row r="4" spans="1:22" ht="14.25" customHeight="1" thickBot="1" x14ac:dyDescent="0.3">
      <c r="A4" s="257"/>
      <c r="B4" s="15">
        <v>2024</v>
      </c>
      <c r="C4" s="15">
        <v>2025</v>
      </c>
      <c r="D4" s="15">
        <v>2026</v>
      </c>
      <c r="E4" s="14">
        <v>2027</v>
      </c>
      <c r="H4" s="12"/>
      <c r="I4" s="15">
        <v>2024</v>
      </c>
      <c r="J4" s="15">
        <v>2025</v>
      </c>
      <c r="K4" s="15">
        <v>2026</v>
      </c>
      <c r="L4" s="14">
        <v>2027</v>
      </c>
    </row>
    <row r="5" spans="1:22" ht="13.5" customHeight="1" x14ac:dyDescent="0.25">
      <c r="A5" s="258" t="s">
        <v>5</v>
      </c>
      <c r="B5" s="20">
        <f t="shared" ref="B5:E5" si="0">B6+B12+B16</f>
        <v>9991866</v>
      </c>
      <c r="C5" s="20">
        <f t="shared" si="0"/>
        <v>11093766.073832829</v>
      </c>
      <c r="D5" s="20">
        <f t="shared" si="0"/>
        <v>11578083.918750422</v>
      </c>
      <c r="E5" s="18">
        <f t="shared" si="0"/>
        <v>12039951.910323378</v>
      </c>
      <c r="F5" s="21"/>
      <c r="H5" s="16" t="s">
        <v>5</v>
      </c>
      <c r="I5" s="20">
        <f t="shared" ref="I5:L5" si="1">I6+I12+I16</f>
        <v>-91553.509840000421</v>
      </c>
      <c r="J5" s="20">
        <f t="shared" si="1"/>
        <v>-342864.07383282855</v>
      </c>
      <c r="K5" s="20">
        <f t="shared" si="1"/>
        <v>-319392.91875042208</v>
      </c>
      <c r="L5" s="18">
        <f t="shared" si="1"/>
        <v>-172409.9103233777</v>
      </c>
      <c r="M5" s="22"/>
      <c r="N5" s="23"/>
      <c r="O5" s="23"/>
      <c r="P5" s="23"/>
      <c r="Q5" s="23"/>
      <c r="R5" s="23"/>
      <c r="S5" s="23"/>
      <c r="T5" s="23"/>
      <c r="U5" s="23"/>
      <c r="V5" s="23"/>
    </row>
    <row r="6" spans="1:22" ht="13.5" customHeight="1" x14ac:dyDescent="0.25">
      <c r="A6" s="259" t="s">
        <v>6</v>
      </c>
      <c r="B6" s="28">
        <f t="shared" ref="B6:E6" si="2">B7+B8</f>
        <v>4760720</v>
      </c>
      <c r="C6" s="28">
        <f t="shared" si="2"/>
        <v>5157488</v>
      </c>
      <c r="D6" s="28">
        <f t="shared" si="2"/>
        <v>5405705</v>
      </c>
      <c r="E6" s="26">
        <f t="shared" si="2"/>
        <v>5724091</v>
      </c>
      <c r="F6" s="21"/>
      <c r="H6" s="24" t="s">
        <v>7</v>
      </c>
      <c r="I6" s="28">
        <f t="shared" ref="I6:L6" si="3">I7+I8</f>
        <v>72693</v>
      </c>
      <c r="J6" s="28">
        <f t="shared" si="3"/>
        <v>27191</v>
      </c>
      <c r="K6" s="28">
        <f t="shared" si="3"/>
        <v>92142</v>
      </c>
      <c r="L6" s="26">
        <f t="shared" si="3"/>
        <v>97178</v>
      </c>
      <c r="M6" s="22"/>
      <c r="N6" s="23"/>
      <c r="O6" s="23"/>
      <c r="P6" s="23"/>
      <c r="Q6" s="23"/>
      <c r="R6" s="23"/>
      <c r="S6" s="23"/>
      <c r="T6" s="23"/>
      <c r="U6" s="23"/>
      <c r="V6" s="23"/>
    </row>
    <row r="7" spans="1:22" ht="13.5" customHeight="1" x14ac:dyDescent="0.25">
      <c r="A7" s="260" t="s">
        <v>8</v>
      </c>
      <c r="B7" s="33">
        <v>4619214</v>
      </c>
      <c r="C7" s="33">
        <v>4996200</v>
      </c>
      <c r="D7" s="34">
        <v>5242429</v>
      </c>
      <c r="E7" s="35">
        <v>5561663</v>
      </c>
      <c r="F7" s="21"/>
      <c r="H7" s="29" t="s">
        <v>8</v>
      </c>
      <c r="I7" s="33">
        <f>ESA2010_feb25!C7-A_RVS_25_27!B7</f>
        <v>76513</v>
      </c>
      <c r="J7" s="33">
        <f>ESA2010_feb25!D7-A_RVS_25_27!C7</f>
        <v>32449</v>
      </c>
      <c r="K7" s="33">
        <f>ESA2010_feb25!E7-A_RVS_25_27!D7</f>
        <v>97813</v>
      </c>
      <c r="L7" s="26">
        <f>ESA2010_feb25!F7-A_RVS_25_27!E7</f>
        <v>100363</v>
      </c>
      <c r="M7" s="22"/>
      <c r="N7" s="23"/>
      <c r="O7" s="23"/>
      <c r="P7" s="23"/>
      <c r="Q7" s="23"/>
      <c r="R7" s="23"/>
      <c r="S7" s="23"/>
      <c r="T7" s="23"/>
      <c r="U7" s="23"/>
      <c r="V7" s="23"/>
    </row>
    <row r="8" spans="1:22" ht="13.5" customHeight="1" x14ac:dyDescent="0.25">
      <c r="A8" s="260" t="s">
        <v>9</v>
      </c>
      <c r="B8" s="33">
        <v>141506</v>
      </c>
      <c r="C8" s="33">
        <v>161288</v>
      </c>
      <c r="D8" s="34">
        <v>163276</v>
      </c>
      <c r="E8" s="35">
        <v>162428</v>
      </c>
      <c r="F8" s="21"/>
      <c r="H8" s="29" t="s">
        <v>9</v>
      </c>
      <c r="I8" s="33">
        <f>ESA2010_feb25!C8-A_RVS_25_27!B8</f>
        <v>-3820</v>
      </c>
      <c r="J8" s="33">
        <f>ESA2010_feb25!D8-A_RVS_25_27!C8</f>
        <v>-5258</v>
      </c>
      <c r="K8" s="33">
        <f>ESA2010_feb25!E8-A_RVS_25_27!D8</f>
        <v>-5671</v>
      </c>
      <c r="L8" s="26">
        <f>ESA2010_feb25!F8-A_RVS_25_27!E8</f>
        <v>-3185</v>
      </c>
      <c r="M8" s="22"/>
      <c r="N8" s="23"/>
      <c r="O8" s="23"/>
      <c r="P8" s="23"/>
      <c r="Q8" s="23"/>
      <c r="R8" s="23"/>
      <c r="S8" s="23"/>
      <c r="T8" s="23"/>
      <c r="U8" s="23"/>
      <c r="V8" s="23"/>
    </row>
    <row r="9" spans="1:22" ht="13.5" customHeight="1" x14ac:dyDescent="0.25">
      <c r="A9" s="261" t="s">
        <v>10</v>
      </c>
      <c r="B9" s="33">
        <v>1325832</v>
      </c>
      <c r="C9" s="33">
        <v>1720449.6800000002</v>
      </c>
      <c r="D9" s="34">
        <v>1554876.0399999996</v>
      </c>
      <c r="E9" s="35">
        <v>1673040.5319999999</v>
      </c>
      <c r="F9" s="21"/>
      <c r="H9" s="36" t="s">
        <v>10</v>
      </c>
      <c r="I9" s="33">
        <f>ESA2010_feb25!C9-A_RVS_25_27!B9</f>
        <v>59921</v>
      </c>
      <c r="J9" s="33">
        <f>ESA2010_feb25!D9-A_RVS_25_27!C9</f>
        <v>-12527.680000000168</v>
      </c>
      <c r="K9" s="33">
        <f>ESA2010_feb25!E9-A_RVS_25_27!D9</f>
        <v>17662.960000000428</v>
      </c>
      <c r="L9" s="26">
        <f>ESA2010_feb25!F9-A_RVS_25_27!E9</f>
        <v>58984.46800000011</v>
      </c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22" ht="13.5" customHeight="1" x14ac:dyDescent="0.25">
      <c r="A10" s="261" t="s">
        <v>11</v>
      </c>
      <c r="B10" s="33">
        <v>2404421</v>
      </c>
      <c r="C10" s="33">
        <v>2237650.92</v>
      </c>
      <c r="D10" s="34">
        <v>2508045.5933333337</v>
      </c>
      <c r="E10" s="35">
        <v>2638449.358</v>
      </c>
      <c r="F10" s="21"/>
      <c r="H10" s="36" t="s">
        <v>11</v>
      </c>
      <c r="I10" s="33">
        <f>ESA2010_feb25!C10-A_RVS_25_27!B10</f>
        <v>8941</v>
      </c>
      <c r="J10" s="33">
        <f>ESA2010_feb25!D10-A_RVS_25_27!C10</f>
        <v>27820.080000000075</v>
      </c>
      <c r="K10" s="33">
        <f>ESA2010_feb25!E10-A_RVS_25_27!D10</f>
        <v>48508.406666666269</v>
      </c>
      <c r="L10" s="26">
        <f>ESA2010_feb25!F10-A_RVS_25_27!E10</f>
        <v>24876.641999999993</v>
      </c>
      <c r="M10" s="22"/>
      <c r="N10" s="23"/>
      <c r="O10" s="23"/>
      <c r="P10" s="23"/>
      <c r="Q10" s="23"/>
      <c r="R10" s="23"/>
      <c r="S10" s="23"/>
      <c r="T10" s="23"/>
      <c r="U10" s="23"/>
      <c r="V10" s="23"/>
    </row>
    <row r="11" spans="1:22" ht="13.5" customHeight="1" x14ac:dyDescent="0.25">
      <c r="A11" s="261" t="s">
        <v>12</v>
      </c>
      <c r="B11" s="33">
        <v>1030467</v>
      </c>
      <c r="C11" s="33">
        <v>1199387.3999999999</v>
      </c>
      <c r="D11" s="34">
        <v>1342783.3666666667</v>
      </c>
      <c r="E11" s="35">
        <v>1412601.11</v>
      </c>
      <c r="F11" s="21"/>
      <c r="H11" s="36" t="s">
        <v>12</v>
      </c>
      <c r="I11" s="33">
        <f>ESA2010_feb25!C11-A_RVS_25_27!B11</f>
        <v>3831</v>
      </c>
      <c r="J11" s="33">
        <f>ESA2010_feb25!D11-A_RVS_25_27!C11</f>
        <v>11898.600000000093</v>
      </c>
      <c r="K11" s="33">
        <f>ESA2010_feb25!E11-A_RVS_25_27!D11</f>
        <v>25970.633333333302</v>
      </c>
      <c r="L11" s="26">
        <f>ESA2010_feb25!F11-A_RVS_25_27!E11</f>
        <v>13316.889999999898</v>
      </c>
      <c r="M11" s="22"/>
      <c r="N11" s="23"/>
      <c r="O11" s="23"/>
      <c r="P11" s="23"/>
      <c r="Q11" s="23"/>
      <c r="R11" s="23"/>
      <c r="S11" s="23"/>
      <c r="T11" s="23"/>
      <c r="U11" s="23"/>
      <c r="V11" s="23"/>
    </row>
    <row r="12" spans="1:22" ht="13.5" customHeight="1" x14ac:dyDescent="0.25">
      <c r="A12" s="259" t="s">
        <v>13</v>
      </c>
      <c r="B12" s="33">
        <v>4712474</v>
      </c>
      <c r="C12" s="33">
        <v>5425705.0738328286</v>
      </c>
      <c r="D12" s="34">
        <v>5660198.9187504221</v>
      </c>
      <c r="E12" s="35">
        <v>5759244.9103233777</v>
      </c>
      <c r="F12" s="21"/>
      <c r="H12" s="24" t="s">
        <v>14</v>
      </c>
      <c r="I12" s="33">
        <f>ESA2010_feb25!C12-A_RVS_25_27!B12</f>
        <v>-174725</v>
      </c>
      <c r="J12" s="33">
        <f>ESA2010_feb25!D12-A_RVS_25_27!C12</f>
        <v>-377755.07383282855</v>
      </c>
      <c r="K12" s="33">
        <f>ESA2010_feb25!E12-A_RVS_25_27!D12</f>
        <v>-404237.91875042208</v>
      </c>
      <c r="L12" s="26">
        <f>ESA2010_feb25!F12-A_RVS_25_27!E12</f>
        <v>-268633.9103233777</v>
      </c>
      <c r="M12" s="22"/>
      <c r="N12" s="23"/>
      <c r="O12" s="23"/>
      <c r="P12" s="23"/>
      <c r="Q12" s="23"/>
      <c r="R12" s="23"/>
      <c r="S12" s="23"/>
      <c r="T12" s="23"/>
      <c r="U12" s="23"/>
      <c r="V12" s="23"/>
    </row>
    <row r="13" spans="1:22" ht="13.5" customHeight="1" x14ac:dyDescent="0.25">
      <c r="A13" s="261" t="s">
        <v>10</v>
      </c>
      <c r="B13" s="283">
        <v>4374551</v>
      </c>
      <c r="C13" s="283">
        <v>5425705.0738328286</v>
      </c>
      <c r="D13" s="283">
        <v>5660198.9187504221</v>
      </c>
      <c r="E13" s="35">
        <v>5759244.9103233777</v>
      </c>
      <c r="F13" s="21"/>
      <c r="H13" s="261" t="s">
        <v>10</v>
      </c>
      <c r="I13" s="33">
        <f>ESA2010_feb25!C13-A_RVS_25_27!B13</f>
        <v>-174725</v>
      </c>
      <c r="J13" s="33">
        <f>ESA2010_feb25!D13-A_RVS_25_27!C13</f>
        <v>-377755.07383282855</v>
      </c>
      <c r="K13" s="33">
        <f>ESA2010_feb25!E13-A_RVS_25_27!D13</f>
        <v>-404237.91875042208</v>
      </c>
      <c r="L13" s="26">
        <f>ESA2010_feb25!F13-A_RVS_25_27!E13</f>
        <v>-268633.9103233777</v>
      </c>
      <c r="M13" s="22"/>
      <c r="N13" s="23"/>
      <c r="O13" s="23"/>
      <c r="P13" s="23"/>
      <c r="Q13" s="23"/>
      <c r="R13" s="23"/>
      <c r="S13" s="23"/>
      <c r="T13" s="23"/>
      <c r="U13" s="23"/>
      <c r="V13" s="23"/>
    </row>
    <row r="14" spans="1:22" ht="13.5" customHeight="1" x14ac:dyDescent="0.25">
      <c r="A14" s="261" t="s">
        <v>11</v>
      </c>
      <c r="B14" s="283">
        <v>236546</v>
      </c>
      <c r="C14" s="283">
        <v>0</v>
      </c>
      <c r="D14" s="34">
        <v>0</v>
      </c>
      <c r="E14" s="35">
        <v>0</v>
      </c>
      <c r="F14" s="21"/>
      <c r="H14" s="261" t="s">
        <v>11</v>
      </c>
      <c r="I14" s="33">
        <f>ESA2010_feb25!C14-A_RVS_25_27!B14</f>
        <v>0</v>
      </c>
      <c r="J14" s="33">
        <f>ESA2010_feb25!D14-A_RVS_25_27!C14</f>
        <v>0</v>
      </c>
      <c r="K14" s="33">
        <f>ESA2010_feb25!E14-A_RVS_25_27!D14</f>
        <v>0</v>
      </c>
      <c r="L14" s="26">
        <f>ESA2010_feb25!F14-A_RVS_25_27!E14</f>
        <v>0</v>
      </c>
      <c r="M14" s="22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3.5" customHeight="1" x14ac:dyDescent="0.25">
      <c r="A15" s="261" t="s">
        <v>12</v>
      </c>
      <c r="B15" s="283">
        <v>101377</v>
      </c>
      <c r="C15" s="283">
        <v>0</v>
      </c>
      <c r="D15" s="34">
        <v>0</v>
      </c>
      <c r="E15" s="35">
        <v>0</v>
      </c>
      <c r="F15" s="21"/>
      <c r="H15" s="261" t="s">
        <v>12</v>
      </c>
      <c r="I15" s="33">
        <f>ESA2010_feb25!C15-A_RVS_25_27!B15</f>
        <v>0</v>
      </c>
      <c r="J15" s="33">
        <f>ESA2010_feb25!D15-A_RVS_25_27!C15</f>
        <v>0</v>
      </c>
      <c r="K15" s="33">
        <f>ESA2010_feb25!E15-A_RVS_25_27!D15</f>
        <v>0</v>
      </c>
      <c r="L15" s="26">
        <f>ESA2010_feb25!F15-A_RVS_25_27!E15</f>
        <v>0</v>
      </c>
      <c r="M15" s="22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3.5" customHeight="1" x14ac:dyDescent="0.25">
      <c r="A16" s="259" t="s">
        <v>15</v>
      </c>
      <c r="B16" s="40">
        <v>518672</v>
      </c>
      <c r="C16" s="40">
        <v>510573</v>
      </c>
      <c r="D16" s="28">
        <v>512180</v>
      </c>
      <c r="E16" s="26">
        <v>556616</v>
      </c>
      <c r="F16" s="21"/>
      <c r="H16" s="24" t="s">
        <v>15</v>
      </c>
      <c r="I16" s="33">
        <f>ESA2010_feb25!C16-A_RVS_25_27!B16</f>
        <v>10478.490159999579</v>
      </c>
      <c r="J16" s="33">
        <f>ESA2010_feb25!D16-A_RVS_25_27!C16</f>
        <v>7700</v>
      </c>
      <c r="K16" s="33">
        <f>ESA2010_feb25!E16-A_RVS_25_27!D16</f>
        <v>-7297</v>
      </c>
      <c r="L16" s="26">
        <f>ESA2010_feb25!F16-A_RVS_25_27!E16</f>
        <v>-954</v>
      </c>
      <c r="M16" s="22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3.5" customHeight="1" x14ac:dyDescent="0.25">
      <c r="A17" s="262" t="s">
        <v>16</v>
      </c>
      <c r="B17" s="45">
        <f t="shared" ref="B17:E17" si="4">B18+B19</f>
        <v>12571185</v>
      </c>
      <c r="C17" s="45">
        <f t="shared" si="4"/>
        <v>14429720</v>
      </c>
      <c r="D17" s="45">
        <f t="shared" si="4"/>
        <v>14926456.5166</v>
      </c>
      <c r="E17" s="43">
        <f t="shared" si="4"/>
        <v>15003696.5666</v>
      </c>
      <c r="F17" s="21"/>
      <c r="H17" s="41" t="s">
        <v>16</v>
      </c>
      <c r="I17" s="45">
        <f t="shared" ref="I17:L17" si="5">I18+I19</f>
        <v>15939</v>
      </c>
      <c r="J17" s="45">
        <f t="shared" si="5"/>
        <v>-100605</v>
      </c>
      <c r="K17" s="45">
        <f t="shared" si="5"/>
        <v>-58118.516599999741</v>
      </c>
      <c r="L17" s="43">
        <f t="shared" si="5"/>
        <v>204609.43339999951</v>
      </c>
      <c r="M17" s="22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3.5" customHeight="1" x14ac:dyDescent="0.25">
      <c r="A18" s="259" t="s">
        <v>17</v>
      </c>
      <c r="B18" s="40">
        <v>9864507</v>
      </c>
      <c r="C18" s="40">
        <v>11526544</v>
      </c>
      <c r="D18" s="28">
        <v>11874028.5166</v>
      </c>
      <c r="E18" s="26">
        <v>11884639.5666</v>
      </c>
      <c r="F18" s="46"/>
      <c r="H18" s="24" t="s">
        <v>17</v>
      </c>
      <c r="I18" s="33">
        <f>ESA2010_feb25!C18-A_RVS_25_27!B18</f>
        <v>20812</v>
      </c>
      <c r="J18" s="33">
        <f>ESA2010_feb25!D18-A_RVS_25_27!C18</f>
        <v>-96701</v>
      </c>
      <c r="K18" s="33">
        <f>ESA2010_feb25!E18-A_RVS_25_27!D18</f>
        <v>-47088.516599999741</v>
      </c>
      <c r="L18" s="26">
        <f>ESA2010_feb25!F18-A_RVS_25_27!E18</f>
        <v>212666.43339999951</v>
      </c>
      <c r="M18" s="22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3.5" customHeight="1" x14ac:dyDescent="0.25">
      <c r="A19" s="259" t="s">
        <v>18</v>
      </c>
      <c r="B19" s="33">
        <f>SUM(B20:B28)</f>
        <v>2706678</v>
      </c>
      <c r="C19" s="33">
        <f t="shared" ref="C19:E19" si="6">SUM(C20:C28)</f>
        <v>2903176</v>
      </c>
      <c r="D19" s="28">
        <f t="shared" si="6"/>
        <v>3052428</v>
      </c>
      <c r="E19" s="26">
        <f t="shared" si="6"/>
        <v>3119057</v>
      </c>
      <c r="F19" s="21"/>
      <c r="H19" s="24" t="s">
        <v>18</v>
      </c>
      <c r="I19" s="33">
        <f>SUM(I20:I28)</f>
        <v>-4873</v>
      </c>
      <c r="J19" s="33">
        <f t="shared" ref="J19:L19" si="7">SUM(J20:J28)</f>
        <v>-3904</v>
      </c>
      <c r="K19" s="28">
        <f t="shared" si="7"/>
        <v>-11030</v>
      </c>
      <c r="L19" s="26">
        <f t="shared" si="7"/>
        <v>-8057</v>
      </c>
      <c r="M19" s="22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13.5" customHeight="1" x14ac:dyDescent="0.25">
      <c r="A20" s="260" t="s">
        <v>19</v>
      </c>
      <c r="B20" s="40">
        <v>1342572</v>
      </c>
      <c r="C20" s="40">
        <v>1369642</v>
      </c>
      <c r="D20" s="28">
        <v>1399094</v>
      </c>
      <c r="E20" s="26">
        <v>1410838</v>
      </c>
      <c r="F20" s="21"/>
      <c r="H20" s="29" t="s">
        <v>19</v>
      </c>
      <c r="I20" s="33">
        <f>ESA2010_feb25!C20-A_RVS_25_27!B20</f>
        <v>9581</v>
      </c>
      <c r="J20" s="33">
        <f>ESA2010_feb25!D20-A_RVS_25_27!C20</f>
        <v>5595</v>
      </c>
      <c r="K20" s="33">
        <f>ESA2010_feb25!E20-A_RVS_25_27!D20</f>
        <v>-219</v>
      </c>
      <c r="L20" s="26">
        <f>ESA2010_feb25!F20-A_RVS_25_27!E20</f>
        <v>5727</v>
      </c>
      <c r="M20" s="22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3.5" customHeight="1" x14ac:dyDescent="0.25">
      <c r="A21" s="260" t="s">
        <v>20</v>
      </c>
      <c r="B21" s="40">
        <v>250903</v>
      </c>
      <c r="C21" s="40">
        <v>287298</v>
      </c>
      <c r="D21" s="28">
        <v>288216</v>
      </c>
      <c r="E21" s="26">
        <v>290353</v>
      </c>
      <c r="F21" s="21"/>
      <c r="H21" s="29" t="s">
        <v>20</v>
      </c>
      <c r="I21" s="33">
        <f>ESA2010_feb25!C21-A_RVS_25_27!B21</f>
        <v>-17432</v>
      </c>
      <c r="J21" s="33">
        <f>ESA2010_feb25!D21-A_RVS_25_27!C21</f>
        <v>-15405</v>
      </c>
      <c r="K21" s="33">
        <f>ESA2010_feb25!E21-A_RVS_25_27!D21</f>
        <v>-15588</v>
      </c>
      <c r="L21" s="26">
        <f>ESA2010_feb25!F21-A_RVS_25_27!E21</f>
        <v>-16380</v>
      </c>
      <c r="M21" s="22"/>
      <c r="N21" s="23"/>
      <c r="O21" s="23"/>
      <c r="P21" s="23"/>
      <c r="Q21" s="23"/>
      <c r="R21" s="23"/>
      <c r="S21" s="23"/>
      <c r="T21" s="23"/>
      <c r="U21" s="23"/>
      <c r="V21" s="23"/>
    </row>
    <row r="22" spans="1:22" ht="13.5" customHeight="1" x14ac:dyDescent="0.25">
      <c r="A22" s="260" t="s">
        <v>21</v>
      </c>
      <c r="B22" s="40">
        <v>56328</v>
      </c>
      <c r="C22" s="40">
        <v>56211</v>
      </c>
      <c r="D22" s="28">
        <v>56329</v>
      </c>
      <c r="E22" s="26">
        <v>56683</v>
      </c>
      <c r="F22" s="21"/>
      <c r="H22" s="29" t="s">
        <v>21</v>
      </c>
      <c r="I22" s="33">
        <f>ESA2010_feb25!C22-A_RVS_25_27!B22</f>
        <v>-482</v>
      </c>
      <c r="J22" s="33">
        <f>ESA2010_feb25!D22-A_RVS_25_27!C22</f>
        <v>-370</v>
      </c>
      <c r="K22" s="33">
        <f>ESA2010_feb25!E22-A_RVS_25_27!D22</f>
        <v>-398</v>
      </c>
      <c r="L22" s="26">
        <f>ESA2010_feb25!F22-A_RVS_25_27!E22</f>
        <v>-539</v>
      </c>
      <c r="M22" s="22"/>
      <c r="N22" s="23"/>
      <c r="O22" s="23"/>
      <c r="P22" s="23"/>
      <c r="Q22" s="23"/>
      <c r="R22" s="23"/>
      <c r="S22" s="23"/>
      <c r="T22" s="23"/>
      <c r="U22" s="23"/>
      <c r="V22" s="23"/>
    </row>
    <row r="23" spans="1:22" ht="13.5" customHeight="1" x14ac:dyDescent="0.25">
      <c r="A23" s="260" t="s">
        <v>22</v>
      </c>
      <c r="B23" s="40">
        <v>5236</v>
      </c>
      <c r="C23" s="40">
        <v>5210</v>
      </c>
      <c r="D23" s="28">
        <v>5207</v>
      </c>
      <c r="E23" s="26">
        <v>5226</v>
      </c>
      <c r="F23" s="21"/>
      <c r="H23" s="29" t="s">
        <v>22</v>
      </c>
      <c r="I23" s="33">
        <f>ESA2010_feb25!C23-A_RVS_25_27!B23</f>
        <v>-219</v>
      </c>
      <c r="J23" s="33">
        <f>ESA2010_feb25!D23-A_RVS_25_27!C23</f>
        <v>-208</v>
      </c>
      <c r="K23" s="33">
        <f>ESA2010_feb25!E23-A_RVS_25_27!D23</f>
        <v>-210</v>
      </c>
      <c r="L23" s="26">
        <f>ESA2010_feb25!F23-A_RVS_25_27!E23</f>
        <v>-223</v>
      </c>
      <c r="M23" s="22"/>
      <c r="N23" s="23"/>
      <c r="O23" s="23"/>
      <c r="P23" s="23"/>
      <c r="Q23" s="23"/>
      <c r="R23" s="23"/>
      <c r="S23" s="23"/>
      <c r="T23" s="23"/>
      <c r="U23" s="23"/>
      <c r="V23" s="23"/>
    </row>
    <row r="24" spans="1:22" ht="13.5" customHeight="1" x14ac:dyDescent="0.25">
      <c r="A24" s="260" t="s">
        <v>23</v>
      </c>
      <c r="B24" s="40">
        <v>1017501</v>
      </c>
      <c r="C24" s="40">
        <v>1080947</v>
      </c>
      <c r="D24" s="28">
        <v>1174326</v>
      </c>
      <c r="E24" s="26">
        <v>1223820</v>
      </c>
      <c r="F24" s="21"/>
      <c r="H24" s="29" t="s">
        <v>23</v>
      </c>
      <c r="I24" s="33">
        <f>ESA2010_feb25!C24-A_RVS_25_27!B24</f>
        <v>3620</v>
      </c>
      <c r="J24" s="33">
        <f>ESA2010_feb25!D24-A_RVS_25_27!C24</f>
        <v>6500</v>
      </c>
      <c r="K24" s="33">
        <f>ESA2010_feb25!E24-A_RVS_25_27!D24</f>
        <v>5514</v>
      </c>
      <c r="L24" s="26">
        <f>ESA2010_feb25!F24-A_RVS_25_27!E24</f>
        <v>3817</v>
      </c>
      <c r="M24" s="22"/>
      <c r="N24" s="23"/>
      <c r="O24" s="23"/>
      <c r="P24" s="23"/>
      <c r="Q24" s="23"/>
      <c r="R24" s="23"/>
      <c r="S24" s="23"/>
      <c r="T24" s="23"/>
      <c r="U24" s="23"/>
      <c r="V24" s="23"/>
    </row>
    <row r="25" spans="1:22" ht="13.5" customHeight="1" x14ac:dyDescent="0.25">
      <c r="A25" s="260" t="s">
        <v>24</v>
      </c>
      <c r="B25" s="40">
        <v>13268</v>
      </c>
      <c r="C25" s="40">
        <v>13416</v>
      </c>
      <c r="D25" s="28">
        <v>13621</v>
      </c>
      <c r="E25" s="26">
        <v>13888</v>
      </c>
      <c r="F25" s="21"/>
      <c r="H25" s="29" t="s">
        <v>24</v>
      </c>
      <c r="I25" s="33">
        <f>ESA2010_feb25!C25-A_RVS_25_27!B25</f>
        <v>-407</v>
      </c>
      <c r="J25" s="33">
        <f>ESA2010_feb25!D25-A_RVS_25_27!C25</f>
        <v>-386</v>
      </c>
      <c r="K25" s="33">
        <f>ESA2010_feb25!E25-A_RVS_25_27!D25</f>
        <v>-398</v>
      </c>
      <c r="L25" s="26">
        <f>ESA2010_feb25!F25-A_RVS_25_27!E25</f>
        <v>-439</v>
      </c>
      <c r="M25" s="22"/>
      <c r="N25" s="23"/>
      <c r="O25" s="23"/>
      <c r="P25" s="23"/>
      <c r="Q25" s="23"/>
      <c r="R25" s="23"/>
      <c r="S25" s="23"/>
      <c r="T25" s="23"/>
      <c r="U25" s="23"/>
      <c r="V25" s="23"/>
    </row>
    <row r="26" spans="1:22" ht="13.5" customHeight="1" x14ac:dyDescent="0.25">
      <c r="A26" s="260" t="s">
        <v>25</v>
      </c>
      <c r="B26" s="40">
        <v>20693</v>
      </c>
      <c r="C26" s="40">
        <v>20978</v>
      </c>
      <c r="D26" s="28">
        <v>21357</v>
      </c>
      <c r="E26" s="26">
        <v>21833</v>
      </c>
      <c r="F26" s="21"/>
      <c r="H26" s="29" t="s">
        <v>25</v>
      </c>
      <c r="I26" s="33">
        <f>ESA2010_feb25!C26-A_RVS_25_27!B26</f>
        <v>447</v>
      </c>
      <c r="J26" s="33">
        <f>ESA2010_feb25!D26-A_RVS_25_27!C26</f>
        <v>496</v>
      </c>
      <c r="K26" s="33">
        <f>ESA2010_feb25!E26-A_RVS_25_27!D26</f>
        <v>494</v>
      </c>
      <c r="L26" s="26">
        <f>ESA2010_feb25!F26-A_RVS_25_27!E26</f>
        <v>450</v>
      </c>
      <c r="M26" s="22"/>
      <c r="N26" s="23"/>
      <c r="O26" s="23"/>
      <c r="P26" s="23"/>
      <c r="Q26" s="23"/>
      <c r="R26" s="23"/>
      <c r="S26" s="23"/>
      <c r="T26" s="23"/>
      <c r="U26" s="23"/>
      <c r="V26" s="23"/>
    </row>
    <row r="27" spans="1:22" ht="13.5" customHeight="1" x14ac:dyDescent="0.25">
      <c r="A27" s="260" t="s">
        <v>26</v>
      </c>
      <c r="B27" s="40">
        <v>177</v>
      </c>
      <c r="C27" s="40">
        <v>153</v>
      </c>
      <c r="D27" s="28">
        <v>133</v>
      </c>
      <c r="E27" s="26">
        <v>117</v>
      </c>
      <c r="F27" s="21"/>
      <c r="H27" s="29" t="s">
        <v>26</v>
      </c>
      <c r="I27" s="33">
        <f>ESA2010_feb25!C27-A_RVS_25_27!B27</f>
        <v>19</v>
      </c>
      <c r="J27" s="33">
        <f>ESA2010_feb25!D27-A_RVS_25_27!C27</f>
        <v>17</v>
      </c>
      <c r="K27" s="33">
        <f>ESA2010_feb25!E27-A_RVS_25_27!D27</f>
        <v>14</v>
      </c>
      <c r="L27" s="26">
        <f>ESA2010_feb25!F27-A_RVS_25_27!E27</f>
        <v>12</v>
      </c>
      <c r="M27" s="22"/>
      <c r="N27" s="23"/>
      <c r="O27" s="23"/>
      <c r="P27" s="23"/>
      <c r="Q27" s="23"/>
      <c r="R27" s="23"/>
      <c r="S27" s="23"/>
      <c r="T27" s="23"/>
      <c r="U27" s="23"/>
      <c r="V27" s="23"/>
    </row>
    <row r="28" spans="1:22" ht="13.5" customHeight="1" x14ac:dyDescent="0.25">
      <c r="A28" s="260" t="s">
        <v>91</v>
      </c>
      <c r="B28" s="40">
        <v>0</v>
      </c>
      <c r="C28" s="40">
        <v>69321</v>
      </c>
      <c r="D28" s="28">
        <v>94145</v>
      </c>
      <c r="E28" s="26">
        <v>96299</v>
      </c>
      <c r="F28" s="21"/>
      <c r="H28" s="260" t="s">
        <v>91</v>
      </c>
      <c r="I28" s="33">
        <f>ESA2010_feb25!C28-A_RVS_25_27!B28</f>
        <v>0</v>
      </c>
      <c r="J28" s="33">
        <f>ESA2010_feb25!D28-A_RVS_25_27!C28</f>
        <v>-143</v>
      </c>
      <c r="K28" s="33">
        <f>ESA2010_feb25!E28-A_RVS_25_27!D28</f>
        <v>-239</v>
      </c>
      <c r="L28" s="26">
        <f>ESA2010_feb25!F28-A_RVS_25_27!E28</f>
        <v>-482</v>
      </c>
      <c r="M28" s="22"/>
      <c r="N28" s="23"/>
      <c r="O28" s="23"/>
      <c r="P28" s="23"/>
      <c r="Q28" s="23"/>
      <c r="R28" s="23"/>
      <c r="S28" s="23"/>
      <c r="T28" s="23"/>
      <c r="U28" s="23"/>
      <c r="V28" s="23"/>
    </row>
    <row r="29" spans="1:22" ht="13.5" customHeight="1" x14ac:dyDescent="0.25">
      <c r="A29" s="262" t="s">
        <v>27</v>
      </c>
      <c r="B29" s="45">
        <f t="shared" ref="B29:E29" si="8">SUM(B30:B33)</f>
        <v>35245</v>
      </c>
      <c r="C29" s="45">
        <f t="shared" si="8"/>
        <v>40335</v>
      </c>
      <c r="D29" s="45">
        <f t="shared" si="8"/>
        <v>43473</v>
      </c>
      <c r="E29" s="43">
        <f t="shared" si="8"/>
        <v>46812</v>
      </c>
      <c r="F29" s="21"/>
      <c r="H29" s="41" t="s">
        <v>27</v>
      </c>
      <c r="I29" s="45">
        <f t="shared" ref="I29:L29" si="9">SUM(I30:I33)</f>
        <v>1582.9379200000003</v>
      </c>
      <c r="J29" s="45">
        <f t="shared" si="9"/>
        <v>1015</v>
      </c>
      <c r="K29" s="45">
        <f t="shared" si="9"/>
        <v>1421</v>
      </c>
      <c r="L29" s="43">
        <f t="shared" si="9"/>
        <v>926</v>
      </c>
      <c r="M29" s="22"/>
      <c r="N29" s="23"/>
      <c r="O29" s="23"/>
      <c r="P29" s="23"/>
      <c r="Q29" s="23"/>
      <c r="R29" s="23"/>
      <c r="S29" s="23"/>
      <c r="T29" s="23"/>
      <c r="U29" s="23"/>
      <c r="V29" s="23"/>
    </row>
    <row r="30" spans="1:22" ht="13.5" customHeight="1" x14ac:dyDescent="0.25">
      <c r="A30" s="259" t="s">
        <v>28</v>
      </c>
      <c r="B30" s="40">
        <v>8</v>
      </c>
      <c r="C30" s="40">
        <v>0</v>
      </c>
      <c r="D30" s="28">
        <v>0</v>
      </c>
      <c r="E30" s="26">
        <v>0</v>
      </c>
      <c r="F30" s="21"/>
      <c r="H30" s="24" t="s">
        <v>28</v>
      </c>
      <c r="I30" s="33">
        <f>ESA2010_feb25!C30-A_RVS_25_27!B30</f>
        <v>6.2415000000000003</v>
      </c>
      <c r="J30" s="33">
        <f>ESA2010_feb25!D30-A_RVS_25_27!C30</f>
        <v>0</v>
      </c>
      <c r="K30" s="33">
        <f>ESA2010_feb25!E30-A_RVS_25_27!D30</f>
        <v>0</v>
      </c>
      <c r="L30" s="26">
        <f>ESA2010_feb25!F30-A_RVS_25_27!E30</f>
        <v>0</v>
      </c>
      <c r="M30" s="22"/>
      <c r="N30" s="23"/>
      <c r="O30" s="23"/>
      <c r="P30" s="23"/>
      <c r="Q30" s="23"/>
      <c r="R30" s="23"/>
      <c r="S30" s="23"/>
      <c r="T30" s="23"/>
      <c r="U30" s="23"/>
      <c r="V30" s="23"/>
    </row>
    <row r="31" spans="1:22" ht="13.5" customHeight="1" x14ac:dyDescent="0.25">
      <c r="A31" s="259" t="s">
        <v>29</v>
      </c>
      <c r="B31" s="40">
        <v>0</v>
      </c>
      <c r="C31" s="40">
        <v>0</v>
      </c>
      <c r="D31" s="28">
        <v>0</v>
      </c>
      <c r="E31" s="26">
        <v>0</v>
      </c>
      <c r="F31" s="21"/>
      <c r="H31" s="24" t="s">
        <v>29</v>
      </c>
      <c r="I31" s="33">
        <f>ESA2010_feb25!C31-A_RVS_25_27!B31</f>
        <v>0</v>
      </c>
      <c r="J31" s="33">
        <f>ESA2010_feb25!D31-A_RVS_25_27!C31</f>
        <v>0</v>
      </c>
      <c r="K31" s="33">
        <f>ESA2010_feb25!E31-A_RVS_25_27!D31</f>
        <v>0</v>
      </c>
      <c r="L31" s="26">
        <f>ESA2010_feb25!F31-A_RVS_25_27!E31</f>
        <v>0</v>
      </c>
      <c r="M31" s="22"/>
      <c r="N31" s="23"/>
      <c r="O31" s="23"/>
      <c r="P31" s="23"/>
      <c r="Q31" s="23"/>
      <c r="R31" s="23"/>
      <c r="S31" s="23"/>
      <c r="T31" s="23"/>
      <c r="U31" s="23"/>
      <c r="V31" s="23"/>
    </row>
    <row r="32" spans="1:22" ht="13.5" customHeight="1" x14ac:dyDescent="0.25">
      <c r="A32" s="259" t="s">
        <v>30</v>
      </c>
      <c r="B32" s="40">
        <v>35237</v>
      </c>
      <c r="C32" s="40">
        <v>40335</v>
      </c>
      <c r="D32" s="28">
        <v>43473</v>
      </c>
      <c r="E32" s="26">
        <v>46812</v>
      </c>
      <c r="F32" s="21"/>
      <c r="H32" s="24" t="s">
        <v>30</v>
      </c>
      <c r="I32" s="33">
        <f>ESA2010_feb25!C32-A_RVS_25_27!B32</f>
        <v>1576.6964200000002</v>
      </c>
      <c r="J32" s="33">
        <f>ESA2010_feb25!D32-A_RVS_25_27!C32</f>
        <v>1015</v>
      </c>
      <c r="K32" s="33">
        <f>ESA2010_feb25!E32-A_RVS_25_27!D32</f>
        <v>1421</v>
      </c>
      <c r="L32" s="26">
        <f>ESA2010_feb25!F32-A_RVS_25_27!E32</f>
        <v>926</v>
      </c>
      <c r="M32" s="22"/>
      <c r="N32" s="23"/>
      <c r="O32" s="23"/>
      <c r="P32" s="23"/>
      <c r="Q32" s="23"/>
      <c r="R32" s="23"/>
      <c r="S32" s="23"/>
      <c r="T32" s="23"/>
      <c r="U32" s="23"/>
      <c r="V32" s="23"/>
    </row>
    <row r="33" spans="1:22" ht="13.5" customHeight="1" x14ac:dyDescent="0.25">
      <c r="A33" s="259" t="s">
        <v>31</v>
      </c>
      <c r="B33" s="40">
        <v>0</v>
      </c>
      <c r="C33" s="40">
        <v>0</v>
      </c>
      <c r="D33" s="28">
        <v>0</v>
      </c>
      <c r="E33" s="26">
        <v>0</v>
      </c>
      <c r="F33" s="21"/>
      <c r="H33" s="24" t="s">
        <v>31</v>
      </c>
      <c r="I33" s="33">
        <f>ESA2010_feb25!C33-A_RVS_25_27!B33</f>
        <v>0</v>
      </c>
      <c r="J33" s="33">
        <f>ESA2010_feb25!D33-A_RVS_25_27!C33</f>
        <v>0</v>
      </c>
      <c r="K33" s="33">
        <f>ESA2010_feb25!E33-A_RVS_25_27!D33</f>
        <v>0</v>
      </c>
      <c r="L33" s="26">
        <f>ESA2010_feb25!F33-A_RVS_25_27!E33</f>
        <v>0</v>
      </c>
      <c r="M33" s="22"/>
      <c r="N33" s="23"/>
      <c r="O33" s="23"/>
      <c r="P33" s="23"/>
      <c r="Q33" s="23"/>
      <c r="R33" s="23"/>
      <c r="S33" s="23"/>
      <c r="T33" s="23"/>
      <c r="U33" s="23"/>
      <c r="V33" s="23"/>
    </row>
    <row r="34" spans="1:22" ht="13.5" customHeight="1" x14ac:dyDescent="0.25">
      <c r="A34" s="262" t="s">
        <v>32</v>
      </c>
      <c r="B34" s="45">
        <f>SUM(B35:B36)</f>
        <v>976742</v>
      </c>
      <c r="C34" s="45">
        <f>SUM(C35:C36)</f>
        <v>997935</v>
      </c>
      <c r="D34" s="45">
        <f>SUM(D35:D36)</f>
        <v>1028239</v>
      </c>
      <c r="E34" s="43">
        <f>SUM(E35:E36)</f>
        <v>1048078</v>
      </c>
      <c r="F34" s="21"/>
      <c r="G34" s="51"/>
      <c r="H34" s="41" t="s">
        <v>32</v>
      </c>
      <c r="I34" s="45">
        <f>SUM(I35:I36)</f>
        <v>185</v>
      </c>
      <c r="J34" s="45">
        <f>SUM(J35:J36)</f>
        <v>33482</v>
      </c>
      <c r="K34" s="45">
        <f>SUM(K35:K36)</f>
        <v>27441</v>
      </c>
      <c r="L34" s="43">
        <f>SUM(L35:L36)</f>
        <v>25849</v>
      </c>
      <c r="M34" s="22"/>
      <c r="N34" s="23"/>
      <c r="O34" s="23"/>
      <c r="P34" s="23"/>
      <c r="Q34" s="23"/>
      <c r="R34" s="23"/>
      <c r="S34" s="23"/>
      <c r="T34" s="23"/>
      <c r="U34" s="23"/>
      <c r="V34" s="23"/>
    </row>
    <row r="35" spans="1:22" ht="13.5" customHeight="1" x14ac:dyDescent="0.25">
      <c r="A35" s="259" t="s">
        <v>33</v>
      </c>
      <c r="B35" s="40">
        <v>620441</v>
      </c>
      <c r="C35" s="40">
        <v>630577</v>
      </c>
      <c r="D35" s="28">
        <v>648741</v>
      </c>
      <c r="E35" s="26">
        <v>660856</v>
      </c>
      <c r="F35" s="21"/>
      <c r="H35" s="24" t="s">
        <v>33</v>
      </c>
      <c r="I35" s="33">
        <f>ESA2010_feb25!C35-A_RVS_25_27!B35</f>
        <v>0</v>
      </c>
      <c r="J35" s="33">
        <f>ESA2010_feb25!D35-A_RVS_25_27!C35</f>
        <v>14967</v>
      </c>
      <c r="K35" s="33">
        <f>ESA2010_feb25!E35-A_RVS_25_27!D35</f>
        <v>12831</v>
      </c>
      <c r="L35" s="26">
        <f>ESA2010_feb25!F35-A_RVS_25_27!E35</f>
        <v>12303</v>
      </c>
      <c r="M35" s="22"/>
      <c r="N35" s="23"/>
      <c r="O35" s="23"/>
      <c r="P35" s="23"/>
      <c r="Q35" s="23"/>
      <c r="R35" s="23"/>
      <c r="S35" s="23"/>
      <c r="T35" s="23"/>
      <c r="U35" s="23"/>
      <c r="V35" s="23"/>
    </row>
    <row r="36" spans="1:22" ht="13.5" customHeight="1" x14ac:dyDescent="0.25">
      <c r="A36" s="259" t="s">
        <v>34</v>
      </c>
      <c r="B36" s="40">
        <v>356301</v>
      </c>
      <c r="C36" s="40">
        <v>367358</v>
      </c>
      <c r="D36" s="28">
        <v>379498</v>
      </c>
      <c r="E36" s="26">
        <v>387222</v>
      </c>
      <c r="F36" s="21"/>
      <c r="H36" s="24" t="s">
        <v>34</v>
      </c>
      <c r="I36" s="33">
        <f>ESA2010_feb25!C36-A_RVS_25_27!B36</f>
        <v>185</v>
      </c>
      <c r="J36" s="33">
        <f>ESA2010_feb25!D36-A_RVS_25_27!C36</f>
        <v>18515</v>
      </c>
      <c r="K36" s="33">
        <f>ESA2010_feb25!E36-A_RVS_25_27!D36</f>
        <v>14610</v>
      </c>
      <c r="L36" s="26">
        <f>ESA2010_feb25!F36-A_RVS_25_27!E36</f>
        <v>13546</v>
      </c>
      <c r="M36" s="22"/>
      <c r="N36" s="23"/>
      <c r="O36" s="23"/>
      <c r="P36" s="23"/>
      <c r="Q36" s="23"/>
      <c r="R36" s="23"/>
      <c r="S36" s="23"/>
      <c r="T36" s="23"/>
      <c r="U36" s="23"/>
      <c r="V36" s="23"/>
    </row>
    <row r="37" spans="1:22" ht="13.5" customHeight="1" x14ac:dyDescent="0.25">
      <c r="A37" s="262" t="s">
        <v>36</v>
      </c>
      <c r="B37" s="45">
        <f>SUM(B38,B40,B41,B44,B45,B48:B52,B39,B42,B43)</f>
        <v>1094022</v>
      </c>
      <c r="C37" s="45">
        <f>SUM(C38,C40,C41,C44,C45,C48:C52,C39,C42,C43)</f>
        <v>1375476.7189966089</v>
      </c>
      <c r="D37" s="45">
        <f>SUM(D38,D40,D41,D44,D45,D48:D52,D39,D42,D43)</f>
        <v>1571807.715014457</v>
      </c>
      <c r="E37" s="43">
        <f>SUM(E38,E40,E41,E44,E45,E48:E52,E39,E42,E43)</f>
        <v>1548857.1950606885</v>
      </c>
      <c r="F37" s="21"/>
      <c r="H37" s="41" t="s">
        <v>37</v>
      </c>
      <c r="I37" s="45">
        <f>SUM(I38,I40,I41,I44,I45,I48:I52,I39,I42,I43)</f>
        <v>-26471.32158</v>
      </c>
      <c r="J37" s="45">
        <f>SUM(J38,J40,J41,J44,J45,J48:J52,J39,J42,J43)</f>
        <v>9637.2810033911373</v>
      </c>
      <c r="K37" s="45">
        <f>SUM(K38,K40,K41,K44,K45,K48:K52,K39,K42,K43)</f>
        <v>-3517.7150144570041</v>
      </c>
      <c r="L37" s="43">
        <f>SUM(L38,L40,L41,L44,L45,L48:L52,L39,L42,L43)</f>
        <v>-1268.195060688653</v>
      </c>
      <c r="M37" s="22"/>
      <c r="N37" s="23"/>
      <c r="O37" s="23"/>
      <c r="P37" s="23"/>
      <c r="Q37" s="23"/>
      <c r="R37" s="23"/>
      <c r="S37" s="23"/>
      <c r="T37" s="23"/>
      <c r="U37" s="23"/>
      <c r="V37" s="23"/>
    </row>
    <row r="38" spans="1:22" ht="13.5" customHeight="1" x14ac:dyDescent="0.25">
      <c r="A38" s="263" t="s">
        <v>38</v>
      </c>
      <c r="B38" s="40">
        <v>0</v>
      </c>
      <c r="C38" s="40">
        <v>0</v>
      </c>
      <c r="D38" s="28">
        <v>0</v>
      </c>
      <c r="E38" s="26">
        <v>0</v>
      </c>
      <c r="F38" s="21"/>
      <c r="H38" s="24" t="s">
        <v>38</v>
      </c>
      <c r="I38" s="33">
        <f>ESA2010_feb25!C38-A_RVS_25_27!B38</f>
        <v>0</v>
      </c>
      <c r="J38" s="33">
        <f>ESA2010_feb25!D38-A_RVS_25_27!C38</f>
        <v>0</v>
      </c>
      <c r="K38" s="33">
        <f>ESA2010_feb25!E38-A_RVS_25_27!D38</f>
        <v>0</v>
      </c>
      <c r="L38" s="26">
        <f>ESA2010_feb25!F38-A_RVS_25_27!E38</f>
        <v>0</v>
      </c>
      <c r="M38" s="22"/>
      <c r="N38" s="23"/>
      <c r="O38" s="23"/>
      <c r="P38" s="23"/>
      <c r="Q38" s="23"/>
      <c r="R38" s="23"/>
      <c r="S38" s="23"/>
      <c r="T38" s="23"/>
      <c r="U38" s="23"/>
      <c r="V38" s="23"/>
    </row>
    <row r="39" spans="1:22" ht="13.5" customHeight="1" x14ac:dyDescent="0.25">
      <c r="A39" s="259" t="s">
        <v>39</v>
      </c>
      <c r="B39" s="40">
        <v>139016</v>
      </c>
      <c r="C39" s="40">
        <v>137230</v>
      </c>
      <c r="D39" s="28">
        <v>140652</v>
      </c>
      <c r="E39" s="26">
        <v>141810</v>
      </c>
      <c r="F39" s="21"/>
      <c r="H39" s="24" t="s">
        <v>39</v>
      </c>
      <c r="I39" s="33">
        <f>ESA2010_feb25!C39-A_RVS_25_27!B39</f>
        <v>466</v>
      </c>
      <c r="J39" s="33">
        <f>ESA2010_feb25!D39-A_RVS_25_27!C39</f>
        <v>1109</v>
      </c>
      <c r="K39" s="33">
        <f>ESA2010_feb25!E39-A_RVS_25_27!D39</f>
        <v>425</v>
      </c>
      <c r="L39" s="26">
        <f>ESA2010_feb25!F39-A_RVS_25_27!E39</f>
        <v>1398</v>
      </c>
      <c r="M39" s="22"/>
      <c r="N39" s="23"/>
      <c r="O39" s="23"/>
      <c r="P39" s="23"/>
      <c r="Q39" s="23"/>
      <c r="R39" s="23"/>
      <c r="S39" s="23"/>
      <c r="T39" s="23"/>
      <c r="U39" s="23"/>
      <c r="V39" s="23"/>
    </row>
    <row r="40" spans="1:22" ht="13.5" customHeight="1" x14ac:dyDescent="0.25">
      <c r="A40" s="263" t="s">
        <v>40</v>
      </c>
      <c r="B40" s="40">
        <v>0</v>
      </c>
      <c r="C40" s="40">
        <v>0</v>
      </c>
      <c r="D40" s="28">
        <v>0</v>
      </c>
      <c r="E40" s="26">
        <v>0</v>
      </c>
      <c r="F40" s="21"/>
      <c r="H40" s="24" t="s">
        <v>40</v>
      </c>
      <c r="I40" s="33">
        <f>ESA2010_feb25!C40-A_RVS_25_27!B40</f>
        <v>0</v>
      </c>
      <c r="J40" s="33">
        <f>ESA2010_feb25!D40-A_RVS_25_27!C40</f>
        <v>0</v>
      </c>
      <c r="K40" s="33">
        <f>ESA2010_feb25!E40-A_RVS_25_27!D40</f>
        <v>0</v>
      </c>
      <c r="L40" s="26">
        <f>ESA2010_feb25!F40-A_RVS_25_27!E40</f>
        <v>0</v>
      </c>
      <c r="M40" s="22"/>
      <c r="N40" s="23"/>
      <c r="O40" s="23"/>
      <c r="P40" s="23"/>
      <c r="Q40" s="23"/>
      <c r="R40" s="23"/>
      <c r="S40" s="23"/>
      <c r="T40" s="23"/>
      <c r="U40" s="23"/>
      <c r="V40" s="23"/>
    </row>
    <row r="41" spans="1:22" ht="13.5" customHeight="1" x14ac:dyDescent="0.25">
      <c r="A41" s="263" t="s">
        <v>41</v>
      </c>
      <c r="B41" s="40">
        <v>521605</v>
      </c>
      <c r="C41" s="40">
        <v>474514.71899660886</v>
      </c>
      <c r="D41" s="28">
        <v>429910.715014457</v>
      </c>
      <c r="E41" s="26">
        <v>374779.19506068865</v>
      </c>
      <c r="F41" s="21"/>
      <c r="H41" s="24" t="s">
        <v>41</v>
      </c>
      <c r="I41" s="33">
        <f>ESA2010_feb25!C41-A_RVS_25_27!B41</f>
        <v>4628</v>
      </c>
      <c r="J41" s="33">
        <f>ESA2010_feb25!D41-A_RVS_25_27!C41</f>
        <v>26484.281003391137</v>
      </c>
      <c r="K41" s="33">
        <f>ESA2010_feb25!E41-A_RVS_25_27!D41</f>
        <v>17307.284985542996</v>
      </c>
      <c r="L41" s="26">
        <f>ESA2010_feb25!F41-A_RVS_25_27!E41</f>
        <v>15395.804939311347</v>
      </c>
      <c r="M41" s="22"/>
      <c r="N41" s="23"/>
      <c r="O41" s="23"/>
      <c r="P41" s="23"/>
      <c r="Q41" s="23"/>
      <c r="R41" s="23"/>
      <c r="S41" s="23"/>
      <c r="T41" s="23"/>
      <c r="U41" s="23"/>
      <c r="V41" s="23"/>
    </row>
    <row r="42" spans="1:22" ht="13.5" customHeight="1" x14ac:dyDescent="0.25">
      <c r="A42" s="263" t="s">
        <v>88</v>
      </c>
      <c r="B42" s="40">
        <v>244933</v>
      </c>
      <c r="C42" s="40">
        <v>0</v>
      </c>
      <c r="D42" s="28">
        <v>0</v>
      </c>
      <c r="E42" s="26">
        <v>0</v>
      </c>
      <c r="F42" s="21"/>
      <c r="H42" s="24" t="s">
        <v>88</v>
      </c>
      <c r="I42" s="33">
        <f>ESA2010_feb25!C42-A_RVS_25_27!B42</f>
        <v>-33511</v>
      </c>
      <c r="J42" s="33">
        <f>ESA2010_feb25!D42-A_RVS_25_27!C42</f>
        <v>0</v>
      </c>
      <c r="K42" s="33">
        <f>ESA2010_feb25!E42-A_RVS_25_27!D42</f>
        <v>0</v>
      </c>
      <c r="L42" s="26">
        <f>ESA2010_feb25!F42-A_RVS_25_27!E42</f>
        <v>0</v>
      </c>
      <c r="M42" s="22"/>
      <c r="N42" s="23"/>
      <c r="O42" s="23"/>
      <c r="P42" s="23"/>
      <c r="Q42" s="23"/>
      <c r="R42" s="23"/>
      <c r="S42" s="23"/>
      <c r="T42" s="23"/>
      <c r="U42" s="23"/>
      <c r="V42" s="23"/>
    </row>
    <row r="43" spans="1:22" ht="13.5" customHeight="1" x14ac:dyDescent="0.25">
      <c r="A43" s="263" t="s">
        <v>89</v>
      </c>
      <c r="B43" s="40">
        <v>7111</v>
      </c>
      <c r="C43" s="40">
        <v>0</v>
      </c>
      <c r="D43" s="28">
        <v>0</v>
      </c>
      <c r="E43" s="26">
        <v>0</v>
      </c>
      <c r="F43" s="21"/>
      <c r="H43" s="24" t="s">
        <v>89</v>
      </c>
      <c r="I43" s="33">
        <f>ESA2010_feb25!C43-A_RVS_25_27!B43</f>
        <v>446.61591000000044</v>
      </c>
      <c r="J43" s="33">
        <f>ESA2010_feb25!D43-A_RVS_25_27!C43</f>
        <v>0</v>
      </c>
      <c r="K43" s="33">
        <f>ESA2010_feb25!E43-A_RVS_25_27!D43</f>
        <v>0</v>
      </c>
      <c r="L43" s="26">
        <f>ESA2010_feb25!F43-A_RVS_25_27!E43</f>
        <v>0</v>
      </c>
      <c r="M43" s="22"/>
      <c r="N43" s="23"/>
      <c r="O43" s="23"/>
      <c r="P43" s="23"/>
      <c r="Q43" s="23"/>
      <c r="R43" s="23"/>
      <c r="S43" s="23"/>
      <c r="T43" s="23"/>
      <c r="U43" s="23"/>
      <c r="V43" s="23"/>
    </row>
    <row r="44" spans="1:22" ht="13.5" customHeight="1" x14ac:dyDescent="0.25">
      <c r="A44" s="263" t="s">
        <v>42</v>
      </c>
      <c r="B44" s="40">
        <v>1750</v>
      </c>
      <c r="C44" s="40">
        <v>0</v>
      </c>
      <c r="D44" s="28">
        <v>0</v>
      </c>
      <c r="E44" s="26">
        <v>0</v>
      </c>
      <c r="F44" s="21"/>
      <c r="H44" s="24" t="s">
        <v>42</v>
      </c>
      <c r="I44" s="33">
        <f>ESA2010_feb25!C44-A_RVS_25_27!B44</f>
        <v>367.90000000000009</v>
      </c>
      <c r="J44" s="33">
        <f>ESA2010_feb25!D44-A_RVS_25_27!C44</f>
        <v>0</v>
      </c>
      <c r="K44" s="33">
        <f>ESA2010_feb25!E44-A_RVS_25_27!D44</f>
        <v>0</v>
      </c>
      <c r="L44" s="26">
        <f>ESA2010_feb25!F44-A_RVS_25_27!E44</f>
        <v>0</v>
      </c>
      <c r="M44" s="22"/>
      <c r="N44" s="23"/>
      <c r="O44" s="23"/>
      <c r="P44" s="23"/>
      <c r="Q44" s="23"/>
      <c r="R44" s="23"/>
      <c r="S44" s="23"/>
      <c r="T44" s="23"/>
      <c r="U44" s="23"/>
      <c r="V44" s="23"/>
    </row>
    <row r="45" spans="1:22" ht="13.5" customHeight="1" x14ac:dyDescent="0.25">
      <c r="A45" s="263" t="s">
        <v>43</v>
      </c>
      <c r="B45" s="40">
        <v>328</v>
      </c>
      <c r="C45" s="40">
        <v>328</v>
      </c>
      <c r="D45" s="28">
        <v>328</v>
      </c>
      <c r="E45" s="26">
        <v>328</v>
      </c>
      <c r="F45" s="21"/>
      <c r="H45" s="53" t="s">
        <v>43</v>
      </c>
      <c r="I45" s="33">
        <f>ESA2010_feb25!C45-A_RVS_25_27!B45</f>
        <v>0</v>
      </c>
      <c r="J45" s="33">
        <f>ESA2010_feb25!D45-A_RVS_25_27!C45</f>
        <v>0</v>
      </c>
      <c r="K45" s="33">
        <f>ESA2010_feb25!E45-A_RVS_25_27!D45</f>
        <v>0</v>
      </c>
      <c r="L45" s="26">
        <f>ESA2010_feb25!F45-A_RVS_25_27!E45</f>
        <v>0</v>
      </c>
      <c r="M45" s="22"/>
      <c r="N45" s="23"/>
      <c r="O45" s="23"/>
      <c r="P45" s="23"/>
      <c r="Q45" s="23"/>
      <c r="R45" s="23"/>
      <c r="S45" s="23"/>
      <c r="T45" s="23"/>
      <c r="U45" s="23"/>
      <c r="V45" s="23"/>
    </row>
    <row r="46" spans="1:22" ht="13.5" customHeight="1" x14ac:dyDescent="0.25">
      <c r="A46" s="264" t="s">
        <v>10</v>
      </c>
      <c r="B46" s="40">
        <v>82</v>
      </c>
      <c r="C46" s="40">
        <v>82</v>
      </c>
      <c r="D46" s="28">
        <v>82</v>
      </c>
      <c r="E46" s="26">
        <v>82</v>
      </c>
      <c r="F46" s="21"/>
      <c r="H46" s="56" t="s">
        <v>10</v>
      </c>
      <c r="I46" s="33">
        <f>ESA2010_feb25!C46-A_RVS_25_27!B46</f>
        <v>0</v>
      </c>
      <c r="J46" s="33">
        <f>ESA2010_feb25!D46-A_RVS_25_27!C46</f>
        <v>0</v>
      </c>
      <c r="K46" s="33">
        <f>ESA2010_feb25!E46-A_RVS_25_27!D46</f>
        <v>0</v>
      </c>
      <c r="L46" s="26">
        <f>ESA2010_feb25!F46-A_RVS_25_27!E46</f>
        <v>0</v>
      </c>
      <c r="M46" s="22"/>
      <c r="N46" s="23"/>
      <c r="O46" s="23"/>
      <c r="P46" s="23"/>
      <c r="Q46" s="23"/>
      <c r="R46" s="23"/>
      <c r="S46" s="23"/>
      <c r="T46" s="23"/>
      <c r="U46" s="23"/>
      <c r="V46" s="23"/>
    </row>
    <row r="47" spans="1:22" ht="13.5" customHeight="1" x14ac:dyDescent="0.25">
      <c r="A47" s="264" t="s">
        <v>11</v>
      </c>
      <c r="B47" s="40">
        <v>246</v>
      </c>
      <c r="C47" s="40">
        <v>246</v>
      </c>
      <c r="D47" s="28">
        <v>246</v>
      </c>
      <c r="E47" s="26">
        <v>246</v>
      </c>
      <c r="F47" s="21"/>
      <c r="H47" s="56" t="s">
        <v>11</v>
      </c>
      <c r="I47" s="33">
        <f>ESA2010_feb25!C47-A_RVS_25_27!B47</f>
        <v>0</v>
      </c>
      <c r="J47" s="33">
        <f>ESA2010_feb25!D47-A_RVS_25_27!C47</f>
        <v>0</v>
      </c>
      <c r="K47" s="33">
        <f>ESA2010_feb25!E47-A_RVS_25_27!D47</f>
        <v>0</v>
      </c>
      <c r="L47" s="26">
        <f>ESA2010_feb25!F47-A_RVS_25_27!E47</f>
        <v>0</v>
      </c>
      <c r="M47" s="22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13.5" customHeight="1" x14ac:dyDescent="0.25">
      <c r="A48" s="263" t="s">
        <v>44</v>
      </c>
      <c r="B48" s="40">
        <v>1000</v>
      </c>
      <c r="C48" s="40">
        <v>1000</v>
      </c>
      <c r="D48" s="28">
        <v>1000</v>
      </c>
      <c r="E48" s="26">
        <v>1000</v>
      </c>
      <c r="F48" s="21"/>
      <c r="H48" s="53" t="s">
        <v>44</v>
      </c>
      <c r="I48" s="33">
        <f>ESA2010_feb25!C48-A_RVS_25_27!B48</f>
        <v>-234.57236999999998</v>
      </c>
      <c r="J48" s="33">
        <f>ESA2010_feb25!D48-A_RVS_25_27!C48</f>
        <v>0</v>
      </c>
      <c r="K48" s="33">
        <f>ESA2010_feb25!E48-A_RVS_25_27!D48</f>
        <v>0</v>
      </c>
      <c r="L48" s="26">
        <f>ESA2010_feb25!F48-A_RVS_25_27!E48</f>
        <v>0</v>
      </c>
      <c r="M48" s="22"/>
      <c r="N48" s="23"/>
      <c r="O48" s="23"/>
      <c r="P48" s="23"/>
      <c r="Q48" s="23"/>
      <c r="R48" s="23"/>
      <c r="S48" s="23"/>
      <c r="T48" s="23"/>
      <c r="U48" s="23"/>
      <c r="V48" s="23"/>
    </row>
    <row r="49" spans="1:22" ht="13.5" customHeight="1" x14ac:dyDescent="0.25">
      <c r="A49" s="263" t="s">
        <v>45</v>
      </c>
      <c r="B49" s="40">
        <v>30288</v>
      </c>
      <c r="C49" s="40">
        <v>30962</v>
      </c>
      <c r="D49" s="28">
        <v>31691</v>
      </c>
      <c r="E49" s="26">
        <v>21012</v>
      </c>
      <c r="F49" s="21"/>
      <c r="H49" s="53" t="s">
        <v>45</v>
      </c>
      <c r="I49" s="33">
        <f>ESA2010_feb25!C49-A_RVS_25_27!B49</f>
        <v>-6.2651200000000244</v>
      </c>
      <c r="J49" s="33">
        <f>ESA2010_feb25!D49-A_RVS_25_27!C49</f>
        <v>-101</v>
      </c>
      <c r="K49" s="33">
        <f>ESA2010_feb25!E49-A_RVS_25_27!D49</f>
        <v>-236</v>
      </c>
      <c r="L49" s="26">
        <f>ESA2010_feb25!F49-A_RVS_25_27!E49</f>
        <v>-104</v>
      </c>
      <c r="M49" s="22"/>
      <c r="N49" s="23"/>
      <c r="O49" s="23"/>
      <c r="P49" s="23"/>
      <c r="Q49" s="23"/>
      <c r="R49" s="23"/>
      <c r="S49" s="23"/>
      <c r="T49" s="23"/>
      <c r="U49" s="23"/>
      <c r="V49" s="23"/>
    </row>
    <row r="50" spans="1:22" ht="13.5" customHeight="1" x14ac:dyDescent="0.25">
      <c r="A50" s="53" t="s">
        <v>92</v>
      </c>
      <c r="B50" s="40">
        <v>0</v>
      </c>
      <c r="C50" s="40">
        <v>574140</v>
      </c>
      <c r="D50" s="28">
        <v>802596</v>
      </c>
      <c r="E50" s="26">
        <v>838582</v>
      </c>
      <c r="F50" s="21"/>
      <c r="H50" s="53" t="s">
        <v>92</v>
      </c>
      <c r="I50" s="33">
        <f>ESA2010_feb25!C50-A_RVS_25_27!B50</f>
        <v>0</v>
      </c>
      <c r="J50" s="33">
        <f>ESA2010_feb25!D50-A_RVS_25_27!C50</f>
        <v>-17528</v>
      </c>
      <c r="K50" s="33">
        <f>ESA2010_feb25!E50-A_RVS_25_27!D50</f>
        <v>-20671</v>
      </c>
      <c r="L50" s="26">
        <f>ESA2010_feb25!F50-A_RVS_25_27!E50</f>
        <v>-19674</v>
      </c>
      <c r="M50" s="22"/>
      <c r="N50" s="23"/>
      <c r="O50" s="23"/>
      <c r="P50" s="23"/>
      <c r="Q50" s="23"/>
      <c r="R50" s="23"/>
      <c r="S50" s="23"/>
      <c r="T50" s="23"/>
      <c r="U50" s="23"/>
      <c r="V50" s="23"/>
    </row>
    <row r="51" spans="1:22" ht="13.5" customHeight="1" x14ac:dyDescent="0.25">
      <c r="A51" s="263" t="s">
        <v>46</v>
      </c>
      <c r="B51" s="40">
        <v>5</v>
      </c>
      <c r="C51" s="40">
        <v>0</v>
      </c>
      <c r="D51" s="28">
        <v>0</v>
      </c>
      <c r="E51" s="26">
        <v>0</v>
      </c>
      <c r="F51" s="21"/>
      <c r="H51" s="53" t="s">
        <v>46</v>
      </c>
      <c r="I51" s="33">
        <f>ESA2010_feb25!C51-A_RVS_25_27!B51</f>
        <v>6</v>
      </c>
      <c r="J51" s="33">
        <f>ESA2010_feb25!D51-A_RVS_25_27!C51</f>
        <v>0</v>
      </c>
      <c r="K51" s="33">
        <f>ESA2010_feb25!E51-A_RVS_25_27!D51</f>
        <v>0</v>
      </c>
      <c r="L51" s="26">
        <f>ESA2010_feb25!F51-A_RVS_25_27!E51</f>
        <v>0</v>
      </c>
      <c r="M51" s="22"/>
      <c r="N51" s="23"/>
      <c r="O51" s="23"/>
      <c r="P51" s="23"/>
      <c r="Q51" s="23"/>
      <c r="R51" s="23"/>
      <c r="S51" s="23"/>
      <c r="T51" s="23"/>
      <c r="U51" s="23"/>
      <c r="V51" s="23"/>
    </row>
    <row r="52" spans="1:22" ht="13.5" customHeight="1" x14ac:dyDescent="0.25">
      <c r="A52" s="259" t="s">
        <v>47</v>
      </c>
      <c r="B52" s="28">
        <v>147986</v>
      </c>
      <c r="C52" s="28">
        <v>157302</v>
      </c>
      <c r="D52" s="28">
        <v>165630</v>
      </c>
      <c r="E52" s="26">
        <v>171346</v>
      </c>
      <c r="F52" s="21"/>
      <c r="H52" s="24" t="s">
        <v>48</v>
      </c>
      <c r="I52" s="33">
        <f>ESA2010_feb25!C52-A_RVS_25_27!B52</f>
        <v>1366</v>
      </c>
      <c r="J52" s="33">
        <f>ESA2010_feb25!D52-A_RVS_25_27!C52</f>
        <v>-327</v>
      </c>
      <c r="K52" s="33">
        <f>ESA2010_feb25!E52-A_RVS_25_27!D52</f>
        <v>-343</v>
      </c>
      <c r="L52" s="26">
        <f>ESA2010_feb25!F52-A_RVS_25_27!E52</f>
        <v>1716</v>
      </c>
      <c r="M52" s="22"/>
      <c r="N52" s="23"/>
      <c r="O52" s="23"/>
      <c r="P52" s="23"/>
      <c r="Q52" s="23"/>
      <c r="R52" s="23"/>
      <c r="S52" s="23"/>
      <c r="T52" s="23"/>
      <c r="U52" s="23"/>
      <c r="V52" s="23"/>
    </row>
    <row r="53" spans="1:22" ht="13.5" customHeight="1" x14ac:dyDescent="0.25">
      <c r="A53" s="261" t="s">
        <v>10</v>
      </c>
      <c r="B53" s="28">
        <v>111064</v>
      </c>
      <c r="C53" s="28">
        <v>118474</v>
      </c>
      <c r="D53" s="28">
        <v>124744</v>
      </c>
      <c r="E53" s="26">
        <v>128846</v>
      </c>
      <c r="F53" s="21"/>
      <c r="H53" s="36" t="s">
        <v>10</v>
      </c>
      <c r="I53" s="33">
        <f>ESA2010_feb25!C53-A_RVS_25_27!B53</f>
        <v>1359</v>
      </c>
      <c r="J53" s="33">
        <f>ESA2010_feb25!D53-A_RVS_25_27!C53</f>
        <v>-305</v>
      </c>
      <c r="K53" s="33">
        <f>ESA2010_feb25!E53-A_RVS_25_27!D53</f>
        <v>-241</v>
      </c>
      <c r="L53" s="26">
        <f>ESA2010_feb25!F53-A_RVS_25_27!E53</f>
        <v>1545</v>
      </c>
      <c r="M53" s="22"/>
      <c r="N53" s="23"/>
      <c r="O53" s="23"/>
      <c r="P53" s="23"/>
      <c r="Q53" s="23"/>
      <c r="R53" s="23"/>
      <c r="S53" s="23"/>
      <c r="T53" s="23"/>
      <c r="U53" s="23"/>
      <c r="V53" s="23"/>
    </row>
    <row r="54" spans="1:22" ht="14.25" customHeight="1" x14ac:dyDescent="0.25">
      <c r="A54" s="261" t="s">
        <v>11</v>
      </c>
      <c r="B54" s="28">
        <v>0</v>
      </c>
      <c r="C54" s="28">
        <v>0</v>
      </c>
      <c r="D54" s="28">
        <v>0</v>
      </c>
      <c r="E54" s="26">
        <v>0</v>
      </c>
      <c r="F54" s="21"/>
      <c r="H54" s="36" t="s">
        <v>11</v>
      </c>
      <c r="I54" s="33">
        <f>ESA2010_feb25!C54-A_RVS_25_27!B54</f>
        <v>0</v>
      </c>
      <c r="J54" s="33">
        <f>ESA2010_feb25!D54-A_RVS_25_27!C54</f>
        <v>0</v>
      </c>
      <c r="K54" s="33">
        <f>ESA2010_feb25!E54-A_RVS_25_27!D54</f>
        <v>0</v>
      </c>
      <c r="L54" s="26">
        <f>ESA2010_feb25!F54-A_RVS_25_27!E54</f>
        <v>0</v>
      </c>
      <c r="M54" s="22"/>
      <c r="N54" s="23"/>
      <c r="O54" s="23"/>
      <c r="P54" s="23"/>
      <c r="Q54" s="23"/>
      <c r="R54" s="23"/>
      <c r="S54" s="23"/>
      <c r="T54" s="23"/>
      <c r="U54" s="23"/>
      <c r="V54" s="23"/>
    </row>
    <row r="55" spans="1:22" ht="14.25" customHeight="1" x14ac:dyDescent="0.25">
      <c r="A55" s="265" t="s">
        <v>12</v>
      </c>
      <c r="B55" s="28">
        <v>0</v>
      </c>
      <c r="C55" s="28">
        <v>0</v>
      </c>
      <c r="D55" s="28">
        <v>0</v>
      </c>
      <c r="E55" s="26">
        <v>0</v>
      </c>
      <c r="F55" s="21"/>
      <c r="H55" s="58" t="s">
        <v>12</v>
      </c>
      <c r="I55" s="33">
        <f>ESA2010_feb25!C55-A_RVS_25_27!B55</f>
        <v>0</v>
      </c>
      <c r="J55" s="33">
        <f>ESA2010_feb25!D55-A_RVS_25_27!C55</f>
        <v>0</v>
      </c>
      <c r="K55" s="33">
        <f>ESA2010_feb25!E55-A_RVS_25_27!D55</f>
        <v>0</v>
      </c>
      <c r="L55" s="26">
        <f>ESA2010_feb25!F55-A_RVS_25_27!E55</f>
        <v>0</v>
      </c>
      <c r="M55" s="22"/>
      <c r="N55" s="23"/>
      <c r="O55" s="23"/>
      <c r="P55" s="23"/>
      <c r="Q55" s="23"/>
      <c r="R55" s="23"/>
      <c r="S55" s="23"/>
      <c r="T55" s="23"/>
      <c r="U55" s="23"/>
      <c r="V55" s="23"/>
    </row>
    <row r="56" spans="1:22" ht="14.25" customHeight="1" x14ac:dyDescent="0.25">
      <c r="A56" s="261" t="s">
        <v>49</v>
      </c>
      <c r="B56" s="28">
        <v>36922</v>
      </c>
      <c r="C56" s="28">
        <v>38828</v>
      </c>
      <c r="D56" s="28">
        <v>40886</v>
      </c>
      <c r="E56" s="26">
        <v>42500</v>
      </c>
      <c r="F56" s="21"/>
      <c r="H56" s="36" t="s">
        <v>49</v>
      </c>
      <c r="I56" s="33">
        <f>ESA2010_feb25!C56-A_RVS_25_27!B56</f>
        <v>7</v>
      </c>
      <c r="J56" s="33">
        <f>ESA2010_feb25!D56-A_RVS_25_27!C56</f>
        <v>-22</v>
      </c>
      <c r="K56" s="33">
        <f>ESA2010_feb25!E56-A_RVS_25_27!D56</f>
        <v>-102</v>
      </c>
      <c r="L56" s="26">
        <f>ESA2010_feb25!F56-A_RVS_25_27!E56</f>
        <v>171</v>
      </c>
      <c r="M56" s="22"/>
      <c r="N56" s="23"/>
      <c r="O56" s="23"/>
      <c r="P56" s="23"/>
      <c r="Q56" s="23"/>
      <c r="R56" s="23"/>
      <c r="S56" s="23"/>
      <c r="T56" s="23"/>
      <c r="U56" s="23"/>
      <c r="V56" s="23"/>
    </row>
    <row r="57" spans="1:22" ht="14.25" customHeight="1" x14ac:dyDescent="0.25">
      <c r="A57" s="266" t="s">
        <v>50</v>
      </c>
      <c r="B57" s="28">
        <v>0</v>
      </c>
      <c r="C57" s="28">
        <v>0</v>
      </c>
      <c r="D57" s="28">
        <v>0</v>
      </c>
      <c r="E57" s="26">
        <v>0</v>
      </c>
      <c r="F57" s="21"/>
      <c r="H57" s="254" t="s">
        <v>50</v>
      </c>
      <c r="I57" s="33">
        <f>ESA2010_feb25!C57-A_RVS_25_27!B57</f>
        <v>0</v>
      </c>
      <c r="J57" s="33">
        <f>ESA2010_feb25!D57-A_RVS_25_27!C57</f>
        <v>0</v>
      </c>
      <c r="K57" s="33">
        <f>ESA2010_feb25!E57-A_RVS_25_27!D57</f>
        <v>0</v>
      </c>
      <c r="L57" s="26">
        <f>ESA2010_feb25!F57-A_RVS_25_27!E57</f>
        <v>0</v>
      </c>
      <c r="M57" s="22"/>
      <c r="N57" s="23"/>
      <c r="O57" s="23"/>
      <c r="P57" s="23"/>
      <c r="Q57" s="23"/>
      <c r="R57" s="23"/>
      <c r="S57" s="23"/>
      <c r="T57" s="23"/>
      <c r="U57" s="23"/>
      <c r="V57" s="23"/>
    </row>
    <row r="58" spans="1:22" ht="14.25" customHeight="1" x14ac:dyDescent="0.25">
      <c r="A58" s="266" t="s">
        <v>51</v>
      </c>
      <c r="B58" s="28">
        <v>-45</v>
      </c>
      <c r="C58" s="28">
        <v>0</v>
      </c>
      <c r="D58" s="28">
        <v>0</v>
      </c>
      <c r="E58" s="26">
        <v>0</v>
      </c>
      <c r="F58" s="21"/>
      <c r="H58" s="254" t="s">
        <v>51</v>
      </c>
      <c r="I58" s="33">
        <f>ESA2010_feb25!C58-A_RVS_25_27!B58</f>
        <v>2</v>
      </c>
      <c r="J58" s="33">
        <f>ESA2010_feb25!D58-A_RVS_25_27!C58</f>
        <v>0</v>
      </c>
      <c r="K58" s="33">
        <f>ESA2010_feb25!E58-A_RVS_25_27!D58</f>
        <v>0</v>
      </c>
      <c r="L58" s="26">
        <f>ESA2010_feb25!F58-A_RVS_25_27!E58</f>
        <v>0</v>
      </c>
      <c r="M58" s="22"/>
      <c r="N58" s="23"/>
      <c r="O58" s="23"/>
      <c r="P58" s="23"/>
      <c r="Q58" s="23"/>
      <c r="R58" s="23"/>
      <c r="S58" s="23"/>
      <c r="T58" s="23"/>
      <c r="U58" s="23"/>
      <c r="V58" s="23"/>
    </row>
    <row r="59" spans="1:22" ht="14.25" customHeight="1" x14ac:dyDescent="0.25">
      <c r="A59" s="266" t="s">
        <v>52</v>
      </c>
      <c r="B59" s="28">
        <v>111109</v>
      </c>
      <c r="C59" s="28">
        <v>118474</v>
      </c>
      <c r="D59" s="28">
        <v>124744</v>
      </c>
      <c r="E59" s="26">
        <v>128846</v>
      </c>
      <c r="F59" s="21"/>
      <c r="H59" s="254" t="s">
        <v>52</v>
      </c>
      <c r="I59" s="33">
        <f>ESA2010_feb25!C59-A_RVS_25_27!B59</f>
        <v>1357</v>
      </c>
      <c r="J59" s="33">
        <f>ESA2010_feb25!D59-A_RVS_25_27!C59</f>
        <v>-305</v>
      </c>
      <c r="K59" s="33">
        <f>ESA2010_feb25!E59-A_RVS_25_27!D59</f>
        <v>-241</v>
      </c>
      <c r="L59" s="26">
        <f>ESA2010_feb25!F59-A_RVS_25_27!E59</f>
        <v>1545</v>
      </c>
      <c r="M59" s="22"/>
      <c r="N59" s="23"/>
      <c r="O59" s="23"/>
      <c r="P59" s="23"/>
      <c r="Q59" s="23"/>
      <c r="R59" s="23"/>
      <c r="S59" s="23"/>
      <c r="T59" s="23"/>
      <c r="U59" s="23"/>
      <c r="V59" s="23"/>
    </row>
    <row r="60" spans="1:22" ht="14.25" customHeight="1" thickBot="1" x14ac:dyDescent="0.3">
      <c r="A60" s="267" t="s">
        <v>53</v>
      </c>
      <c r="B60" s="64">
        <v>36922</v>
      </c>
      <c r="C60" s="64">
        <v>38828</v>
      </c>
      <c r="D60" s="64">
        <v>40886</v>
      </c>
      <c r="E60" s="62">
        <v>42500</v>
      </c>
      <c r="F60" s="21"/>
      <c r="H60" s="255" t="s">
        <v>53</v>
      </c>
      <c r="I60" s="33">
        <f>ESA2010_feb25!C60-A_RVS_25_27!B60</f>
        <v>7</v>
      </c>
      <c r="J60" s="33">
        <f>ESA2010_feb25!D60-A_RVS_25_27!C60</f>
        <v>-22</v>
      </c>
      <c r="K60" s="33">
        <f>ESA2010_feb25!E60-A_RVS_25_27!D60</f>
        <v>-102</v>
      </c>
      <c r="L60" s="26">
        <f>ESA2010_feb25!F60-A_RVS_25_27!E60</f>
        <v>171</v>
      </c>
      <c r="M60" s="22"/>
      <c r="N60" s="23"/>
      <c r="O60" s="23"/>
      <c r="P60" s="23"/>
      <c r="Q60" s="23"/>
      <c r="R60" s="23"/>
      <c r="S60" s="23"/>
      <c r="T60" s="23"/>
      <c r="U60" s="23"/>
      <c r="V60" s="23"/>
    </row>
    <row r="61" spans="1:22" ht="13.5" customHeight="1" x14ac:dyDescent="0.25">
      <c r="A61" s="258" t="s">
        <v>54</v>
      </c>
      <c r="B61" s="68">
        <f t="shared" ref="B61:E61" si="10">B62+B66</f>
        <v>17170255</v>
      </c>
      <c r="C61" s="68">
        <f t="shared" si="10"/>
        <v>18109432</v>
      </c>
      <c r="D61" s="68">
        <f t="shared" si="10"/>
        <v>19026891</v>
      </c>
      <c r="E61" s="66">
        <f t="shared" si="10"/>
        <v>19941238</v>
      </c>
      <c r="F61" s="21"/>
      <c r="H61" s="16" t="s">
        <v>54</v>
      </c>
      <c r="I61" s="71">
        <f t="shared" ref="I61:L61" si="11">I62+I66</f>
        <v>22914</v>
      </c>
      <c r="J61" s="71">
        <f t="shared" si="11"/>
        <v>-82268</v>
      </c>
      <c r="K61" s="71">
        <f t="shared" si="11"/>
        <v>-72954</v>
      </c>
      <c r="L61" s="72">
        <f t="shared" si="11"/>
        <v>-48531</v>
      </c>
      <c r="M61" s="22"/>
      <c r="N61" s="23"/>
      <c r="O61" s="23"/>
      <c r="P61" s="23"/>
      <c r="Q61" s="23"/>
      <c r="R61" s="23"/>
      <c r="S61" s="23"/>
      <c r="T61" s="23"/>
      <c r="U61" s="23"/>
      <c r="V61" s="23"/>
    </row>
    <row r="62" spans="1:22" ht="13.5" customHeight="1" x14ac:dyDescent="0.25">
      <c r="A62" s="268" t="s">
        <v>55</v>
      </c>
      <c r="B62" s="45">
        <f t="shared" ref="B62:E62" si="12">B63</f>
        <v>11243832</v>
      </c>
      <c r="C62" s="45">
        <f t="shared" si="12"/>
        <v>11816540</v>
      </c>
      <c r="D62" s="45">
        <f t="shared" si="12"/>
        <v>12398474</v>
      </c>
      <c r="E62" s="43">
        <f t="shared" si="12"/>
        <v>12992696</v>
      </c>
      <c r="F62" s="21"/>
      <c r="H62" s="73" t="s">
        <v>55</v>
      </c>
      <c r="I62" s="45">
        <f t="shared" ref="I62:L62" si="13">I63</f>
        <v>-7329</v>
      </c>
      <c r="J62" s="45">
        <f t="shared" si="13"/>
        <v>-74434</v>
      </c>
      <c r="K62" s="45">
        <f t="shared" si="13"/>
        <v>-68578</v>
      </c>
      <c r="L62" s="43">
        <f t="shared" si="13"/>
        <v>-53174</v>
      </c>
      <c r="M62" s="22"/>
      <c r="N62" s="23"/>
      <c r="O62" s="23"/>
      <c r="P62" s="23"/>
      <c r="Q62" s="23"/>
      <c r="R62" s="23"/>
      <c r="S62" s="23"/>
      <c r="T62" s="23"/>
      <c r="U62" s="23"/>
      <c r="V62" s="23"/>
    </row>
    <row r="63" spans="1:22" ht="13.5" customHeight="1" x14ac:dyDescent="0.25">
      <c r="A63" s="260" t="s">
        <v>56</v>
      </c>
      <c r="B63" s="28">
        <f t="shared" ref="B63:E63" si="14">B64+B65</f>
        <v>11243832</v>
      </c>
      <c r="C63" s="28">
        <f t="shared" si="14"/>
        <v>11816540</v>
      </c>
      <c r="D63" s="28">
        <f t="shared" si="14"/>
        <v>12398474</v>
      </c>
      <c r="E63" s="26">
        <f t="shared" si="14"/>
        <v>12992696</v>
      </c>
      <c r="F63" s="21"/>
      <c r="H63" s="29" t="s">
        <v>56</v>
      </c>
      <c r="I63" s="28">
        <f t="shared" ref="I63:L63" si="15">I64+I65</f>
        <v>-7329</v>
      </c>
      <c r="J63" s="28">
        <f t="shared" si="15"/>
        <v>-74434</v>
      </c>
      <c r="K63" s="28">
        <f t="shared" si="15"/>
        <v>-68578</v>
      </c>
      <c r="L63" s="26">
        <f t="shared" si="15"/>
        <v>-53174</v>
      </c>
      <c r="M63" s="22"/>
      <c r="N63" s="23"/>
      <c r="O63" s="23"/>
      <c r="P63" s="23"/>
      <c r="Q63" s="23"/>
      <c r="R63" s="23"/>
      <c r="S63" s="23"/>
      <c r="T63" s="23"/>
      <c r="U63" s="23"/>
      <c r="V63" s="23"/>
    </row>
    <row r="64" spans="1:22" ht="13.5" customHeight="1" x14ac:dyDescent="0.25">
      <c r="A64" s="260" t="s">
        <v>57</v>
      </c>
      <c r="B64" s="28">
        <v>10823756</v>
      </c>
      <c r="C64" s="28">
        <v>11597810</v>
      </c>
      <c r="D64" s="28">
        <v>12179702</v>
      </c>
      <c r="E64" s="26">
        <v>12774458</v>
      </c>
      <c r="F64" s="21"/>
      <c r="H64" s="29" t="s">
        <v>57</v>
      </c>
      <c r="I64" s="33">
        <f>ESA2010_feb25!C64-A_RVS_25_27!B64</f>
        <v>-21626</v>
      </c>
      <c r="J64" s="33">
        <f>ESA2010_feb25!D64-A_RVS_25_27!C64</f>
        <v>-73788</v>
      </c>
      <c r="K64" s="33">
        <f>ESA2010_feb25!E64-A_RVS_25_27!D64</f>
        <v>-68018</v>
      </c>
      <c r="L64" s="26">
        <f>ESA2010_feb25!F64-A_RVS_25_27!E64</f>
        <v>-52775</v>
      </c>
      <c r="M64" s="22"/>
      <c r="N64" s="23"/>
      <c r="O64" s="23"/>
      <c r="P64" s="23"/>
      <c r="Q64" s="23"/>
      <c r="R64" s="23"/>
      <c r="S64" s="23"/>
      <c r="T64" s="23"/>
      <c r="U64" s="23"/>
      <c r="V64" s="23"/>
    </row>
    <row r="65" spans="1:22" ht="13.5" customHeight="1" x14ac:dyDescent="0.25">
      <c r="A65" s="260" t="s">
        <v>58</v>
      </c>
      <c r="B65" s="28">
        <v>420076</v>
      </c>
      <c r="C65" s="28">
        <v>218730</v>
      </c>
      <c r="D65" s="28">
        <v>218772</v>
      </c>
      <c r="E65" s="26">
        <v>218238</v>
      </c>
      <c r="F65" s="21"/>
      <c r="H65" s="29" t="s">
        <v>58</v>
      </c>
      <c r="I65" s="33">
        <f>ESA2010_feb25!C65-A_RVS_25_27!B65</f>
        <v>14297</v>
      </c>
      <c r="J65" s="33">
        <f>ESA2010_feb25!D65-A_RVS_25_27!C65</f>
        <v>-646</v>
      </c>
      <c r="K65" s="33">
        <f>ESA2010_feb25!E65-A_RVS_25_27!D65</f>
        <v>-560</v>
      </c>
      <c r="L65" s="26">
        <f>ESA2010_feb25!F65-A_RVS_25_27!E65</f>
        <v>-399</v>
      </c>
      <c r="M65" s="22"/>
      <c r="N65" s="23"/>
      <c r="O65" s="23"/>
      <c r="P65" s="23"/>
      <c r="Q65" s="23"/>
      <c r="R65" s="23"/>
      <c r="S65" s="23"/>
      <c r="T65" s="23"/>
      <c r="U65" s="23"/>
      <c r="V65" s="23"/>
    </row>
    <row r="66" spans="1:22" ht="13.5" customHeight="1" x14ac:dyDescent="0.25">
      <c r="A66" s="268" t="s">
        <v>59</v>
      </c>
      <c r="B66" s="45">
        <f t="shared" ref="B66:E66" si="16">B67</f>
        <v>5926423</v>
      </c>
      <c r="C66" s="45">
        <f t="shared" si="16"/>
        <v>6292892</v>
      </c>
      <c r="D66" s="45">
        <f t="shared" si="16"/>
        <v>6628417</v>
      </c>
      <c r="E66" s="43">
        <f t="shared" si="16"/>
        <v>6948542</v>
      </c>
      <c r="F66" s="76"/>
      <c r="H66" s="73" t="s">
        <v>59</v>
      </c>
      <c r="I66" s="45">
        <f t="shared" ref="I66:L66" si="17">I67</f>
        <v>30243</v>
      </c>
      <c r="J66" s="45">
        <f t="shared" si="17"/>
        <v>-7834</v>
      </c>
      <c r="K66" s="45">
        <f t="shared" si="17"/>
        <v>-4376</v>
      </c>
      <c r="L66" s="43">
        <f t="shared" si="17"/>
        <v>4643</v>
      </c>
      <c r="M66" s="22"/>
      <c r="N66" s="23"/>
      <c r="O66" s="23"/>
      <c r="P66" s="23"/>
      <c r="Q66" s="23"/>
      <c r="R66" s="23"/>
      <c r="S66" s="23"/>
      <c r="T66" s="23"/>
      <c r="U66" s="23"/>
      <c r="V66" s="23"/>
    </row>
    <row r="67" spans="1:22" ht="13.5" customHeight="1" x14ac:dyDescent="0.25">
      <c r="A67" s="260" t="s">
        <v>56</v>
      </c>
      <c r="B67" s="28">
        <v>5926423</v>
      </c>
      <c r="C67" s="28">
        <v>6292892</v>
      </c>
      <c r="D67" s="28">
        <v>6628417</v>
      </c>
      <c r="E67" s="26">
        <v>6948542</v>
      </c>
      <c r="F67" s="21"/>
      <c r="H67" s="29" t="s">
        <v>56</v>
      </c>
      <c r="I67" s="33">
        <f>ESA2010_feb25!C67-A_RVS_25_27!B67</f>
        <v>30243</v>
      </c>
      <c r="J67" s="33">
        <f>ESA2010_feb25!D67-A_RVS_25_27!C67</f>
        <v>-7834</v>
      </c>
      <c r="K67" s="33">
        <f>ESA2010_feb25!E67-A_RVS_25_27!D67</f>
        <v>-4376</v>
      </c>
      <c r="L67" s="26">
        <f>ESA2010_feb25!F67-A_RVS_25_27!E67</f>
        <v>4643</v>
      </c>
      <c r="M67" s="22"/>
      <c r="N67" s="23"/>
      <c r="O67" s="23"/>
      <c r="P67" s="23"/>
      <c r="Q67" s="23"/>
      <c r="R67" s="23"/>
      <c r="S67" s="23"/>
      <c r="T67" s="23"/>
      <c r="U67" s="23"/>
      <c r="V67" s="23"/>
    </row>
    <row r="68" spans="1:22" ht="14.25" customHeight="1" thickBot="1" x14ac:dyDescent="0.3">
      <c r="A68" s="269" t="s">
        <v>60</v>
      </c>
      <c r="B68" s="40">
        <v>45418</v>
      </c>
      <c r="C68" s="40">
        <v>46267</v>
      </c>
      <c r="D68" s="40">
        <v>45912</v>
      </c>
      <c r="E68" s="54">
        <v>44205</v>
      </c>
      <c r="F68" s="21"/>
      <c r="H68" s="77" t="s">
        <v>60</v>
      </c>
      <c r="I68" s="33">
        <f>ESA2010_feb25!C68-A_RVS_25_27!B68</f>
        <v>4114</v>
      </c>
      <c r="J68" s="33">
        <f>ESA2010_feb25!D68-A_RVS_25_27!C68</f>
        <v>3382</v>
      </c>
      <c r="K68" s="33">
        <f>ESA2010_feb25!E68-A_RVS_25_27!D68</f>
        <v>2879</v>
      </c>
      <c r="L68" s="26">
        <f>ESA2010_feb25!F68-A_RVS_25_27!E68</f>
        <v>2852</v>
      </c>
      <c r="M68" s="22"/>
      <c r="N68" s="23"/>
      <c r="O68" s="23"/>
      <c r="P68" s="23"/>
      <c r="Q68" s="23"/>
      <c r="R68" s="23"/>
      <c r="S68" s="23"/>
      <c r="T68" s="23"/>
      <c r="U68" s="23"/>
      <c r="V68" s="23"/>
    </row>
    <row r="69" spans="1:22" ht="14.25" customHeight="1" thickBot="1" x14ac:dyDescent="0.3">
      <c r="A69" s="270" t="s">
        <v>61</v>
      </c>
      <c r="B69" s="83">
        <f>B37+B34+B29+B17+B5</f>
        <v>24669060</v>
      </c>
      <c r="C69" s="83">
        <f>C37+C34+C29+C17+C5</f>
        <v>27937232.792829435</v>
      </c>
      <c r="D69" s="83">
        <f>D37+D34+D29+D17+D5</f>
        <v>29148060.150364876</v>
      </c>
      <c r="E69" s="81">
        <f>E37+E34+E29+E17+E5</f>
        <v>29687395.671984065</v>
      </c>
      <c r="F69" s="21"/>
      <c r="H69" s="79" t="s">
        <v>61</v>
      </c>
      <c r="I69" s="83">
        <f>+I37+I34+I29+I17+I5</f>
        <v>-100317.89350000041</v>
      </c>
      <c r="J69" s="83">
        <f>+J37+J34+J29+J17+J5</f>
        <v>-399334.79282943741</v>
      </c>
      <c r="K69" s="83">
        <f>+K37+K34+K29+K17+K5</f>
        <v>-352167.15036487882</v>
      </c>
      <c r="L69" s="81">
        <f>+L37+L34+L29+L17+L5</f>
        <v>57706.328015933163</v>
      </c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spans="1:22" ht="13.5" customHeight="1" x14ac:dyDescent="0.25">
      <c r="A70" s="271" t="s">
        <v>62</v>
      </c>
      <c r="B70" s="87">
        <f t="shared" ref="B70" si="18">B9+B13+B16+B18+B19+B29+B46+B51+B53+B39+B38+B42+B43+B41+B50</f>
        <v>19849301</v>
      </c>
      <c r="C70" s="87">
        <f>C9+C13+C16+C18+C19+C29+C46+C51+C53+C39+C38+C42+C43+C41+C50</f>
        <v>23431223.472829439</v>
      </c>
      <c r="D70" s="87">
        <f t="shared" ref="D70:E70" si="19">D9+D13+D16+D18+D19+D29+D46+D51+D53+D39+D38+D42+D43+D41+D50</f>
        <v>24195169.190364879</v>
      </c>
      <c r="E70" s="86">
        <f t="shared" si="19"/>
        <v>24523509.203984067</v>
      </c>
      <c r="F70" s="21"/>
      <c r="H70" s="84" t="s">
        <v>62</v>
      </c>
      <c r="I70" s="33">
        <f>ESA2010_feb25!C70-A_RVS_25_27!B70</f>
        <v>-113408.95600999892</v>
      </c>
      <c r="J70" s="33">
        <f>ESA2010_feb25!D70-A_RVS_25_27!C70</f>
        <v>-472412.47282943875</v>
      </c>
      <c r="K70" s="33">
        <f>ESA2010_feb25!E70-A_RVS_25_27!D70</f>
        <v>-453749.19036487862</v>
      </c>
      <c r="L70" s="26">
        <f>ESA2010_feb25!F70-A_RVS_25_27!E70</f>
        <v>-6403.203984066844</v>
      </c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2" ht="13.5" customHeight="1" x14ac:dyDescent="0.25">
      <c r="A71" s="271" t="s">
        <v>63</v>
      </c>
      <c r="B71" s="87">
        <f>0+B56</f>
        <v>36922</v>
      </c>
      <c r="C71" s="87">
        <f>0+C56</f>
        <v>38828</v>
      </c>
      <c r="D71" s="87">
        <f>0+D56</f>
        <v>40886</v>
      </c>
      <c r="E71" s="86">
        <f>0+E56</f>
        <v>42500</v>
      </c>
      <c r="F71" s="21"/>
      <c r="H71" s="84" t="s">
        <v>63</v>
      </c>
      <c r="I71" s="33">
        <f>ESA2010_feb25!C71-A_RVS_25_27!B71</f>
        <v>7</v>
      </c>
      <c r="J71" s="33">
        <f>ESA2010_feb25!D71-A_RVS_25_27!C71</f>
        <v>-22</v>
      </c>
      <c r="K71" s="33">
        <f>ESA2010_feb25!E71-A_RVS_25_27!D71</f>
        <v>-102</v>
      </c>
      <c r="L71" s="26">
        <f>ESA2010_feb25!F71-A_RVS_25_27!E71</f>
        <v>171</v>
      </c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2" ht="13.5" customHeight="1" x14ac:dyDescent="0.25">
      <c r="A72" s="259" t="s">
        <v>64</v>
      </c>
      <c r="B72" s="87">
        <v>0</v>
      </c>
      <c r="C72" s="87">
        <v>0</v>
      </c>
      <c r="D72" s="87">
        <v>0</v>
      </c>
      <c r="E72" s="86">
        <v>0</v>
      </c>
      <c r="F72" s="21"/>
      <c r="H72" s="24" t="s">
        <v>64</v>
      </c>
      <c r="I72" s="33">
        <f>ESA2010_feb25!C72-A_RVS_25_27!B72</f>
        <v>0</v>
      </c>
      <c r="J72" s="33">
        <f>ESA2010_feb25!D72-A_RVS_25_27!C72</f>
        <v>0</v>
      </c>
      <c r="K72" s="33">
        <f>ESA2010_feb25!E72-A_RVS_25_27!D72</f>
        <v>0</v>
      </c>
      <c r="L72" s="26">
        <f>ESA2010_feb25!F72-A_RVS_25_27!E72</f>
        <v>0</v>
      </c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2" ht="13.5" customHeight="1" x14ac:dyDescent="0.25">
      <c r="A73" s="259" t="s">
        <v>65</v>
      </c>
      <c r="B73" s="87">
        <f>B10+B36+B35+B47+B54+B14</f>
        <v>3617955</v>
      </c>
      <c r="C73" s="87">
        <f>C10+C36+C35+C47+C54+C14</f>
        <v>3235831.92</v>
      </c>
      <c r="D73" s="87">
        <f>D10+D36+D35+D47+D54+D14</f>
        <v>3536530.5933333337</v>
      </c>
      <c r="E73" s="86">
        <f>E10+E36+E35+E47+E54+E14</f>
        <v>3686773.358</v>
      </c>
      <c r="F73" s="21"/>
      <c r="H73" s="24" t="s">
        <v>65</v>
      </c>
      <c r="I73" s="33">
        <f>ESA2010_feb25!C73-A_RVS_25_27!B73</f>
        <v>9126</v>
      </c>
      <c r="J73" s="33">
        <f>ESA2010_feb25!D73-A_RVS_25_27!C73</f>
        <v>61302.080000000075</v>
      </c>
      <c r="K73" s="33">
        <f>ESA2010_feb25!E73-A_RVS_25_27!D73</f>
        <v>75949.406666666269</v>
      </c>
      <c r="L73" s="26">
        <f>ESA2010_feb25!F73-A_RVS_25_27!E73</f>
        <v>50725.641999999993</v>
      </c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2" ht="13.5" customHeight="1" x14ac:dyDescent="0.25">
      <c r="A74" s="259" t="s">
        <v>66</v>
      </c>
      <c r="B74" s="87">
        <f>B11+B55+B15</f>
        <v>1131844</v>
      </c>
      <c r="C74" s="87">
        <f>C11+C55+C15</f>
        <v>1199387.3999999999</v>
      </c>
      <c r="D74" s="87">
        <f>D11+D55+D15</f>
        <v>1342783.3666666667</v>
      </c>
      <c r="E74" s="86">
        <f>E11+E55+E15</f>
        <v>1412601.11</v>
      </c>
      <c r="F74" s="21"/>
      <c r="H74" s="24" t="s">
        <v>66</v>
      </c>
      <c r="I74" s="33">
        <f>ESA2010_feb25!C74-A_RVS_25_27!B74</f>
        <v>3831</v>
      </c>
      <c r="J74" s="33">
        <f>ESA2010_feb25!D74-A_RVS_25_27!C74</f>
        <v>11898.600000000093</v>
      </c>
      <c r="K74" s="33">
        <f>ESA2010_feb25!E74-A_RVS_25_27!D74</f>
        <v>25970.633333333302</v>
      </c>
      <c r="L74" s="26">
        <f>ESA2010_feb25!F74-A_RVS_25_27!E74</f>
        <v>13316.889999999898</v>
      </c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2" ht="13.5" customHeight="1" x14ac:dyDescent="0.25">
      <c r="A75" s="259" t="s">
        <v>67</v>
      </c>
      <c r="B75" s="87">
        <f>B44</f>
        <v>1750</v>
      </c>
      <c r="C75" s="87">
        <f>C44</f>
        <v>0</v>
      </c>
      <c r="D75" s="87">
        <f>D44</f>
        <v>0</v>
      </c>
      <c r="E75" s="86">
        <f>E44</f>
        <v>0</v>
      </c>
      <c r="F75" s="21"/>
      <c r="H75" s="24" t="s">
        <v>67</v>
      </c>
      <c r="I75" s="33">
        <f>ESA2010_feb25!C75-A_RVS_25_27!B75</f>
        <v>367.90000000000009</v>
      </c>
      <c r="J75" s="33">
        <f>ESA2010_feb25!D75-A_RVS_25_27!C75</f>
        <v>0</v>
      </c>
      <c r="K75" s="33">
        <f>ESA2010_feb25!E75-A_RVS_25_27!D75</f>
        <v>0</v>
      </c>
      <c r="L75" s="26">
        <f>ESA2010_feb25!F75-A_RVS_25_27!E75</f>
        <v>0</v>
      </c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2" ht="13.5" customHeight="1" x14ac:dyDescent="0.25">
      <c r="A76" s="259" t="s">
        <v>68</v>
      </c>
      <c r="B76" s="87">
        <f>B49+B48</f>
        <v>31288</v>
      </c>
      <c r="C76" s="87">
        <f>C49+C48</f>
        <v>31962</v>
      </c>
      <c r="D76" s="87">
        <f>D49+D48</f>
        <v>32691</v>
      </c>
      <c r="E76" s="86">
        <f>E49+E48</f>
        <v>22012</v>
      </c>
      <c r="F76" s="21"/>
      <c r="H76" s="24" t="s">
        <v>68</v>
      </c>
      <c r="I76" s="33">
        <f>ESA2010_feb25!C76-A_RVS_25_27!B76</f>
        <v>-240.83749000000171</v>
      </c>
      <c r="J76" s="33">
        <f>ESA2010_feb25!D76-A_RVS_25_27!C76</f>
        <v>-101</v>
      </c>
      <c r="K76" s="33">
        <f>ESA2010_feb25!E76-A_RVS_25_27!D76</f>
        <v>-236</v>
      </c>
      <c r="L76" s="26">
        <f>ESA2010_feb25!F76-A_RVS_25_27!E76</f>
        <v>-104</v>
      </c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2" ht="14.25" customHeight="1" thickBot="1" x14ac:dyDescent="0.3">
      <c r="A77" s="272" t="s">
        <v>69</v>
      </c>
      <c r="B77" s="90">
        <f t="shared" ref="B77:E77" si="20">B61</f>
        <v>17170255</v>
      </c>
      <c r="C77" s="90">
        <f t="shared" si="20"/>
        <v>18109432</v>
      </c>
      <c r="D77" s="90">
        <f t="shared" si="20"/>
        <v>19026891</v>
      </c>
      <c r="E77" s="89">
        <f t="shared" si="20"/>
        <v>19941238</v>
      </c>
      <c r="F77" s="21"/>
      <c r="H77" s="88" t="s">
        <v>69</v>
      </c>
      <c r="I77" s="90">
        <f t="shared" ref="I77:L77" si="21">I61</f>
        <v>22914</v>
      </c>
      <c r="J77" s="90">
        <f t="shared" si="21"/>
        <v>-82268</v>
      </c>
      <c r="K77" s="90">
        <f t="shared" si="21"/>
        <v>-72954</v>
      </c>
      <c r="L77" s="89">
        <f t="shared" si="21"/>
        <v>-48531</v>
      </c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2" ht="14.25" customHeight="1" thickBot="1" x14ac:dyDescent="0.3">
      <c r="A78" s="273" t="s">
        <v>70</v>
      </c>
      <c r="B78" s="83">
        <f t="shared" ref="B78:E78" si="22">B69+B77</f>
        <v>41839315</v>
      </c>
      <c r="C78" s="83">
        <f t="shared" si="22"/>
        <v>46046664.792829439</v>
      </c>
      <c r="D78" s="83">
        <f t="shared" si="22"/>
        <v>48174951.150364876</v>
      </c>
      <c r="E78" s="81">
        <f t="shared" si="22"/>
        <v>49628633.671984062</v>
      </c>
      <c r="F78" s="21"/>
      <c r="H78" s="91" t="s">
        <v>70</v>
      </c>
      <c r="I78" s="83">
        <f t="shared" ref="I78:L78" si="23">+I77+I69</f>
        <v>-77403.893500000413</v>
      </c>
      <c r="J78" s="83">
        <f t="shared" si="23"/>
        <v>-481602.79282943741</v>
      </c>
      <c r="K78" s="83">
        <f t="shared" si="23"/>
        <v>-425121.15036487882</v>
      </c>
      <c r="L78" s="81">
        <f t="shared" si="23"/>
        <v>9175.3280159331625</v>
      </c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:22" s="93" customFormat="1" ht="13.5" customHeight="1" thickBot="1" x14ac:dyDescent="0.3">
      <c r="A79" s="94"/>
      <c r="B79" s="223"/>
      <c r="C79" s="223"/>
      <c r="D79" s="223"/>
      <c r="E79" s="223"/>
      <c r="F79" s="46"/>
      <c r="H79" s="94"/>
      <c r="I79" s="223"/>
      <c r="J79" s="223"/>
      <c r="K79" s="223"/>
      <c r="L79" s="223"/>
      <c r="M79" s="96"/>
      <c r="N79" s="23"/>
      <c r="O79" s="23"/>
      <c r="P79" s="23"/>
      <c r="Q79" s="23"/>
      <c r="R79" s="23"/>
      <c r="S79" s="23"/>
      <c r="T79" s="23"/>
      <c r="U79" s="23"/>
      <c r="V79" s="23"/>
    </row>
    <row r="80" spans="1:22" ht="14.25" customHeight="1" thickBot="1" x14ac:dyDescent="0.3">
      <c r="A80" s="97" t="s">
        <v>71</v>
      </c>
      <c r="B80" s="100">
        <f t="shared" ref="B80:E80" si="24">SUM(B81:B82)</f>
        <v>106491</v>
      </c>
      <c r="C80" s="101">
        <f t="shared" si="24"/>
        <v>111603</v>
      </c>
      <c r="D80" s="101">
        <f t="shared" si="24"/>
        <v>189811</v>
      </c>
      <c r="E80" s="99">
        <f t="shared" si="24"/>
        <v>202296</v>
      </c>
      <c r="H80" s="102" t="s">
        <v>71</v>
      </c>
      <c r="I80" s="105">
        <f>I81+I82</f>
        <v>-1237.737930000003</v>
      </c>
      <c r="J80" s="105">
        <f t="shared" ref="J80:L80" si="25">J81+J82</f>
        <v>-2818</v>
      </c>
      <c r="K80" s="105">
        <f t="shared" si="25"/>
        <v>3980</v>
      </c>
      <c r="L80" s="106">
        <f t="shared" si="25"/>
        <v>4257</v>
      </c>
      <c r="N80" s="23"/>
      <c r="O80" s="23"/>
      <c r="P80" s="23"/>
      <c r="Q80" s="23"/>
      <c r="R80" s="23"/>
      <c r="S80" s="23"/>
      <c r="T80" s="23"/>
      <c r="U80" s="23"/>
      <c r="V80" s="23"/>
    </row>
    <row r="81" spans="1:22" ht="13.5" customHeight="1" x14ac:dyDescent="0.25">
      <c r="A81" s="107" t="s">
        <v>72</v>
      </c>
      <c r="B81" s="110">
        <v>47423</v>
      </c>
      <c r="C81" s="111">
        <v>47833</v>
      </c>
      <c r="D81" s="111">
        <v>121686</v>
      </c>
      <c r="E81" s="109">
        <v>130706</v>
      </c>
      <c r="H81" s="112" t="s">
        <v>72</v>
      </c>
      <c r="I81" s="33">
        <f>ESA2010_feb25!C81-A_RVS_25_27!B81</f>
        <v>281.86600999999791</v>
      </c>
      <c r="J81" s="33">
        <f>ESA2010_feb25!D81-A_RVS_25_27!C81</f>
        <v>1000</v>
      </c>
      <c r="K81" s="33">
        <f>ESA2010_feb25!E81-A_RVS_25_27!D81+ESA2010_feb25!E85</f>
        <v>5412</v>
      </c>
      <c r="L81" s="26">
        <f>ESA2010_feb25!F81-A_RVS_25_27!E81+ESA2010_feb25!F85</f>
        <v>6406</v>
      </c>
      <c r="N81" s="23"/>
      <c r="O81" s="23"/>
      <c r="P81" s="23"/>
      <c r="Q81" s="23"/>
      <c r="R81" s="23"/>
      <c r="S81" s="23"/>
      <c r="T81" s="23"/>
      <c r="U81" s="23"/>
      <c r="V81" s="23"/>
    </row>
    <row r="82" spans="1:22" ht="14.25" customHeight="1" thickBot="1" x14ac:dyDescent="0.3">
      <c r="A82" s="114" t="s">
        <v>73</v>
      </c>
      <c r="B82" s="117">
        <v>59068</v>
      </c>
      <c r="C82" s="118">
        <v>63770</v>
      </c>
      <c r="D82" s="118">
        <v>68125</v>
      </c>
      <c r="E82" s="116">
        <v>71590</v>
      </c>
      <c r="H82" s="114" t="s">
        <v>73</v>
      </c>
      <c r="I82" s="33">
        <f>ESA2010_feb25!C82-A_RVS_25_27!B82</f>
        <v>-1519.6039400000009</v>
      </c>
      <c r="J82" s="33">
        <f>ESA2010_feb25!D82-A_RVS_25_27!C82</f>
        <v>-3818</v>
      </c>
      <c r="K82" s="33">
        <f>ESA2010_feb25!E82-A_RVS_25_27!D82</f>
        <v>-1432</v>
      </c>
      <c r="L82" s="26">
        <f>ESA2010_feb25!F82-A_RVS_25_27!E82</f>
        <v>-2149</v>
      </c>
      <c r="N82" s="23"/>
      <c r="O82" s="23"/>
      <c r="P82" s="23"/>
      <c r="Q82" s="23"/>
      <c r="R82" s="23"/>
      <c r="S82" s="23"/>
      <c r="T82" s="23"/>
      <c r="U82" s="23"/>
      <c r="V82" s="23"/>
    </row>
    <row r="83" spans="1:22" ht="17.25" customHeight="1" thickBot="1" x14ac:dyDescent="0.35">
      <c r="A83" s="122"/>
      <c r="B83" s="228"/>
      <c r="C83" s="228"/>
      <c r="D83" s="228"/>
      <c r="E83" s="228"/>
      <c r="H83" s="124"/>
      <c r="I83" s="126"/>
      <c r="J83" s="126"/>
      <c r="K83" s="126"/>
      <c r="L83" s="126"/>
      <c r="N83" s="23"/>
      <c r="O83" s="23"/>
      <c r="P83" s="23"/>
      <c r="Q83" s="23"/>
      <c r="R83" s="23"/>
      <c r="S83" s="23"/>
      <c r="T83" s="23"/>
      <c r="U83" s="23"/>
      <c r="V83" s="23"/>
    </row>
    <row r="84" spans="1:22" s="127" customFormat="1" ht="14.25" customHeight="1" thickBot="1" x14ac:dyDescent="0.3">
      <c r="A84" s="102" t="s">
        <v>74</v>
      </c>
      <c r="B84" s="130">
        <v>991037</v>
      </c>
      <c r="C84" s="131">
        <v>1095455</v>
      </c>
      <c r="D84" s="132">
        <v>1184526</v>
      </c>
      <c r="E84" s="129">
        <v>1231457</v>
      </c>
      <c r="H84" s="102" t="s">
        <v>74</v>
      </c>
      <c r="I84" s="133">
        <f>ESA2010_feb25!C88-A_RVS_25_27!B84</f>
        <v>45828</v>
      </c>
      <c r="J84" s="131">
        <f>ESA2010_feb25!D88-A_RVS_25_27!C84</f>
        <v>54845</v>
      </c>
      <c r="K84" s="132">
        <f>ESA2010_feb25!E88-A_RVS_25_27!D84</f>
        <v>58580</v>
      </c>
      <c r="L84" s="129">
        <f>ESA2010_feb25!F88-A_RVS_25_27!E84</f>
        <v>63026</v>
      </c>
      <c r="N84" s="23"/>
      <c r="O84" s="23"/>
      <c r="P84" s="23"/>
      <c r="Q84" s="23"/>
      <c r="R84" s="23"/>
      <c r="S84" s="23"/>
      <c r="T84" s="23"/>
      <c r="U84" s="23"/>
      <c r="V84" s="23"/>
    </row>
    <row r="85" spans="1:22" ht="14.25" customHeight="1" thickBot="1" x14ac:dyDescent="0.3">
      <c r="B85" s="166"/>
      <c r="C85" s="166"/>
      <c r="D85" s="166"/>
      <c r="E85" s="166"/>
      <c r="I85" s="22"/>
      <c r="J85" s="22"/>
      <c r="K85" s="22"/>
      <c r="L85" s="22"/>
      <c r="N85" s="23"/>
      <c r="O85" s="23"/>
      <c r="P85" s="23"/>
      <c r="Q85" s="23"/>
      <c r="R85" s="23"/>
      <c r="S85" s="23"/>
      <c r="T85" s="23"/>
      <c r="U85" s="23"/>
      <c r="V85" s="23"/>
    </row>
    <row r="86" spans="1:22" ht="13.5" customHeight="1" x14ac:dyDescent="0.25">
      <c r="A86" s="136" t="s">
        <v>75</v>
      </c>
      <c r="B86" s="139">
        <f t="shared" ref="B86:E86" si="26">SUM(B87,B90,B93)</f>
        <v>1313763.434893545</v>
      </c>
      <c r="C86" s="138">
        <f t="shared" si="26"/>
        <v>755320.65803411731</v>
      </c>
      <c r="D86" s="140">
        <f t="shared" si="26"/>
        <v>776654.66749746108</v>
      </c>
      <c r="E86" s="141">
        <f t="shared" si="26"/>
        <v>794619.94213313307</v>
      </c>
      <c r="H86" s="136" t="s">
        <v>75</v>
      </c>
      <c r="I86" s="139">
        <f t="shared" ref="I86:L86" si="27">SUM(I87,I90,I93)</f>
        <v>23326.008606455125</v>
      </c>
      <c r="J86" s="138">
        <f t="shared" si="27"/>
        <v>39578.785465882705</v>
      </c>
      <c r="K86" s="140">
        <f t="shared" si="27"/>
        <v>37735.776002538987</v>
      </c>
      <c r="L86" s="141">
        <f t="shared" si="27"/>
        <v>37022.501366867</v>
      </c>
      <c r="N86" s="23"/>
      <c r="O86" s="23"/>
      <c r="P86" s="23"/>
      <c r="Q86" s="23"/>
      <c r="R86" s="23"/>
      <c r="S86" s="23"/>
      <c r="T86" s="23"/>
      <c r="U86" s="23"/>
      <c r="V86" s="23"/>
    </row>
    <row r="87" spans="1:22" ht="13.5" customHeight="1" x14ac:dyDescent="0.25">
      <c r="A87" s="142" t="s">
        <v>76</v>
      </c>
      <c r="B87" s="145">
        <f t="shared" ref="B87:E87" si="28">SUM(B88:B89)</f>
        <v>2.4434999999999998</v>
      </c>
      <c r="C87" s="146">
        <f t="shared" si="28"/>
        <v>2.4434999999999998</v>
      </c>
      <c r="D87" s="147">
        <f t="shared" si="28"/>
        <v>2.4434999999999998</v>
      </c>
      <c r="E87" s="144">
        <f t="shared" si="28"/>
        <v>2.4434999999999998</v>
      </c>
      <c r="H87" s="142" t="s">
        <v>76</v>
      </c>
      <c r="I87" s="145">
        <f t="shared" ref="I87:L87" si="29">SUM(I88:I89)</f>
        <v>0</v>
      </c>
      <c r="J87" s="146">
        <f t="shared" si="29"/>
        <v>0</v>
      </c>
      <c r="K87" s="147">
        <f t="shared" si="29"/>
        <v>0</v>
      </c>
      <c r="L87" s="144">
        <f t="shared" si="29"/>
        <v>0</v>
      </c>
      <c r="N87" s="23"/>
      <c r="O87" s="23"/>
      <c r="P87" s="23"/>
      <c r="Q87" s="23"/>
      <c r="R87" s="23"/>
      <c r="S87" s="23"/>
      <c r="T87" s="23"/>
      <c r="U87" s="23"/>
      <c r="V87" s="23"/>
    </row>
    <row r="88" spans="1:22" ht="13.5" customHeight="1" x14ac:dyDescent="0.25">
      <c r="A88" s="148" t="s">
        <v>8</v>
      </c>
      <c r="B88" s="145">
        <v>0</v>
      </c>
      <c r="C88" s="146">
        <v>0</v>
      </c>
      <c r="D88" s="147">
        <v>0</v>
      </c>
      <c r="E88" s="144">
        <v>0</v>
      </c>
      <c r="H88" s="148" t="s">
        <v>8</v>
      </c>
      <c r="I88" s="33">
        <f>ESA2010_feb25!C92-A_RVS_25_27!B88</f>
        <v>0</v>
      </c>
      <c r="J88" s="33">
        <f>ESA2010_feb25!D92-A_RVS_25_27!C88</f>
        <v>0</v>
      </c>
      <c r="K88" s="33">
        <f>ESA2010_feb25!E92-A_RVS_25_27!D88</f>
        <v>0</v>
      </c>
      <c r="L88" s="26">
        <f>ESA2010_feb25!F92-A_RVS_25_27!E88</f>
        <v>0</v>
      </c>
      <c r="N88" s="23"/>
      <c r="O88" s="23"/>
      <c r="P88" s="23"/>
      <c r="Q88" s="23"/>
      <c r="R88" s="23"/>
      <c r="S88" s="23"/>
      <c r="T88" s="23"/>
      <c r="U88" s="23"/>
      <c r="V88" s="23"/>
    </row>
    <row r="89" spans="1:22" ht="13.5" customHeight="1" x14ac:dyDescent="0.25">
      <c r="A89" s="148" t="s">
        <v>9</v>
      </c>
      <c r="B89" s="145">
        <v>2.4434999999999998</v>
      </c>
      <c r="C89" s="146">
        <v>2.4434999999999998</v>
      </c>
      <c r="D89" s="147">
        <v>2.4434999999999998</v>
      </c>
      <c r="E89" s="144">
        <v>2.4434999999999998</v>
      </c>
      <c r="H89" s="148" t="s">
        <v>9</v>
      </c>
      <c r="I89" s="33">
        <f>ESA2010_feb25!C93-A_RVS_25_27!B89</f>
        <v>0</v>
      </c>
      <c r="J89" s="33">
        <f>ESA2010_feb25!D93-A_RVS_25_27!C89</f>
        <v>0</v>
      </c>
      <c r="K89" s="33">
        <f>ESA2010_feb25!E93-A_RVS_25_27!D89</f>
        <v>0</v>
      </c>
      <c r="L89" s="26">
        <f>ESA2010_feb25!F93-A_RVS_25_27!E89</f>
        <v>0</v>
      </c>
      <c r="N89" s="23"/>
      <c r="O89" s="23"/>
      <c r="P89" s="23"/>
      <c r="Q89" s="23"/>
      <c r="R89" s="23"/>
      <c r="S89" s="23"/>
      <c r="T89" s="23"/>
      <c r="U89" s="23"/>
      <c r="V89" s="23"/>
    </row>
    <row r="90" spans="1:22" ht="13.5" customHeight="1" x14ac:dyDescent="0.25">
      <c r="A90" s="142" t="s">
        <v>77</v>
      </c>
      <c r="B90" s="151">
        <f t="shared" ref="B90:E90" si="30">SUM(B91:B92)</f>
        <v>1285572</v>
      </c>
      <c r="C90" s="47">
        <f t="shared" si="30"/>
        <v>733575.26812574675</v>
      </c>
      <c r="D90" s="47">
        <f t="shared" si="30"/>
        <v>739605.61080732325</v>
      </c>
      <c r="E90" s="48">
        <f t="shared" si="30"/>
        <v>742581.80302268092</v>
      </c>
      <c r="H90" s="142" t="s">
        <v>77</v>
      </c>
      <c r="I90" s="152">
        <f t="shared" ref="I90:L90" si="31">SUM(I91:I92)</f>
        <v>23326</v>
      </c>
      <c r="J90" s="47">
        <f t="shared" si="31"/>
        <v>39578.731874253222</v>
      </c>
      <c r="K90" s="47">
        <f t="shared" si="31"/>
        <v>37735.389192676783</v>
      </c>
      <c r="L90" s="48">
        <f t="shared" si="31"/>
        <v>37022.196977319079</v>
      </c>
      <c r="N90" s="23"/>
      <c r="O90" s="23"/>
      <c r="P90" s="23"/>
      <c r="Q90" s="23"/>
      <c r="R90" s="23"/>
      <c r="S90" s="23"/>
      <c r="T90" s="23"/>
      <c r="U90" s="23"/>
      <c r="V90" s="23"/>
    </row>
    <row r="91" spans="1:22" ht="13.5" customHeight="1" x14ac:dyDescent="0.25">
      <c r="A91" s="148" t="s">
        <v>8</v>
      </c>
      <c r="B91" s="145">
        <v>1007974</v>
      </c>
      <c r="C91" s="146">
        <v>586122.45347639697</v>
      </c>
      <c r="D91" s="147">
        <v>590652.53153443651</v>
      </c>
      <c r="E91" s="144">
        <v>592787.07007888448</v>
      </c>
      <c r="H91" s="148" t="s">
        <v>8</v>
      </c>
      <c r="I91" s="33">
        <f>ESA2010_feb25!C95-A_RVS_25_27!B91</f>
        <v>21510</v>
      </c>
      <c r="J91" s="33">
        <f>ESA2010_feb25!D95-A_RVS_25_27!C91</f>
        <v>859.54652360302862</v>
      </c>
      <c r="K91" s="33">
        <f>ESA2010_feb25!E95-A_RVS_25_27!D91</f>
        <v>-892.53153443650808</v>
      </c>
      <c r="L91" s="26">
        <f>ESA2010_feb25!F95-A_RVS_25_27!E91</f>
        <v>-1881.0700788844842</v>
      </c>
      <c r="N91" s="23"/>
      <c r="O91" s="23"/>
      <c r="P91" s="23"/>
      <c r="Q91" s="23"/>
      <c r="R91" s="23"/>
      <c r="S91" s="23"/>
      <c r="T91" s="23"/>
      <c r="U91" s="23"/>
      <c r="V91" s="23"/>
    </row>
    <row r="92" spans="1:22" ht="14.25" customHeight="1" x14ac:dyDescent="0.25">
      <c r="A92" s="148" t="s">
        <v>9</v>
      </c>
      <c r="B92" s="145">
        <v>277598</v>
      </c>
      <c r="C92" s="146">
        <v>147452.81464934981</v>
      </c>
      <c r="D92" s="147">
        <v>148953.07927288671</v>
      </c>
      <c r="E92" s="144">
        <v>149794.73294379644</v>
      </c>
      <c r="H92" s="148" t="s">
        <v>9</v>
      </c>
      <c r="I92" s="33">
        <f>ESA2010_feb25!C96-A_RVS_25_27!B92</f>
        <v>1816</v>
      </c>
      <c r="J92" s="33">
        <f>ESA2010_feb25!D96-A_RVS_25_27!C92</f>
        <v>38719.185350650194</v>
      </c>
      <c r="K92" s="33">
        <f>ESA2010_feb25!E96-A_RVS_25_27!D92</f>
        <v>38627.920727113291</v>
      </c>
      <c r="L92" s="26">
        <f>ESA2010_feb25!F96-A_RVS_25_27!E92</f>
        <v>38903.267056203564</v>
      </c>
      <c r="N92" s="23"/>
      <c r="O92" s="23"/>
      <c r="P92" s="23"/>
      <c r="Q92" s="23"/>
      <c r="R92" s="23"/>
      <c r="S92" s="23"/>
      <c r="T92" s="23"/>
      <c r="U92" s="23"/>
      <c r="V92" s="23"/>
    </row>
    <row r="93" spans="1:22" ht="13.5" customHeight="1" x14ac:dyDescent="0.25">
      <c r="A93" s="154" t="s">
        <v>78</v>
      </c>
      <c r="B93" s="157">
        <f t="shared" ref="B93:E93" si="32">SUM(B94:B95)</f>
        <v>28188.991393544875</v>
      </c>
      <c r="C93" s="158">
        <f t="shared" si="32"/>
        <v>21742.946408370513</v>
      </c>
      <c r="D93" s="158">
        <f t="shared" si="32"/>
        <v>37046.613190137796</v>
      </c>
      <c r="E93" s="159">
        <f t="shared" si="32"/>
        <v>52035.69561045208</v>
      </c>
      <c r="H93" s="154" t="s">
        <v>78</v>
      </c>
      <c r="I93" s="160">
        <f t="shared" ref="I93:L93" si="33">SUM(I94:I95)</f>
        <v>8.6064551260278677E-3</v>
      </c>
      <c r="J93" s="158">
        <f t="shared" si="33"/>
        <v>5.3591629485708836E-2</v>
      </c>
      <c r="K93" s="158">
        <f t="shared" si="33"/>
        <v>0.38680986220606428</v>
      </c>
      <c r="L93" s="159">
        <f t="shared" si="33"/>
        <v>0.30438954791679862</v>
      </c>
      <c r="N93" s="23"/>
      <c r="O93" s="23"/>
      <c r="P93" s="23"/>
      <c r="Q93" s="23"/>
      <c r="R93" s="23"/>
      <c r="S93" s="23"/>
      <c r="T93" s="23"/>
      <c r="U93" s="23"/>
      <c r="V93" s="23"/>
    </row>
    <row r="94" spans="1:22" ht="13.5" customHeight="1" x14ac:dyDescent="0.25">
      <c r="A94" s="148" t="s">
        <v>8</v>
      </c>
      <c r="B94" s="151">
        <v>23676</v>
      </c>
      <c r="C94" s="151">
        <v>16800</v>
      </c>
      <c r="D94" s="151">
        <v>31733</v>
      </c>
      <c r="E94" s="153">
        <v>46538</v>
      </c>
      <c r="H94" s="148" t="s">
        <v>8</v>
      </c>
      <c r="I94" s="33">
        <f>ESA2010_feb25!C98-A_RVS_25_27!B94</f>
        <v>0</v>
      </c>
      <c r="J94" s="33">
        <f>ESA2010_feb25!D98-A_RVS_25_27!C94</f>
        <v>0</v>
      </c>
      <c r="K94" s="33">
        <f>ESA2010_feb25!E98-A_RVS_25_27!D94</f>
        <v>0</v>
      </c>
      <c r="L94" s="26">
        <f>ESA2010_feb25!F98-A_RVS_25_27!E94</f>
        <v>0</v>
      </c>
      <c r="N94" s="23"/>
      <c r="O94" s="23"/>
      <c r="P94" s="23"/>
      <c r="Q94" s="23"/>
      <c r="R94" s="23"/>
      <c r="S94" s="23"/>
      <c r="T94" s="23"/>
      <c r="U94" s="23"/>
      <c r="V94" s="23"/>
    </row>
    <row r="95" spans="1:22" ht="13.5" customHeight="1" thickBot="1" x14ac:dyDescent="0.3">
      <c r="A95" s="161" t="s">
        <v>9</v>
      </c>
      <c r="B95" s="162">
        <v>4512.991393544874</v>
      </c>
      <c r="C95" s="162">
        <v>4942.9464083705143</v>
      </c>
      <c r="D95" s="162">
        <v>5313.6131901377939</v>
      </c>
      <c r="E95" s="164">
        <v>5497.6956104520832</v>
      </c>
      <c r="H95" s="161" t="s">
        <v>9</v>
      </c>
      <c r="I95" s="33">
        <f>ESA2010_feb25!C99-A_RVS_25_27!B95</f>
        <v>8.6064551260278677E-3</v>
      </c>
      <c r="J95" s="33">
        <f>ESA2010_feb25!D99-A_RVS_25_27!C95</f>
        <v>5.3591629485708836E-2</v>
      </c>
      <c r="K95" s="33">
        <f>ESA2010_feb25!E99-A_RVS_25_27!D95</f>
        <v>0.38680986220606428</v>
      </c>
      <c r="L95" s="26">
        <f>ESA2010_feb25!F99-A_RVS_25_27!E95</f>
        <v>0.30438954791679862</v>
      </c>
      <c r="N95" s="23"/>
      <c r="O95" s="23"/>
      <c r="P95" s="23"/>
      <c r="Q95" s="23"/>
      <c r="R95" s="23"/>
      <c r="S95" s="23"/>
      <c r="T95" s="23"/>
      <c r="U95" s="23"/>
      <c r="V95" s="23"/>
    </row>
    <row r="96" spans="1:22" ht="13.5" customHeight="1" x14ac:dyDescent="0.25">
      <c r="A96" s="165" t="s">
        <v>79</v>
      </c>
      <c r="B96" s="135"/>
      <c r="C96" s="135"/>
      <c r="D96" s="135"/>
      <c r="E96" s="135"/>
    </row>
    <row r="97" spans="1:12" ht="13.5" customHeight="1" x14ac:dyDescent="0.25">
      <c r="A97" s="165" t="s">
        <v>80</v>
      </c>
      <c r="B97" s="135"/>
      <c r="C97" s="135"/>
      <c r="D97" s="135"/>
      <c r="E97" s="135"/>
      <c r="I97" s="135"/>
      <c r="J97" s="135"/>
      <c r="K97" s="135"/>
      <c r="L97" s="135"/>
    </row>
    <row r="98" spans="1:12" ht="13.5" customHeight="1" x14ac:dyDescent="0.25">
      <c r="A98" s="405" t="s">
        <v>81</v>
      </c>
      <c r="B98" s="405"/>
      <c r="C98" s="405"/>
      <c r="D98" s="405"/>
      <c r="E98" s="405"/>
      <c r="I98" s="135"/>
      <c r="J98" s="135"/>
      <c r="K98" s="135"/>
      <c r="L98" s="135"/>
    </row>
    <row r="99" spans="1:12" ht="13.5" customHeight="1" x14ac:dyDescent="0.25">
      <c r="A99" s="405"/>
      <c r="B99" s="405"/>
      <c r="C99" s="405"/>
      <c r="D99" s="405"/>
      <c r="E99" s="405"/>
      <c r="I99" s="135"/>
      <c r="J99" s="135"/>
      <c r="K99" s="135"/>
      <c r="L99" s="135"/>
    </row>
    <row r="100" spans="1:12" ht="13.5" customHeight="1" x14ac:dyDescent="0.25">
      <c r="A100" s="93"/>
      <c r="B100" s="166"/>
      <c r="C100" s="166"/>
      <c r="D100" s="166"/>
      <c r="E100" s="166"/>
      <c r="I100" s="135"/>
      <c r="J100" s="135"/>
      <c r="K100" s="135"/>
      <c r="L100" s="135"/>
    </row>
    <row r="101" spans="1:12" ht="13.5" customHeight="1" x14ac:dyDescent="0.25">
      <c r="B101" s="166"/>
      <c r="C101" s="166"/>
      <c r="D101" s="166"/>
      <c r="E101" s="166"/>
      <c r="I101" s="135"/>
      <c r="J101" s="135"/>
      <c r="K101" s="135"/>
      <c r="L101" s="135"/>
    </row>
    <row r="102" spans="1:12" ht="13.5" customHeight="1" x14ac:dyDescent="0.25">
      <c r="B102" s="166"/>
      <c r="C102" s="166"/>
      <c r="D102" s="166"/>
      <c r="E102" s="166"/>
      <c r="I102" s="135"/>
      <c r="J102" s="135"/>
      <c r="K102" s="135"/>
      <c r="L102" s="135"/>
    </row>
    <row r="103" spans="1:12" ht="13.5" customHeight="1" x14ac:dyDescent="0.25">
      <c r="B103" s="166"/>
      <c r="C103" s="166"/>
      <c r="D103" s="166"/>
      <c r="E103" s="166"/>
      <c r="I103" s="135"/>
      <c r="J103" s="135"/>
      <c r="K103" s="135"/>
      <c r="L103" s="135"/>
    </row>
    <row r="104" spans="1:12" ht="13.5" customHeight="1" x14ac:dyDescent="0.25">
      <c r="B104" s="166"/>
      <c r="C104" s="166"/>
      <c r="D104" s="166"/>
      <c r="E104" s="166"/>
      <c r="F104" s="166"/>
      <c r="I104" s="135"/>
      <c r="J104" s="135"/>
      <c r="K104" s="135"/>
      <c r="L104" s="135"/>
    </row>
    <row r="105" spans="1:12" ht="13.5" customHeight="1" x14ac:dyDescent="0.25">
      <c r="B105" s="166"/>
      <c r="C105" s="166"/>
      <c r="D105" s="166"/>
      <c r="E105" s="166"/>
      <c r="I105" s="135"/>
      <c r="J105" s="135"/>
      <c r="K105" s="135"/>
      <c r="L105" s="135"/>
    </row>
    <row r="106" spans="1:12" ht="13.5" customHeight="1" x14ac:dyDescent="0.25">
      <c r="B106" s="166"/>
      <c r="C106" s="166"/>
      <c r="D106" s="166"/>
      <c r="E106" s="166"/>
      <c r="I106" s="135"/>
      <c r="J106" s="135"/>
      <c r="K106" s="135"/>
      <c r="L106" s="135"/>
    </row>
    <row r="107" spans="1:12" ht="13.5" customHeight="1" x14ac:dyDescent="0.25">
      <c r="B107" s="166"/>
      <c r="C107" s="166"/>
      <c r="D107" s="166"/>
      <c r="E107" s="166"/>
      <c r="I107" s="135"/>
      <c r="J107" s="135"/>
      <c r="K107" s="135"/>
      <c r="L107" s="135"/>
    </row>
    <row r="108" spans="1:12" ht="13.5" customHeight="1" x14ac:dyDescent="0.25">
      <c r="B108" s="166"/>
      <c r="C108" s="166"/>
      <c r="D108" s="166"/>
      <c r="E108" s="166"/>
      <c r="I108" s="135"/>
      <c r="J108" s="135"/>
      <c r="K108" s="135"/>
      <c r="L108" s="135"/>
    </row>
    <row r="109" spans="1:12" ht="13.5" customHeight="1" x14ac:dyDescent="0.25">
      <c r="B109" s="166"/>
      <c r="C109" s="166"/>
      <c r="D109" s="166"/>
      <c r="E109" s="166"/>
      <c r="I109" s="135"/>
      <c r="J109" s="135"/>
      <c r="K109" s="135"/>
      <c r="L109" s="135"/>
    </row>
    <row r="110" spans="1:12" ht="13.5" customHeight="1" x14ac:dyDescent="0.25">
      <c r="B110" s="166"/>
      <c r="C110" s="166"/>
      <c r="D110" s="166"/>
      <c r="E110" s="166"/>
    </row>
    <row r="111" spans="1:12" ht="13.5" customHeight="1" x14ac:dyDescent="0.25">
      <c r="B111" s="166"/>
      <c r="C111" s="166"/>
      <c r="D111" s="166"/>
      <c r="E111" s="166"/>
    </row>
    <row r="112" spans="1:12" ht="13.5" customHeight="1" x14ac:dyDescent="0.25">
      <c r="B112" s="166"/>
      <c r="C112" s="166"/>
      <c r="D112" s="166"/>
      <c r="E112" s="166"/>
    </row>
    <row r="113" spans="2:5" ht="13.5" customHeight="1" x14ac:dyDescent="0.25">
      <c r="B113" s="166"/>
      <c r="C113" s="166"/>
      <c r="D113" s="166"/>
      <c r="E113" s="166"/>
    </row>
    <row r="114" spans="2:5" ht="13.5" customHeight="1" x14ac:dyDescent="0.25">
      <c r="B114" s="166"/>
      <c r="C114" s="166"/>
      <c r="D114" s="166"/>
      <c r="E114" s="166"/>
    </row>
    <row r="115" spans="2:5" ht="13.5" customHeight="1" x14ac:dyDescent="0.25">
      <c r="B115" s="166"/>
      <c r="C115" s="166"/>
      <c r="D115" s="166"/>
      <c r="E115" s="166"/>
    </row>
    <row r="116" spans="2:5" ht="13.5" customHeight="1" x14ac:dyDescent="0.25">
      <c r="B116" s="166"/>
      <c r="C116" s="166"/>
      <c r="D116" s="166"/>
      <c r="E116" s="166"/>
    </row>
    <row r="117" spans="2:5" ht="13.5" customHeight="1" x14ac:dyDescent="0.25">
      <c r="B117" s="166"/>
      <c r="C117" s="166"/>
      <c r="D117" s="166"/>
      <c r="E117" s="166"/>
    </row>
    <row r="118" spans="2:5" ht="13.5" customHeight="1" x14ac:dyDescent="0.25">
      <c r="B118" s="166"/>
      <c r="C118" s="166"/>
      <c r="D118" s="166"/>
      <c r="E118" s="166"/>
    </row>
    <row r="119" spans="2:5" ht="13.5" customHeight="1" x14ac:dyDescent="0.25">
      <c r="B119" s="166"/>
      <c r="C119" s="166"/>
      <c r="D119" s="166"/>
      <c r="E119" s="166"/>
    </row>
    <row r="120" spans="2:5" ht="13.5" customHeight="1" x14ac:dyDescent="0.25">
      <c r="B120" s="166"/>
      <c r="C120" s="166"/>
      <c r="D120" s="166"/>
      <c r="E120" s="166"/>
    </row>
    <row r="121" spans="2:5" ht="13.5" customHeight="1" x14ac:dyDescent="0.25">
      <c r="B121" s="166"/>
      <c r="C121" s="166"/>
      <c r="D121" s="166"/>
      <c r="E121" s="166"/>
    </row>
    <row r="122" spans="2:5" ht="13.5" customHeight="1" x14ac:dyDescent="0.25">
      <c r="B122" s="166"/>
      <c r="C122" s="166"/>
      <c r="D122" s="166"/>
      <c r="E122" s="166"/>
    </row>
    <row r="123" spans="2:5" ht="13.5" customHeight="1" x14ac:dyDescent="0.25">
      <c r="B123" s="166"/>
      <c r="C123" s="166"/>
      <c r="D123" s="166"/>
      <c r="E123" s="166"/>
    </row>
    <row r="124" spans="2:5" ht="13.5" customHeight="1" x14ac:dyDescent="0.25">
      <c r="B124" s="166"/>
      <c r="C124" s="166"/>
      <c r="D124" s="166"/>
      <c r="E124" s="166"/>
    </row>
    <row r="125" spans="2:5" ht="13.5" customHeight="1" x14ac:dyDescent="0.25">
      <c r="B125" s="166"/>
      <c r="C125" s="166"/>
      <c r="D125" s="166"/>
      <c r="E125" s="166"/>
    </row>
    <row r="126" spans="2:5" ht="13.5" customHeight="1" x14ac:dyDescent="0.25">
      <c r="B126" s="166"/>
      <c r="C126" s="166"/>
      <c r="D126" s="166"/>
      <c r="E126" s="166"/>
    </row>
    <row r="127" spans="2:5" ht="13.5" customHeight="1" x14ac:dyDescent="0.25">
      <c r="B127" s="166"/>
      <c r="C127" s="166"/>
      <c r="D127" s="166"/>
      <c r="E127" s="166"/>
    </row>
    <row r="128" spans="2:5" ht="13.5" customHeight="1" x14ac:dyDescent="0.25">
      <c r="B128" s="166"/>
      <c r="C128" s="166"/>
      <c r="D128" s="166"/>
      <c r="E128" s="166"/>
    </row>
    <row r="129" spans="2:5" ht="13.5" customHeight="1" x14ac:dyDescent="0.25">
      <c r="B129" s="166"/>
      <c r="C129" s="166"/>
      <c r="D129" s="166"/>
      <c r="E129" s="166"/>
    </row>
    <row r="130" spans="2:5" ht="13.5" customHeight="1" x14ac:dyDescent="0.25">
      <c r="B130" s="166"/>
      <c r="C130" s="166"/>
      <c r="D130" s="166"/>
      <c r="E130" s="166"/>
    </row>
    <row r="131" spans="2:5" ht="13.5" customHeight="1" x14ac:dyDescent="0.25">
      <c r="B131" s="166"/>
      <c r="C131" s="166"/>
      <c r="D131" s="166"/>
      <c r="E131" s="166"/>
    </row>
    <row r="132" spans="2:5" ht="13.5" customHeight="1" x14ac:dyDescent="0.25">
      <c r="B132" s="166"/>
      <c r="C132" s="166"/>
      <c r="D132" s="166"/>
      <c r="E132" s="166"/>
    </row>
    <row r="133" spans="2:5" ht="13.5" customHeight="1" x14ac:dyDescent="0.25">
      <c r="B133" s="166"/>
      <c r="C133" s="166"/>
      <c r="D133" s="166"/>
      <c r="E133" s="166"/>
    </row>
    <row r="134" spans="2:5" ht="13.5" customHeight="1" x14ac:dyDescent="0.25">
      <c r="B134" s="166"/>
      <c r="C134" s="166"/>
      <c r="D134" s="166"/>
      <c r="E134" s="166"/>
    </row>
    <row r="135" spans="2:5" ht="13.5" customHeight="1" x14ac:dyDescent="0.25">
      <c r="B135" s="166"/>
      <c r="C135" s="166"/>
      <c r="D135" s="166"/>
      <c r="E135" s="166"/>
    </row>
    <row r="136" spans="2:5" ht="13.5" customHeight="1" x14ac:dyDescent="0.25">
      <c r="B136" s="166"/>
      <c r="C136" s="166"/>
      <c r="D136" s="166"/>
      <c r="E136" s="166"/>
    </row>
    <row r="137" spans="2:5" ht="13.5" customHeight="1" x14ac:dyDescent="0.25">
      <c r="B137" s="166"/>
      <c r="C137" s="166"/>
      <c r="D137" s="166"/>
      <c r="E137" s="166"/>
    </row>
    <row r="138" spans="2:5" ht="13.5" customHeight="1" x14ac:dyDescent="0.25">
      <c r="B138" s="166"/>
      <c r="C138" s="166"/>
      <c r="D138" s="166"/>
      <c r="E138" s="166"/>
    </row>
    <row r="139" spans="2:5" ht="13.5" customHeight="1" x14ac:dyDescent="0.25">
      <c r="B139" s="166"/>
      <c r="C139" s="166"/>
      <c r="D139" s="166"/>
      <c r="E139" s="166"/>
    </row>
    <row r="140" spans="2:5" ht="13.5" customHeight="1" x14ac:dyDescent="0.25">
      <c r="B140" s="166"/>
      <c r="C140" s="166"/>
      <c r="D140" s="166"/>
      <c r="E140" s="166"/>
    </row>
    <row r="141" spans="2:5" ht="13.5" customHeight="1" x14ac:dyDescent="0.25">
      <c r="B141" s="166"/>
      <c r="C141" s="166"/>
      <c r="D141" s="166"/>
      <c r="E141" s="166"/>
    </row>
    <row r="142" spans="2:5" ht="13.5" customHeight="1" x14ac:dyDescent="0.25">
      <c r="B142" s="166"/>
      <c r="C142" s="166"/>
      <c r="D142" s="166"/>
      <c r="E142" s="166"/>
    </row>
    <row r="143" spans="2:5" ht="13.5" customHeight="1" x14ac:dyDescent="0.25">
      <c r="B143" s="166"/>
      <c r="C143" s="166"/>
      <c r="D143" s="166"/>
      <c r="E143" s="166"/>
    </row>
    <row r="144" spans="2:5" ht="13.5" customHeight="1" x14ac:dyDescent="0.25">
      <c r="B144" s="166"/>
      <c r="C144" s="166"/>
      <c r="D144" s="166"/>
      <c r="E144" s="166"/>
    </row>
    <row r="145" spans="2:5" ht="13.5" customHeight="1" x14ac:dyDescent="0.25">
      <c r="B145" s="166"/>
      <c r="C145" s="166"/>
      <c r="D145" s="166"/>
      <c r="E145" s="166"/>
    </row>
    <row r="146" spans="2:5" ht="13.5" customHeight="1" x14ac:dyDescent="0.25">
      <c r="B146" s="166"/>
      <c r="C146" s="166"/>
      <c r="D146" s="166"/>
      <c r="E146" s="166"/>
    </row>
    <row r="147" spans="2:5" ht="13.5" customHeight="1" x14ac:dyDescent="0.25">
      <c r="B147" s="166"/>
      <c r="C147" s="166"/>
      <c r="D147" s="166"/>
      <c r="E147" s="166"/>
    </row>
    <row r="148" spans="2:5" ht="13.5" customHeight="1" x14ac:dyDescent="0.25">
      <c r="B148" s="166"/>
      <c r="C148" s="166"/>
      <c r="D148" s="166"/>
      <c r="E148" s="166"/>
    </row>
    <row r="149" spans="2:5" ht="13.5" customHeight="1" x14ac:dyDescent="0.25">
      <c r="B149" s="166"/>
      <c r="C149" s="166"/>
      <c r="D149" s="166"/>
      <c r="E149" s="166"/>
    </row>
    <row r="150" spans="2:5" ht="13.5" customHeight="1" x14ac:dyDescent="0.25">
      <c r="B150" s="166"/>
      <c r="C150" s="166"/>
      <c r="D150" s="166"/>
      <c r="E150" s="166"/>
    </row>
    <row r="151" spans="2:5" ht="13.5" customHeight="1" x14ac:dyDescent="0.25">
      <c r="B151" s="166"/>
      <c r="C151" s="166"/>
      <c r="D151" s="166"/>
      <c r="E151" s="166"/>
    </row>
    <row r="152" spans="2:5" ht="13.5" customHeight="1" x14ac:dyDescent="0.25">
      <c r="B152" s="166"/>
      <c r="C152" s="166"/>
      <c r="D152" s="166"/>
      <c r="E152" s="166"/>
    </row>
    <row r="153" spans="2:5" ht="13.5" customHeight="1" x14ac:dyDescent="0.25">
      <c r="B153" s="166"/>
      <c r="C153" s="166"/>
      <c r="D153" s="166"/>
      <c r="E153" s="166"/>
    </row>
    <row r="154" spans="2:5" ht="13.5" customHeight="1" x14ac:dyDescent="0.25">
      <c r="B154" s="166"/>
      <c r="C154" s="166"/>
      <c r="D154" s="166"/>
      <c r="E154" s="166"/>
    </row>
    <row r="155" spans="2:5" ht="13.5" customHeight="1" x14ac:dyDescent="0.25">
      <c r="B155" s="166"/>
      <c r="C155" s="166"/>
      <c r="D155" s="166"/>
      <c r="E155" s="166"/>
    </row>
    <row r="156" spans="2:5" ht="13.5" customHeight="1" x14ac:dyDescent="0.25">
      <c r="B156" s="166"/>
      <c r="C156" s="166"/>
      <c r="D156" s="166"/>
      <c r="E156" s="166"/>
    </row>
    <row r="157" spans="2:5" ht="13.5" customHeight="1" x14ac:dyDescent="0.25">
      <c r="B157" s="166"/>
      <c r="C157" s="166"/>
      <c r="D157" s="166"/>
      <c r="E157" s="166"/>
    </row>
    <row r="158" spans="2:5" ht="13.5" customHeight="1" x14ac:dyDescent="0.25">
      <c r="B158" s="166"/>
      <c r="C158" s="166"/>
      <c r="D158" s="166"/>
      <c r="E158" s="166"/>
    </row>
    <row r="159" spans="2:5" ht="13.5" customHeight="1" x14ac:dyDescent="0.25">
      <c r="B159" s="166"/>
      <c r="C159" s="166"/>
      <c r="D159" s="166"/>
      <c r="E159" s="166"/>
    </row>
    <row r="160" spans="2:5" ht="13.5" customHeight="1" x14ac:dyDescent="0.25">
      <c r="B160" s="166"/>
      <c r="C160" s="166"/>
      <c r="D160" s="166"/>
      <c r="E160" s="166"/>
    </row>
    <row r="161" spans="2:5" ht="13.5" customHeight="1" x14ac:dyDescent="0.25">
      <c r="B161" s="166"/>
      <c r="C161" s="166"/>
      <c r="D161" s="166"/>
      <c r="E161" s="166"/>
    </row>
    <row r="162" spans="2:5" ht="13.5" customHeight="1" x14ac:dyDescent="0.25">
      <c r="B162" s="166"/>
      <c r="C162" s="166"/>
      <c r="D162" s="166"/>
      <c r="E162" s="166"/>
    </row>
    <row r="163" spans="2:5" ht="13.5" customHeight="1" x14ac:dyDescent="0.25">
      <c r="B163" s="166"/>
      <c r="C163" s="166"/>
      <c r="D163" s="166"/>
      <c r="E163" s="166"/>
    </row>
    <row r="164" spans="2:5" ht="13.5" customHeight="1" x14ac:dyDescent="0.25">
      <c r="B164" s="166"/>
      <c r="C164" s="166"/>
      <c r="D164" s="166"/>
      <c r="E164" s="166"/>
    </row>
    <row r="165" spans="2:5" ht="13.5" customHeight="1" x14ac:dyDescent="0.25">
      <c r="B165" s="166"/>
      <c r="C165" s="166"/>
      <c r="D165" s="166"/>
      <c r="E165" s="166"/>
    </row>
    <row r="166" spans="2:5" ht="13.5" customHeight="1" x14ac:dyDescent="0.25">
      <c r="B166" s="166"/>
      <c r="C166" s="166"/>
      <c r="D166" s="166"/>
      <c r="E166" s="166"/>
    </row>
    <row r="167" spans="2:5" ht="13.5" customHeight="1" x14ac:dyDescent="0.25">
      <c r="B167" s="166"/>
      <c r="C167" s="166"/>
      <c r="D167" s="166"/>
      <c r="E167" s="166"/>
    </row>
    <row r="168" spans="2:5" ht="13.5" customHeight="1" x14ac:dyDescent="0.25">
      <c r="B168" s="166"/>
      <c r="C168" s="166"/>
      <c r="D168" s="166"/>
      <c r="E168" s="166"/>
    </row>
    <row r="169" spans="2:5" ht="13.5" customHeight="1" x14ac:dyDescent="0.25">
      <c r="B169" s="166">
        <v>0</v>
      </c>
      <c r="C169" s="166">
        <v>0</v>
      </c>
      <c r="D169" s="166">
        <v>0</v>
      </c>
      <c r="E169" s="166">
        <v>0</v>
      </c>
    </row>
    <row r="170" spans="2:5" ht="13.5" customHeight="1" x14ac:dyDescent="0.25">
      <c r="B170" s="166">
        <v>0</v>
      </c>
      <c r="C170" s="166">
        <v>0</v>
      </c>
      <c r="D170" s="166">
        <v>0</v>
      </c>
      <c r="E170" s="166">
        <v>0</v>
      </c>
    </row>
    <row r="171" spans="2:5" ht="13.5" customHeight="1" x14ac:dyDescent="0.25">
      <c r="B171" s="166">
        <v>0</v>
      </c>
      <c r="C171" s="166">
        <v>0</v>
      </c>
      <c r="D171" s="166">
        <v>0</v>
      </c>
      <c r="E171" s="166">
        <v>0</v>
      </c>
    </row>
    <row r="172" spans="2:5" ht="13.5" customHeight="1" x14ac:dyDescent="0.25">
      <c r="B172" s="166">
        <v>0</v>
      </c>
      <c r="C172" s="166">
        <v>0</v>
      </c>
      <c r="D172" s="166">
        <v>0</v>
      </c>
      <c r="E172" s="166">
        <v>0</v>
      </c>
    </row>
    <row r="173" spans="2:5" ht="13.5" customHeight="1" x14ac:dyDescent="0.25">
      <c r="B173" s="166"/>
      <c r="C173" s="166"/>
      <c r="D173" s="166"/>
      <c r="E173" s="166"/>
    </row>
    <row r="174" spans="2:5" ht="13.5" customHeight="1" x14ac:dyDescent="0.25">
      <c r="B174" s="166"/>
      <c r="C174" s="166"/>
      <c r="D174" s="166"/>
      <c r="E174" s="166"/>
    </row>
    <row r="175" spans="2:5" ht="13.5" customHeight="1" x14ac:dyDescent="0.25">
      <c r="B175" s="166"/>
      <c r="C175" s="166"/>
      <c r="D175" s="166"/>
      <c r="E175" s="166"/>
    </row>
    <row r="176" spans="2:5" ht="13.5" customHeight="1" x14ac:dyDescent="0.25">
      <c r="B176" s="166"/>
      <c r="C176" s="166"/>
      <c r="D176" s="166"/>
      <c r="E176" s="166"/>
    </row>
    <row r="177" spans="2:5" ht="13.5" customHeight="1" x14ac:dyDescent="0.25">
      <c r="B177" s="166"/>
      <c r="C177" s="166"/>
      <c r="D177" s="166"/>
      <c r="E177" s="166"/>
    </row>
    <row r="178" spans="2:5" ht="13.5" customHeight="1" x14ac:dyDescent="0.25">
      <c r="B178" s="166"/>
      <c r="C178" s="166"/>
      <c r="D178" s="166"/>
      <c r="E178" s="166"/>
    </row>
    <row r="179" spans="2:5" ht="13.5" customHeight="1" x14ac:dyDescent="0.25">
      <c r="B179" s="166"/>
      <c r="C179" s="166"/>
      <c r="D179" s="166"/>
      <c r="E179" s="166"/>
    </row>
    <row r="180" spans="2:5" ht="13.5" customHeight="1" x14ac:dyDescent="0.25">
      <c r="B180" s="166"/>
      <c r="C180" s="166"/>
      <c r="D180" s="166"/>
      <c r="E180" s="166"/>
    </row>
    <row r="181" spans="2:5" ht="13.5" customHeight="1" x14ac:dyDescent="0.25">
      <c r="B181" s="166"/>
      <c r="C181" s="166"/>
      <c r="D181" s="166"/>
      <c r="E181" s="166"/>
    </row>
    <row r="182" spans="2:5" ht="13.5" customHeight="1" x14ac:dyDescent="0.25">
      <c r="B182" s="166"/>
      <c r="C182" s="166"/>
      <c r="D182" s="166"/>
      <c r="E182" s="166"/>
    </row>
    <row r="183" spans="2:5" ht="13.5" customHeight="1" x14ac:dyDescent="0.25">
      <c r="B183" s="166"/>
      <c r="C183" s="166"/>
      <c r="D183" s="166"/>
      <c r="E183" s="166"/>
    </row>
    <row r="184" spans="2:5" ht="13.5" customHeight="1" x14ac:dyDescent="0.25">
      <c r="B184" s="166"/>
      <c r="C184" s="166"/>
      <c r="D184" s="166"/>
      <c r="E184" s="166"/>
    </row>
    <row r="185" spans="2:5" ht="13.5" customHeight="1" x14ac:dyDescent="0.25">
      <c r="B185" s="166"/>
      <c r="C185" s="166"/>
      <c r="D185" s="166"/>
      <c r="E185" s="166"/>
    </row>
    <row r="186" spans="2:5" ht="13.5" customHeight="1" x14ac:dyDescent="0.25">
      <c r="B186" s="166"/>
      <c r="C186" s="166"/>
      <c r="D186" s="166"/>
      <c r="E186" s="166"/>
    </row>
  </sheetData>
  <mergeCells count="3">
    <mergeCell ref="B3:E3"/>
    <mergeCell ref="I3:L3"/>
    <mergeCell ref="A98:E99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93"/>
  <sheetViews>
    <sheetView showGridLines="0" workbookViewId="0">
      <pane xSplit="1" ySplit="4" topLeftCell="B5" activePane="bottomRight" state="frozen"/>
      <selection activeCell="I81" sqref="I81"/>
      <selection pane="topRight" activeCell="I81" sqref="I81"/>
      <selection pane="bottomLeft" activeCell="I81" sqref="I81"/>
      <selection pane="bottomRight" activeCell="I81" sqref="I81"/>
    </sheetView>
  </sheetViews>
  <sheetFormatPr defaultColWidth="9.1796875" defaultRowHeight="12.5" x14ac:dyDescent="0.25"/>
  <cols>
    <col min="1" max="1" width="42.7265625" style="1" customWidth="1"/>
    <col min="2" max="3" width="12.54296875" style="2" customWidth="1"/>
    <col min="4" max="5" width="12.54296875" style="1" customWidth="1"/>
    <col min="6" max="6" width="11.7265625" style="1" bestFit="1" customWidth="1"/>
    <col min="7" max="7" width="12" style="1" bestFit="1" customWidth="1"/>
    <col min="8" max="8" width="47.81640625" style="1" customWidth="1"/>
    <col min="9" max="12" width="12.54296875" style="1" customWidth="1"/>
    <col min="13" max="13" width="14.54296875" style="1" bestFit="1" customWidth="1"/>
    <col min="14" max="14" width="9.81640625" style="1" bestFit="1" customWidth="1"/>
    <col min="15" max="16" width="9.26953125" style="1" bestFit="1" customWidth="1"/>
    <col min="17" max="17" width="13.1796875" style="1" bestFit="1" customWidth="1"/>
    <col min="18" max="16384" width="9.1796875" style="1"/>
  </cols>
  <sheetData>
    <row r="1" spans="1:13" ht="15.75" customHeight="1" x14ac:dyDescent="0.25">
      <c r="A1" s="4" t="s">
        <v>99</v>
      </c>
      <c r="B1" s="5"/>
      <c r="C1" s="5"/>
      <c r="H1" s="4" t="s">
        <v>87</v>
      </c>
    </row>
    <row r="2" spans="1:13" ht="13.5" customHeight="1" thickBot="1" x14ac:dyDescent="0.3">
      <c r="A2" s="6" t="s">
        <v>0</v>
      </c>
      <c r="H2" s="6" t="s">
        <v>0</v>
      </c>
    </row>
    <row r="3" spans="1:13" ht="13.5" customHeight="1" x14ac:dyDescent="0.25">
      <c r="A3" s="11" t="s">
        <v>1</v>
      </c>
      <c r="B3" s="418" t="s">
        <v>4</v>
      </c>
      <c r="C3" s="419"/>
      <c r="D3" s="419"/>
      <c r="E3" s="420"/>
      <c r="H3" s="11" t="s">
        <v>1</v>
      </c>
      <c r="I3" s="415" t="s">
        <v>4</v>
      </c>
      <c r="J3" s="416"/>
      <c r="K3" s="416"/>
      <c r="L3" s="417"/>
    </row>
    <row r="4" spans="1:13" ht="14.25" customHeight="1" thickBot="1" x14ac:dyDescent="0.3">
      <c r="A4" s="12"/>
      <c r="B4" s="168">
        <v>2024</v>
      </c>
      <c r="C4" s="170">
        <v>2025</v>
      </c>
      <c r="D4" s="170">
        <v>2026</v>
      </c>
      <c r="E4" s="169">
        <v>2027</v>
      </c>
      <c r="H4" s="12"/>
      <c r="I4" s="168">
        <v>2024</v>
      </c>
      <c r="J4" s="170">
        <v>2025</v>
      </c>
      <c r="K4" s="170">
        <v>2026</v>
      </c>
      <c r="L4" s="169">
        <v>2027</v>
      </c>
    </row>
    <row r="5" spans="1:13" ht="13.5" customHeight="1" x14ac:dyDescent="0.25">
      <c r="A5" s="16" t="s">
        <v>5</v>
      </c>
      <c r="B5" s="171">
        <f t="shared" ref="B5:E5" si="0">B6+B12+B16</f>
        <v>8600688</v>
      </c>
      <c r="C5" s="71">
        <f t="shared" si="0"/>
        <v>9689680.0387696698</v>
      </c>
      <c r="D5" s="71">
        <f t="shared" si="0"/>
        <v>10879759.653368164</v>
      </c>
      <c r="E5" s="72">
        <f t="shared" si="0"/>
        <v>11170388.919602323</v>
      </c>
      <c r="F5" s="22"/>
      <c r="G5" s="186"/>
      <c r="H5" s="16" t="s">
        <v>5</v>
      </c>
      <c r="I5" s="20">
        <f t="shared" ref="I5:L5" si="1">I6+I12+I16</f>
        <v>125320.49015999958</v>
      </c>
      <c r="J5" s="20">
        <f t="shared" si="1"/>
        <v>-272867.0387696689</v>
      </c>
      <c r="K5" s="20">
        <f t="shared" si="1"/>
        <v>-465448.65336816473</v>
      </c>
      <c r="L5" s="18">
        <f t="shared" si="1"/>
        <v>-305116.91960232385</v>
      </c>
    </row>
    <row r="6" spans="1:13" ht="13.5" customHeight="1" x14ac:dyDescent="0.25">
      <c r="A6" s="24" t="s">
        <v>7</v>
      </c>
      <c r="B6" s="172">
        <f t="shared" ref="B6:E6" si="2">+B7+B8</f>
        <v>3393241</v>
      </c>
      <c r="C6" s="28">
        <f t="shared" si="2"/>
        <v>4145200.0387696689</v>
      </c>
      <c r="D6" s="28">
        <f t="shared" si="2"/>
        <v>4506781.042618921</v>
      </c>
      <c r="E6" s="26">
        <f t="shared" si="2"/>
        <v>4794763.0783931045</v>
      </c>
      <c r="F6" s="22"/>
      <c r="G6" s="186"/>
      <c r="H6" s="24" t="s">
        <v>7</v>
      </c>
      <c r="I6" s="28">
        <f t="shared" ref="I6:L6" si="3">I7+I8</f>
        <v>52807</v>
      </c>
      <c r="J6" s="28">
        <f t="shared" si="3"/>
        <v>10600.961230331101</v>
      </c>
      <c r="K6" s="28">
        <f t="shared" si="3"/>
        <v>63581.957381079032</v>
      </c>
      <c r="L6" s="26">
        <f t="shared" si="3"/>
        <v>70986.921606895921</v>
      </c>
    </row>
    <row r="7" spans="1:13" ht="13.5" customHeight="1" x14ac:dyDescent="0.25">
      <c r="A7" s="29" t="s">
        <v>8</v>
      </c>
      <c r="B7" s="242">
        <v>3521556</v>
      </c>
      <c r="C7" s="244">
        <v>4283676.0387696689</v>
      </c>
      <c r="D7" s="244">
        <v>4479628.3981419038</v>
      </c>
      <c r="E7" s="243">
        <v>4768011.3530118568</v>
      </c>
      <c r="F7" s="22"/>
      <c r="G7" s="186"/>
      <c r="H7" s="29" t="s">
        <v>8</v>
      </c>
      <c r="I7" s="33">
        <f>CASH_feb25!C7-C_RVS_24_26!B7</f>
        <v>52759</v>
      </c>
      <c r="J7" s="33">
        <f>CASH_feb25!D7-C_RVS_24_26!C7</f>
        <v>16677.961230331101</v>
      </c>
      <c r="K7" s="34">
        <f>CASH_feb25!E7-C_RVS_24_26!D7</f>
        <v>85255.601858096197</v>
      </c>
      <c r="L7" s="35">
        <f>CASH_feb25!F7-C_RVS_24_26!E7</f>
        <v>92738.646988143213</v>
      </c>
    </row>
    <row r="8" spans="1:13" ht="13.5" customHeight="1" x14ac:dyDescent="0.25">
      <c r="A8" s="29" t="s">
        <v>9</v>
      </c>
      <c r="B8" s="242">
        <v>-128315</v>
      </c>
      <c r="C8" s="244">
        <v>-138476</v>
      </c>
      <c r="D8" s="244">
        <v>27152.644477017166</v>
      </c>
      <c r="E8" s="243">
        <v>26751.725381247299</v>
      </c>
      <c r="F8" s="22"/>
      <c r="G8" s="186"/>
      <c r="H8" s="29" t="s">
        <v>9</v>
      </c>
      <c r="I8" s="33">
        <f>CASH_feb25!C8-C_RVS_24_26!B8</f>
        <v>48</v>
      </c>
      <c r="J8" s="33">
        <f>CASH_feb25!D8-C_RVS_24_26!C8</f>
        <v>-6077</v>
      </c>
      <c r="K8" s="34">
        <f>CASH_feb25!E8-C_RVS_24_26!D8</f>
        <v>-21673.644477017166</v>
      </c>
      <c r="L8" s="35">
        <f>CASH_feb25!F8-C_RVS_24_26!E8</f>
        <v>-21751.725381247299</v>
      </c>
    </row>
    <row r="9" spans="1:13" ht="13.5" customHeight="1" x14ac:dyDescent="0.25">
      <c r="A9" s="36" t="s">
        <v>10</v>
      </c>
      <c r="B9" s="245">
        <v>-41647</v>
      </c>
      <c r="C9" s="246">
        <v>708161.71876966907</v>
      </c>
      <c r="D9" s="244">
        <v>655952.0826189206</v>
      </c>
      <c r="E9" s="243">
        <v>743712.61039310438</v>
      </c>
      <c r="F9" s="22"/>
      <c r="G9" s="186"/>
      <c r="H9" s="36" t="s">
        <v>10</v>
      </c>
      <c r="I9" s="33">
        <f>CASH_feb25!C9-C_RVS_24_26!B9</f>
        <v>40035</v>
      </c>
      <c r="J9" s="33">
        <f>CASH_feb25!D9-C_RVS_24_26!C9</f>
        <v>-29117.718769669067</v>
      </c>
      <c r="K9" s="34">
        <f>CASH_feb25!E9-C_RVS_24_26!D9</f>
        <v>-10897.082618920598</v>
      </c>
      <c r="L9" s="35">
        <f>CASH_feb25!F9-C_RVS_24_26!E9</f>
        <v>32793.389606895624</v>
      </c>
      <c r="M9" s="23"/>
    </row>
    <row r="10" spans="1:13" ht="13.5" customHeight="1" x14ac:dyDescent="0.25">
      <c r="A10" s="36" t="s">
        <v>11</v>
      </c>
      <c r="B10" s="242">
        <v>2404421</v>
      </c>
      <c r="C10" s="244">
        <v>2237650.92</v>
      </c>
      <c r="D10" s="244">
        <v>2508045.5933333337</v>
      </c>
      <c r="E10" s="243">
        <v>2638449.358</v>
      </c>
      <c r="F10" s="22"/>
      <c r="G10" s="186"/>
      <c r="H10" s="36" t="s">
        <v>11</v>
      </c>
      <c r="I10" s="33">
        <f>CASH_feb25!C10-C_RVS_24_26!B10</f>
        <v>8941</v>
      </c>
      <c r="J10" s="33">
        <f>CASH_feb25!D10-C_RVS_24_26!C10</f>
        <v>27820.080000000075</v>
      </c>
      <c r="K10" s="34">
        <f>CASH_feb25!E10-C_RVS_24_26!D10</f>
        <v>48508.406666666269</v>
      </c>
      <c r="L10" s="35">
        <f>CASH_feb25!F10-C_RVS_24_26!E10</f>
        <v>24876.641999999993</v>
      </c>
    </row>
    <row r="11" spans="1:13" ht="13.5" customHeight="1" x14ac:dyDescent="0.25">
      <c r="A11" s="36" t="s">
        <v>12</v>
      </c>
      <c r="B11" s="242">
        <v>1030467</v>
      </c>
      <c r="C11" s="244">
        <v>1199387.3999999999</v>
      </c>
      <c r="D11" s="244">
        <v>1342783.3666666667</v>
      </c>
      <c r="E11" s="243">
        <v>1412601.11</v>
      </c>
      <c r="F11" s="22"/>
      <c r="G11" s="186"/>
      <c r="H11" s="36" t="s">
        <v>12</v>
      </c>
      <c r="I11" s="33">
        <f>CASH_feb25!C11-C_RVS_24_26!B11</f>
        <v>3831</v>
      </c>
      <c r="J11" s="33">
        <f>CASH_feb25!D11-C_RVS_24_26!C11</f>
        <v>11898.600000000093</v>
      </c>
      <c r="K11" s="34">
        <f>CASH_feb25!E11-C_RVS_24_26!D11</f>
        <v>25970.633333333302</v>
      </c>
      <c r="L11" s="35">
        <f>CASH_feb25!F11-C_RVS_24_26!E11</f>
        <v>13316.889999999898</v>
      </c>
    </row>
    <row r="12" spans="1:13" ht="13.5" customHeight="1" x14ac:dyDescent="0.25">
      <c r="A12" s="24" t="s">
        <v>14</v>
      </c>
      <c r="B12" s="242">
        <v>4688775</v>
      </c>
      <c r="C12" s="244">
        <v>5033907</v>
      </c>
      <c r="D12" s="244">
        <v>5860798.6107492438</v>
      </c>
      <c r="E12" s="243">
        <v>5819009.8412092198</v>
      </c>
      <c r="F12" s="22"/>
      <c r="G12" s="186"/>
      <c r="H12" s="24" t="s">
        <v>14</v>
      </c>
      <c r="I12" s="33">
        <f>CASH_feb25!C12-C_RVS_24_26!B12</f>
        <v>62035</v>
      </c>
      <c r="J12" s="33">
        <f>CASH_feb25!D12-C_RVS_24_26!C12</f>
        <v>-291168</v>
      </c>
      <c r="K12" s="34">
        <f>CASH_feb25!E12-C_RVS_24_26!D12</f>
        <v>-521733.61074924376</v>
      </c>
      <c r="L12" s="35">
        <f>CASH_feb25!F12-C_RVS_24_26!E12</f>
        <v>-375149.84120921977</v>
      </c>
    </row>
    <row r="13" spans="1:13" ht="13.5" customHeight="1" x14ac:dyDescent="0.25">
      <c r="A13" s="36" t="s">
        <v>10</v>
      </c>
      <c r="B13" s="242">
        <v>4350852</v>
      </c>
      <c r="C13" s="244">
        <v>5033907</v>
      </c>
      <c r="D13" s="244">
        <v>5860798.6107492438</v>
      </c>
      <c r="E13" s="243">
        <v>5819009.8412092198</v>
      </c>
      <c r="F13" s="22"/>
      <c r="G13" s="186"/>
      <c r="H13" s="36" t="s">
        <v>10</v>
      </c>
      <c r="I13" s="33">
        <f>CASH_feb25!C13-C_RVS_24_26!B13</f>
        <v>62035</v>
      </c>
      <c r="J13" s="33">
        <f>CASH_feb25!D13-C_RVS_24_26!C13</f>
        <v>-291168</v>
      </c>
      <c r="K13" s="34">
        <f>CASH_feb25!E13-C_RVS_24_26!D13</f>
        <v>-521733.61074924376</v>
      </c>
      <c r="L13" s="35">
        <f>CASH_feb25!F13-C_RVS_24_26!E13</f>
        <v>-375149.84120921977</v>
      </c>
    </row>
    <row r="14" spans="1:13" ht="13.5" customHeight="1" x14ac:dyDescent="0.25">
      <c r="A14" s="36" t="s">
        <v>11</v>
      </c>
      <c r="B14" s="242">
        <v>236546</v>
      </c>
      <c r="C14" s="244">
        <v>0</v>
      </c>
      <c r="D14" s="244">
        <v>0</v>
      </c>
      <c r="E14" s="243">
        <v>0</v>
      </c>
      <c r="F14" s="22"/>
      <c r="G14" s="186"/>
      <c r="H14" s="36" t="s">
        <v>11</v>
      </c>
      <c r="I14" s="33">
        <f>CASH_feb25!C14-C_RVS_24_26!B14</f>
        <v>0</v>
      </c>
      <c r="J14" s="33">
        <f>CASH_feb25!D14-C_RVS_24_26!C14</f>
        <v>0</v>
      </c>
      <c r="K14" s="34">
        <f>CASH_feb25!E14-C_RVS_24_26!D14</f>
        <v>0</v>
      </c>
      <c r="L14" s="35">
        <f>CASH_feb25!F14-C_RVS_24_26!E14</f>
        <v>0</v>
      </c>
    </row>
    <row r="15" spans="1:13" ht="13.5" customHeight="1" x14ac:dyDescent="0.25">
      <c r="A15" s="36" t="s">
        <v>12</v>
      </c>
      <c r="B15" s="242">
        <v>101377</v>
      </c>
      <c r="C15" s="244">
        <v>0</v>
      </c>
      <c r="D15" s="244">
        <v>0</v>
      </c>
      <c r="E15" s="243">
        <v>0</v>
      </c>
      <c r="F15" s="22"/>
      <c r="G15" s="186"/>
      <c r="H15" s="36" t="s">
        <v>12</v>
      </c>
      <c r="I15" s="33">
        <f>CASH_feb25!C15-C_RVS_24_26!B15</f>
        <v>0</v>
      </c>
      <c r="J15" s="33">
        <f>CASH_feb25!D15-C_RVS_24_26!C15</f>
        <v>0</v>
      </c>
      <c r="K15" s="34">
        <f>CASH_feb25!E15-C_RVS_24_26!D15</f>
        <v>0</v>
      </c>
      <c r="L15" s="35">
        <f>CASH_feb25!F15-C_RVS_24_26!E15</f>
        <v>0</v>
      </c>
    </row>
    <row r="16" spans="1:13" ht="13.5" customHeight="1" x14ac:dyDescent="0.25">
      <c r="A16" s="24" t="s">
        <v>15</v>
      </c>
      <c r="B16" s="242">
        <v>518672</v>
      </c>
      <c r="C16" s="244">
        <v>510573</v>
      </c>
      <c r="D16" s="244">
        <v>512180</v>
      </c>
      <c r="E16" s="243">
        <v>556616</v>
      </c>
      <c r="F16" s="229"/>
      <c r="G16" s="186"/>
      <c r="H16" s="24" t="s">
        <v>15</v>
      </c>
      <c r="I16" s="33">
        <f>CASH_feb25!C16-C_RVS_24_26!B16</f>
        <v>10478.490159999579</v>
      </c>
      <c r="J16" s="33">
        <f>CASH_feb25!D16-C_RVS_24_26!C16</f>
        <v>7700</v>
      </c>
      <c r="K16" s="34">
        <f>CASH_feb25!E16-C_RVS_24_26!D16</f>
        <v>-7297</v>
      </c>
      <c r="L16" s="35">
        <f>CASH_feb25!F16-C_RVS_24_26!E16</f>
        <v>-954</v>
      </c>
    </row>
    <row r="17" spans="1:12" ht="13.5" customHeight="1" x14ac:dyDescent="0.25">
      <c r="A17" s="41" t="s">
        <v>16</v>
      </c>
      <c r="B17" s="173">
        <f t="shared" ref="B17:E17" si="4">B18+B19</f>
        <v>12783716</v>
      </c>
      <c r="C17" s="45">
        <f t="shared" si="4"/>
        <v>14553151</v>
      </c>
      <c r="D17" s="45">
        <f t="shared" si="4"/>
        <v>14897891.5166</v>
      </c>
      <c r="E17" s="43">
        <f t="shared" si="4"/>
        <v>15008513.5666</v>
      </c>
      <c r="F17" s="224"/>
      <c r="G17" s="186"/>
      <c r="H17" s="41" t="s">
        <v>16</v>
      </c>
      <c r="I17" s="45">
        <f t="shared" ref="I17:L17" si="5">I18+I19</f>
        <v>-266971</v>
      </c>
      <c r="J17" s="45">
        <f t="shared" si="5"/>
        <v>-245690</v>
      </c>
      <c r="K17" s="45">
        <f t="shared" si="5"/>
        <v>211927.48340000026</v>
      </c>
      <c r="L17" s="43">
        <f t="shared" si="5"/>
        <v>219492.43339999951</v>
      </c>
    </row>
    <row r="18" spans="1:12" ht="13.5" customHeight="1" x14ac:dyDescent="0.25">
      <c r="A18" s="24" t="s">
        <v>17</v>
      </c>
      <c r="B18" s="172">
        <v>10065933</v>
      </c>
      <c r="C18" s="28">
        <v>11662356</v>
      </c>
      <c r="D18" s="28">
        <v>11858000.5166</v>
      </c>
      <c r="E18" s="26">
        <v>11892238.5666</v>
      </c>
      <c r="F18" s="224"/>
      <c r="G18" s="186"/>
      <c r="H18" s="24" t="s">
        <v>17</v>
      </c>
      <c r="I18" s="33">
        <f>CASH_feb25!C18-C_RVS_24_26!B18</f>
        <v>-251886</v>
      </c>
      <c r="J18" s="33">
        <f>CASH_feb25!D18-C_RVS_24_26!C18</f>
        <v>-255176</v>
      </c>
      <c r="K18" s="34">
        <f>CASH_feb25!E18-C_RVS_24_26!D18</f>
        <v>223406.48340000026</v>
      </c>
      <c r="L18" s="35">
        <f>CASH_feb25!F18-C_RVS_24_26!E18</f>
        <v>227606.43339999951</v>
      </c>
    </row>
    <row r="19" spans="1:12" ht="13.5" customHeight="1" x14ac:dyDescent="0.25">
      <c r="A19" s="24" t="s">
        <v>18</v>
      </c>
      <c r="B19" s="242">
        <f>SUM(B20:B28)</f>
        <v>2717783</v>
      </c>
      <c r="C19" s="244">
        <f t="shared" ref="C19:E19" si="6">SUM(C20:C28)</f>
        <v>2890795</v>
      </c>
      <c r="D19" s="244">
        <f t="shared" si="6"/>
        <v>3039891</v>
      </c>
      <c r="E19" s="243">
        <f t="shared" si="6"/>
        <v>3116275</v>
      </c>
      <c r="F19" s="224"/>
      <c r="G19" s="186"/>
      <c r="H19" s="24" t="s">
        <v>18</v>
      </c>
      <c r="I19" s="33">
        <f t="shared" ref="I19:L19" si="7">SUM(I20:I28)</f>
        <v>-15085</v>
      </c>
      <c r="J19" s="33">
        <f t="shared" si="7"/>
        <v>9486</v>
      </c>
      <c r="K19" s="28">
        <f t="shared" si="7"/>
        <v>-11479</v>
      </c>
      <c r="L19" s="26">
        <f t="shared" si="7"/>
        <v>-8114</v>
      </c>
    </row>
    <row r="20" spans="1:12" ht="13.5" customHeight="1" x14ac:dyDescent="0.25">
      <c r="A20" s="29" t="s">
        <v>19</v>
      </c>
      <c r="B20" s="242">
        <v>1340472</v>
      </c>
      <c r="C20" s="244">
        <v>1366677</v>
      </c>
      <c r="D20" s="244">
        <v>1396771</v>
      </c>
      <c r="E20" s="243">
        <v>1409912</v>
      </c>
      <c r="F20" s="224"/>
      <c r="G20" s="186"/>
      <c r="H20" s="29" t="s">
        <v>19</v>
      </c>
      <c r="I20" s="33">
        <f>CASH_feb25!C20-C_RVS_24_26!B20</f>
        <v>9348</v>
      </c>
      <c r="J20" s="33">
        <f>CASH_feb25!D20-C_RVS_24_26!C20</f>
        <v>6812</v>
      </c>
      <c r="K20" s="34">
        <f>CASH_feb25!E20-C_RVS_24_26!D20</f>
        <v>264</v>
      </c>
      <c r="L20" s="35">
        <f>CASH_feb25!F20-C_RVS_24_26!E20</f>
        <v>5276</v>
      </c>
    </row>
    <row r="21" spans="1:12" ht="13.5" customHeight="1" x14ac:dyDescent="0.25">
      <c r="A21" s="29" t="s">
        <v>20</v>
      </c>
      <c r="B21" s="242">
        <v>268997</v>
      </c>
      <c r="C21" s="244">
        <v>289659</v>
      </c>
      <c r="D21" s="244">
        <v>288114</v>
      </c>
      <c r="E21" s="243">
        <v>290115</v>
      </c>
      <c r="F21" s="224"/>
      <c r="G21" s="186"/>
      <c r="H21" s="29" t="s">
        <v>20</v>
      </c>
      <c r="I21" s="33">
        <f>CASH_feb25!C21-C_RVS_24_26!B21</f>
        <v>-10241</v>
      </c>
      <c r="J21" s="33">
        <f>CASH_feb25!D21-C_RVS_24_26!C21</f>
        <v>-19921</v>
      </c>
      <c r="K21" s="34">
        <f>CASH_feb25!E21-C_RVS_24_26!D21</f>
        <v>-15565</v>
      </c>
      <c r="L21" s="35">
        <f>CASH_feb25!F21-C_RVS_24_26!E21</f>
        <v>-16287</v>
      </c>
    </row>
    <row r="22" spans="1:12" ht="13.5" customHeight="1" x14ac:dyDescent="0.25">
      <c r="A22" s="29" t="s">
        <v>21</v>
      </c>
      <c r="B22" s="242">
        <v>56385</v>
      </c>
      <c r="C22" s="244">
        <v>56070</v>
      </c>
      <c r="D22" s="244">
        <v>56321</v>
      </c>
      <c r="E22" s="243">
        <v>56660</v>
      </c>
      <c r="F22" s="23"/>
      <c r="G22" s="186"/>
      <c r="H22" s="29" t="s">
        <v>21</v>
      </c>
      <c r="I22" s="33">
        <f>CASH_feb25!C22-C_RVS_24_26!B22</f>
        <v>-375</v>
      </c>
      <c r="J22" s="33">
        <f>CASH_feb25!D22-C_RVS_24_26!C22</f>
        <v>-344</v>
      </c>
      <c r="K22" s="34">
        <f>CASH_feb25!E22-C_RVS_24_26!D22</f>
        <v>-396</v>
      </c>
      <c r="L22" s="35">
        <f>CASH_feb25!F22-C_RVS_24_26!E22</f>
        <v>-530</v>
      </c>
    </row>
    <row r="23" spans="1:12" ht="13.5" customHeight="1" x14ac:dyDescent="0.25">
      <c r="A23" s="29" t="s">
        <v>22</v>
      </c>
      <c r="B23" s="242">
        <v>5205</v>
      </c>
      <c r="C23" s="244">
        <v>5224</v>
      </c>
      <c r="D23" s="244">
        <v>5208</v>
      </c>
      <c r="E23" s="243">
        <v>5223</v>
      </c>
      <c r="F23" s="23"/>
      <c r="G23" s="186"/>
      <c r="H23" s="29" t="s">
        <v>22</v>
      </c>
      <c r="I23" s="33">
        <f>CASH_feb25!C23-C_RVS_24_26!B23</f>
        <v>-225</v>
      </c>
      <c r="J23" s="33">
        <f>CASH_feb25!D23-C_RVS_24_26!C23</f>
        <v>-249</v>
      </c>
      <c r="K23" s="34">
        <f>CASH_feb25!E23-C_RVS_24_26!D23</f>
        <v>-210</v>
      </c>
      <c r="L23" s="35">
        <f>CASH_feb25!F23-C_RVS_24_26!E23</f>
        <v>-221</v>
      </c>
    </row>
    <row r="24" spans="1:12" ht="13.5" customHeight="1" x14ac:dyDescent="0.25">
      <c r="A24" s="29" t="s">
        <v>23</v>
      </c>
      <c r="B24" s="242">
        <v>1012628</v>
      </c>
      <c r="C24" s="244">
        <v>1076855</v>
      </c>
      <c r="D24" s="244">
        <v>1164425</v>
      </c>
      <c r="E24" s="243">
        <v>1222486</v>
      </c>
      <c r="F24" s="23"/>
      <c r="G24" s="186"/>
      <c r="H24" s="29" t="s">
        <v>23</v>
      </c>
      <c r="I24" s="33">
        <f>CASH_feb25!C24-C_RVS_24_26!B24</f>
        <v>-13643</v>
      </c>
      <c r="J24" s="33">
        <f>CASH_feb25!D24-C_RVS_24_26!C24</f>
        <v>22831</v>
      </c>
      <c r="K24" s="34">
        <f>CASH_feb25!E24-C_RVS_24_26!D24</f>
        <v>5533</v>
      </c>
      <c r="L24" s="35">
        <f>CASH_feb25!F24-C_RVS_24_26!E24</f>
        <v>4090</v>
      </c>
    </row>
    <row r="25" spans="1:12" ht="13.5" customHeight="1" x14ac:dyDescent="0.25">
      <c r="A25" s="29" t="s">
        <v>24</v>
      </c>
      <c r="B25" s="242">
        <v>13129</v>
      </c>
      <c r="C25" s="244">
        <v>13432</v>
      </c>
      <c r="D25" s="244">
        <v>13603</v>
      </c>
      <c r="E25" s="243">
        <v>13864</v>
      </c>
      <c r="F25" s="23"/>
      <c r="G25" s="186"/>
      <c r="H25" s="29" t="s">
        <v>24</v>
      </c>
      <c r="I25" s="33">
        <f>CASH_feb25!C25-C_RVS_24_26!B25</f>
        <v>-340</v>
      </c>
      <c r="J25" s="33">
        <f>CASH_feb25!D25-C_RVS_24_26!C25</f>
        <v>-402</v>
      </c>
      <c r="K25" s="34">
        <f>CASH_feb25!E25-C_RVS_24_26!D25</f>
        <v>-397</v>
      </c>
      <c r="L25" s="35">
        <f>CASH_feb25!F25-C_RVS_24_26!E25</f>
        <v>-435</v>
      </c>
    </row>
    <row r="26" spans="1:12" ht="13.5" customHeight="1" x14ac:dyDescent="0.25">
      <c r="A26" s="29" t="s">
        <v>25</v>
      </c>
      <c r="B26" s="242">
        <v>20784</v>
      </c>
      <c r="C26" s="244">
        <v>21106</v>
      </c>
      <c r="D26" s="244">
        <v>21312</v>
      </c>
      <c r="E26" s="243">
        <v>21777</v>
      </c>
      <c r="F26" s="23"/>
      <c r="G26" s="186"/>
      <c r="H26" s="29" t="s">
        <v>25</v>
      </c>
      <c r="I26" s="33">
        <f>CASH_feb25!C26-C_RVS_24_26!B26</f>
        <v>381</v>
      </c>
      <c r="J26" s="33">
        <f>CASH_feb25!D26-C_RVS_24_26!C26</f>
        <v>463</v>
      </c>
      <c r="K26" s="34">
        <f>CASH_feb25!E26-C_RVS_24_26!D26</f>
        <v>494</v>
      </c>
      <c r="L26" s="35">
        <f>CASH_feb25!F26-C_RVS_24_26!E26</f>
        <v>454</v>
      </c>
    </row>
    <row r="27" spans="1:12" ht="13.5" customHeight="1" x14ac:dyDescent="0.25">
      <c r="A27" s="29" t="s">
        <v>26</v>
      </c>
      <c r="B27" s="242">
        <v>183</v>
      </c>
      <c r="C27" s="244">
        <v>154</v>
      </c>
      <c r="D27" s="244">
        <v>135</v>
      </c>
      <c r="E27" s="243">
        <v>119</v>
      </c>
      <c r="F27" s="23"/>
      <c r="G27" s="186"/>
      <c r="H27" s="29" t="s">
        <v>26</v>
      </c>
      <c r="I27" s="33">
        <f>CASH_feb25!C27-C_RVS_24_26!B27</f>
        <v>10</v>
      </c>
      <c r="J27" s="33">
        <f>CASH_feb25!D27-C_RVS_24_26!C27</f>
        <v>22</v>
      </c>
      <c r="K27" s="34">
        <f>CASH_feb25!E27-C_RVS_24_26!D27</f>
        <v>15</v>
      </c>
      <c r="L27" s="35">
        <f>CASH_feb25!F27-C_RVS_24_26!E27</f>
        <v>12</v>
      </c>
    </row>
    <row r="28" spans="1:12" ht="13.5" customHeight="1" x14ac:dyDescent="0.25">
      <c r="A28" s="350" t="s">
        <v>91</v>
      </c>
      <c r="B28" s="242">
        <v>0</v>
      </c>
      <c r="C28" s="244">
        <v>61618</v>
      </c>
      <c r="D28" s="244">
        <v>94002</v>
      </c>
      <c r="E28" s="243">
        <v>96119</v>
      </c>
      <c r="F28" s="23"/>
      <c r="G28" s="186"/>
      <c r="H28" s="350" t="s">
        <v>91</v>
      </c>
      <c r="I28" s="33">
        <f>CASH_feb25!C28-C_RVS_24_26!B28</f>
        <v>0</v>
      </c>
      <c r="J28" s="33">
        <f>CASH_feb25!D28-C_RVS_24_26!C28</f>
        <v>274</v>
      </c>
      <c r="K28" s="34">
        <f>CASH_feb25!E28-C_RVS_24_26!D28</f>
        <v>-1217</v>
      </c>
      <c r="L28" s="35">
        <f>CASH_feb25!F28-C_RVS_24_26!E28</f>
        <v>-473</v>
      </c>
    </row>
    <row r="29" spans="1:12" ht="13.5" customHeight="1" x14ac:dyDescent="0.25">
      <c r="A29" s="41" t="s">
        <v>27</v>
      </c>
      <c r="B29" s="173">
        <f t="shared" ref="B29:E29" si="8">SUM(B30:B33)</f>
        <v>35245</v>
      </c>
      <c r="C29" s="45">
        <f t="shared" si="8"/>
        <v>40335</v>
      </c>
      <c r="D29" s="45">
        <f t="shared" si="8"/>
        <v>43473</v>
      </c>
      <c r="E29" s="43">
        <f t="shared" si="8"/>
        <v>46812</v>
      </c>
      <c r="F29" s="23"/>
      <c r="G29" s="186"/>
      <c r="H29" s="41" t="s">
        <v>27</v>
      </c>
      <c r="I29" s="45">
        <f t="shared" ref="I29:L29" si="9">SUM(I30:I33)</f>
        <v>1582.9379200000003</v>
      </c>
      <c r="J29" s="45">
        <f t="shared" si="9"/>
        <v>1015</v>
      </c>
      <c r="K29" s="45">
        <f t="shared" si="9"/>
        <v>1421</v>
      </c>
      <c r="L29" s="43">
        <f t="shared" si="9"/>
        <v>926</v>
      </c>
    </row>
    <row r="30" spans="1:12" ht="13.5" customHeight="1" x14ac:dyDescent="0.25">
      <c r="A30" s="24" t="s">
        <v>28</v>
      </c>
      <c r="B30" s="242">
        <v>8</v>
      </c>
      <c r="C30" s="244">
        <v>0</v>
      </c>
      <c r="D30" s="244">
        <v>0</v>
      </c>
      <c r="E30" s="243">
        <v>0</v>
      </c>
      <c r="F30" s="23"/>
      <c r="G30" s="186"/>
      <c r="H30" s="24" t="s">
        <v>28</v>
      </c>
      <c r="I30" s="33">
        <f>CASH_feb25!C30-C_RVS_24_26!B30</f>
        <v>6.2415000000000003</v>
      </c>
      <c r="J30" s="33">
        <f>CASH_feb25!D30-C_RVS_24_26!C30</f>
        <v>0</v>
      </c>
      <c r="K30" s="34">
        <f>CASH_feb25!E30-C_RVS_24_26!D30</f>
        <v>0</v>
      </c>
      <c r="L30" s="35">
        <f>CASH_feb25!F30-C_RVS_24_26!E30</f>
        <v>0</v>
      </c>
    </row>
    <row r="31" spans="1:12" ht="13.5" customHeight="1" x14ac:dyDescent="0.25">
      <c r="A31" s="24" t="s">
        <v>29</v>
      </c>
      <c r="B31" s="242">
        <v>0</v>
      </c>
      <c r="C31" s="244">
        <v>0</v>
      </c>
      <c r="D31" s="244">
        <v>0</v>
      </c>
      <c r="E31" s="243">
        <v>0</v>
      </c>
      <c r="F31" s="23"/>
      <c r="G31" s="186"/>
      <c r="H31" s="24" t="s">
        <v>29</v>
      </c>
      <c r="I31" s="33">
        <f>CASH_feb25!C31-C_RVS_24_26!B31</f>
        <v>0</v>
      </c>
      <c r="J31" s="33">
        <f>CASH_feb25!D31-C_RVS_24_26!C31</f>
        <v>0</v>
      </c>
      <c r="K31" s="34">
        <f>CASH_feb25!E31-C_RVS_24_26!D31</f>
        <v>0</v>
      </c>
      <c r="L31" s="35">
        <f>CASH_feb25!F31-C_RVS_24_26!E31</f>
        <v>0</v>
      </c>
    </row>
    <row r="32" spans="1:12" ht="13.5" customHeight="1" x14ac:dyDescent="0.25">
      <c r="A32" s="24" t="s">
        <v>30</v>
      </c>
      <c r="B32" s="242">
        <v>35237</v>
      </c>
      <c r="C32" s="244">
        <v>40335</v>
      </c>
      <c r="D32" s="244">
        <v>43473</v>
      </c>
      <c r="E32" s="243">
        <v>46812</v>
      </c>
      <c r="F32" s="23"/>
      <c r="G32" s="186"/>
      <c r="H32" s="24" t="s">
        <v>30</v>
      </c>
      <c r="I32" s="33">
        <f>CASH_feb25!C32-C_RVS_24_26!B32</f>
        <v>1576.6964200000002</v>
      </c>
      <c r="J32" s="33">
        <f>CASH_feb25!D32-C_RVS_24_26!C32</f>
        <v>1015</v>
      </c>
      <c r="K32" s="34">
        <f>CASH_feb25!E32-C_RVS_24_26!D32</f>
        <v>1421</v>
      </c>
      <c r="L32" s="35">
        <f>CASH_feb25!F32-C_RVS_24_26!E32</f>
        <v>926</v>
      </c>
    </row>
    <row r="33" spans="1:12" ht="13.5" customHeight="1" x14ac:dyDescent="0.25">
      <c r="A33" s="24" t="s">
        <v>31</v>
      </c>
      <c r="B33" s="242">
        <v>0</v>
      </c>
      <c r="C33" s="244">
        <v>0</v>
      </c>
      <c r="D33" s="244">
        <v>0</v>
      </c>
      <c r="E33" s="243">
        <v>0</v>
      </c>
      <c r="F33" s="23"/>
      <c r="G33" s="186"/>
      <c r="H33" s="24" t="s">
        <v>31</v>
      </c>
      <c r="I33" s="33">
        <f>CASH_feb25!C33-C_RVS_24_26!B33</f>
        <v>0</v>
      </c>
      <c r="J33" s="33">
        <f>CASH_feb25!D33-C_RVS_24_26!C33</f>
        <v>0</v>
      </c>
      <c r="K33" s="34">
        <f>CASH_feb25!E33-C_RVS_24_26!D33</f>
        <v>0</v>
      </c>
      <c r="L33" s="35">
        <f>CASH_feb25!F33-C_RVS_24_26!E33</f>
        <v>0</v>
      </c>
    </row>
    <row r="34" spans="1:12" ht="13.5" customHeight="1" x14ac:dyDescent="0.25">
      <c r="A34" s="41" t="s">
        <v>32</v>
      </c>
      <c r="B34" s="173">
        <f>SUM(B35:B36)</f>
        <v>976742</v>
      </c>
      <c r="C34" s="45">
        <f>SUM(C35:C36)</f>
        <v>997935</v>
      </c>
      <c r="D34" s="45">
        <f>SUM(D35:D36)</f>
        <v>1028239</v>
      </c>
      <c r="E34" s="43">
        <f>SUM(E35:E36)</f>
        <v>1048078</v>
      </c>
      <c r="F34" s="23"/>
      <c r="G34" s="186"/>
      <c r="H34" s="41" t="s">
        <v>32</v>
      </c>
      <c r="I34" s="45">
        <f>SUM(I35:I36)</f>
        <v>185</v>
      </c>
      <c r="J34" s="45">
        <f>SUM(J35:J36)</f>
        <v>33482</v>
      </c>
      <c r="K34" s="45">
        <f>SUM(K35:K36)</f>
        <v>27441</v>
      </c>
      <c r="L34" s="43">
        <f>SUM(L35:L36)</f>
        <v>25849</v>
      </c>
    </row>
    <row r="35" spans="1:12" ht="13.5" customHeight="1" x14ac:dyDescent="0.25">
      <c r="A35" s="24" t="s">
        <v>33</v>
      </c>
      <c r="B35" s="174">
        <v>620441</v>
      </c>
      <c r="C35" s="40">
        <v>630577</v>
      </c>
      <c r="D35" s="28">
        <v>648741</v>
      </c>
      <c r="E35" s="26">
        <v>660856</v>
      </c>
      <c r="F35" s="23"/>
      <c r="G35" s="186"/>
      <c r="H35" s="24" t="s">
        <v>33</v>
      </c>
      <c r="I35" s="33">
        <f>CASH_feb25!C35-C_RVS_24_26!B35</f>
        <v>0</v>
      </c>
      <c r="J35" s="33">
        <f>CASH_feb25!D35-C_RVS_24_26!C35</f>
        <v>14967</v>
      </c>
      <c r="K35" s="34">
        <f>CASH_feb25!E35-C_RVS_24_26!D35</f>
        <v>12831</v>
      </c>
      <c r="L35" s="35">
        <f>CASH_feb25!F35-C_RVS_24_26!E35</f>
        <v>12303</v>
      </c>
    </row>
    <row r="36" spans="1:12" ht="13.5" customHeight="1" x14ac:dyDescent="0.25">
      <c r="A36" s="24" t="s">
        <v>34</v>
      </c>
      <c r="B36" s="172">
        <v>356301</v>
      </c>
      <c r="C36" s="28">
        <v>367358</v>
      </c>
      <c r="D36" s="28">
        <v>379498</v>
      </c>
      <c r="E36" s="26">
        <v>387222</v>
      </c>
      <c r="F36" s="23"/>
      <c r="G36" s="186"/>
      <c r="H36" s="24" t="s">
        <v>34</v>
      </c>
      <c r="I36" s="33">
        <f>CASH_feb25!C36-C_RVS_24_26!B36</f>
        <v>185</v>
      </c>
      <c r="J36" s="33">
        <f>CASH_feb25!D36-C_RVS_24_26!C36</f>
        <v>18515</v>
      </c>
      <c r="K36" s="34">
        <f>CASH_feb25!E36-C_RVS_24_26!D36</f>
        <v>14610</v>
      </c>
      <c r="L36" s="35">
        <f>CASH_feb25!F36-C_RVS_24_26!E36</f>
        <v>13546</v>
      </c>
    </row>
    <row r="37" spans="1:12" ht="13.5" customHeight="1" x14ac:dyDescent="0.25">
      <c r="A37" s="41" t="s">
        <v>37</v>
      </c>
      <c r="B37" s="173">
        <f>+SUM(B38:B45,B48:B52)</f>
        <v>815349</v>
      </c>
      <c r="C37" s="45">
        <f>+SUM(C38:C45,C48:C52)</f>
        <v>1626121.1590802248</v>
      </c>
      <c r="D37" s="45">
        <f>+SUM(D38:D45,D48:D52)</f>
        <v>1570838.3820129696</v>
      </c>
      <c r="E37" s="43">
        <f>+SUM(E38:E45,E48:E52)</f>
        <v>1553339.4050568361</v>
      </c>
      <c r="F37" s="23"/>
      <c r="G37" s="186"/>
      <c r="H37" s="41" t="s">
        <v>37</v>
      </c>
      <c r="I37" s="45">
        <f>SUM(I38:I39,I40,I41,I44,I45,I48:I52,I42,I43)</f>
        <v>71105.675959999993</v>
      </c>
      <c r="J37" s="45">
        <f>SUM(J38:J39,J40,J41,J44,J45,J48:J52,J42,J43)</f>
        <v>-92652.15908022481</v>
      </c>
      <c r="K37" s="45">
        <f>SUM(K38:K39,K40,K41,K44,K45,K48:K52,K42,K43)</f>
        <v>-5970.3820129695232</v>
      </c>
      <c r="L37" s="43">
        <f>SUM(L38:L39,L40,L41,L44,L45,L48:L52,L42,L43)</f>
        <v>-8229.4050568359671</v>
      </c>
    </row>
    <row r="38" spans="1:12" ht="13.5" customHeight="1" x14ac:dyDescent="0.25">
      <c r="A38" s="53" t="s">
        <v>38</v>
      </c>
      <c r="B38" s="174">
        <v>0</v>
      </c>
      <c r="C38" s="40">
        <v>0</v>
      </c>
      <c r="D38" s="40">
        <v>0</v>
      </c>
      <c r="E38" s="54">
        <v>0</v>
      </c>
      <c r="F38" s="23"/>
      <c r="G38" s="186"/>
      <c r="H38" s="24" t="s">
        <v>38</v>
      </c>
      <c r="I38" s="33">
        <f>CASH_feb25!C38-C_RVS_24_26!B38</f>
        <v>0</v>
      </c>
      <c r="J38" s="33">
        <f>CASH_feb25!D38-C_RVS_24_26!C38</f>
        <v>0</v>
      </c>
      <c r="K38" s="34">
        <f>CASH_feb25!E38-C_RVS_24_26!D38</f>
        <v>0</v>
      </c>
      <c r="L38" s="35">
        <f>CASH_feb25!F38-C_RVS_24_26!E38</f>
        <v>0</v>
      </c>
    </row>
    <row r="39" spans="1:12" ht="13.5" customHeight="1" x14ac:dyDescent="0.25">
      <c r="A39" s="24" t="s">
        <v>39</v>
      </c>
      <c r="B39" s="174">
        <v>142480</v>
      </c>
      <c r="C39" s="40">
        <v>143594</v>
      </c>
      <c r="D39" s="40">
        <v>139552.5</v>
      </c>
      <c r="E39" s="54">
        <v>144312</v>
      </c>
      <c r="F39" s="23"/>
      <c r="G39" s="186"/>
      <c r="H39" s="24" t="s">
        <v>39</v>
      </c>
      <c r="I39" s="33">
        <f>CASH_feb25!C39-C_RVS_24_26!B39</f>
        <v>-1121</v>
      </c>
      <c r="J39" s="33">
        <f>CASH_feb25!D39-C_RVS_24_26!C39</f>
        <v>-4112</v>
      </c>
      <c r="K39" s="34">
        <f>CASH_feb25!E39-C_RVS_24_26!D39</f>
        <v>445.5</v>
      </c>
      <c r="L39" s="35">
        <f>CASH_feb25!F39-C_RVS_24_26!E39</f>
        <v>-1944</v>
      </c>
    </row>
    <row r="40" spans="1:12" ht="13.5" customHeight="1" x14ac:dyDescent="0.25">
      <c r="A40" s="53" t="s">
        <v>40</v>
      </c>
      <c r="B40" s="172">
        <v>0</v>
      </c>
      <c r="C40" s="28">
        <v>0</v>
      </c>
      <c r="D40" s="28">
        <v>0</v>
      </c>
      <c r="E40" s="26">
        <v>0</v>
      </c>
      <c r="F40" s="23"/>
      <c r="G40" s="186"/>
      <c r="H40" s="24" t="s">
        <v>40</v>
      </c>
      <c r="I40" s="33">
        <f>CASH_feb25!C40-C_RVS_24_26!B40</f>
        <v>0</v>
      </c>
      <c r="J40" s="33">
        <f>CASH_feb25!D40-C_RVS_24_26!C40</f>
        <v>0</v>
      </c>
      <c r="K40" s="34">
        <f>CASH_feb25!E40-C_RVS_24_26!D40</f>
        <v>0</v>
      </c>
      <c r="L40" s="35">
        <f>CASH_feb25!F40-C_RVS_24_26!E40</f>
        <v>0</v>
      </c>
    </row>
    <row r="41" spans="1:12" ht="13.5" customHeight="1" x14ac:dyDescent="0.25">
      <c r="A41" s="53" t="s">
        <v>41</v>
      </c>
      <c r="B41" s="172">
        <v>487881</v>
      </c>
      <c r="C41" s="28">
        <v>478439.15908022481</v>
      </c>
      <c r="D41" s="28">
        <v>433627.88201296952</v>
      </c>
      <c r="E41" s="26">
        <v>379373.40505683597</v>
      </c>
      <c r="F41" s="23"/>
      <c r="G41" s="186"/>
      <c r="H41" s="24" t="s">
        <v>41</v>
      </c>
      <c r="I41" s="33">
        <f>CASH_feb25!C41-C_RVS_24_26!B41</f>
        <v>68008</v>
      </c>
      <c r="J41" s="33">
        <f>CASH_feb25!D41-C_RVS_24_26!C41</f>
        <v>24662.84091977519</v>
      </c>
      <c r="K41" s="34">
        <f>CASH_feb25!E41-C_RVS_24_26!D41</f>
        <v>18072.117987030477</v>
      </c>
      <c r="L41" s="35">
        <f>CASH_feb25!F41-C_RVS_24_26!E41</f>
        <v>15554.594943164033</v>
      </c>
    </row>
    <row r="42" spans="1:12" ht="13.5" customHeight="1" x14ac:dyDescent="0.25">
      <c r="A42" s="53" t="s">
        <v>88</v>
      </c>
      <c r="B42" s="172">
        <v>0</v>
      </c>
      <c r="C42" s="28">
        <v>244933</v>
      </c>
      <c r="D42" s="28">
        <v>0</v>
      </c>
      <c r="E42" s="26">
        <v>0</v>
      </c>
      <c r="F42" s="23"/>
      <c r="G42" s="186"/>
      <c r="H42" s="24" t="s">
        <v>88</v>
      </c>
      <c r="I42" s="33">
        <f>CASH_feb25!C42-C_RVS_24_26!B42</f>
        <v>2029.9975400000001</v>
      </c>
      <c r="J42" s="33">
        <f>CASH_feb25!D42-C_RVS_24_26!C42</f>
        <v>-33511</v>
      </c>
      <c r="K42" s="34">
        <f>CASH_feb25!E42-C_RVS_24_26!D42</f>
        <v>0</v>
      </c>
      <c r="L42" s="35">
        <f>CASH_feb25!F42-C_RVS_24_26!E42</f>
        <v>0</v>
      </c>
    </row>
    <row r="43" spans="1:12" ht="13.5" customHeight="1" x14ac:dyDescent="0.25">
      <c r="A43" s="53" t="s">
        <v>89</v>
      </c>
      <c r="B43" s="172">
        <v>7111</v>
      </c>
      <c r="C43" s="28">
        <v>0</v>
      </c>
      <c r="D43" s="28">
        <v>0</v>
      </c>
      <c r="E43" s="26">
        <v>0</v>
      </c>
      <c r="F43" s="23"/>
      <c r="G43" s="186"/>
      <c r="H43" s="24" t="s">
        <v>89</v>
      </c>
      <c r="I43" s="33">
        <f>CASH_feb25!C43-C_RVS_24_26!B43</f>
        <v>446.61591000000044</v>
      </c>
      <c r="J43" s="33">
        <f>CASH_feb25!D43-C_RVS_24_26!C43</f>
        <v>0</v>
      </c>
      <c r="K43" s="34">
        <f>CASH_feb25!E43-C_RVS_24_26!D43</f>
        <v>0</v>
      </c>
      <c r="L43" s="35">
        <f>CASH_feb25!F43-C_RVS_24_26!E43</f>
        <v>0</v>
      </c>
    </row>
    <row r="44" spans="1:12" ht="13.5" customHeight="1" x14ac:dyDescent="0.25">
      <c r="A44" s="53" t="s">
        <v>42</v>
      </c>
      <c r="B44" s="172">
        <v>1750</v>
      </c>
      <c r="C44" s="28">
        <v>0</v>
      </c>
      <c r="D44" s="28">
        <v>0</v>
      </c>
      <c r="E44" s="26">
        <v>0</v>
      </c>
      <c r="F44" s="23"/>
      <c r="G44" s="186"/>
      <c r="H44" s="24" t="s">
        <v>42</v>
      </c>
      <c r="I44" s="33">
        <f>CASH_feb25!C44-C_RVS_24_26!B44</f>
        <v>367.90000000000009</v>
      </c>
      <c r="J44" s="33">
        <f>CASH_feb25!D44-C_RVS_24_26!C44</f>
        <v>0</v>
      </c>
      <c r="K44" s="34">
        <f>CASH_feb25!E44-C_RVS_24_26!D44</f>
        <v>0</v>
      </c>
      <c r="L44" s="35">
        <f>CASH_feb25!F44-C_RVS_24_26!E44</f>
        <v>0</v>
      </c>
    </row>
    <row r="45" spans="1:12" ht="13.5" customHeight="1" x14ac:dyDescent="0.25">
      <c r="A45" s="53" t="s">
        <v>43</v>
      </c>
      <c r="B45" s="174">
        <v>328</v>
      </c>
      <c r="C45" s="40">
        <v>328</v>
      </c>
      <c r="D45" s="40">
        <v>328</v>
      </c>
      <c r="E45" s="54">
        <v>328</v>
      </c>
      <c r="F45" s="23"/>
      <c r="G45" s="186"/>
      <c r="H45" s="53" t="s">
        <v>43</v>
      </c>
      <c r="I45" s="33">
        <f>CASH_feb25!C45-C_RVS_24_26!B45</f>
        <v>0</v>
      </c>
      <c r="J45" s="33">
        <f>CASH_feb25!D45-C_RVS_24_26!C45</f>
        <v>0</v>
      </c>
      <c r="K45" s="34">
        <f>CASH_feb25!E45-C_RVS_24_26!D45</f>
        <v>0</v>
      </c>
      <c r="L45" s="35">
        <f>CASH_feb25!F45-C_RVS_24_26!E45</f>
        <v>0</v>
      </c>
    </row>
    <row r="46" spans="1:12" ht="13.5" customHeight="1" x14ac:dyDescent="0.25">
      <c r="A46" s="56" t="s">
        <v>10</v>
      </c>
      <c r="B46" s="174">
        <v>82</v>
      </c>
      <c r="C46" s="40">
        <v>82</v>
      </c>
      <c r="D46" s="40">
        <v>82</v>
      </c>
      <c r="E46" s="54">
        <v>82</v>
      </c>
      <c r="F46" s="23"/>
      <c r="G46" s="186"/>
      <c r="H46" s="56" t="s">
        <v>10</v>
      </c>
      <c r="I46" s="33">
        <f>CASH_feb25!C46-C_RVS_24_26!B46</f>
        <v>0</v>
      </c>
      <c r="J46" s="33">
        <f>CASH_feb25!D46-C_RVS_24_26!C46</f>
        <v>0</v>
      </c>
      <c r="K46" s="34">
        <f>CASH_feb25!E46-C_RVS_24_26!D46</f>
        <v>0</v>
      </c>
      <c r="L46" s="35">
        <f>CASH_feb25!F46-C_RVS_24_26!E46</f>
        <v>0</v>
      </c>
    </row>
    <row r="47" spans="1:12" ht="13.5" customHeight="1" x14ac:dyDescent="0.25">
      <c r="A47" s="56" t="s">
        <v>11</v>
      </c>
      <c r="B47" s="174">
        <v>246</v>
      </c>
      <c r="C47" s="40">
        <v>246</v>
      </c>
      <c r="D47" s="40">
        <v>246</v>
      </c>
      <c r="E47" s="54">
        <v>246</v>
      </c>
      <c r="F47" s="23"/>
      <c r="G47" s="186"/>
      <c r="H47" s="56" t="s">
        <v>11</v>
      </c>
      <c r="I47" s="33">
        <f>CASH_feb25!C47-C_RVS_24_26!B47</f>
        <v>0</v>
      </c>
      <c r="J47" s="33">
        <f>CASH_feb25!D47-C_RVS_24_26!C47</f>
        <v>0</v>
      </c>
      <c r="K47" s="34">
        <f>CASH_feb25!E47-C_RVS_24_26!D47</f>
        <v>0</v>
      </c>
      <c r="L47" s="35">
        <f>CASH_feb25!F47-C_RVS_24_26!E47</f>
        <v>0</v>
      </c>
    </row>
    <row r="48" spans="1:12" ht="13.5" customHeight="1" x14ac:dyDescent="0.25">
      <c r="A48" s="53" t="s">
        <v>44</v>
      </c>
      <c r="B48" s="174">
        <v>1000</v>
      </c>
      <c r="C48" s="40">
        <v>1000</v>
      </c>
      <c r="D48" s="40">
        <v>1000</v>
      </c>
      <c r="E48" s="54">
        <v>1000</v>
      </c>
      <c r="F48" s="23"/>
      <c r="G48" s="186"/>
      <c r="H48" s="53" t="s">
        <v>44</v>
      </c>
      <c r="I48" s="33">
        <f>CASH_feb25!C48-C_RVS_24_26!B48</f>
        <v>-234.57236999999998</v>
      </c>
      <c r="J48" s="33">
        <f>CASH_feb25!D48-C_RVS_24_26!C48</f>
        <v>0</v>
      </c>
      <c r="K48" s="34">
        <f>CASH_feb25!E48-C_RVS_24_26!D48</f>
        <v>0</v>
      </c>
      <c r="L48" s="35">
        <f>CASH_feb25!F48-C_RVS_24_26!E48</f>
        <v>0</v>
      </c>
    </row>
    <row r="49" spans="1:12" ht="13.5" customHeight="1" x14ac:dyDescent="0.25">
      <c r="A49" s="53" t="s">
        <v>45</v>
      </c>
      <c r="B49" s="174">
        <v>30288</v>
      </c>
      <c r="C49" s="40">
        <v>30962</v>
      </c>
      <c r="D49" s="40">
        <v>31691</v>
      </c>
      <c r="E49" s="54">
        <v>21012</v>
      </c>
      <c r="F49" s="23"/>
      <c r="G49" s="186"/>
      <c r="H49" s="53" t="s">
        <v>45</v>
      </c>
      <c r="I49" s="33">
        <f>CASH_feb25!C49-C_RVS_24_26!B49</f>
        <v>-6.2651200000000244</v>
      </c>
      <c r="J49" s="33">
        <f>CASH_feb25!D49-C_RVS_24_26!C49</f>
        <v>-101</v>
      </c>
      <c r="K49" s="34">
        <f>CASH_feb25!E49-C_RVS_24_26!D49</f>
        <v>-236</v>
      </c>
      <c r="L49" s="35">
        <f>CASH_feb25!F49-C_RVS_24_26!E49</f>
        <v>-104</v>
      </c>
    </row>
    <row r="50" spans="1:12" ht="13.5" customHeight="1" x14ac:dyDescent="0.25">
      <c r="A50" s="53" t="s">
        <v>92</v>
      </c>
      <c r="B50" s="174">
        <v>0</v>
      </c>
      <c r="C50" s="40">
        <v>574140</v>
      </c>
      <c r="D50" s="40">
        <v>802596</v>
      </c>
      <c r="E50" s="54">
        <v>838582</v>
      </c>
      <c r="F50" s="23"/>
      <c r="G50" s="186"/>
      <c r="H50" s="53" t="s">
        <v>92</v>
      </c>
      <c r="I50" s="33">
        <f>CASH_feb25!C50-C_RVS_24_26!B50</f>
        <v>0</v>
      </c>
      <c r="J50" s="33">
        <f>CASH_feb25!D50-C_RVS_24_26!C50</f>
        <v>-79374</v>
      </c>
      <c r="K50" s="34">
        <f>CASH_feb25!E50-C_RVS_24_26!D50</f>
        <v>-23986</v>
      </c>
      <c r="L50" s="35">
        <f>CASH_feb25!F50-C_RVS_24_26!E50</f>
        <v>-22756</v>
      </c>
    </row>
    <row r="51" spans="1:12" ht="13.5" customHeight="1" x14ac:dyDescent="0.25">
      <c r="A51" s="53" t="s">
        <v>46</v>
      </c>
      <c r="B51" s="38">
        <v>5</v>
      </c>
      <c r="C51" s="40">
        <v>0</v>
      </c>
      <c r="D51" s="40">
        <v>0</v>
      </c>
      <c r="E51" s="54">
        <v>0</v>
      </c>
      <c r="F51" s="23"/>
      <c r="G51" s="186"/>
      <c r="H51" s="53" t="s">
        <v>46</v>
      </c>
      <c r="I51" s="33">
        <f>CASH_feb25!C51-C_RVS_24_26!B51</f>
        <v>6</v>
      </c>
      <c r="J51" s="33">
        <f>CASH_feb25!D51-C_RVS_24_26!C51</f>
        <v>0</v>
      </c>
      <c r="K51" s="34">
        <f>CASH_feb25!E51-C_RVS_24_26!D51</f>
        <v>0</v>
      </c>
      <c r="L51" s="35">
        <f>CASH_feb25!F51-C_RVS_24_26!E51</f>
        <v>0</v>
      </c>
    </row>
    <row r="52" spans="1:12" ht="13.5" customHeight="1" x14ac:dyDescent="0.25">
      <c r="A52" s="24" t="s">
        <v>82</v>
      </c>
      <c r="B52" s="27">
        <v>144506</v>
      </c>
      <c r="C52" s="28">
        <v>152725</v>
      </c>
      <c r="D52" s="28">
        <v>162043</v>
      </c>
      <c r="E52" s="26">
        <v>168732</v>
      </c>
      <c r="F52" s="23"/>
      <c r="G52" s="186"/>
      <c r="H52" s="24" t="s">
        <v>48</v>
      </c>
      <c r="I52" s="33">
        <f>CASH_feb25!C52-C_RVS_24_26!B52</f>
        <v>1609</v>
      </c>
      <c r="J52" s="33">
        <f>CASH_feb25!D52-C_RVS_24_26!C52</f>
        <v>-217</v>
      </c>
      <c r="K52" s="34">
        <f>CASH_feb25!E52-C_RVS_24_26!D52</f>
        <v>-266</v>
      </c>
      <c r="L52" s="35">
        <f>CASH_feb25!F52-C_RVS_24_26!E52</f>
        <v>1020</v>
      </c>
    </row>
    <row r="53" spans="1:12" ht="13.5" customHeight="1" x14ac:dyDescent="0.25">
      <c r="A53" s="36" t="s">
        <v>10</v>
      </c>
      <c r="B53" s="27">
        <v>109423</v>
      </c>
      <c r="C53" s="28">
        <v>115803</v>
      </c>
      <c r="D53" s="28">
        <v>123215</v>
      </c>
      <c r="E53" s="26">
        <v>127846</v>
      </c>
      <c r="F53" s="23"/>
      <c r="G53" s="186"/>
      <c r="H53" s="36" t="s">
        <v>10</v>
      </c>
      <c r="I53" s="33">
        <f>CASH_feb25!C53-C_RVS_24_26!B53</f>
        <v>1609</v>
      </c>
      <c r="J53" s="33">
        <f>CASH_feb25!D53-C_RVS_24_26!C53</f>
        <v>-224</v>
      </c>
      <c r="K53" s="34">
        <f>CASH_feb25!E53-C_RVS_24_26!D53</f>
        <v>-244</v>
      </c>
      <c r="L53" s="35">
        <f>CASH_feb25!F53-C_RVS_24_26!E53</f>
        <v>1122</v>
      </c>
    </row>
    <row r="54" spans="1:12" ht="14.25" customHeight="1" x14ac:dyDescent="0.25">
      <c r="A54" s="57" t="s">
        <v>11</v>
      </c>
      <c r="B54" s="27">
        <v>0</v>
      </c>
      <c r="C54" s="28">
        <v>0</v>
      </c>
      <c r="D54" s="28">
        <v>0</v>
      </c>
      <c r="E54" s="26">
        <v>0</v>
      </c>
      <c r="F54" s="23"/>
      <c r="G54" s="186"/>
      <c r="H54" s="36" t="s">
        <v>11</v>
      </c>
      <c r="I54" s="33">
        <f>CASH_feb25!C54-C_RVS_24_26!B54</f>
        <v>0</v>
      </c>
      <c r="J54" s="33">
        <f>CASH_feb25!D54-C_RVS_24_26!C54</f>
        <v>0</v>
      </c>
      <c r="K54" s="34">
        <f>CASH_feb25!E54-C_RVS_24_26!D54</f>
        <v>0</v>
      </c>
      <c r="L54" s="35">
        <f>CASH_feb25!F54-C_RVS_24_26!E54</f>
        <v>0</v>
      </c>
    </row>
    <row r="55" spans="1:12" ht="14.25" customHeight="1" x14ac:dyDescent="0.25">
      <c r="A55" s="58" t="s">
        <v>12</v>
      </c>
      <c r="B55" s="27">
        <v>0</v>
      </c>
      <c r="C55" s="28">
        <v>0</v>
      </c>
      <c r="D55" s="28">
        <v>0</v>
      </c>
      <c r="E55" s="26">
        <v>0</v>
      </c>
      <c r="F55" s="23"/>
      <c r="G55" s="186"/>
      <c r="H55" s="58" t="s">
        <v>12</v>
      </c>
      <c r="I55" s="33">
        <f>CASH_feb25!C55-C_RVS_24_26!B55</f>
        <v>0</v>
      </c>
      <c r="J55" s="33">
        <f>CASH_feb25!D55-C_RVS_24_26!C55</f>
        <v>0</v>
      </c>
      <c r="K55" s="34">
        <f>CASH_feb25!E55-C_RVS_24_26!D55</f>
        <v>0</v>
      </c>
      <c r="L55" s="35">
        <f>CASH_feb25!F55-C_RVS_24_26!E55</f>
        <v>0</v>
      </c>
    </row>
    <row r="56" spans="1:12" ht="14.25" customHeight="1" x14ac:dyDescent="0.25">
      <c r="A56" s="36" t="s">
        <v>49</v>
      </c>
      <c r="B56" s="27">
        <v>35083</v>
      </c>
      <c r="C56" s="28">
        <v>36922</v>
      </c>
      <c r="D56" s="28">
        <v>38828</v>
      </c>
      <c r="E56" s="26">
        <v>40886</v>
      </c>
      <c r="F56" s="23"/>
      <c r="G56" s="186"/>
      <c r="H56" s="36" t="s">
        <v>49</v>
      </c>
      <c r="I56" s="33">
        <f>CASH_feb25!C56-C_RVS_24_26!B56</f>
        <v>0</v>
      </c>
      <c r="J56" s="33">
        <f>CASH_feb25!D56-C_RVS_24_26!C56</f>
        <v>7</v>
      </c>
      <c r="K56" s="34">
        <f>CASH_feb25!E56-C_RVS_24_26!D56</f>
        <v>-22</v>
      </c>
      <c r="L56" s="35">
        <f>CASH_feb25!F56-C_RVS_24_26!E56</f>
        <v>-102</v>
      </c>
    </row>
    <row r="57" spans="1:12" ht="14.25" customHeight="1" x14ac:dyDescent="0.25">
      <c r="A57" s="59" t="s">
        <v>50</v>
      </c>
      <c r="B57" s="27">
        <v>0</v>
      </c>
      <c r="C57" s="28">
        <v>0</v>
      </c>
      <c r="D57" s="28">
        <v>0</v>
      </c>
      <c r="E57" s="26">
        <v>0</v>
      </c>
      <c r="F57" s="23"/>
      <c r="G57" s="186"/>
      <c r="H57" s="254" t="s">
        <v>50</v>
      </c>
      <c r="I57" s="33">
        <f>CASH_feb25!C57-C_RVS_24_26!B57</f>
        <v>0</v>
      </c>
      <c r="J57" s="33">
        <f>CASH_feb25!D57-C_RVS_24_26!C57</f>
        <v>0</v>
      </c>
      <c r="K57" s="34">
        <f>CASH_feb25!E57-C_RVS_24_26!D57</f>
        <v>0</v>
      </c>
      <c r="L57" s="35">
        <f>CASH_feb25!F57-C_RVS_24_26!E57</f>
        <v>0</v>
      </c>
    </row>
    <row r="58" spans="1:12" ht="14.25" customHeight="1" x14ac:dyDescent="0.25">
      <c r="A58" s="59" t="s">
        <v>51</v>
      </c>
      <c r="B58" s="27">
        <v>-37</v>
      </c>
      <c r="C58" s="28">
        <v>0</v>
      </c>
      <c r="D58" s="28">
        <v>0</v>
      </c>
      <c r="E58" s="26">
        <v>0</v>
      </c>
      <c r="F58" s="23"/>
      <c r="G58" s="186"/>
      <c r="H58" s="254" t="s">
        <v>51</v>
      </c>
      <c r="I58" s="33">
        <f>CASH_feb25!C58-C_RVS_24_26!B58</f>
        <v>0</v>
      </c>
      <c r="J58" s="33">
        <f>CASH_feb25!D58-C_RVS_24_26!C58</f>
        <v>3</v>
      </c>
      <c r="K58" s="34">
        <f>CASH_feb25!E58-C_RVS_24_26!D58</f>
        <v>0</v>
      </c>
      <c r="L58" s="35">
        <f>CASH_feb25!F58-C_RVS_24_26!E58</f>
        <v>0</v>
      </c>
    </row>
    <row r="59" spans="1:12" ht="14.25" customHeight="1" x14ac:dyDescent="0.25">
      <c r="A59" s="59" t="s">
        <v>52</v>
      </c>
      <c r="B59" s="27">
        <v>109460</v>
      </c>
      <c r="C59" s="28">
        <v>115803</v>
      </c>
      <c r="D59" s="28">
        <v>123215</v>
      </c>
      <c r="E59" s="26">
        <v>127846</v>
      </c>
      <c r="F59" s="23"/>
      <c r="G59" s="186"/>
      <c r="H59" s="254" t="s">
        <v>52</v>
      </c>
      <c r="I59" s="33">
        <f>CASH_feb25!C59-C_RVS_24_26!B59</f>
        <v>1609</v>
      </c>
      <c r="J59" s="33">
        <f>CASH_feb25!D59-C_RVS_24_26!C59</f>
        <v>-227</v>
      </c>
      <c r="K59" s="34">
        <f>CASH_feb25!E59-C_RVS_24_26!D59</f>
        <v>-244</v>
      </c>
      <c r="L59" s="35">
        <f>CASH_feb25!F59-C_RVS_24_26!E59</f>
        <v>1122</v>
      </c>
    </row>
    <row r="60" spans="1:12" ht="14.25" customHeight="1" thickBot="1" x14ac:dyDescent="0.3">
      <c r="A60" s="60" t="s">
        <v>53</v>
      </c>
      <c r="B60" s="63">
        <v>35083</v>
      </c>
      <c r="C60" s="64">
        <v>36922</v>
      </c>
      <c r="D60" s="64">
        <v>38828</v>
      </c>
      <c r="E60" s="62">
        <v>40886</v>
      </c>
      <c r="F60" s="23"/>
      <c r="G60" s="186"/>
      <c r="H60" s="255" t="s">
        <v>53</v>
      </c>
      <c r="I60" s="33">
        <f>CASH_feb25!C60-C_RVS_24_26!B60</f>
        <v>0</v>
      </c>
      <c r="J60" s="33">
        <f>CASH_feb25!D60-C_RVS_24_26!C60</f>
        <v>7</v>
      </c>
      <c r="K60" s="34">
        <f>CASH_feb25!E60-C_RVS_24_26!D60</f>
        <v>-22</v>
      </c>
      <c r="L60" s="35">
        <f>CASH_feb25!F60-C_RVS_24_26!E60</f>
        <v>-102</v>
      </c>
    </row>
    <row r="61" spans="1:12" ht="13.5" customHeight="1" x14ac:dyDescent="0.25">
      <c r="A61" s="16" t="s">
        <v>54</v>
      </c>
      <c r="B61" s="171">
        <f t="shared" ref="B61:E61" si="10">B62+B67</f>
        <v>17076195</v>
      </c>
      <c r="C61" s="68">
        <f t="shared" si="10"/>
        <v>18047877.666666668</v>
      </c>
      <c r="D61" s="68">
        <f t="shared" si="10"/>
        <v>18978555</v>
      </c>
      <c r="E61" s="66">
        <f t="shared" si="10"/>
        <v>19901408.833333332</v>
      </c>
      <c r="F61" s="23"/>
      <c r="G61" s="186"/>
      <c r="H61" s="16" t="s">
        <v>54</v>
      </c>
      <c r="I61" s="71">
        <f>I62+I67</f>
        <v>36221</v>
      </c>
      <c r="J61" s="71">
        <f>J62+J67</f>
        <v>-80364.666666667908</v>
      </c>
      <c r="K61" s="71">
        <f>K62+K67</f>
        <v>-92940</v>
      </c>
      <c r="L61" s="72">
        <f>L62+L67</f>
        <v>-75157.833333333023</v>
      </c>
    </row>
    <row r="62" spans="1:12" ht="13.5" customHeight="1" x14ac:dyDescent="0.25">
      <c r="A62" s="73" t="s">
        <v>55</v>
      </c>
      <c r="B62" s="173">
        <f t="shared" ref="B62:E62" si="11">B63+B66</f>
        <v>11210227</v>
      </c>
      <c r="C62" s="45">
        <f t="shared" si="11"/>
        <v>11782510.000000002</v>
      </c>
      <c r="D62" s="45">
        <f t="shared" si="11"/>
        <v>12373119.5</v>
      </c>
      <c r="E62" s="43">
        <f t="shared" si="11"/>
        <v>12972989.666666666</v>
      </c>
      <c r="F62" s="23"/>
      <c r="G62" s="186"/>
      <c r="H62" s="73" t="s">
        <v>55</v>
      </c>
      <c r="I62" s="45">
        <f>I63+I66</f>
        <v>955</v>
      </c>
      <c r="J62" s="45">
        <f t="shared" ref="J62:L62" si="12">J63+J66</f>
        <v>-72047.000000001863</v>
      </c>
      <c r="K62" s="45">
        <f t="shared" si="12"/>
        <v>-82430.5</v>
      </c>
      <c r="L62" s="43">
        <f t="shared" si="12"/>
        <v>-71561.666666666046</v>
      </c>
    </row>
    <row r="63" spans="1:12" s="3" customFormat="1" ht="13.5" customHeight="1" x14ac:dyDescent="0.25">
      <c r="A63" s="29" t="s">
        <v>56</v>
      </c>
      <c r="B63" s="172">
        <f t="shared" ref="B63:E63" si="13">B64+B65</f>
        <v>11210227</v>
      </c>
      <c r="C63" s="28">
        <f t="shared" si="13"/>
        <v>11782510.000000002</v>
      </c>
      <c r="D63" s="28">
        <f t="shared" si="13"/>
        <v>12373119.5</v>
      </c>
      <c r="E63" s="26">
        <f t="shared" si="13"/>
        <v>12972989.666666666</v>
      </c>
      <c r="F63" s="23"/>
      <c r="G63" s="186"/>
      <c r="H63" s="29" t="s">
        <v>56</v>
      </c>
      <c r="I63" s="28">
        <f t="shared" ref="I63:L63" si="14">I64+I65</f>
        <v>955</v>
      </c>
      <c r="J63" s="28">
        <f t="shared" si="14"/>
        <v>-72047.000000001863</v>
      </c>
      <c r="K63" s="28">
        <f t="shared" si="14"/>
        <v>-82430.5</v>
      </c>
      <c r="L63" s="26">
        <f t="shared" si="14"/>
        <v>-71561.666666666046</v>
      </c>
    </row>
    <row r="64" spans="1:12" s="3" customFormat="1" ht="13.5" customHeight="1" x14ac:dyDescent="0.25">
      <c r="A64" s="29" t="s">
        <v>57</v>
      </c>
      <c r="B64" s="172">
        <v>10790151</v>
      </c>
      <c r="C64" s="28">
        <v>11563780.000000002</v>
      </c>
      <c r="D64" s="28">
        <v>12154347.5</v>
      </c>
      <c r="E64" s="26">
        <v>12754751.666666666</v>
      </c>
      <c r="F64" s="23"/>
      <c r="G64" s="186"/>
      <c r="H64" s="29" t="s">
        <v>57</v>
      </c>
      <c r="I64" s="28">
        <f>CASH_feb25!C64-C_RVS_24_26!B64</f>
        <v>-13342</v>
      </c>
      <c r="J64" s="28">
        <f>CASH_feb25!D64-C_RVS_24_26!C64</f>
        <v>-71401.000000001863</v>
      </c>
      <c r="K64" s="28">
        <f>CASH_feb25!E64-C_RVS_24_26!D64</f>
        <v>-81870.5</v>
      </c>
      <c r="L64" s="26">
        <f>CASH_feb25!F64-C_RVS_24_26!E64</f>
        <v>-71162.666666666046</v>
      </c>
    </row>
    <row r="65" spans="1:17" s="3" customFormat="1" ht="13.5" customHeight="1" x14ac:dyDescent="0.25">
      <c r="A65" s="29" t="s">
        <v>58</v>
      </c>
      <c r="B65" s="172">
        <v>420076</v>
      </c>
      <c r="C65" s="28">
        <v>218730</v>
      </c>
      <c r="D65" s="28">
        <v>218772</v>
      </c>
      <c r="E65" s="26">
        <v>218238</v>
      </c>
      <c r="F65" s="23"/>
      <c r="G65" s="186"/>
      <c r="H65" s="29" t="s">
        <v>58</v>
      </c>
      <c r="I65" s="28">
        <f>CASH_feb25!C65-C_RVS_24_26!B65</f>
        <v>14297</v>
      </c>
      <c r="J65" s="28">
        <f>CASH_feb25!D65-C_RVS_24_26!C65</f>
        <v>-646</v>
      </c>
      <c r="K65" s="28">
        <f>CASH_feb25!E65-C_RVS_24_26!D65</f>
        <v>-560</v>
      </c>
      <c r="L65" s="26">
        <f>CASH_feb25!F65-C_RVS_24_26!E65</f>
        <v>-399</v>
      </c>
    </row>
    <row r="66" spans="1:17" s="3" customFormat="1" ht="13.5" customHeight="1" x14ac:dyDescent="0.25">
      <c r="A66" s="29" t="s">
        <v>83</v>
      </c>
      <c r="B66" s="172">
        <v>0</v>
      </c>
      <c r="C66" s="28">
        <v>0</v>
      </c>
      <c r="D66" s="28">
        <v>0</v>
      </c>
      <c r="E66" s="26">
        <v>0</v>
      </c>
      <c r="F66" s="23"/>
      <c r="G66" s="186"/>
      <c r="H66" s="29" t="s">
        <v>83</v>
      </c>
      <c r="I66" s="28">
        <f>CASH_feb25!C66-C_RVS_24_26!B66</f>
        <v>0</v>
      </c>
      <c r="J66" s="28">
        <f>CASH_feb25!D66-C_RVS_24_26!C66</f>
        <v>0</v>
      </c>
      <c r="K66" s="28">
        <f>CASH_feb25!E66-C_RVS_24_26!D66</f>
        <v>0</v>
      </c>
      <c r="L66" s="26">
        <f>CASH_feb25!F66-C_RVS_24_26!E66</f>
        <v>0</v>
      </c>
    </row>
    <row r="67" spans="1:17" s="3" customFormat="1" ht="13.5" customHeight="1" x14ac:dyDescent="0.25">
      <c r="A67" s="73" t="s">
        <v>59</v>
      </c>
      <c r="B67" s="173">
        <f t="shared" ref="B67:E67" si="15">B68</f>
        <v>5865968</v>
      </c>
      <c r="C67" s="45">
        <f t="shared" si="15"/>
        <v>6265367.666666666</v>
      </c>
      <c r="D67" s="45">
        <f t="shared" si="15"/>
        <v>6605435.5</v>
      </c>
      <c r="E67" s="43">
        <f t="shared" si="15"/>
        <v>6928419.166666667</v>
      </c>
      <c r="F67" s="23"/>
      <c r="G67" s="186"/>
      <c r="H67" s="73" t="s">
        <v>59</v>
      </c>
      <c r="I67" s="45">
        <f t="shared" ref="I67:L67" si="16">I68</f>
        <v>35266</v>
      </c>
      <c r="J67" s="45">
        <f t="shared" si="16"/>
        <v>-8317.6666666660458</v>
      </c>
      <c r="K67" s="45">
        <f t="shared" si="16"/>
        <v>-10509.5</v>
      </c>
      <c r="L67" s="43">
        <f t="shared" si="16"/>
        <v>-3596.1666666669771</v>
      </c>
    </row>
    <row r="68" spans="1:17" s="3" customFormat="1" ht="13.5" customHeight="1" x14ac:dyDescent="0.25">
      <c r="A68" s="29" t="s">
        <v>56</v>
      </c>
      <c r="B68" s="172">
        <v>5865968</v>
      </c>
      <c r="C68" s="28">
        <v>6265367.666666666</v>
      </c>
      <c r="D68" s="28">
        <v>6605435.5</v>
      </c>
      <c r="E68" s="26">
        <v>6928419.166666667</v>
      </c>
      <c r="F68" s="23"/>
      <c r="G68" s="186"/>
      <c r="H68" s="29" t="s">
        <v>56</v>
      </c>
      <c r="I68" s="28">
        <f>CASH_feb25!C68-C_RVS_24_26!B68</f>
        <v>35266</v>
      </c>
      <c r="J68" s="28">
        <f>CASH_feb25!D68-C_RVS_24_26!C68</f>
        <v>-8317.6666666660458</v>
      </c>
      <c r="K68" s="28">
        <f>CASH_feb25!E68-C_RVS_24_26!D68</f>
        <v>-10509.5</v>
      </c>
      <c r="L68" s="26">
        <f>CASH_feb25!F68-C_RVS_24_26!E68</f>
        <v>-3596.1666666669771</v>
      </c>
    </row>
    <row r="69" spans="1:17" s="3" customFormat="1" ht="14.25" customHeight="1" thickBot="1" x14ac:dyDescent="0.3">
      <c r="A69" s="77" t="s">
        <v>60</v>
      </c>
      <c r="B69" s="174">
        <v>45434</v>
      </c>
      <c r="C69" s="40">
        <v>46353</v>
      </c>
      <c r="D69" s="40">
        <v>45991</v>
      </c>
      <c r="E69" s="54">
        <v>44295</v>
      </c>
      <c r="F69" s="23"/>
      <c r="G69" s="186"/>
      <c r="H69" s="77" t="s">
        <v>60</v>
      </c>
      <c r="I69" s="40">
        <f>CASH_feb25!C69-C_RVS_24_26!B69</f>
        <v>3986</v>
      </c>
      <c r="J69" s="40">
        <f>CASH_feb25!D69-C_RVS_24_26!C69</f>
        <v>3408</v>
      </c>
      <c r="K69" s="40">
        <f>CASH_feb25!E69-C_RVS_24_26!D69</f>
        <v>2897</v>
      </c>
      <c r="L69" s="54">
        <f>CASH_feb25!F69-C_RVS_24_26!E69</f>
        <v>2856</v>
      </c>
    </row>
    <row r="70" spans="1:17" s="3" customFormat="1" ht="14.25" customHeight="1" thickBot="1" x14ac:dyDescent="0.3">
      <c r="A70" s="79" t="s">
        <v>61</v>
      </c>
      <c r="B70" s="175">
        <f>B37+B34+B29+B17+B5</f>
        <v>23211740</v>
      </c>
      <c r="C70" s="83">
        <f>C37+C34+C29+C17+C5</f>
        <v>26907222.197849896</v>
      </c>
      <c r="D70" s="83">
        <f>D37+D34+D29+D17+D5</f>
        <v>28420201.551981132</v>
      </c>
      <c r="E70" s="81">
        <f>E37+E34+E29+E17+E5</f>
        <v>28827131.89125916</v>
      </c>
      <c r="F70" s="23"/>
      <c r="G70" s="186"/>
      <c r="H70" s="79" t="s">
        <v>61</v>
      </c>
      <c r="I70" s="83">
        <f>+I37+I34+I29+I17+I5</f>
        <v>-68776.895960000431</v>
      </c>
      <c r="J70" s="83">
        <f>+J37+J34+J29+J17+J5</f>
        <v>-576712.19784989371</v>
      </c>
      <c r="K70" s="83">
        <f>+K37+K34+K29+K17+K5</f>
        <v>-230629.55198113399</v>
      </c>
      <c r="L70" s="81">
        <f>+L37+L34+L29+L17+L5</f>
        <v>-67078.8912591603</v>
      </c>
      <c r="M70" s="22"/>
      <c r="N70" s="22"/>
      <c r="O70" s="22"/>
      <c r="P70" s="22"/>
      <c r="Q70" s="22"/>
    </row>
    <row r="71" spans="1:17" s="3" customFormat="1" ht="13.5" customHeight="1" x14ac:dyDescent="0.25">
      <c r="A71" s="84" t="s">
        <v>62</v>
      </c>
      <c r="B71" s="235">
        <f>B9+B13+B16+B18+B19+B29+B46+B51+B53+B38+B39+B42+B43+B50+B41</f>
        <v>18393820</v>
      </c>
      <c r="C71" s="87">
        <f t="shared" ref="C71:E71" si="17">C9+C13+C16+C18+C19+C29+C46+C51+C53+C38+C39+C42+C43+C50+C41</f>
        <v>22403118.877849896</v>
      </c>
      <c r="D71" s="87">
        <f t="shared" si="17"/>
        <v>23469368.591981135</v>
      </c>
      <c r="E71" s="86">
        <f t="shared" si="17"/>
        <v>23664859.423259158</v>
      </c>
      <c r="F71" s="23"/>
      <c r="G71" s="186"/>
      <c r="H71" s="84" t="s">
        <v>62</v>
      </c>
      <c r="I71" s="87">
        <f>CASH_feb25!C71-C_RVS_24_26!B71</f>
        <v>-81860.958469998091</v>
      </c>
      <c r="J71" s="87">
        <f>CASH_feb25!D71-C_RVS_24_26!C71</f>
        <v>-649818.87784989551</v>
      </c>
      <c r="K71" s="87">
        <f>CASH_feb25!E71-C_RVS_24_26!D71</f>
        <v>-332291.59198113531</v>
      </c>
      <c r="L71" s="86">
        <f>CASH_feb25!F71-C_RVS_24_26!E71</f>
        <v>-130915.42325915769</v>
      </c>
      <c r="M71" s="22"/>
      <c r="N71" s="22"/>
      <c r="O71" s="22"/>
      <c r="P71" s="22"/>
      <c r="Q71" s="22"/>
    </row>
    <row r="72" spans="1:17" s="3" customFormat="1" ht="13.5" customHeight="1" x14ac:dyDescent="0.25">
      <c r="A72" s="84" t="s">
        <v>63</v>
      </c>
      <c r="B72" s="235">
        <f t="shared" ref="B72:E72" si="18">+B56</f>
        <v>35083</v>
      </c>
      <c r="C72" s="87">
        <f t="shared" si="18"/>
        <v>36922</v>
      </c>
      <c r="D72" s="87">
        <f t="shared" si="18"/>
        <v>38828</v>
      </c>
      <c r="E72" s="86">
        <f t="shared" si="18"/>
        <v>40886</v>
      </c>
      <c r="F72" s="23"/>
      <c r="G72" s="186"/>
      <c r="H72" s="84" t="s">
        <v>63</v>
      </c>
      <c r="I72" s="87">
        <f>CASH_feb25!C72-C_RVS_24_26!B72</f>
        <v>0</v>
      </c>
      <c r="J72" s="87">
        <f>CASH_feb25!D72-C_RVS_24_26!C72</f>
        <v>7</v>
      </c>
      <c r="K72" s="87">
        <f>CASH_feb25!E72-C_RVS_24_26!D72</f>
        <v>-22</v>
      </c>
      <c r="L72" s="86">
        <f>CASH_feb25!F72-C_RVS_24_26!E72</f>
        <v>-102</v>
      </c>
      <c r="M72" s="22"/>
      <c r="N72" s="22"/>
      <c r="O72" s="22"/>
      <c r="P72" s="22"/>
      <c r="Q72" s="22"/>
    </row>
    <row r="73" spans="1:17" s="3" customFormat="1" ht="13.5" customHeight="1" x14ac:dyDescent="0.25">
      <c r="A73" s="24" t="s">
        <v>64</v>
      </c>
      <c r="B73" s="172">
        <v>0</v>
      </c>
      <c r="C73" s="28">
        <v>0</v>
      </c>
      <c r="D73" s="28">
        <v>0</v>
      </c>
      <c r="E73" s="26">
        <v>0</v>
      </c>
      <c r="F73" s="23"/>
      <c r="G73" s="186"/>
      <c r="H73" s="24" t="s">
        <v>64</v>
      </c>
      <c r="I73" s="87">
        <f>CASH_feb25!C73-C_RVS_24_26!B73</f>
        <v>0</v>
      </c>
      <c r="J73" s="87">
        <f>CASH_feb25!D73-C_RVS_24_26!C73</f>
        <v>0</v>
      </c>
      <c r="K73" s="87">
        <f>CASH_feb25!E73-C_RVS_24_26!D73</f>
        <v>0</v>
      </c>
      <c r="L73" s="86">
        <f>CASH_feb25!F73-C_RVS_24_26!E73</f>
        <v>0</v>
      </c>
      <c r="M73" s="22"/>
      <c r="N73" s="22"/>
      <c r="O73" s="22"/>
      <c r="P73" s="22"/>
      <c r="Q73" s="22"/>
    </row>
    <row r="74" spans="1:17" s="3" customFormat="1" ht="13.5" customHeight="1" x14ac:dyDescent="0.25">
      <c r="A74" s="24" t="s">
        <v>65</v>
      </c>
      <c r="B74" s="172">
        <f>B10+B35+B36+B47+B54+B14</f>
        <v>3617955</v>
      </c>
      <c r="C74" s="28">
        <f>C10+C35+C36+C47+C54+C14</f>
        <v>3235831.92</v>
      </c>
      <c r="D74" s="28">
        <f>D10+D35+D36+D47+D54+D14</f>
        <v>3536530.5933333337</v>
      </c>
      <c r="E74" s="26">
        <f>E10+E35+E36+E47+E54+E14</f>
        <v>3686773.358</v>
      </c>
      <c r="F74" s="23"/>
      <c r="G74" s="186"/>
      <c r="H74" s="24" t="s">
        <v>65</v>
      </c>
      <c r="I74" s="87">
        <f>CASH_feb25!C74-C_RVS_24_26!B74</f>
        <v>9126</v>
      </c>
      <c r="J74" s="87">
        <f>CASH_feb25!D74-C_RVS_24_26!C74</f>
        <v>61302.080000000075</v>
      </c>
      <c r="K74" s="87">
        <f>CASH_feb25!E74-C_RVS_24_26!D74</f>
        <v>75949.406666666269</v>
      </c>
      <c r="L74" s="86">
        <f>CASH_feb25!F74-C_RVS_24_26!E74</f>
        <v>50725.641999999993</v>
      </c>
      <c r="M74" s="22"/>
      <c r="N74" s="22"/>
      <c r="O74" s="22"/>
      <c r="P74" s="22"/>
      <c r="Q74" s="22"/>
    </row>
    <row r="75" spans="1:17" s="3" customFormat="1" ht="13.5" customHeight="1" x14ac:dyDescent="0.25">
      <c r="A75" s="24" t="s">
        <v>66</v>
      </c>
      <c r="B75" s="172">
        <f>B11+B55+B15</f>
        <v>1131844</v>
      </c>
      <c r="C75" s="28">
        <f>C11+C55+C15</f>
        <v>1199387.3999999999</v>
      </c>
      <c r="D75" s="28">
        <f>D11+D55+D15</f>
        <v>1342783.3666666667</v>
      </c>
      <c r="E75" s="26">
        <f>E11+E55+E15</f>
        <v>1412601.11</v>
      </c>
      <c r="F75" s="23"/>
      <c r="G75" s="186"/>
      <c r="H75" s="24" t="s">
        <v>66</v>
      </c>
      <c r="I75" s="87">
        <f>CASH_feb25!C75-C_RVS_24_26!B75</f>
        <v>3831</v>
      </c>
      <c r="J75" s="87">
        <f>CASH_feb25!D75-C_RVS_24_26!C75</f>
        <v>11898.600000000093</v>
      </c>
      <c r="K75" s="87">
        <f>CASH_feb25!E75-C_RVS_24_26!D75</f>
        <v>25970.633333333302</v>
      </c>
      <c r="L75" s="86">
        <f>CASH_feb25!F75-C_RVS_24_26!E75</f>
        <v>13316.889999999898</v>
      </c>
      <c r="M75" s="22"/>
      <c r="N75" s="22"/>
      <c r="O75" s="22"/>
      <c r="P75" s="22"/>
      <c r="Q75" s="22"/>
    </row>
    <row r="76" spans="1:17" ht="13.5" customHeight="1" x14ac:dyDescent="0.25">
      <c r="A76" s="24" t="s">
        <v>67</v>
      </c>
      <c r="B76" s="172">
        <f>B44</f>
        <v>1750</v>
      </c>
      <c r="C76" s="28">
        <f>C44</f>
        <v>0</v>
      </c>
      <c r="D76" s="28">
        <f>D44</f>
        <v>0</v>
      </c>
      <c r="E76" s="26">
        <f>E44</f>
        <v>0</v>
      </c>
      <c r="F76" s="23"/>
      <c r="G76" s="186"/>
      <c r="H76" s="24" t="s">
        <v>67</v>
      </c>
      <c r="I76" s="87">
        <f>CASH_feb25!C76-C_RVS_24_26!B76</f>
        <v>367.90000000000009</v>
      </c>
      <c r="J76" s="87">
        <f>CASH_feb25!D76-C_RVS_24_26!C76</f>
        <v>0</v>
      </c>
      <c r="K76" s="87">
        <f>CASH_feb25!E76-C_RVS_24_26!D76</f>
        <v>0</v>
      </c>
      <c r="L76" s="86">
        <f>CASH_feb25!F76-C_RVS_24_26!E76</f>
        <v>0</v>
      </c>
      <c r="M76" s="22"/>
      <c r="N76" s="22"/>
      <c r="O76" s="22"/>
      <c r="P76" s="22"/>
      <c r="Q76" s="22"/>
    </row>
    <row r="77" spans="1:17" ht="13.5" customHeight="1" x14ac:dyDescent="0.25">
      <c r="A77" s="24" t="s">
        <v>68</v>
      </c>
      <c r="B77" s="172">
        <f>B48+B49</f>
        <v>31288</v>
      </c>
      <c r="C77" s="28">
        <f>C48+C49</f>
        <v>31962</v>
      </c>
      <c r="D77" s="28">
        <f>D48+D49</f>
        <v>32691</v>
      </c>
      <c r="E77" s="26">
        <f>E48+E49</f>
        <v>22012</v>
      </c>
      <c r="F77" s="23"/>
      <c r="G77" s="186"/>
      <c r="H77" s="24" t="s">
        <v>68</v>
      </c>
      <c r="I77" s="87">
        <f>CASH_feb25!C77-C_RVS_24_26!B77</f>
        <v>-240.83749000000171</v>
      </c>
      <c r="J77" s="87">
        <f>CASH_feb25!D77-C_RVS_24_26!C77</f>
        <v>-101</v>
      </c>
      <c r="K77" s="87">
        <f>CASH_feb25!E77-C_RVS_24_26!D77</f>
        <v>-236</v>
      </c>
      <c r="L77" s="86">
        <f>CASH_feb25!F77-C_RVS_24_26!E77</f>
        <v>-104</v>
      </c>
      <c r="M77" s="22"/>
      <c r="N77" s="22"/>
      <c r="O77" s="22"/>
      <c r="P77" s="22"/>
      <c r="Q77" s="22"/>
    </row>
    <row r="78" spans="1:17" ht="14.25" customHeight="1" thickBot="1" x14ac:dyDescent="0.3">
      <c r="A78" s="88" t="s">
        <v>69</v>
      </c>
      <c r="B78" s="247">
        <f t="shared" ref="B78:E78" si="19">B61</f>
        <v>17076195</v>
      </c>
      <c r="C78" s="90">
        <f t="shared" si="19"/>
        <v>18047877.666666668</v>
      </c>
      <c r="D78" s="90">
        <f t="shared" si="19"/>
        <v>18978555</v>
      </c>
      <c r="E78" s="89">
        <f t="shared" si="19"/>
        <v>19901408.833333332</v>
      </c>
      <c r="F78" s="23"/>
      <c r="G78" s="186"/>
      <c r="H78" s="88" t="s">
        <v>69</v>
      </c>
      <c r="I78" s="90">
        <f>CASH_feb25!C78-C_RVS_24_26!B78</f>
        <v>36221</v>
      </c>
      <c r="J78" s="90">
        <f>CASH_feb25!D78-C_RVS_24_26!C78</f>
        <v>-80364.666666667908</v>
      </c>
      <c r="K78" s="90">
        <f>CASH_feb25!E78-C_RVS_24_26!D78</f>
        <v>-92940</v>
      </c>
      <c r="L78" s="89">
        <f>CASH_feb25!F78-C_RVS_24_26!E78</f>
        <v>-75157.833333332092</v>
      </c>
      <c r="M78" s="22"/>
      <c r="N78" s="22"/>
      <c r="O78" s="22"/>
      <c r="P78" s="22"/>
      <c r="Q78" s="22"/>
    </row>
    <row r="79" spans="1:17" ht="14.25" customHeight="1" thickBot="1" x14ac:dyDescent="0.3">
      <c r="A79" s="91" t="s">
        <v>70</v>
      </c>
      <c r="B79" s="248">
        <f t="shared" ref="B79:E79" si="20">B70+B78</f>
        <v>40287935</v>
      </c>
      <c r="C79" s="241">
        <f t="shared" si="20"/>
        <v>44955099.864516564</v>
      </c>
      <c r="D79" s="241">
        <f t="shared" si="20"/>
        <v>47398756.551981136</v>
      </c>
      <c r="E79" s="92">
        <f t="shared" si="20"/>
        <v>48728540.724592492</v>
      </c>
      <c r="F79" s="23"/>
      <c r="G79" s="186"/>
      <c r="H79" s="91" t="s">
        <v>70</v>
      </c>
      <c r="I79" s="83">
        <f t="shared" ref="I79:L79" si="21">+I78+I70</f>
        <v>-32555.895960000431</v>
      </c>
      <c r="J79" s="83">
        <f t="shared" si="21"/>
        <v>-657076.86451656162</v>
      </c>
      <c r="K79" s="83">
        <f t="shared" si="21"/>
        <v>-323569.55198113399</v>
      </c>
      <c r="L79" s="81">
        <f t="shared" si="21"/>
        <v>-142236.72459249239</v>
      </c>
      <c r="M79" s="22"/>
      <c r="N79" s="22"/>
      <c r="O79" s="22"/>
      <c r="P79" s="22"/>
      <c r="Q79" s="22"/>
    </row>
    <row r="80" spans="1:17" ht="17.25" customHeight="1" thickBot="1" x14ac:dyDescent="0.35">
      <c r="A80" s="122"/>
      <c r="B80" s="231"/>
      <c r="C80" s="231"/>
      <c r="D80" s="231"/>
      <c r="E80" s="231"/>
      <c r="F80" s="23"/>
      <c r="G80" s="22"/>
      <c r="H80" s="94"/>
      <c r="I80" s="223"/>
      <c r="J80" s="223"/>
      <c r="K80" s="223"/>
      <c r="L80" s="223"/>
    </row>
    <row r="81" spans="1:12" ht="14.25" customHeight="1" thickBot="1" x14ac:dyDescent="0.35">
      <c r="A81" s="179" t="s">
        <v>84</v>
      </c>
      <c r="B81" s="131">
        <v>976805</v>
      </c>
      <c r="C81" s="132">
        <v>1080597</v>
      </c>
      <c r="D81" s="132">
        <v>1169896</v>
      </c>
      <c r="E81" s="129">
        <v>1217442</v>
      </c>
      <c r="F81" s="23"/>
      <c r="G81" s="186"/>
      <c r="H81" s="102" t="s">
        <v>74</v>
      </c>
      <c r="I81" s="133">
        <f>CASH_feb25!C81-C_RVS_24_26!B81</f>
        <v>48902</v>
      </c>
      <c r="J81" s="133">
        <f>CASH_feb25!D81-C_RVS_24_26!C81</f>
        <v>56979</v>
      </c>
      <c r="K81" s="133">
        <f>CASH_feb25!E81-C_RVS_24_26!D81</f>
        <v>58660</v>
      </c>
      <c r="L81" s="133">
        <f>CASH_feb25!F81-C_RVS_24_26!E81</f>
        <v>62904</v>
      </c>
    </row>
    <row r="82" spans="1:12" x14ac:dyDescent="0.25">
      <c r="B82" s="166"/>
      <c r="C82" s="166"/>
      <c r="D82" s="166"/>
      <c r="E82" s="166"/>
      <c r="I82" s="135"/>
      <c r="J82" s="135"/>
      <c r="K82" s="135"/>
      <c r="L82" s="135"/>
    </row>
    <row r="83" spans="1:12" x14ac:dyDescent="0.25">
      <c r="B83" s="134"/>
      <c r="C83" s="134"/>
      <c r="D83" s="134"/>
      <c r="E83" s="134"/>
      <c r="I83" s="135"/>
      <c r="J83" s="135"/>
      <c r="K83" s="135"/>
      <c r="L83" s="135"/>
    </row>
    <row r="84" spans="1:12" x14ac:dyDescent="0.25"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</row>
    <row r="85" spans="1:12" x14ac:dyDescent="0.25">
      <c r="B85" s="134"/>
      <c r="C85" s="134"/>
      <c r="D85" s="134"/>
      <c r="E85" s="134"/>
      <c r="I85" s="135"/>
      <c r="J85" s="135"/>
      <c r="K85" s="135"/>
      <c r="L85" s="135"/>
    </row>
    <row r="86" spans="1:12" x14ac:dyDescent="0.25">
      <c r="B86" s="134"/>
      <c r="C86" s="134"/>
      <c r="D86" s="134"/>
      <c r="E86" s="134"/>
      <c r="I86" s="135"/>
      <c r="J86" s="135"/>
      <c r="K86" s="135"/>
      <c r="L86" s="135"/>
    </row>
    <row r="87" spans="1:12" x14ac:dyDescent="0.25">
      <c r="B87" s="134"/>
      <c r="C87" s="134"/>
      <c r="D87" s="134"/>
      <c r="E87" s="134"/>
      <c r="I87" s="135"/>
      <c r="J87" s="135"/>
      <c r="K87" s="135"/>
      <c r="L87" s="135"/>
    </row>
    <row r="88" spans="1:12" x14ac:dyDescent="0.25">
      <c r="B88" s="134"/>
      <c r="C88" s="134"/>
      <c r="D88" s="134"/>
      <c r="E88" s="134"/>
      <c r="I88" s="135"/>
      <c r="J88" s="135"/>
      <c r="K88" s="135"/>
      <c r="L88" s="135"/>
    </row>
    <row r="89" spans="1:12" x14ac:dyDescent="0.25">
      <c r="B89" s="134"/>
      <c r="C89" s="134"/>
      <c r="D89" s="134"/>
      <c r="E89" s="134"/>
      <c r="I89" s="135"/>
      <c r="J89" s="135"/>
      <c r="K89" s="135"/>
      <c r="L89" s="135"/>
    </row>
    <row r="90" spans="1:12" x14ac:dyDescent="0.25">
      <c r="B90" s="134"/>
      <c r="C90" s="134"/>
      <c r="D90" s="134"/>
      <c r="E90" s="134"/>
      <c r="I90" s="135"/>
      <c r="J90" s="135"/>
      <c r="K90" s="135"/>
      <c r="L90" s="135"/>
    </row>
    <row r="91" spans="1:12" x14ac:dyDescent="0.25">
      <c r="B91" s="134"/>
      <c r="C91" s="134"/>
      <c r="D91" s="134"/>
      <c r="E91" s="134"/>
    </row>
    <row r="92" spans="1:12" x14ac:dyDescent="0.25">
      <c r="B92" s="134"/>
      <c r="C92" s="134"/>
      <c r="D92" s="134"/>
      <c r="E92" s="134"/>
    </row>
    <row r="93" spans="1:12" x14ac:dyDescent="0.25">
      <c r="B93" s="134"/>
      <c r="C93" s="134"/>
      <c r="D93" s="134"/>
      <c r="E93" s="134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ESA2010_feb25</vt:lpstr>
      <vt:lpstr>CASH_feb25</vt:lpstr>
      <vt:lpstr>Sankcie_feb25</vt:lpstr>
      <vt:lpstr>ESA2010_rozdiel_vybory</vt:lpstr>
      <vt:lpstr>ESA2010_20_nov_24</vt:lpstr>
      <vt:lpstr>A_RVS_25_27</vt:lpstr>
      <vt:lpstr>C_RVS_24_26</vt:lpstr>
      <vt:lpstr>A_RVS_25_27!Oblasť_tlače</vt:lpstr>
      <vt:lpstr>C_RVS_24_26!Oblasť_tlače</vt:lpstr>
      <vt:lpstr>CASH_feb25!Oblasť_tlače</vt:lpstr>
      <vt:lpstr>ESA2010_20_nov_24!Oblasť_tlače</vt:lpstr>
      <vt:lpstr>ESA2010_rozdiel_vybory!Oblasť_tlače</vt:lpstr>
      <vt:lpstr>Sankcie_feb25!Oblasť_tlače</vt:lpstr>
    </vt:vector>
  </TitlesOfParts>
  <Company>Ministerstvo financií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Porubsky Marek</dc:creator>
  <cp:lastModifiedBy>Antalicova Jana</cp:lastModifiedBy>
  <cp:lastPrinted>2019-06-20T08:34:22Z</cp:lastPrinted>
  <dcterms:created xsi:type="dcterms:W3CDTF">2013-05-20T16:27:45Z</dcterms:created>
  <dcterms:modified xsi:type="dcterms:W3CDTF">2025-02-07T16:52:18Z</dcterms:modified>
</cp:coreProperties>
</file>