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11\2-VYSTUPY\"/>
    </mc:Choice>
  </mc:AlternateContent>
  <xr:revisionPtr revIDLastSave="0" documentId="13_ncr:1_{5614916B-0D1C-40C2-BCB5-3F2C423B6357}" xr6:coauthVersionLast="47" xr6:coauthVersionMax="47" xr10:uidLastSave="{00000000-0000-0000-0000-000000000000}"/>
  <bookViews>
    <workbookView xWindow="-28920" yWindow="-120" windowWidth="29040" windowHeight="16440" tabRatio="816" xr2:uid="{00000000-000D-0000-FFFF-FFFF00000000}"/>
  </bookViews>
  <sheets>
    <sheet name="ESA2010_nov24" sheetId="11" r:id="rId1"/>
    <sheet name="CASH_nov24" sheetId="12" r:id="rId2"/>
    <sheet name="Sankcie_nov24" sheetId="3" r:id="rId3"/>
    <sheet name="ESA2010_rozdiel_vybory" sheetId="13" r:id="rId4"/>
    <sheet name="ESA2010_20_sept_24" sheetId="1" r:id="rId5"/>
    <sheet name="A_PS_25" sheetId="14" r:id="rId6"/>
    <sheet name="C_PS_25" sheetId="15" r:id="rId7"/>
    <sheet name="A_RVS_24_26" sheetId="9" r:id="rId8"/>
    <sheet name="C_RVS_24_26" sheetId="10" r:id="rId9"/>
  </sheets>
  <definedNames>
    <definedName name="_xlnm.Print_Area" localSheetId="5">A_PS_25!$A$1:$Q$99</definedName>
    <definedName name="_xlnm.Print_Area" localSheetId="7">A_RVS_24_26!$A$1:$M$99</definedName>
    <definedName name="_xlnm.Print_Area" localSheetId="6">C_PS_25!$A$1:$G$81</definedName>
    <definedName name="_xlnm.Print_Area" localSheetId="8">C_RVS_24_26!$A$1:$E$81</definedName>
    <definedName name="_xlnm.Print_Area" localSheetId="1">CASH_nov24!$A$1:$G$81</definedName>
    <definedName name="_xlnm.Print_Area" localSheetId="4">ESA2010_20_sept_24!$A$1:$H$99</definedName>
    <definedName name="_xlnm.Print_Area" localSheetId="3">ESA2010_rozdiel_vybory!$A$1:$G$92</definedName>
    <definedName name="_xlnm.Print_Area" localSheetId="2">Sankcie_nov24!$A$1:$G$60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H70" i="1"/>
  <c r="G70" i="1"/>
  <c r="F70" i="1"/>
  <c r="E70" i="1"/>
  <c r="D70" i="1"/>
  <c r="B47" i="13"/>
  <c r="C47" i="13"/>
  <c r="D47" i="13"/>
  <c r="E47" i="13"/>
  <c r="F47" i="13"/>
  <c r="G47" i="13"/>
  <c r="H47" i="13"/>
  <c r="B48" i="13"/>
  <c r="C48" i="13"/>
  <c r="D48" i="13"/>
  <c r="E48" i="13"/>
  <c r="F48" i="13"/>
  <c r="G48" i="13"/>
  <c r="H48" i="13"/>
  <c r="B49" i="13"/>
  <c r="C49" i="13"/>
  <c r="D49" i="13"/>
  <c r="E49" i="13"/>
  <c r="F49" i="13"/>
  <c r="G49" i="13"/>
  <c r="H49" i="13"/>
  <c r="B50" i="13"/>
  <c r="C50" i="13"/>
  <c r="D50" i="13"/>
  <c r="E50" i="13"/>
  <c r="F50" i="13"/>
  <c r="G50" i="13"/>
  <c r="H50" i="13"/>
  <c r="B51" i="13"/>
  <c r="C51" i="13"/>
  <c r="D51" i="13"/>
  <c r="E51" i="13"/>
  <c r="F51" i="13"/>
  <c r="G51" i="13"/>
  <c r="H51" i="13"/>
  <c r="B52" i="13"/>
  <c r="C52" i="13"/>
  <c r="D52" i="13"/>
  <c r="E52" i="13"/>
  <c r="F52" i="13"/>
  <c r="G52" i="13"/>
  <c r="H52" i="13"/>
  <c r="B53" i="13"/>
  <c r="C53" i="13"/>
  <c r="D53" i="13"/>
  <c r="E53" i="13"/>
  <c r="F53" i="13"/>
  <c r="G53" i="13"/>
  <c r="H53" i="13"/>
  <c r="B54" i="13"/>
  <c r="C54" i="13"/>
  <c r="D54" i="13"/>
  <c r="E54" i="13"/>
  <c r="F54" i="13"/>
  <c r="G54" i="13"/>
  <c r="H54" i="13"/>
  <c r="B55" i="13"/>
  <c r="C55" i="13"/>
  <c r="D55" i="13"/>
  <c r="E55" i="13"/>
  <c r="F55" i="13"/>
  <c r="G55" i="13"/>
  <c r="H55" i="13"/>
  <c r="B56" i="13"/>
  <c r="C56" i="13"/>
  <c r="D56" i="13"/>
  <c r="E56" i="13"/>
  <c r="F56" i="13"/>
  <c r="G56" i="13"/>
  <c r="H56" i="13"/>
  <c r="B57" i="13"/>
  <c r="C57" i="13"/>
  <c r="D57" i="13"/>
  <c r="E57" i="13"/>
  <c r="F57" i="13"/>
  <c r="G57" i="13"/>
  <c r="H57" i="13"/>
  <c r="H69" i="1"/>
  <c r="G69" i="1"/>
  <c r="F69" i="1"/>
  <c r="E69" i="1"/>
  <c r="C69" i="1"/>
  <c r="B69" i="1"/>
  <c r="H13" i="12" l="1"/>
  <c r="G13" i="12"/>
  <c r="F13" i="12"/>
  <c r="E13" i="12"/>
  <c r="D13" i="12"/>
  <c r="C13" i="12"/>
  <c r="B13" i="12"/>
  <c r="H13" i="11"/>
  <c r="G13" i="11"/>
  <c r="F13" i="11"/>
  <c r="E13" i="11"/>
  <c r="D13" i="11"/>
  <c r="C13" i="11"/>
  <c r="B13" i="11"/>
  <c r="I50" i="10" l="1"/>
  <c r="J50" i="10"/>
  <c r="K50" i="10"/>
  <c r="L50" i="10"/>
  <c r="I51" i="10"/>
  <c r="J51" i="10"/>
  <c r="K51" i="10"/>
  <c r="L51" i="10"/>
  <c r="I50" i="9"/>
  <c r="J50" i="9"/>
  <c r="K50" i="9"/>
  <c r="L50" i="9"/>
  <c r="I51" i="9"/>
  <c r="J51" i="9"/>
  <c r="K51" i="9"/>
  <c r="L51" i="9"/>
  <c r="K50" i="15"/>
  <c r="L50" i="15"/>
  <c r="M50" i="15"/>
  <c r="N50" i="15"/>
  <c r="O50" i="15"/>
  <c r="P50" i="15"/>
  <c r="K51" i="15"/>
  <c r="L51" i="15"/>
  <c r="M51" i="15"/>
  <c r="N51" i="15"/>
  <c r="O51" i="15"/>
  <c r="P51" i="15"/>
  <c r="K50" i="14"/>
  <c r="L50" i="14"/>
  <c r="M50" i="14"/>
  <c r="N50" i="14"/>
  <c r="O50" i="14"/>
  <c r="P50" i="14"/>
  <c r="K51" i="14"/>
  <c r="L51" i="14"/>
  <c r="M51" i="14"/>
  <c r="N51" i="14"/>
  <c r="O51" i="14"/>
  <c r="P51" i="14"/>
  <c r="T49" i="11" l="1"/>
  <c r="U49" i="11"/>
  <c r="V49" i="11"/>
  <c r="W49" i="11"/>
  <c r="X49" i="11"/>
  <c r="Y49" i="11"/>
  <c r="Z49" i="11"/>
  <c r="T50" i="11"/>
  <c r="U50" i="11"/>
  <c r="V50" i="11"/>
  <c r="W50" i="11"/>
  <c r="X50" i="11"/>
  <c r="Y50" i="11"/>
  <c r="Z50" i="11"/>
  <c r="M70" i="11" l="1"/>
  <c r="L70" i="11"/>
  <c r="K70" i="11"/>
  <c r="B46" i="13"/>
  <c r="C46" i="13"/>
  <c r="D46" i="13"/>
  <c r="E46" i="13"/>
  <c r="F46" i="13"/>
  <c r="G46" i="13"/>
  <c r="H46" i="13"/>
  <c r="H86" i="1"/>
  <c r="G86" i="1"/>
  <c r="F86" i="1"/>
  <c r="E86" i="1"/>
  <c r="D86" i="1"/>
  <c r="C86" i="1"/>
  <c r="B86" i="1"/>
  <c r="Q33" i="11"/>
  <c r="P33" i="11"/>
  <c r="O33" i="11"/>
  <c r="N33" i="11"/>
  <c r="M33" i="11"/>
  <c r="L33" i="11"/>
  <c r="K33" i="11"/>
  <c r="Q74" i="11"/>
  <c r="P74" i="11"/>
  <c r="O74" i="11"/>
  <c r="N74" i="11"/>
  <c r="M74" i="11"/>
  <c r="L74" i="11"/>
  <c r="K74" i="11"/>
  <c r="H74" i="11"/>
  <c r="G74" i="11"/>
  <c r="F74" i="11"/>
  <c r="E74" i="11"/>
  <c r="D74" i="11"/>
  <c r="C74" i="11"/>
  <c r="B74" i="11"/>
  <c r="P81" i="15"/>
  <c r="O81" i="15"/>
  <c r="N81" i="15"/>
  <c r="M81" i="15"/>
  <c r="P73" i="15"/>
  <c r="O73" i="15"/>
  <c r="N73" i="15"/>
  <c r="M73" i="15"/>
  <c r="P69" i="15"/>
  <c r="O69" i="15"/>
  <c r="N69" i="15"/>
  <c r="M69" i="15"/>
  <c r="P68" i="15"/>
  <c r="P67" i="15" s="1"/>
  <c r="O68" i="15"/>
  <c r="O67" i="15" s="1"/>
  <c r="N68" i="15"/>
  <c r="N67" i="15" s="1"/>
  <c r="M68" i="15"/>
  <c r="M67" i="15" s="1"/>
  <c r="P66" i="15"/>
  <c r="O66" i="15"/>
  <c r="N66" i="15"/>
  <c r="M66" i="15"/>
  <c r="P65" i="15"/>
  <c r="O65" i="15"/>
  <c r="N65" i="15"/>
  <c r="M65" i="15"/>
  <c r="P64" i="15"/>
  <c r="O64" i="15"/>
  <c r="N64" i="15"/>
  <c r="M64" i="15"/>
  <c r="P60" i="15"/>
  <c r="O60" i="15"/>
  <c r="N60" i="15"/>
  <c r="M60" i="15"/>
  <c r="P59" i="15"/>
  <c r="O59" i="15"/>
  <c r="N59" i="15"/>
  <c r="M59" i="15"/>
  <c r="P58" i="15"/>
  <c r="O58" i="15"/>
  <c r="N58" i="15"/>
  <c r="M58" i="15"/>
  <c r="P57" i="15"/>
  <c r="O57" i="15"/>
  <c r="N57" i="15"/>
  <c r="M57" i="15"/>
  <c r="P56" i="15"/>
  <c r="O56" i="15"/>
  <c r="N56" i="15"/>
  <c r="M56" i="15"/>
  <c r="P55" i="15"/>
  <c r="O55" i="15"/>
  <c r="N55" i="15"/>
  <c r="M55" i="15"/>
  <c r="P54" i="15"/>
  <c r="O54" i="15"/>
  <c r="N54" i="15"/>
  <c r="M54" i="15"/>
  <c r="P53" i="15"/>
  <c r="O53" i="15"/>
  <c r="N53" i="15"/>
  <c r="M53" i="15"/>
  <c r="P52" i="15"/>
  <c r="O52" i="15"/>
  <c r="N52" i="15"/>
  <c r="M52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M39" i="15"/>
  <c r="P38" i="15"/>
  <c r="O38" i="15"/>
  <c r="O36" i="15" s="1"/>
  <c r="N38" i="15"/>
  <c r="M38" i="15"/>
  <c r="P37" i="15"/>
  <c r="P36" i="15" s="1"/>
  <c r="O37" i="15"/>
  <c r="N37" i="15"/>
  <c r="M37" i="15"/>
  <c r="M36" i="15" s="1"/>
  <c r="P35" i="15"/>
  <c r="O35" i="15"/>
  <c r="N35" i="15"/>
  <c r="M35" i="15"/>
  <c r="P34" i="15"/>
  <c r="P33" i="15" s="1"/>
  <c r="O34" i="15"/>
  <c r="O33" i="15" s="1"/>
  <c r="N34" i="15"/>
  <c r="M34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M28" i="15" s="1"/>
  <c r="P29" i="15"/>
  <c r="P28" i="15" s="1"/>
  <c r="O29" i="15"/>
  <c r="O28" i="15" s="1"/>
  <c r="N29" i="15"/>
  <c r="M29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8" i="15"/>
  <c r="O18" i="15"/>
  <c r="N18" i="15"/>
  <c r="M18" i="15"/>
  <c r="P16" i="15"/>
  <c r="O16" i="15"/>
  <c r="N16" i="15"/>
  <c r="M16" i="15"/>
  <c r="P15" i="15"/>
  <c r="O15" i="15"/>
  <c r="N15" i="15"/>
  <c r="M15" i="15"/>
  <c r="P14" i="15"/>
  <c r="O14" i="15"/>
  <c r="N14" i="15"/>
  <c r="M14" i="15"/>
  <c r="P13" i="15"/>
  <c r="O13" i="15"/>
  <c r="N13" i="15"/>
  <c r="M13" i="15"/>
  <c r="P12" i="15"/>
  <c r="O12" i="15"/>
  <c r="N12" i="15"/>
  <c r="M12" i="15"/>
  <c r="P11" i="15"/>
  <c r="O11" i="15"/>
  <c r="N11" i="15"/>
  <c r="M11" i="15"/>
  <c r="P10" i="15"/>
  <c r="O10" i="15"/>
  <c r="N10" i="15"/>
  <c r="M10" i="15"/>
  <c r="P8" i="15"/>
  <c r="O8" i="15"/>
  <c r="N8" i="15"/>
  <c r="M8" i="15"/>
  <c r="P7" i="15"/>
  <c r="O7" i="15"/>
  <c r="N7" i="15"/>
  <c r="M7" i="15"/>
  <c r="E72" i="15"/>
  <c r="F72" i="15"/>
  <c r="E74" i="15"/>
  <c r="F74" i="15"/>
  <c r="E75" i="15"/>
  <c r="F75" i="15"/>
  <c r="E76" i="15"/>
  <c r="F76" i="15"/>
  <c r="E77" i="15"/>
  <c r="F77" i="15"/>
  <c r="F78" i="15"/>
  <c r="E63" i="15"/>
  <c r="E62" i="15" s="1"/>
  <c r="E61" i="15" s="1"/>
  <c r="E78" i="15" s="1"/>
  <c r="F63" i="15"/>
  <c r="F62" i="15" s="1"/>
  <c r="F61" i="15" s="1"/>
  <c r="E67" i="15"/>
  <c r="F67" i="15"/>
  <c r="E36" i="15"/>
  <c r="F36" i="15"/>
  <c r="F70" i="15" s="1"/>
  <c r="F79" i="15" s="1"/>
  <c r="E33" i="15"/>
  <c r="E70" i="15" s="1"/>
  <c r="E79" i="15" s="1"/>
  <c r="F33" i="15"/>
  <c r="E28" i="15"/>
  <c r="F28" i="15"/>
  <c r="E19" i="15"/>
  <c r="E17" i="15" s="1"/>
  <c r="F19" i="15"/>
  <c r="F17" i="15" s="1"/>
  <c r="F6" i="15"/>
  <c r="F5" i="15" s="1"/>
  <c r="E6" i="15"/>
  <c r="E5" i="15"/>
  <c r="N36" i="15" l="1"/>
  <c r="O63" i="15"/>
  <c r="O62" i="15" s="1"/>
  <c r="M63" i="15"/>
  <c r="M62" i="15" s="1"/>
  <c r="M61" i="15" s="1"/>
  <c r="N33" i="15"/>
  <c r="N28" i="15"/>
  <c r="N6" i="15"/>
  <c r="N5" i="15" s="1"/>
  <c r="O6" i="15"/>
  <c r="O5" i="15" s="1"/>
  <c r="P6" i="15"/>
  <c r="P5" i="15" s="1"/>
  <c r="F71" i="15"/>
  <c r="M6" i="15"/>
  <c r="M5" i="15" s="1"/>
  <c r="M19" i="15"/>
  <c r="N63" i="15"/>
  <c r="N62" i="15" s="1"/>
  <c r="N61" i="15" s="1"/>
  <c r="E71" i="15"/>
  <c r="N19" i="15"/>
  <c r="O19" i="15"/>
  <c r="P19" i="15"/>
  <c r="M33" i="15"/>
  <c r="N17" i="15"/>
  <c r="O17" i="15"/>
  <c r="O61" i="15"/>
  <c r="P17" i="15"/>
  <c r="P63" i="15"/>
  <c r="P62" i="15" s="1"/>
  <c r="P61" i="15" s="1"/>
  <c r="M17" i="15"/>
  <c r="P95" i="14"/>
  <c r="O95" i="14"/>
  <c r="N95" i="14"/>
  <c r="P94" i="14"/>
  <c r="P93" i="14" s="1"/>
  <c r="O94" i="14"/>
  <c r="O93" i="14" s="1"/>
  <c r="N94" i="14"/>
  <c r="P92" i="14"/>
  <c r="O92" i="14"/>
  <c r="N92" i="14"/>
  <c r="P91" i="14"/>
  <c r="O91" i="14"/>
  <c r="N91" i="14"/>
  <c r="N90" i="14" s="1"/>
  <c r="P89" i="14"/>
  <c r="P87" i="14" s="1"/>
  <c r="O89" i="14"/>
  <c r="N89" i="14"/>
  <c r="P88" i="14"/>
  <c r="O88" i="14"/>
  <c r="N88" i="14"/>
  <c r="P84" i="14"/>
  <c r="O84" i="14"/>
  <c r="N84" i="14"/>
  <c r="P82" i="14"/>
  <c r="O82" i="14"/>
  <c r="N82" i="14"/>
  <c r="P81" i="14"/>
  <c r="O81" i="14"/>
  <c r="N81" i="14"/>
  <c r="P72" i="14"/>
  <c r="O72" i="14"/>
  <c r="N72" i="14"/>
  <c r="P68" i="14"/>
  <c r="O68" i="14"/>
  <c r="N68" i="14"/>
  <c r="P67" i="14"/>
  <c r="P66" i="14" s="1"/>
  <c r="O67" i="14"/>
  <c r="O66" i="14" s="1"/>
  <c r="N67" i="14"/>
  <c r="N66" i="14" s="1"/>
  <c r="P65" i="14"/>
  <c r="O65" i="14"/>
  <c r="N65" i="14"/>
  <c r="P64" i="14"/>
  <c r="O64" i="14"/>
  <c r="N64" i="14"/>
  <c r="P60" i="14"/>
  <c r="O60" i="14"/>
  <c r="N60" i="14"/>
  <c r="P59" i="14"/>
  <c r="O59" i="14"/>
  <c r="N59" i="14"/>
  <c r="P58" i="14"/>
  <c r="O58" i="14"/>
  <c r="N58" i="14"/>
  <c r="P57" i="14"/>
  <c r="O57" i="14"/>
  <c r="N57" i="14"/>
  <c r="P56" i="14"/>
  <c r="O56" i="14"/>
  <c r="N56" i="14"/>
  <c r="P55" i="14"/>
  <c r="O55" i="14"/>
  <c r="N55" i="14"/>
  <c r="P54" i="14"/>
  <c r="O54" i="14"/>
  <c r="N54" i="14"/>
  <c r="P53" i="14"/>
  <c r="O53" i="14"/>
  <c r="N53" i="14"/>
  <c r="P52" i="14"/>
  <c r="O52" i="14"/>
  <c r="N52" i="14"/>
  <c r="P49" i="14"/>
  <c r="O49" i="14"/>
  <c r="N49" i="14"/>
  <c r="P48" i="14"/>
  <c r="O48" i="14"/>
  <c r="N48" i="14"/>
  <c r="P47" i="14"/>
  <c r="O47" i="14"/>
  <c r="N47" i="14"/>
  <c r="P46" i="14"/>
  <c r="O46" i="14"/>
  <c r="N46" i="14"/>
  <c r="P45" i="14"/>
  <c r="O45" i="14"/>
  <c r="N45" i="14"/>
  <c r="P44" i="14"/>
  <c r="O44" i="14"/>
  <c r="N44" i="14"/>
  <c r="P43" i="14"/>
  <c r="O43" i="14"/>
  <c r="N43" i="14"/>
  <c r="P42" i="14"/>
  <c r="O42" i="14"/>
  <c r="N42" i="14"/>
  <c r="P41" i="14"/>
  <c r="O41" i="14"/>
  <c r="N41" i="14"/>
  <c r="P40" i="14"/>
  <c r="O40" i="14"/>
  <c r="N40" i="14"/>
  <c r="P39" i="14"/>
  <c r="O39" i="14"/>
  <c r="N39" i="14"/>
  <c r="P38" i="14"/>
  <c r="O38" i="14"/>
  <c r="N38" i="14"/>
  <c r="P37" i="14"/>
  <c r="O37" i="14"/>
  <c r="N37" i="14"/>
  <c r="P35" i="14"/>
  <c r="O35" i="14"/>
  <c r="N35" i="14"/>
  <c r="P34" i="14"/>
  <c r="O34" i="14"/>
  <c r="N34" i="14"/>
  <c r="P32" i="14"/>
  <c r="O32" i="14"/>
  <c r="N32" i="14"/>
  <c r="P31" i="14"/>
  <c r="O31" i="14"/>
  <c r="N31" i="14"/>
  <c r="P30" i="14"/>
  <c r="O30" i="14"/>
  <c r="N30" i="14"/>
  <c r="P29" i="14"/>
  <c r="P28" i="14" s="1"/>
  <c r="O29" i="14"/>
  <c r="N29" i="14"/>
  <c r="P27" i="14"/>
  <c r="O27" i="14"/>
  <c r="N27" i="14"/>
  <c r="P26" i="14"/>
  <c r="O26" i="14"/>
  <c r="N26" i="14"/>
  <c r="P25" i="14"/>
  <c r="O25" i="14"/>
  <c r="N25" i="14"/>
  <c r="P24" i="14"/>
  <c r="O24" i="14"/>
  <c r="N24" i="14"/>
  <c r="P23" i="14"/>
  <c r="O23" i="14"/>
  <c r="N23" i="14"/>
  <c r="P22" i="14"/>
  <c r="O22" i="14"/>
  <c r="N22" i="14"/>
  <c r="P21" i="14"/>
  <c r="O21" i="14"/>
  <c r="N21" i="14"/>
  <c r="P20" i="14"/>
  <c r="O20" i="14"/>
  <c r="N20" i="14"/>
  <c r="P18" i="14"/>
  <c r="O18" i="14"/>
  <c r="N18" i="14"/>
  <c r="P16" i="14"/>
  <c r="O16" i="14"/>
  <c r="N16" i="14"/>
  <c r="P15" i="14"/>
  <c r="O15" i="14"/>
  <c r="N15" i="14"/>
  <c r="P14" i="14"/>
  <c r="O14" i="14"/>
  <c r="N14" i="14"/>
  <c r="P13" i="14"/>
  <c r="O13" i="14"/>
  <c r="N13" i="14"/>
  <c r="P12" i="14"/>
  <c r="O12" i="14"/>
  <c r="N12" i="14"/>
  <c r="P11" i="14"/>
  <c r="O11" i="14"/>
  <c r="N11" i="14"/>
  <c r="P10" i="14"/>
  <c r="O10" i="14"/>
  <c r="N10" i="14"/>
  <c r="P8" i="14"/>
  <c r="O8" i="14"/>
  <c r="N8" i="14"/>
  <c r="P7" i="14"/>
  <c r="O7" i="14"/>
  <c r="N7" i="14"/>
  <c r="F6" i="14"/>
  <c r="F5" i="14" s="1"/>
  <c r="G6" i="14"/>
  <c r="G5" i="14" s="1"/>
  <c r="F19" i="14"/>
  <c r="F17" i="14" s="1"/>
  <c r="G19" i="14"/>
  <c r="F28" i="14"/>
  <c r="G28" i="14"/>
  <c r="F33" i="14"/>
  <c r="G33" i="14"/>
  <c r="F36" i="14"/>
  <c r="G36" i="14"/>
  <c r="F63" i="14"/>
  <c r="F62" i="14" s="1"/>
  <c r="G63" i="14"/>
  <c r="G62" i="14" s="1"/>
  <c r="F66" i="14"/>
  <c r="G66" i="14"/>
  <c r="F71" i="14"/>
  <c r="G71" i="14"/>
  <c r="F73" i="14"/>
  <c r="G73" i="14"/>
  <c r="F74" i="14"/>
  <c r="G74" i="14"/>
  <c r="F75" i="14"/>
  <c r="G75" i="14"/>
  <c r="F76" i="14"/>
  <c r="G76" i="14"/>
  <c r="F80" i="14"/>
  <c r="G80" i="14"/>
  <c r="F86" i="14"/>
  <c r="G86" i="14"/>
  <c r="L81" i="15"/>
  <c r="K81" i="15"/>
  <c r="G77" i="15"/>
  <c r="D77" i="15"/>
  <c r="C77" i="15"/>
  <c r="B77" i="15"/>
  <c r="G76" i="15"/>
  <c r="D76" i="15"/>
  <c r="C76" i="15"/>
  <c r="B76" i="15"/>
  <c r="G75" i="15"/>
  <c r="D75" i="15"/>
  <c r="C75" i="15"/>
  <c r="B75" i="15"/>
  <c r="G74" i="15"/>
  <c r="D74" i="15"/>
  <c r="C74" i="15"/>
  <c r="B74" i="15"/>
  <c r="L73" i="15"/>
  <c r="G72" i="15"/>
  <c r="D72" i="15"/>
  <c r="C72" i="15"/>
  <c r="B72" i="15"/>
  <c r="B73" i="15" s="1"/>
  <c r="L69" i="15"/>
  <c r="K69" i="15"/>
  <c r="L68" i="15"/>
  <c r="L67" i="15" s="1"/>
  <c r="K68" i="15"/>
  <c r="K67" i="15" s="1"/>
  <c r="G67" i="15"/>
  <c r="D67" i="15"/>
  <c r="C67" i="15"/>
  <c r="B67" i="15"/>
  <c r="L66" i="15"/>
  <c r="K66" i="15"/>
  <c r="L65" i="15"/>
  <c r="K65" i="15"/>
  <c r="L64" i="15"/>
  <c r="K64" i="15"/>
  <c r="G63" i="15"/>
  <c r="G62" i="15" s="1"/>
  <c r="G61" i="15" s="1"/>
  <c r="G78" i="15" s="1"/>
  <c r="D63" i="15"/>
  <c r="D62" i="15" s="1"/>
  <c r="D61" i="15" s="1"/>
  <c r="D78" i="15" s="1"/>
  <c r="C63" i="15"/>
  <c r="C62" i="15" s="1"/>
  <c r="B63" i="15"/>
  <c r="B62" i="15" s="1"/>
  <c r="B61" i="15" s="1"/>
  <c r="B78" i="15" s="1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49" i="15"/>
  <c r="K49" i="15"/>
  <c r="L48" i="15"/>
  <c r="K48" i="15"/>
  <c r="L47" i="15"/>
  <c r="K47" i="15"/>
  <c r="L46" i="15"/>
  <c r="K46" i="15"/>
  <c r="L45" i="15"/>
  <c r="K45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8" i="15"/>
  <c r="K38" i="15"/>
  <c r="L37" i="15"/>
  <c r="K37" i="15"/>
  <c r="G36" i="15"/>
  <c r="D36" i="15"/>
  <c r="C36" i="15"/>
  <c r="B36" i="15"/>
  <c r="L35" i="15"/>
  <c r="K35" i="15"/>
  <c r="L34" i="15"/>
  <c r="K34" i="15"/>
  <c r="K33" i="15" s="1"/>
  <c r="G33" i="15"/>
  <c r="D33" i="15"/>
  <c r="C33" i="15"/>
  <c r="B33" i="15"/>
  <c r="L32" i="15"/>
  <c r="K32" i="15"/>
  <c r="L31" i="15"/>
  <c r="K31" i="15"/>
  <c r="L30" i="15"/>
  <c r="K30" i="15"/>
  <c r="L29" i="15"/>
  <c r="K29" i="15"/>
  <c r="G28" i="15"/>
  <c r="D28" i="15"/>
  <c r="C28" i="15"/>
  <c r="B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G19" i="15"/>
  <c r="D19" i="15"/>
  <c r="C19" i="15"/>
  <c r="B19" i="15"/>
  <c r="L18" i="15"/>
  <c r="K18" i="15"/>
  <c r="G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8" i="15"/>
  <c r="K8" i="15"/>
  <c r="L7" i="15"/>
  <c r="K7" i="15"/>
  <c r="G6" i="15"/>
  <c r="G5" i="15" s="1"/>
  <c r="D6" i="15"/>
  <c r="D5" i="15" s="1"/>
  <c r="C6" i="15"/>
  <c r="C5" i="15" s="1"/>
  <c r="B6" i="15"/>
  <c r="B5" i="15" s="1"/>
  <c r="M95" i="14"/>
  <c r="L95" i="14"/>
  <c r="L93" i="14" s="1"/>
  <c r="K95" i="14"/>
  <c r="M94" i="14"/>
  <c r="L94" i="14"/>
  <c r="K94" i="14"/>
  <c r="M92" i="14"/>
  <c r="L92" i="14"/>
  <c r="K92" i="14"/>
  <c r="M91" i="14"/>
  <c r="L91" i="14"/>
  <c r="K91" i="14"/>
  <c r="C86" i="14"/>
  <c r="M89" i="14"/>
  <c r="L89" i="14"/>
  <c r="K89" i="14"/>
  <c r="M88" i="14"/>
  <c r="L88" i="14"/>
  <c r="K88" i="14"/>
  <c r="D86" i="14"/>
  <c r="M84" i="14"/>
  <c r="L84" i="14"/>
  <c r="K84" i="14"/>
  <c r="M82" i="14"/>
  <c r="L82" i="14"/>
  <c r="K82" i="14"/>
  <c r="M81" i="14"/>
  <c r="L81" i="14"/>
  <c r="K81" i="14"/>
  <c r="E80" i="14"/>
  <c r="D80" i="14"/>
  <c r="C80" i="14"/>
  <c r="B80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M72" i="14"/>
  <c r="L72" i="14"/>
  <c r="E71" i="14"/>
  <c r="D71" i="14"/>
  <c r="C71" i="14"/>
  <c r="B71" i="14"/>
  <c r="M68" i="14"/>
  <c r="L68" i="14"/>
  <c r="K68" i="14"/>
  <c r="M67" i="14"/>
  <c r="M66" i="14" s="1"/>
  <c r="L67" i="14"/>
  <c r="L66" i="14" s="1"/>
  <c r="K67" i="14"/>
  <c r="K66" i="14" s="1"/>
  <c r="E66" i="14"/>
  <c r="D66" i="14"/>
  <c r="C66" i="14"/>
  <c r="B66" i="14"/>
  <c r="M65" i="14"/>
  <c r="L65" i="14"/>
  <c r="K65" i="14"/>
  <c r="M64" i="14"/>
  <c r="L64" i="14"/>
  <c r="K64" i="14"/>
  <c r="E63" i="14"/>
  <c r="E62" i="14" s="1"/>
  <c r="D63" i="14"/>
  <c r="D62" i="14" s="1"/>
  <c r="D61" i="14" s="1"/>
  <c r="D77" i="14" s="1"/>
  <c r="C63" i="14"/>
  <c r="C62" i="14" s="1"/>
  <c r="C61" i="14" s="1"/>
  <c r="C77" i="14" s="1"/>
  <c r="B63" i="14"/>
  <c r="B62" i="14" s="1"/>
  <c r="M60" i="14"/>
  <c r="L60" i="14"/>
  <c r="K60" i="14"/>
  <c r="M59" i="14"/>
  <c r="L59" i="14"/>
  <c r="K59" i="14"/>
  <c r="M58" i="14"/>
  <c r="L58" i="14"/>
  <c r="K58" i="14"/>
  <c r="M57" i="14"/>
  <c r="L57" i="14"/>
  <c r="K57" i="14"/>
  <c r="M56" i="14"/>
  <c r="L56" i="14"/>
  <c r="K56" i="14"/>
  <c r="M55" i="14"/>
  <c r="L55" i="14"/>
  <c r="K55" i="14"/>
  <c r="M54" i="14"/>
  <c r="L54" i="14"/>
  <c r="K54" i="14"/>
  <c r="M53" i="14"/>
  <c r="L53" i="14"/>
  <c r="K53" i="14"/>
  <c r="M52" i="14"/>
  <c r="L52" i="14"/>
  <c r="K52" i="14"/>
  <c r="M49" i="14"/>
  <c r="L49" i="14"/>
  <c r="K49" i="14"/>
  <c r="M48" i="14"/>
  <c r="L48" i="14"/>
  <c r="K48" i="14"/>
  <c r="M47" i="14"/>
  <c r="L47" i="14"/>
  <c r="K47" i="14"/>
  <c r="M46" i="14"/>
  <c r="L46" i="14"/>
  <c r="K46" i="14"/>
  <c r="M45" i="14"/>
  <c r="L45" i="14"/>
  <c r="K45" i="14"/>
  <c r="M44" i="14"/>
  <c r="L44" i="14"/>
  <c r="K44" i="14"/>
  <c r="M43" i="14"/>
  <c r="L43" i="14"/>
  <c r="K43" i="14"/>
  <c r="M42" i="14"/>
  <c r="L42" i="14"/>
  <c r="K42" i="14"/>
  <c r="M41" i="14"/>
  <c r="L41" i="14"/>
  <c r="K41" i="14"/>
  <c r="M40" i="14"/>
  <c r="L40" i="14"/>
  <c r="K40" i="14"/>
  <c r="M39" i="14"/>
  <c r="L39" i="14"/>
  <c r="K39" i="14"/>
  <c r="M38" i="14"/>
  <c r="L38" i="14"/>
  <c r="K38" i="14"/>
  <c r="M37" i="14"/>
  <c r="L37" i="14"/>
  <c r="K37" i="14"/>
  <c r="E36" i="14"/>
  <c r="D36" i="14"/>
  <c r="C36" i="14"/>
  <c r="B36" i="14"/>
  <c r="M35" i="14"/>
  <c r="L35" i="14"/>
  <c r="K35" i="14"/>
  <c r="M34" i="14"/>
  <c r="L34" i="14"/>
  <c r="K34" i="14"/>
  <c r="E33" i="14"/>
  <c r="D33" i="14"/>
  <c r="C33" i="14"/>
  <c r="B33" i="14"/>
  <c r="M32" i="14"/>
  <c r="L32" i="14"/>
  <c r="K32" i="14"/>
  <c r="M31" i="14"/>
  <c r="L31" i="14"/>
  <c r="K31" i="14"/>
  <c r="M30" i="14"/>
  <c r="L30" i="14"/>
  <c r="K30" i="14"/>
  <c r="M29" i="14"/>
  <c r="L29" i="14"/>
  <c r="K29" i="14"/>
  <c r="E28" i="14"/>
  <c r="D28" i="14"/>
  <c r="C28" i="14"/>
  <c r="B28" i="14"/>
  <c r="M27" i="14"/>
  <c r="L27" i="14"/>
  <c r="K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M20" i="14"/>
  <c r="L20" i="14"/>
  <c r="K20" i="14"/>
  <c r="E19" i="14"/>
  <c r="E70" i="14" s="1"/>
  <c r="D19" i="14"/>
  <c r="C19" i="14"/>
  <c r="B19" i="14"/>
  <c r="B70" i="14" s="1"/>
  <c r="M18" i="14"/>
  <c r="L18" i="14"/>
  <c r="K18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M12" i="14"/>
  <c r="L12" i="14"/>
  <c r="K12" i="14"/>
  <c r="M11" i="14"/>
  <c r="L11" i="14"/>
  <c r="K11" i="14"/>
  <c r="M10" i="14"/>
  <c r="L10" i="14"/>
  <c r="K10" i="14"/>
  <c r="M8" i="14"/>
  <c r="L8" i="14"/>
  <c r="K8" i="14"/>
  <c r="M7" i="14"/>
  <c r="L7" i="14"/>
  <c r="K7" i="14"/>
  <c r="E6" i="14"/>
  <c r="D6" i="14"/>
  <c r="D5" i="14" s="1"/>
  <c r="C6" i="14"/>
  <c r="C5" i="14" s="1"/>
  <c r="B6" i="14"/>
  <c r="B5" i="14" s="1"/>
  <c r="E5" i="14"/>
  <c r="I49" i="9"/>
  <c r="J49" i="9"/>
  <c r="K49" i="9"/>
  <c r="L49" i="9"/>
  <c r="I49" i="10"/>
  <c r="J49" i="10"/>
  <c r="K49" i="10"/>
  <c r="L49" i="10"/>
  <c r="E75" i="10"/>
  <c r="D75" i="10"/>
  <c r="C75" i="10"/>
  <c r="B75" i="10"/>
  <c r="E74" i="9"/>
  <c r="D74" i="9"/>
  <c r="C74" i="9"/>
  <c r="B74" i="9"/>
  <c r="H74" i="1"/>
  <c r="G74" i="1"/>
  <c r="F74" i="1"/>
  <c r="E74" i="1"/>
  <c r="D74" i="1"/>
  <c r="C74" i="1"/>
  <c r="B74" i="1"/>
  <c r="N70" i="15" l="1"/>
  <c r="P70" i="15"/>
  <c r="O70" i="15"/>
  <c r="P90" i="14"/>
  <c r="N93" i="14"/>
  <c r="P33" i="14"/>
  <c r="M70" i="15"/>
  <c r="E17" i="14"/>
  <c r="P36" i="14"/>
  <c r="P86" i="14"/>
  <c r="N63" i="14"/>
  <c r="N62" i="14" s="1"/>
  <c r="N61" i="14" s="1"/>
  <c r="N77" i="14" s="1"/>
  <c r="N87" i="14"/>
  <c r="N86" i="14" s="1"/>
  <c r="O90" i="14"/>
  <c r="F70" i="14"/>
  <c r="O6" i="14"/>
  <c r="O5" i="14" s="1"/>
  <c r="O33" i="14"/>
  <c r="O63" i="14"/>
  <c r="O62" i="14" s="1"/>
  <c r="O61" i="14" s="1"/>
  <c r="O77" i="14" s="1"/>
  <c r="O87" i="14"/>
  <c r="O86" i="14" s="1"/>
  <c r="P6" i="14"/>
  <c r="P5" i="14" s="1"/>
  <c r="O28" i="14"/>
  <c r="P63" i="14"/>
  <c r="P62" i="14" s="1"/>
  <c r="P61" i="14" s="1"/>
  <c r="P77" i="14" s="1"/>
  <c r="L28" i="15"/>
  <c r="K19" i="15"/>
  <c r="K17" i="15" s="1"/>
  <c r="K36" i="15"/>
  <c r="L36" i="15"/>
  <c r="K28" i="15"/>
  <c r="K63" i="15"/>
  <c r="K62" i="15" s="1"/>
  <c r="L90" i="14"/>
  <c r="O36" i="14"/>
  <c r="N36" i="14"/>
  <c r="N6" i="14"/>
  <c r="N5" i="14" s="1"/>
  <c r="N28" i="14"/>
  <c r="N33" i="14"/>
  <c r="O19" i="14"/>
  <c r="O17" i="14" s="1"/>
  <c r="L6" i="14"/>
  <c r="L5" i="14" s="1"/>
  <c r="P19" i="14"/>
  <c r="P17" i="14" s="1"/>
  <c r="M36" i="14"/>
  <c r="K63" i="14"/>
  <c r="K62" i="14" s="1"/>
  <c r="K61" i="14" s="1"/>
  <c r="K77" i="14" s="1"/>
  <c r="K93" i="14"/>
  <c r="K6" i="14"/>
  <c r="K5" i="14" s="1"/>
  <c r="M19" i="14"/>
  <c r="M17" i="14" s="1"/>
  <c r="K28" i="14"/>
  <c r="N19" i="14"/>
  <c r="N17" i="14" s="1"/>
  <c r="C71" i="15"/>
  <c r="D71" i="15"/>
  <c r="K6" i="15"/>
  <c r="K5" i="15" s="1"/>
  <c r="L19" i="15"/>
  <c r="L17" i="15" s="1"/>
  <c r="B71" i="15"/>
  <c r="B17" i="15"/>
  <c r="B70" i="15" s="1"/>
  <c r="B79" i="15" s="1"/>
  <c r="G71" i="15"/>
  <c r="L63" i="15"/>
  <c r="L62" i="15" s="1"/>
  <c r="L61" i="15" s="1"/>
  <c r="C61" i="15"/>
  <c r="C78" i="15" s="1"/>
  <c r="L6" i="15"/>
  <c r="L5" i="15" s="1"/>
  <c r="L33" i="15"/>
  <c r="G70" i="15"/>
  <c r="G79" i="15" s="1"/>
  <c r="K61" i="15"/>
  <c r="D17" i="15"/>
  <c r="D70" i="15" s="1"/>
  <c r="D79" i="15" s="1"/>
  <c r="L87" i="14"/>
  <c r="M87" i="14"/>
  <c r="K90" i="14"/>
  <c r="E61" i="14"/>
  <c r="E77" i="14" s="1"/>
  <c r="G61" i="14"/>
  <c r="G77" i="14" s="1"/>
  <c r="B61" i="14"/>
  <c r="B77" i="14" s="1"/>
  <c r="L63" i="14"/>
  <c r="L62" i="14" s="1"/>
  <c r="L61" i="14" s="1"/>
  <c r="L77" i="14" s="1"/>
  <c r="K33" i="14"/>
  <c r="L33" i="14"/>
  <c r="L28" i="14"/>
  <c r="K19" i="14"/>
  <c r="K17" i="14" s="1"/>
  <c r="L19" i="14"/>
  <c r="L17" i="14" s="1"/>
  <c r="L36" i="14"/>
  <c r="M63" i="14"/>
  <c r="M62" i="14" s="1"/>
  <c r="M61" i="14" s="1"/>
  <c r="M77" i="14" s="1"/>
  <c r="B86" i="14"/>
  <c r="F61" i="14"/>
  <c r="F77" i="14" s="1"/>
  <c r="M93" i="14"/>
  <c r="G70" i="14"/>
  <c r="K36" i="14"/>
  <c r="M33" i="14"/>
  <c r="E86" i="14"/>
  <c r="M90" i="14"/>
  <c r="E69" i="14"/>
  <c r="E78" i="14" s="1"/>
  <c r="F69" i="14"/>
  <c r="G17" i="14"/>
  <c r="G69" i="14" s="1"/>
  <c r="B17" i="14"/>
  <c r="B69" i="14" s="1"/>
  <c r="C70" i="14"/>
  <c r="C17" i="14"/>
  <c r="C69" i="14" s="1"/>
  <c r="C78" i="14" s="1"/>
  <c r="D70" i="14"/>
  <c r="M28" i="14"/>
  <c r="M6" i="14"/>
  <c r="M5" i="14" s="1"/>
  <c r="K87" i="14"/>
  <c r="B72" i="14"/>
  <c r="D17" i="14"/>
  <c r="D69" i="14" s="1"/>
  <c r="D78" i="14" s="1"/>
  <c r="C17" i="15"/>
  <c r="C70" i="15" s="1"/>
  <c r="P69" i="14" l="1"/>
  <c r="P78" i="14" s="1"/>
  <c r="L86" i="14"/>
  <c r="O69" i="14"/>
  <c r="O78" i="14" s="1"/>
  <c r="G78" i="14"/>
  <c r="K86" i="14"/>
  <c r="N69" i="14"/>
  <c r="N78" i="14" s="1"/>
  <c r="M69" i="14"/>
  <c r="M78" i="14" s="1"/>
  <c r="M86" i="14"/>
  <c r="C79" i="15"/>
  <c r="K70" i="15"/>
  <c r="L70" i="15"/>
  <c r="B78" i="14"/>
  <c r="L69" i="14"/>
  <c r="L78" i="14" s="1"/>
  <c r="K69" i="14"/>
  <c r="K78" i="14" s="1"/>
  <c r="F78" i="14"/>
  <c r="H75" i="12" l="1"/>
  <c r="G75" i="12"/>
  <c r="F75" i="12"/>
  <c r="E75" i="12"/>
  <c r="D75" i="12"/>
  <c r="C75" i="12"/>
  <c r="B75" i="12"/>
  <c r="H19" i="12"/>
  <c r="G19" i="12"/>
  <c r="F19" i="12"/>
  <c r="E19" i="12"/>
  <c r="D19" i="12"/>
  <c r="C19" i="12"/>
  <c r="B19" i="12"/>
  <c r="F86" i="11"/>
  <c r="B86" i="11"/>
  <c r="E86" i="11"/>
  <c r="H86" i="11"/>
  <c r="G86" i="11"/>
  <c r="D86" i="11"/>
  <c r="C86" i="11"/>
  <c r="H36" i="12"/>
  <c r="G36" i="12"/>
  <c r="F36" i="12"/>
  <c r="E36" i="12"/>
  <c r="D36" i="12"/>
  <c r="C36" i="12"/>
  <c r="H46" i="3"/>
  <c r="G46" i="3"/>
  <c r="F46" i="3"/>
  <c r="E46" i="3"/>
  <c r="D46" i="3"/>
  <c r="C46" i="3"/>
  <c r="B46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G14" i="3" s="1"/>
  <c r="F16" i="3"/>
  <c r="E16" i="3"/>
  <c r="E14" i="3" s="1"/>
  <c r="D16" i="3"/>
  <c r="D14" i="3" s="1"/>
  <c r="C16" i="3"/>
  <c r="B16" i="3"/>
  <c r="F14" i="3"/>
  <c r="C14" i="3"/>
  <c r="B14" i="3"/>
  <c r="H6" i="3"/>
  <c r="H5" i="3" s="1"/>
  <c r="G6" i="3"/>
  <c r="G5" i="3" s="1"/>
  <c r="F6" i="3"/>
  <c r="F5" i="3" s="1"/>
  <c r="E6" i="3"/>
  <c r="E5" i="3" s="1"/>
  <c r="D6" i="3"/>
  <c r="D5" i="3" s="1"/>
  <c r="C6" i="3"/>
  <c r="B6" i="3"/>
  <c r="C5" i="3"/>
  <c r="B5" i="3"/>
  <c r="B50" i="3"/>
  <c r="D34" i="3"/>
  <c r="E34" i="3"/>
  <c r="F34" i="3"/>
  <c r="G34" i="3"/>
  <c r="H34" i="3"/>
  <c r="H80" i="1"/>
  <c r="G80" i="1"/>
  <c r="F80" i="1"/>
  <c r="E80" i="1"/>
  <c r="D80" i="1"/>
  <c r="C80" i="1"/>
  <c r="B80" i="1"/>
  <c r="M19" i="11"/>
  <c r="M75" i="15" l="1"/>
  <c r="N75" i="15"/>
  <c r="K75" i="15"/>
  <c r="O75" i="15"/>
  <c r="L75" i="15"/>
  <c r="P75" i="15"/>
  <c r="H49" i="3"/>
  <c r="C34" i="3"/>
  <c r="C49" i="3" s="1"/>
  <c r="C50" i="3"/>
  <c r="F50" i="3"/>
  <c r="G50" i="3"/>
  <c r="B34" i="3"/>
  <c r="B49" i="3" s="1"/>
  <c r="E50" i="3"/>
  <c r="H50" i="3"/>
  <c r="F49" i="3"/>
  <c r="G49" i="3"/>
  <c r="E49" i="3"/>
  <c r="D49" i="3"/>
  <c r="D50" i="3"/>
  <c r="E73" i="9"/>
  <c r="D73" i="9"/>
  <c r="C73" i="9"/>
  <c r="B73" i="9"/>
  <c r="E36" i="9"/>
  <c r="D36" i="9"/>
  <c r="C36" i="9"/>
  <c r="B36" i="9"/>
  <c r="E93" i="9"/>
  <c r="D93" i="9"/>
  <c r="C93" i="9"/>
  <c r="B93" i="9"/>
  <c r="E90" i="9"/>
  <c r="D90" i="9"/>
  <c r="C90" i="9"/>
  <c r="B90" i="9"/>
  <c r="E87" i="9"/>
  <c r="E86" i="9" s="1"/>
  <c r="D87" i="9"/>
  <c r="D86" i="9" s="1"/>
  <c r="C87" i="9"/>
  <c r="C86" i="9" s="1"/>
  <c r="B87" i="9"/>
  <c r="E36" i="10"/>
  <c r="D36" i="10"/>
  <c r="C36" i="10"/>
  <c r="B36" i="10"/>
  <c r="E74" i="10"/>
  <c r="D74" i="10"/>
  <c r="C74" i="10"/>
  <c r="B74" i="10"/>
  <c r="B86" i="9" l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F73" i="1"/>
  <c r="E73" i="1"/>
  <c r="D73" i="1"/>
  <c r="C73" i="1"/>
  <c r="B73" i="1"/>
  <c r="B71" i="1"/>
  <c r="B72" i="1" s="1"/>
  <c r="E77" i="1"/>
  <c r="D77" i="1"/>
  <c r="C77" i="1"/>
  <c r="B77" i="1"/>
  <c r="H71" i="1"/>
  <c r="G71" i="1"/>
  <c r="F71" i="1"/>
  <c r="E71" i="1"/>
  <c r="C71" i="1"/>
  <c r="C72" i="1" s="1"/>
  <c r="G73" i="1"/>
  <c r="C70" i="1"/>
  <c r="B70" i="1"/>
  <c r="F77" i="1" l="1"/>
  <c r="H77" i="1"/>
  <c r="G77" i="1"/>
  <c r="E78" i="1"/>
  <c r="F78" i="1"/>
  <c r="C78" i="1"/>
  <c r="D78" i="1"/>
  <c r="B78" i="1"/>
  <c r="D71" i="1"/>
  <c r="H73" i="1"/>
  <c r="H66" i="11"/>
  <c r="G66" i="11"/>
  <c r="F66" i="11"/>
  <c r="E66" i="11"/>
  <c r="D66" i="11"/>
  <c r="C66" i="11"/>
  <c r="B66" i="11"/>
  <c r="H63" i="11"/>
  <c r="H62" i="11" s="1"/>
  <c r="G63" i="11"/>
  <c r="G62" i="11" s="1"/>
  <c r="F63" i="11"/>
  <c r="F62" i="11" s="1"/>
  <c r="E63" i="11"/>
  <c r="E62" i="11" s="1"/>
  <c r="D63" i="11"/>
  <c r="D62" i="11" s="1"/>
  <c r="C63" i="11"/>
  <c r="C62" i="11" s="1"/>
  <c r="B63" i="11"/>
  <c r="B62" i="11" s="1"/>
  <c r="E36" i="11"/>
  <c r="F36" i="11"/>
  <c r="H36" i="11"/>
  <c r="C36" i="11"/>
  <c r="B36" i="11"/>
  <c r="H33" i="11"/>
  <c r="G33" i="11"/>
  <c r="F33" i="11"/>
  <c r="E33" i="11"/>
  <c r="D33" i="11"/>
  <c r="C33" i="11"/>
  <c r="B33" i="11"/>
  <c r="H28" i="11"/>
  <c r="G28" i="11"/>
  <c r="F28" i="11"/>
  <c r="E28" i="11"/>
  <c r="D28" i="11"/>
  <c r="C28" i="11"/>
  <c r="B28" i="11"/>
  <c r="H19" i="11"/>
  <c r="G19" i="11"/>
  <c r="F19" i="11"/>
  <c r="E19" i="11"/>
  <c r="D19" i="11"/>
  <c r="C19" i="11"/>
  <c r="B19" i="11"/>
  <c r="H6" i="11"/>
  <c r="H9" i="11" s="1"/>
  <c r="P9" i="14" s="1"/>
  <c r="G6" i="11"/>
  <c r="F6" i="11"/>
  <c r="E6" i="11"/>
  <c r="D6" i="11"/>
  <c r="D9" i="11" s="1"/>
  <c r="L9" i="14" s="1"/>
  <c r="C6" i="11"/>
  <c r="B6" i="11"/>
  <c r="H67" i="12"/>
  <c r="G67" i="12"/>
  <c r="F67" i="12"/>
  <c r="E67" i="12"/>
  <c r="D67" i="12"/>
  <c r="C67" i="12"/>
  <c r="B67" i="12"/>
  <c r="H63" i="12"/>
  <c r="G63" i="12"/>
  <c r="F63" i="12"/>
  <c r="E63" i="12"/>
  <c r="D63" i="12"/>
  <c r="C63" i="12"/>
  <c r="B63" i="12"/>
  <c r="C33" i="12"/>
  <c r="B33" i="12"/>
  <c r="H28" i="12"/>
  <c r="F28" i="12"/>
  <c r="E28" i="12"/>
  <c r="C28" i="12"/>
  <c r="B28" i="12"/>
  <c r="C17" i="12"/>
  <c r="B17" i="12"/>
  <c r="H6" i="12"/>
  <c r="G6" i="12"/>
  <c r="F6" i="12"/>
  <c r="E6" i="12"/>
  <c r="D6" i="12"/>
  <c r="C6" i="12"/>
  <c r="B6" i="12"/>
  <c r="B62" i="12" l="1"/>
  <c r="E62" i="12"/>
  <c r="F62" i="12"/>
  <c r="G62" i="12"/>
  <c r="C62" i="12"/>
  <c r="D62" i="12"/>
  <c r="H62" i="12"/>
  <c r="B9" i="12"/>
  <c r="C5" i="12"/>
  <c r="C9" i="12"/>
  <c r="D5" i="12"/>
  <c r="D9" i="12"/>
  <c r="H9" i="12"/>
  <c r="E9" i="12"/>
  <c r="F9" i="12"/>
  <c r="G9" i="12"/>
  <c r="E5" i="12"/>
  <c r="F5" i="12"/>
  <c r="G5" i="12"/>
  <c r="H5" i="12"/>
  <c r="P9" i="15"/>
  <c r="C5" i="11"/>
  <c r="C9" i="11"/>
  <c r="K9" i="14" s="1"/>
  <c r="F5" i="11"/>
  <c r="F9" i="11"/>
  <c r="N9" i="14" s="1"/>
  <c r="E5" i="11"/>
  <c r="E9" i="11"/>
  <c r="G5" i="11"/>
  <c r="G9" i="11"/>
  <c r="O9" i="14" s="1"/>
  <c r="B5" i="11"/>
  <c r="B9" i="11"/>
  <c r="B70" i="11" s="1"/>
  <c r="H70" i="11"/>
  <c r="D70" i="11"/>
  <c r="D61" i="12"/>
  <c r="B17" i="11"/>
  <c r="C17" i="11"/>
  <c r="H78" i="1"/>
  <c r="H5" i="11"/>
  <c r="C61" i="11"/>
  <c r="D17" i="12"/>
  <c r="D17" i="11"/>
  <c r="B61" i="11"/>
  <c r="D61" i="11"/>
  <c r="G78" i="1"/>
  <c r="C61" i="12"/>
  <c r="B61" i="12"/>
  <c r="E61" i="11"/>
  <c r="E17" i="11"/>
  <c r="F17" i="11"/>
  <c r="H17" i="11"/>
  <c r="G17" i="11"/>
  <c r="E17" i="12"/>
  <c r="G17" i="12"/>
  <c r="H17" i="12"/>
  <c r="F17" i="12"/>
  <c r="G61" i="11"/>
  <c r="H61" i="11"/>
  <c r="F61" i="11"/>
  <c r="E61" i="12"/>
  <c r="D28" i="12"/>
  <c r="G28" i="12"/>
  <c r="D36" i="11"/>
  <c r="D5" i="11"/>
  <c r="G36" i="11"/>
  <c r="B36" i="12"/>
  <c r="B5" i="12"/>
  <c r="F61" i="12" l="1"/>
  <c r="G61" i="12"/>
  <c r="H61" i="12"/>
  <c r="M9" i="15"/>
  <c r="O9" i="15"/>
  <c r="K9" i="15"/>
  <c r="L9" i="15"/>
  <c r="N9" i="15"/>
  <c r="F70" i="11"/>
  <c r="C70" i="11"/>
  <c r="K70" i="14" s="1"/>
  <c r="M9" i="14"/>
  <c r="E70" i="11"/>
  <c r="M70" i="14" s="1"/>
  <c r="E71" i="12"/>
  <c r="F71" i="12"/>
  <c r="H71" i="12"/>
  <c r="L70" i="14"/>
  <c r="P70" i="14"/>
  <c r="N70" i="14"/>
  <c r="G70" i="11"/>
  <c r="G71" i="12"/>
  <c r="D71" i="12"/>
  <c r="H92" i="13"/>
  <c r="H91" i="13"/>
  <c r="H90" i="13" s="1"/>
  <c r="H89" i="13"/>
  <c r="H88" i="13"/>
  <c r="H87" i="13" s="1"/>
  <c r="H86" i="13"/>
  <c r="H85" i="13"/>
  <c r="H81" i="13"/>
  <c r="H79" i="13"/>
  <c r="H78" i="13"/>
  <c r="H65" i="13"/>
  <c r="H64" i="13"/>
  <c r="H63" i="13" s="1"/>
  <c r="H62" i="13"/>
  <c r="H61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2" i="13"/>
  <c r="H31" i="13"/>
  <c r="H29" i="13"/>
  <c r="H28" i="13"/>
  <c r="H27" i="13"/>
  <c r="H26" i="13"/>
  <c r="H24" i="13"/>
  <c r="H23" i="13"/>
  <c r="H22" i="13"/>
  <c r="H21" i="13"/>
  <c r="H20" i="13"/>
  <c r="H19" i="13"/>
  <c r="H18" i="13"/>
  <c r="H17" i="13"/>
  <c r="H15" i="13"/>
  <c r="H13" i="13"/>
  <c r="H12" i="13"/>
  <c r="H11" i="13"/>
  <c r="H10" i="13"/>
  <c r="H9" i="13"/>
  <c r="H8" i="13"/>
  <c r="H7" i="13"/>
  <c r="P71" i="15" l="1"/>
  <c r="N71" i="15"/>
  <c r="L71" i="15"/>
  <c r="O71" i="15"/>
  <c r="M71" i="15"/>
  <c r="O70" i="14"/>
  <c r="H60" i="13"/>
  <c r="H59" i="13" s="1"/>
  <c r="H58" i="13" s="1"/>
  <c r="H74" i="13" s="1"/>
  <c r="H6" i="13"/>
  <c r="H5" i="13" s="1"/>
  <c r="H84" i="13"/>
  <c r="H83" i="13" s="1"/>
  <c r="H30" i="13"/>
  <c r="H77" i="13"/>
  <c r="H25" i="13"/>
  <c r="H16" i="13"/>
  <c r="H14" i="13" s="1"/>
  <c r="Z95" i="11" l="1"/>
  <c r="Z94" i="11"/>
  <c r="Z92" i="11"/>
  <c r="Z91" i="11"/>
  <c r="Z90" i="11" s="1"/>
  <c r="Z89" i="11"/>
  <c r="Z88" i="11"/>
  <c r="Z84" i="11"/>
  <c r="Z82" i="11"/>
  <c r="Z81" i="11"/>
  <c r="Z68" i="11"/>
  <c r="Z67" i="11"/>
  <c r="Z66" i="11" s="1"/>
  <c r="Z65" i="11"/>
  <c r="Z64" i="11"/>
  <c r="Z60" i="11"/>
  <c r="Z59" i="11"/>
  <c r="Z58" i="11"/>
  <c r="Z57" i="11"/>
  <c r="Z56" i="11"/>
  <c r="Z55" i="11"/>
  <c r="Z54" i="11"/>
  <c r="Z53" i="11"/>
  <c r="Z51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5" i="11"/>
  <c r="Z34" i="11"/>
  <c r="Z32" i="11"/>
  <c r="Z31" i="11"/>
  <c r="Z30" i="11"/>
  <c r="Z29" i="11"/>
  <c r="Z27" i="11"/>
  <c r="Z26" i="11"/>
  <c r="Z25" i="11"/>
  <c r="Z24" i="11"/>
  <c r="Z23" i="11"/>
  <c r="Z22" i="11"/>
  <c r="Z21" i="11"/>
  <c r="Z20" i="11"/>
  <c r="Z18" i="11"/>
  <c r="Z16" i="11"/>
  <c r="Z15" i="11"/>
  <c r="Z14" i="11"/>
  <c r="Z13" i="11"/>
  <c r="Z12" i="11"/>
  <c r="Z11" i="11"/>
  <c r="Z10" i="11"/>
  <c r="Z8" i="11"/>
  <c r="Z7" i="11"/>
  <c r="Q93" i="11"/>
  <c r="Q90" i="11"/>
  <c r="Q87" i="11"/>
  <c r="Q80" i="11"/>
  <c r="Q76" i="11"/>
  <c r="Q75" i="11"/>
  <c r="Q73" i="11"/>
  <c r="Q71" i="11"/>
  <c r="Q66" i="11"/>
  <c r="Q63" i="11"/>
  <c r="Q62" i="11" s="1"/>
  <c r="Q52" i="11"/>
  <c r="Z52" i="11" s="1"/>
  <c r="Q28" i="11"/>
  <c r="Q19" i="11"/>
  <c r="Q6" i="11"/>
  <c r="H33" i="13"/>
  <c r="H66" i="13" s="1"/>
  <c r="H71" i="11"/>
  <c r="P71" i="14" s="1"/>
  <c r="H73" i="11"/>
  <c r="P73" i="14" s="1"/>
  <c r="P74" i="14"/>
  <c r="H75" i="11"/>
  <c r="P75" i="14" s="1"/>
  <c r="H76" i="11"/>
  <c r="P76" i="14" s="1"/>
  <c r="H80" i="11"/>
  <c r="P80" i="14" s="1"/>
  <c r="Q5" i="11" l="1"/>
  <c r="Q86" i="11"/>
  <c r="Z93" i="11"/>
  <c r="H75" i="13"/>
  <c r="Z80" i="11"/>
  <c r="Q36" i="11"/>
  <c r="Z33" i="11"/>
  <c r="Q17" i="11"/>
  <c r="Z87" i="11"/>
  <c r="Z86" i="11" s="1"/>
  <c r="Q61" i="11"/>
  <c r="Q77" i="11" s="1"/>
  <c r="Z63" i="11"/>
  <c r="Z62" i="11" s="1"/>
  <c r="Z61" i="11" s="1"/>
  <c r="Z77" i="11" s="1"/>
  <c r="H69" i="13"/>
  <c r="H68" i="13"/>
  <c r="Z75" i="11"/>
  <c r="H72" i="13"/>
  <c r="Z76" i="11"/>
  <c r="H73" i="13"/>
  <c r="Z28" i="11"/>
  <c r="Z74" i="11"/>
  <c r="H71" i="13"/>
  <c r="Z73" i="11"/>
  <c r="H70" i="13"/>
  <c r="H77" i="11"/>
  <c r="Z36" i="11"/>
  <c r="Z71" i="11"/>
  <c r="Z19" i="11"/>
  <c r="Z17" i="11" s="1"/>
  <c r="Z6" i="11"/>
  <c r="Z5" i="11" s="1"/>
  <c r="H69" i="11"/>
  <c r="H77" i="12"/>
  <c r="H76" i="12"/>
  <c r="P76" i="15" s="1"/>
  <c r="H74" i="12"/>
  <c r="H72" i="12"/>
  <c r="P72" i="15" s="1"/>
  <c r="P77" i="15" l="1"/>
  <c r="P74" i="15"/>
  <c r="Q70" i="11"/>
  <c r="Z70" i="11" s="1"/>
  <c r="Z9" i="11"/>
  <c r="Q69" i="11"/>
  <c r="Q78" i="11" s="1"/>
  <c r="Z72" i="11"/>
  <c r="H78" i="11"/>
  <c r="Z69" i="11"/>
  <c r="Z78" i="11" s="1"/>
  <c r="H67" i="13"/>
  <c r="H78" i="12"/>
  <c r="H70" i="12"/>
  <c r="P78" i="15" l="1"/>
  <c r="P79" i="15" s="1"/>
  <c r="H79" i="12"/>
  <c r="H57" i="3"/>
  <c r="H55" i="3"/>
  <c r="H54" i="3"/>
  <c r="H53" i="3"/>
  <c r="H52" i="3"/>
  <c r="H60" i="3" l="1"/>
  <c r="G92" i="13" l="1"/>
  <c r="G91" i="13"/>
  <c r="G89" i="13"/>
  <c r="G88" i="13"/>
  <c r="G86" i="13"/>
  <c r="G85" i="13"/>
  <c r="G84" i="13" s="1"/>
  <c r="G81" i="13"/>
  <c r="G79" i="13"/>
  <c r="G78" i="13"/>
  <c r="G7" i="13"/>
  <c r="G8" i="13"/>
  <c r="G10" i="13"/>
  <c r="G11" i="13"/>
  <c r="G12" i="13"/>
  <c r="G13" i="13"/>
  <c r="G15" i="13"/>
  <c r="G17" i="13"/>
  <c r="G18" i="13"/>
  <c r="G19" i="13"/>
  <c r="G20" i="13"/>
  <c r="G21" i="13"/>
  <c r="G22" i="13"/>
  <c r="G23" i="13"/>
  <c r="G24" i="13"/>
  <c r="G26" i="13"/>
  <c r="G27" i="13"/>
  <c r="G28" i="13"/>
  <c r="G29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61" i="13"/>
  <c r="G62" i="13"/>
  <c r="G64" i="13"/>
  <c r="G63" i="13" s="1"/>
  <c r="G65" i="13"/>
  <c r="G6" i="13" l="1"/>
  <c r="G5" i="13" s="1"/>
  <c r="G60" i="13"/>
  <c r="G59" i="13" s="1"/>
  <c r="G58" i="13" s="1"/>
  <c r="G74" i="13" s="1"/>
  <c r="G77" i="13"/>
  <c r="G90" i="13"/>
  <c r="G87" i="13"/>
  <c r="G25" i="13"/>
  <c r="G30" i="13"/>
  <c r="G16" i="13"/>
  <c r="G14" i="13" s="1"/>
  <c r="I41" i="10"/>
  <c r="J41" i="10"/>
  <c r="K41" i="10"/>
  <c r="L41" i="10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J13" i="10"/>
  <c r="L13" i="10"/>
  <c r="I14" i="10"/>
  <c r="J14" i="10"/>
  <c r="K14" i="10"/>
  <c r="L14" i="10"/>
  <c r="I15" i="10"/>
  <c r="J15" i="10"/>
  <c r="K15" i="10"/>
  <c r="L15" i="10"/>
  <c r="I41" i="9"/>
  <c r="J41" i="9"/>
  <c r="K41" i="9"/>
  <c r="L41" i="9"/>
  <c r="I42" i="9"/>
  <c r="J42" i="9"/>
  <c r="K42" i="9"/>
  <c r="L42" i="9"/>
  <c r="I43" i="9"/>
  <c r="J43" i="9"/>
  <c r="K43" i="9"/>
  <c r="L43" i="9"/>
  <c r="I14" i="9"/>
  <c r="J14" i="9"/>
  <c r="K14" i="9"/>
  <c r="L14" i="9"/>
  <c r="I15" i="9"/>
  <c r="J15" i="9"/>
  <c r="K15" i="9"/>
  <c r="L15" i="9"/>
  <c r="G66" i="13" l="1"/>
  <c r="G83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1" i="11"/>
  <c r="U41" i="11"/>
  <c r="V41" i="11"/>
  <c r="W41" i="11"/>
  <c r="X41" i="11"/>
  <c r="Y41" i="11"/>
  <c r="T42" i="11"/>
  <c r="U42" i="11"/>
  <c r="V42" i="11"/>
  <c r="W42" i="11"/>
  <c r="X42" i="11"/>
  <c r="Y42" i="11"/>
  <c r="T43" i="11"/>
  <c r="U43" i="11"/>
  <c r="V43" i="11"/>
  <c r="W43" i="11"/>
  <c r="X43" i="11"/>
  <c r="Y43" i="11"/>
  <c r="P76" i="11"/>
  <c r="O76" i="11"/>
  <c r="N76" i="11"/>
  <c r="M76" i="11"/>
  <c r="L76" i="11"/>
  <c r="K76" i="11"/>
  <c r="P75" i="11"/>
  <c r="O75" i="11"/>
  <c r="N75" i="11"/>
  <c r="M75" i="11"/>
  <c r="L75" i="11"/>
  <c r="K75" i="11"/>
  <c r="P73" i="11"/>
  <c r="O73" i="11"/>
  <c r="N73" i="11"/>
  <c r="M73" i="11"/>
  <c r="L73" i="11"/>
  <c r="K73" i="11"/>
  <c r="P71" i="11"/>
  <c r="O71" i="11"/>
  <c r="N71" i="11"/>
  <c r="M71" i="11"/>
  <c r="M72" i="11" s="1"/>
  <c r="L71" i="11"/>
  <c r="L72" i="11" s="1"/>
  <c r="K71" i="11"/>
  <c r="K72" i="11" s="1"/>
  <c r="G75" i="13" l="1"/>
  <c r="O74" i="14"/>
  <c r="N74" i="14"/>
  <c r="M74" i="14"/>
  <c r="L74" i="14"/>
  <c r="K74" i="14"/>
  <c r="G73" i="11"/>
  <c r="O73" i="14" s="1"/>
  <c r="F73" i="11"/>
  <c r="N73" i="14" s="1"/>
  <c r="E73" i="11"/>
  <c r="M73" i="14" s="1"/>
  <c r="D73" i="11"/>
  <c r="L73" i="14" s="1"/>
  <c r="C73" i="11"/>
  <c r="K73" i="14" s="1"/>
  <c r="B73" i="11"/>
  <c r="G74" i="12"/>
  <c r="F74" i="12"/>
  <c r="E74" i="12"/>
  <c r="D74" i="12"/>
  <c r="C74" i="12"/>
  <c r="B74" i="12"/>
  <c r="K13" i="10"/>
  <c r="I13" i="10"/>
  <c r="N74" i="15" l="1"/>
  <c r="O74" i="15"/>
  <c r="L74" i="15"/>
  <c r="M74" i="15"/>
  <c r="K74" i="15"/>
  <c r="L13" i="9"/>
  <c r="X13" i="11"/>
  <c r="G70" i="13"/>
  <c r="G71" i="13"/>
  <c r="Y13" i="11"/>
  <c r="K13" i="9"/>
  <c r="W13" i="11"/>
  <c r="J13" i="9"/>
  <c r="V13" i="11"/>
  <c r="I13" i="9"/>
  <c r="U13" i="11"/>
  <c r="G76" i="12" l="1"/>
  <c r="O76" i="15" s="1"/>
  <c r="F76" i="12"/>
  <c r="N76" i="15" s="1"/>
  <c r="E76" i="12"/>
  <c r="M76" i="15" s="1"/>
  <c r="D76" i="12"/>
  <c r="L76" i="15" s="1"/>
  <c r="C76" i="12"/>
  <c r="K76" i="15" s="1"/>
  <c r="B76" i="12"/>
  <c r="P6" i="11" l="1"/>
  <c r="P70" i="11" s="1"/>
  <c r="O6" i="11"/>
  <c r="O70" i="11" s="1"/>
  <c r="N6" i="11"/>
  <c r="N70" i="11" s="1"/>
  <c r="B41" i="13" l="1"/>
  <c r="C41" i="13"/>
  <c r="D41" i="13"/>
  <c r="E41" i="13"/>
  <c r="F41" i="13"/>
  <c r="L95" i="9" l="1"/>
  <c r="K95" i="9"/>
  <c r="J95" i="9"/>
  <c r="I95" i="9"/>
  <c r="L94" i="9"/>
  <c r="K94" i="9"/>
  <c r="J94" i="9"/>
  <c r="I94" i="9"/>
  <c r="L92" i="9"/>
  <c r="K92" i="9"/>
  <c r="J92" i="9"/>
  <c r="I92" i="9"/>
  <c r="L91" i="9"/>
  <c r="K91" i="9"/>
  <c r="J91" i="9"/>
  <c r="I91" i="9"/>
  <c r="L89" i="9"/>
  <c r="K89" i="9"/>
  <c r="J89" i="9"/>
  <c r="I89" i="9"/>
  <c r="L88" i="9"/>
  <c r="K88" i="9"/>
  <c r="J88" i="9"/>
  <c r="I88" i="9"/>
  <c r="L84" i="9"/>
  <c r="K84" i="9"/>
  <c r="J84" i="9"/>
  <c r="I84" i="9"/>
  <c r="L82" i="9"/>
  <c r="K82" i="9"/>
  <c r="J82" i="9"/>
  <c r="I82" i="9"/>
  <c r="L81" i="9"/>
  <c r="K81" i="9"/>
  <c r="J81" i="9"/>
  <c r="I81" i="9"/>
  <c r="L68" i="9"/>
  <c r="K68" i="9"/>
  <c r="J68" i="9"/>
  <c r="I68" i="9"/>
  <c r="L67" i="9"/>
  <c r="K67" i="9"/>
  <c r="J67" i="9"/>
  <c r="I67" i="9"/>
  <c r="L65" i="9"/>
  <c r="K65" i="9"/>
  <c r="J65" i="9"/>
  <c r="I65" i="9"/>
  <c r="L64" i="9"/>
  <c r="K64" i="9"/>
  <c r="J64" i="9"/>
  <c r="I64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60" i="9"/>
  <c r="J60" i="9"/>
  <c r="K60" i="9"/>
  <c r="L60" i="9"/>
  <c r="I40" i="9"/>
  <c r="J40" i="9"/>
  <c r="K40" i="9"/>
  <c r="L40" i="9"/>
  <c r="I44" i="9"/>
  <c r="J44" i="9"/>
  <c r="K44" i="9"/>
  <c r="L44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53" i="9"/>
  <c r="J53" i="9"/>
  <c r="K53" i="9"/>
  <c r="L53" i="9"/>
  <c r="L39" i="9"/>
  <c r="K39" i="9"/>
  <c r="J39" i="9"/>
  <c r="I39" i="9"/>
  <c r="L38" i="9"/>
  <c r="K38" i="9"/>
  <c r="J38" i="9"/>
  <c r="I38" i="9"/>
  <c r="L37" i="9"/>
  <c r="K37" i="9"/>
  <c r="J37" i="9"/>
  <c r="I37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1" i="10"/>
  <c r="K81" i="10"/>
  <c r="J81" i="10"/>
  <c r="I81" i="10"/>
  <c r="L66" i="10"/>
  <c r="K66" i="10"/>
  <c r="J66" i="10"/>
  <c r="I66" i="10"/>
  <c r="L69" i="10"/>
  <c r="K69" i="10"/>
  <c r="J69" i="10"/>
  <c r="I69" i="10"/>
  <c r="L68" i="10"/>
  <c r="K68" i="10"/>
  <c r="J68" i="10"/>
  <c r="I68" i="10"/>
  <c r="L65" i="10"/>
  <c r="K65" i="10"/>
  <c r="J65" i="10"/>
  <c r="I65" i="10"/>
  <c r="L64" i="10"/>
  <c r="K64" i="10"/>
  <c r="J64" i="10"/>
  <c r="I64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46" i="10"/>
  <c r="J46" i="10"/>
  <c r="K46" i="10"/>
  <c r="L46" i="10"/>
  <c r="I47" i="10"/>
  <c r="J47" i="10"/>
  <c r="K47" i="10"/>
  <c r="L47" i="10"/>
  <c r="I48" i="10"/>
  <c r="J48" i="10"/>
  <c r="K48" i="10"/>
  <c r="L48" i="10"/>
  <c r="I53" i="10"/>
  <c r="J53" i="10"/>
  <c r="K53" i="10"/>
  <c r="L53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7" i="10"/>
  <c r="K37" i="10"/>
  <c r="J37" i="10"/>
  <c r="I37" i="10"/>
  <c r="L35" i="10"/>
  <c r="K35" i="10"/>
  <c r="J35" i="10"/>
  <c r="I35" i="10"/>
  <c r="L34" i="10"/>
  <c r="K34" i="10"/>
  <c r="J34" i="10"/>
  <c r="I34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9" i="10"/>
  <c r="K29" i="10"/>
  <c r="J29" i="10"/>
  <c r="I29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F92" i="13" l="1"/>
  <c r="E92" i="13"/>
  <c r="D92" i="13"/>
  <c r="C92" i="13"/>
  <c r="B92" i="13"/>
  <c r="F91" i="13"/>
  <c r="E91" i="13"/>
  <c r="E90" i="13" s="1"/>
  <c r="D91" i="13"/>
  <c r="C91" i="13"/>
  <c r="B91" i="13"/>
  <c r="F89" i="13"/>
  <c r="E89" i="13"/>
  <c r="D89" i="13"/>
  <c r="C89" i="13"/>
  <c r="B89" i="13"/>
  <c r="F88" i="13"/>
  <c r="E88" i="13"/>
  <c r="D88" i="13"/>
  <c r="C88" i="13"/>
  <c r="B88" i="13"/>
  <c r="F86" i="13"/>
  <c r="E86" i="13"/>
  <c r="D86" i="13"/>
  <c r="C86" i="13"/>
  <c r="B86" i="13"/>
  <c r="F85" i="13"/>
  <c r="E85" i="13"/>
  <c r="D85" i="13"/>
  <c r="C85" i="13"/>
  <c r="B85" i="13"/>
  <c r="F81" i="13"/>
  <c r="E81" i="13"/>
  <c r="D81" i="13"/>
  <c r="C81" i="13"/>
  <c r="B81" i="13"/>
  <c r="F79" i="13"/>
  <c r="E79" i="13"/>
  <c r="D79" i="13"/>
  <c r="C79" i="13"/>
  <c r="B79" i="13"/>
  <c r="F78" i="13"/>
  <c r="E78" i="13"/>
  <c r="D78" i="13"/>
  <c r="C78" i="13"/>
  <c r="B78" i="13"/>
  <c r="F65" i="13"/>
  <c r="E65" i="13"/>
  <c r="D65" i="13"/>
  <c r="C65" i="13"/>
  <c r="B65" i="13"/>
  <c r="F64" i="13"/>
  <c r="F63" i="13" s="1"/>
  <c r="E64" i="13"/>
  <c r="E63" i="13" s="1"/>
  <c r="D64" i="13"/>
  <c r="D63" i="13" s="1"/>
  <c r="C64" i="13"/>
  <c r="C63" i="13" s="1"/>
  <c r="B64" i="13"/>
  <c r="B63" i="13" s="1"/>
  <c r="F62" i="13"/>
  <c r="E62" i="13"/>
  <c r="D62" i="13"/>
  <c r="C62" i="13"/>
  <c r="B62" i="13"/>
  <c r="F61" i="13"/>
  <c r="E61" i="13"/>
  <c r="D61" i="13"/>
  <c r="C61" i="13"/>
  <c r="B6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2" i="13"/>
  <c r="E32" i="13"/>
  <c r="D32" i="13"/>
  <c r="C32" i="13"/>
  <c r="B32" i="13"/>
  <c r="F31" i="13"/>
  <c r="E31" i="13"/>
  <c r="D31" i="13"/>
  <c r="C31" i="13"/>
  <c r="B31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B7" i="13"/>
  <c r="Y12" i="11"/>
  <c r="X12" i="11"/>
  <c r="W12" i="11"/>
  <c r="G77" i="12"/>
  <c r="F77" i="12"/>
  <c r="E77" i="12"/>
  <c r="D77" i="12"/>
  <c r="C77" i="12"/>
  <c r="B77" i="12"/>
  <c r="G72" i="12"/>
  <c r="O72" i="15" s="1"/>
  <c r="F72" i="12"/>
  <c r="N72" i="15" s="1"/>
  <c r="E72" i="12"/>
  <c r="M72" i="15" s="1"/>
  <c r="D72" i="12"/>
  <c r="L72" i="15" s="1"/>
  <c r="C72" i="12"/>
  <c r="K72" i="15" s="1"/>
  <c r="B72" i="12"/>
  <c r="Y95" i="11"/>
  <c r="X95" i="11"/>
  <c r="W95" i="11"/>
  <c r="V95" i="11"/>
  <c r="U95" i="11"/>
  <c r="T95" i="11"/>
  <c r="Y94" i="11"/>
  <c r="X94" i="11"/>
  <c r="W94" i="11"/>
  <c r="V94" i="11"/>
  <c r="U94" i="11"/>
  <c r="T94" i="11"/>
  <c r="P93" i="11"/>
  <c r="O93" i="11"/>
  <c r="N93" i="11"/>
  <c r="M93" i="11"/>
  <c r="L93" i="11"/>
  <c r="K93" i="11"/>
  <c r="Y92" i="11"/>
  <c r="X92" i="11"/>
  <c r="W92" i="11"/>
  <c r="V92" i="11"/>
  <c r="U92" i="11"/>
  <c r="T92" i="11"/>
  <c r="Y91" i="11"/>
  <c r="X91" i="11"/>
  <c r="W91" i="11"/>
  <c r="V91" i="11"/>
  <c r="U91" i="11"/>
  <c r="T91" i="11"/>
  <c r="P90" i="11"/>
  <c r="O90" i="11"/>
  <c r="N90" i="11"/>
  <c r="M90" i="11"/>
  <c r="L90" i="11"/>
  <c r="K90" i="11"/>
  <c r="Y89" i="11"/>
  <c r="X89" i="11"/>
  <c r="W89" i="11"/>
  <c r="V89" i="11"/>
  <c r="U89" i="11"/>
  <c r="T89" i="11"/>
  <c r="Y88" i="11"/>
  <c r="X88" i="11"/>
  <c r="W88" i="11"/>
  <c r="V88" i="11"/>
  <c r="U88" i="11"/>
  <c r="T88" i="11"/>
  <c r="P87" i="11"/>
  <c r="O87" i="11"/>
  <c r="N87" i="11"/>
  <c r="M87" i="11"/>
  <c r="L87" i="11"/>
  <c r="K87" i="11"/>
  <c r="Y84" i="11"/>
  <c r="X84" i="11"/>
  <c r="W84" i="11"/>
  <c r="V84" i="11"/>
  <c r="U84" i="11"/>
  <c r="T84" i="11"/>
  <c r="Y82" i="11"/>
  <c r="X82" i="11"/>
  <c r="W82" i="11"/>
  <c r="V82" i="11"/>
  <c r="U82" i="11"/>
  <c r="T82" i="11"/>
  <c r="Y81" i="11"/>
  <c r="X81" i="11"/>
  <c r="W81" i="11"/>
  <c r="V81" i="11"/>
  <c r="U81" i="11"/>
  <c r="T81" i="11"/>
  <c r="P80" i="11"/>
  <c r="O80" i="11"/>
  <c r="N80" i="11"/>
  <c r="M80" i="11"/>
  <c r="L80" i="11"/>
  <c r="K80" i="11"/>
  <c r="G80" i="11"/>
  <c r="O80" i="14" s="1"/>
  <c r="F80" i="11"/>
  <c r="N80" i="14" s="1"/>
  <c r="E80" i="11"/>
  <c r="M80" i="14" s="1"/>
  <c r="D80" i="11"/>
  <c r="L80" i="14" s="1"/>
  <c r="C80" i="11"/>
  <c r="K80" i="14" s="1"/>
  <c r="B80" i="11"/>
  <c r="G76" i="11"/>
  <c r="O76" i="14" s="1"/>
  <c r="F76" i="11"/>
  <c r="N76" i="14" s="1"/>
  <c r="E76" i="11"/>
  <c r="M76" i="14" s="1"/>
  <c r="D76" i="11"/>
  <c r="L76" i="14" s="1"/>
  <c r="C76" i="11"/>
  <c r="K76" i="14" s="1"/>
  <c r="B76" i="11"/>
  <c r="T76" i="11" s="1"/>
  <c r="G75" i="11"/>
  <c r="O75" i="14" s="1"/>
  <c r="F75" i="11"/>
  <c r="N75" i="14" s="1"/>
  <c r="E75" i="11"/>
  <c r="M75" i="14" s="1"/>
  <c r="D75" i="11"/>
  <c r="L75" i="14" s="1"/>
  <c r="C75" i="11"/>
  <c r="K75" i="14" s="1"/>
  <c r="B75" i="11"/>
  <c r="T75" i="11" s="1"/>
  <c r="G71" i="11"/>
  <c r="O71" i="14" s="1"/>
  <c r="F71" i="11"/>
  <c r="N71" i="14" s="1"/>
  <c r="E71" i="11"/>
  <c r="M71" i="14" s="1"/>
  <c r="D71" i="11"/>
  <c r="L71" i="14" s="1"/>
  <c r="C71" i="11"/>
  <c r="B71" i="11"/>
  <c r="B72" i="11" s="1"/>
  <c r="Y68" i="11"/>
  <c r="X68" i="11"/>
  <c r="W68" i="11"/>
  <c r="V68" i="11"/>
  <c r="U68" i="11"/>
  <c r="T68" i="11"/>
  <c r="Y67" i="11"/>
  <c r="Y66" i="11" s="1"/>
  <c r="X67" i="11"/>
  <c r="X66" i="11" s="1"/>
  <c r="W67" i="11"/>
  <c r="W66" i="11" s="1"/>
  <c r="V67" i="11"/>
  <c r="V66" i="11" s="1"/>
  <c r="U67" i="11"/>
  <c r="U66" i="11" s="1"/>
  <c r="T67" i="11"/>
  <c r="T66" i="11" s="1"/>
  <c r="P66" i="11"/>
  <c r="O66" i="11"/>
  <c r="N66" i="11"/>
  <c r="M66" i="11"/>
  <c r="L66" i="11"/>
  <c r="K66" i="11"/>
  <c r="Y65" i="11"/>
  <c r="X65" i="11"/>
  <c r="W65" i="11"/>
  <c r="V65" i="11"/>
  <c r="U65" i="11"/>
  <c r="T65" i="11"/>
  <c r="Y64" i="11"/>
  <c r="X64" i="11"/>
  <c r="W64" i="11"/>
  <c r="V64" i="11"/>
  <c r="U64" i="11"/>
  <c r="T64" i="11"/>
  <c r="P63" i="11"/>
  <c r="P62" i="11" s="1"/>
  <c r="O63" i="11"/>
  <c r="O62" i="11" s="1"/>
  <c r="N63" i="11"/>
  <c r="N62" i="11" s="1"/>
  <c r="M63" i="11"/>
  <c r="M62" i="11" s="1"/>
  <c r="L63" i="11"/>
  <c r="L62" i="11" s="1"/>
  <c r="K63" i="11"/>
  <c r="K62" i="11" s="1"/>
  <c r="B77" i="11"/>
  <c r="Y60" i="11"/>
  <c r="X60" i="11"/>
  <c r="W60" i="11"/>
  <c r="V60" i="11"/>
  <c r="U60" i="11"/>
  <c r="T60" i="1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X57" i="11"/>
  <c r="W57" i="11"/>
  <c r="V57" i="11"/>
  <c r="U57" i="11"/>
  <c r="T57" i="11"/>
  <c r="Y56" i="11"/>
  <c r="X56" i="11"/>
  <c r="W56" i="11"/>
  <c r="V56" i="11"/>
  <c r="U56" i="1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Y53" i="11"/>
  <c r="X53" i="11"/>
  <c r="W53" i="11"/>
  <c r="V53" i="11"/>
  <c r="U53" i="11"/>
  <c r="T53" i="11"/>
  <c r="P52" i="11"/>
  <c r="Y52" i="11" s="1"/>
  <c r="O52" i="11"/>
  <c r="O36" i="11" s="1"/>
  <c r="N52" i="11"/>
  <c r="W52" i="11" s="1"/>
  <c r="M52" i="11"/>
  <c r="V52" i="11" s="1"/>
  <c r="L52" i="11"/>
  <c r="U52" i="11" s="1"/>
  <c r="K52" i="11"/>
  <c r="T52" i="11" s="1"/>
  <c r="Y51" i="11"/>
  <c r="X51" i="11"/>
  <c r="W51" i="11"/>
  <c r="V51" i="11"/>
  <c r="U51" i="11"/>
  <c r="T51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Y46" i="11"/>
  <c r="X46" i="11"/>
  <c r="W46" i="11"/>
  <c r="V46" i="11"/>
  <c r="U46" i="11"/>
  <c r="T46" i="11"/>
  <c r="Y45" i="11"/>
  <c r="X45" i="11"/>
  <c r="W45" i="11"/>
  <c r="V45" i="11"/>
  <c r="U45" i="11"/>
  <c r="T45" i="11"/>
  <c r="T44" i="11"/>
  <c r="Y44" i="11"/>
  <c r="X44" i="11"/>
  <c r="W44" i="11"/>
  <c r="V44" i="11"/>
  <c r="U44" i="11"/>
  <c r="Y40" i="11"/>
  <c r="X40" i="11"/>
  <c r="W40" i="11"/>
  <c r="V40" i="11"/>
  <c r="U40" i="11"/>
  <c r="T40" i="11"/>
  <c r="Y39" i="11"/>
  <c r="X39" i="11"/>
  <c r="W39" i="11"/>
  <c r="V39" i="11"/>
  <c r="U39" i="11"/>
  <c r="T39" i="11"/>
  <c r="Y38" i="11"/>
  <c r="X38" i="11"/>
  <c r="W38" i="11"/>
  <c r="V38" i="11"/>
  <c r="U38" i="11"/>
  <c r="T38" i="11"/>
  <c r="Y37" i="11"/>
  <c r="X37" i="11"/>
  <c r="W37" i="11"/>
  <c r="V37" i="11"/>
  <c r="U37" i="11"/>
  <c r="T37" i="11"/>
  <c r="Y35" i="11"/>
  <c r="X35" i="11"/>
  <c r="W35" i="11"/>
  <c r="V35" i="11"/>
  <c r="U35" i="11"/>
  <c r="T35" i="11"/>
  <c r="Y34" i="11"/>
  <c r="X34" i="11"/>
  <c r="W34" i="11"/>
  <c r="V34" i="11"/>
  <c r="U34" i="11"/>
  <c r="T34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Y30" i="11"/>
  <c r="X30" i="11"/>
  <c r="W30" i="11"/>
  <c r="V30" i="11"/>
  <c r="U30" i="11"/>
  <c r="T30" i="11"/>
  <c r="Y29" i="11"/>
  <c r="X29" i="11"/>
  <c r="W29" i="11"/>
  <c r="V29" i="11"/>
  <c r="U29" i="11"/>
  <c r="T29" i="11"/>
  <c r="P28" i="11"/>
  <c r="O28" i="11"/>
  <c r="N28" i="11"/>
  <c r="M28" i="11"/>
  <c r="L28" i="11"/>
  <c r="K28" i="1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Y20" i="11"/>
  <c r="X20" i="11"/>
  <c r="W20" i="11"/>
  <c r="V20" i="11"/>
  <c r="U20" i="11"/>
  <c r="T20" i="11"/>
  <c r="P19" i="11"/>
  <c r="O19" i="11"/>
  <c r="N19" i="11"/>
  <c r="Y18" i="11"/>
  <c r="X18" i="11"/>
  <c r="W18" i="11"/>
  <c r="V18" i="11"/>
  <c r="U18" i="11"/>
  <c r="T18" i="11"/>
  <c r="Y16" i="11"/>
  <c r="X16" i="11"/>
  <c r="W16" i="11"/>
  <c r="V16" i="11"/>
  <c r="U16" i="11"/>
  <c r="T16" i="11"/>
  <c r="V12" i="11"/>
  <c r="U12" i="11"/>
  <c r="T12" i="11"/>
  <c r="Y11" i="11"/>
  <c r="X11" i="11"/>
  <c r="W11" i="11"/>
  <c r="V11" i="11"/>
  <c r="U11" i="11"/>
  <c r="T11" i="11"/>
  <c r="Y10" i="11"/>
  <c r="X10" i="11"/>
  <c r="W10" i="11"/>
  <c r="V10" i="11"/>
  <c r="U10" i="11"/>
  <c r="T10" i="11"/>
  <c r="Y8" i="11"/>
  <c r="X8" i="11"/>
  <c r="W8" i="11"/>
  <c r="V8" i="11"/>
  <c r="U8" i="11"/>
  <c r="T8" i="11"/>
  <c r="Y7" i="11"/>
  <c r="X7" i="11"/>
  <c r="W7" i="11"/>
  <c r="V7" i="11"/>
  <c r="U7" i="11"/>
  <c r="T7" i="11"/>
  <c r="P5" i="11"/>
  <c r="O5" i="11"/>
  <c r="M6" i="11"/>
  <c r="M5" i="11" s="1"/>
  <c r="L6" i="11"/>
  <c r="L5" i="11" s="1"/>
  <c r="K6" i="11"/>
  <c r="K5" i="11" s="1"/>
  <c r="M77" i="15" l="1"/>
  <c r="O77" i="15"/>
  <c r="K77" i="15"/>
  <c r="N77" i="15"/>
  <c r="L77" i="15"/>
  <c r="U71" i="11"/>
  <c r="K71" i="14"/>
  <c r="P36" i="11"/>
  <c r="E77" i="13"/>
  <c r="C84" i="13"/>
  <c r="D84" i="13"/>
  <c r="M61" i="11"/>
  <c r="M77" i="11" s="1"/>
  <c r="B73" i="12"/>
  <c r="L61" i="11"/>
  <c r="L77" i="11" s="1"/>
  <c r="N86" i="11"/>
  <c r="P61" i="11"/>
  <c r="P77" i="11" s="1"/>
  <c r="D60" i="13"/>
  <c r="D59" i="13" s="1"/>
  <c r="D58" i="13" s="1"/>
  <c r="D74" i="13" s="1"/>
  <c r="O61" i="11"/>
  <c r="O77" i="11" s="1"/>
  <c r="C6" i="13"/>
  <c r="C5" i="13" s="1"/>
  <c r="B87" i="13"/>
  <c r="U63" i="11"/>
  <c r="U62" i="11" s="1"/>
  <c r="U61" i="11" s="1"/>
  <c r="U77" i="11" s="1"/>
  <c r="G68" i="13"/>
  <c r="M17" i="11"/>
  <c r="L17" i="11"/>
  <c r="G72" i="13"/>
  <c r="Y80" i="11"/>
  <c r="G9" i="13"/>
  <c r="T63" i="11"/>
  <c r="T62" i="11" s="1"/>
  <c r="T61" i="11" s="1"/>
  <c r="T77" i="11" s="1"/>
  <c r="G69" i="11"/>
  <c r="G73" i="13"/>
  <c r="C77" i="13"/>
  <c r="C60" i="13"/>
  <c r="C59" i="13" s="1"/>
  <c r="C58" i="13" s="1"/>
  <c r="C74" i="13" s="1"/>
  <c r="B71" i="12"/>
  <c r="C78" i="12"/>
  <c r="C71" i="12"/>
  <c r="C77" i="11"/>
  <c r="P17" i="11"/>
  <c r="O17" i="11"/>
  <c r="O69" i="11" s="1"/>
  <c r="N17" i="11"/>
  <c r="M86" i="11"/>
  <c r="U87" i="11"/>
  <c r="X93" i="11"/>
  <c r="B77" i="13"/>
  <c r="D70" i="12"/>
  <c r="U93" i="11"/>
  <c r="T87" i="11"/>
  <c r="U90" i="11"/>
  <c r="E87" i="13"/>
  <c r="C90" i="13"/>
  <c r="F77" i="13"/>
  <c r="U33" i="11"/>
  <c r="T73" i="11"/>
  <c r="K86" i="11"/>
  <c r="V87" i="11"/>
  <c r="T6" i="11"/>
  <c r="T5" i="11" s="1"/>
  <c r="K36" i="11"/>
  <c r="N61" i="11"/>
  <c r="N77" i="11" s="1"/>
  <c r="T80" i="11"/>
  <c r="L86" i="11"/>
  <c r="W87" i="11"/>
  <c r="O86" i="11"/>
  <c r="E60" i="13"/>
  <c r="E59" i="13" s="1"/>
  <c r="E58" i="13" s="1"/>
  <c r="E74" i="13" s="1"/>
  <c r="B84" i="13"/>
  <c r="F90" i="13"/>
  <c r="L36" i="11"/>
  <c r="T28" i="11"/>
  <c r="M36" i="11"/>
  <c r="B60" i="13"/>
  <c r="B59" i="13" s="1"/>
  <c r="B58" i="13" s="1"/>
  <c r="B74" i="13" s="1"/>
  <c r="N36" i="11"/>
  <c r="T72" i="11"/>
  <c r="X90" i="11"/>
  <c r="T93" i="11"/>
  <c r="V93" i="11"/>
  <c r="P86" i="11"/>
  <c r="W93" i="11"/>
  <c r="K61" i="11"/>
  <c r="K77" i="11" s="1"/>
  <c r="X6" i="11"/>
  <c r="X5" i="11" s="1"/>
  <c r="D69" i="11"/>
  <c r="B78" i="12"/>
  <c r="B30" i="13"/>
  <c r="W90" i="11"/>
  <c r="V90" i="11"/>
  <c r="Y90" i="11"/>
  <c r="F77" i="11"/>
  <c r="D77" i="11"/>
  <c r="E77" i="11"/>
  <c r="V63" i="11"/>
  <c r="V62" i="11" s="1"/>
  <c r="V61" i="11" s="1"/>
  <c r="V77" i="11" s="1"/>
  <c r="W63" i="11"/>
  <c r="W62" i="11" s="1"/>
  <c r="W61" i="11" s="1"/>
  <c r="W77" i="11" s="1"/>
  <c r="Y63" i="11"/>
  <c r="Y62" i="11" s="1"/>
  <c r="Y61" i="11" s="1"/>
  <c r="Y77" i="11" s="1"/>
  <c r="Y71" i="11"/>
  <c r="Y75" i="11"/>
  <c r="V28" i="11"/>
  <c r="Y74" i="11"/>
  <c r="Y76" i="11"/>
  <c r="F6" i="13"/>
  <c r="F5" i="13" s="1"/>
  <c r="E6" i="13"/>
  <c r="E5" i="13" s="1"/>
  <c r="F60" i="13"/>
  <c r="F59" i="13" s="1"/>
  <c r="F58" i="13" s="1"/>
  <c r="F74" i="13" s="1"/>
  <c r="D6" i="13"/>
  <c r="D5" i="13" s="1"/>
  <c r="B6" i="13"/>
  <c r="B5" i="13" s="1"/>
  <c r="D78" i="12"/>
  <c r="Y6" i="11"/>
  <c r="Y5" i="11" s="1"/>
  <c r="Y73" i="11"/>
  <c r="X33" i="11"/>
  <c r="T90" i="11"/>
  <c r="X87" i="11"/>
  <c r="Y87" i="11"/>
  <c r="Y93" i="11"/>
  <c r="V80" i="11"/>
  <c r="W80" i="11"/>
  <c r="X80" i="11"/>
  <c r="U80" i="11"/>
  <c r="G77" i="11"/>
  <c r="X63" i="11"/>
  <c r="X62" i="11" s="1"/>
  <c r="X61" i="11" s="1"/>
  <c r="X77" i="11" s="1"/>
  <c r="W71" i="11"/>
  <c r="T71" i="11"/>
  <c r="X71" i="11"/>
  <c r="C72" i="11"/>
  <c r="V71" i="11"/>
  <c r="W75" i="11"/>
  <c r="Y36" i="11"/>
  <c r="V75" i="11"/>
  <c r="X75" i="11"/>
  <c r="T36" i="11"/>
  <c r="U75" i="11"/>
  <c r="U36" i="11"/>
  <c r="V36" i="11"/>
  <c r="U76" i="11"/>
  <c r="W36" i="11"/>
  <c r="V76" i="11"/>
  <c r="X76" i="11"/>
  <c r="W76" i="11"/>
  <c r="D30" i="13"/>
  <c r="W33" i="11"/>
  <c r="V73" i="11"/>
  <c r="X28" i="11"/>
  <c r="D25" i="13"/>
  <c r="Y28" i="11"/>
  <c r="U28" i="11"/>
  <c r="E25" i="13"/>
  <c r="U19" i="11"/>
  <c r="U17" i="11" s="1"/>
  <c r="W19" i="11"/>
  <c r="W17" i="11" s="1"/>
  <c r="X19" i="11"/>
  <c r="X17" i="11" s="1"/>
  <c r="T19" i="11"/>
  <c r="T17" i="11" s="1"/>
  <c r="V19" i="11"/>
  <c r="V17" i="11" s="1"/>
  <c r="U74" i="11"/>
  <c r="X74" i="11"/>
  <c r="V74" i="11"/>
  <c r="W73" i="11"/>
  <c r="W74" i="11"/>
  <c r="X73" i="11"/>
  <c r="T74" i="11"/>
  <c r="U73" i="11"/>
  <c r="U6" i="11"/>
  <c r="U5" i="11" s="1"/>
  <c r="L9" i="9"/>
  <c r="F84" i="13"/>
  <c r="D77" i="13"/>
  <c r="B16" i="13"/>
  <c r="B14" i="13" s="1"/>
  <c r="F87" i="13"/>
  <c r="D90" i="13"/>
  <c r="C16" i="13"/>
  <c r="C14" i="13" s="1"/>
  <c r="D16" i="13"/>
  <c r="D14" i="13" s="1"/>
  <c r="E84" i="13"/>
  <c r="E16" i="13"/>
  <c r="E14" i="13" s="1"/>
  <c r="B90" i="13"/>
  <c r="F16" i="13"/>
  <c r="F14" i="13" s="1"/>
  <c r="E78" i="12"/>
  <c r="F78" i="12"/>
  <c r="G78" i="12"/>
  <c r="C73" i="12"/>
  <c r="C87" i="13"/>
  <c r="E30" i="13"/>
  <c r="D87" i="13"/>
  <c r="B25" i="13"/>
  <c r="F25" i="13"/>
  <c r="C30" i="13"/>
  <c r="F30" i="13"/>
  <c r="C25" i="13"/>
  <c r="N5" i="11"/>
  <c r="W28" i="11"/>
  <c r="V33" i="11"/>
  <c r="V6" i="11"/>
  <c r="V5" i="11" s="1"/>
  <c r="Y19" i="11"/>
  <c r="Y17" i="11" s="1"/>
  <c r="T33" i="11"/>
  <c r="W6" i="11"/>
  <c r="W5" i="11" s="1"/>
  <c r="Y33" i="11"/>
  <c r="B70" i="12"/>
  <c r="X9" i="11"/>
  <c r="Y9" i="11"/>
  <c r="K17" i="11"/>
  <c r="X52" i="11"/>
  <c r="X36" i="11" s="1"/>
  <c r="E69" i="11"/>
  <c r="F69" i="11"/>
  <c r="K78" i="15" l="1"/>
  <c r="K79" i="15" s="1"/>
  <c r="M78" i="15"/>
  <c r="M79" i="15" s="1"/>
  <c r="O78" i="15"/>
  <c r="O79" i="15" s="1"/>
  <c r="N78" i="15"/>
  <c r="N79" i="15" s="1"/>
  <c r="L78" i="15"/>
  <c r="L79" i="15" s="1"/>
  <c r="K73" i="15"/>
  <c r="K71" i="15"/>
  <c r="P69" i="11"/>
  <c r="P78" i="11" s="1"/>
  <c r="U72" i="11"/>
  <c r="K72" i="14"/>
  <c r="L69" i="11"/>
  <c r="L78" i="11" s="1"/>
  <c r="O78" i="11"/>
  <c r="M69" i="11"/>
  <c r="M78" i="11" s="1"/>
  <c r="F70" i="12"/>
  <c r="G70" i="12"/>
  <c r="E70" i="12"/>
  <c r="Y86" i="11"/>
  <c r="B69" i="11"/>
  <c r="B78" i="11" s="1"/>
  <c r="B83" i="13"/>
  <c r="D78" i="11"/>
  <c r="B9" i="13"/>
  <c r="T86" i="11"/>
  <c r="Y72" i="11"/>
  <c r="G69" i="13"/>
  <c r="C70" i="12"/>
  <c r="G67" i="13"/>
  <c r="C69" i="11"/>
  <c r="C78" i="11" s="1"/>
  <c r="K69" i="11"/>
  <c r="K78" i="11" s="1"/>
  <c r="N69" i="11"/>
  <c r="N78" i="11" s="1"/>
  <c r="C83" i="13"/>
  <c r="U86" i="11"/>
  <c r="W86" i="11"/>
  <c r="F78" i="11"/>
  <c r="E9" i="13"/>
  <c r="V9" i="11"/>
  <c r="K9" i="9"/>
  <c r="I9" i="9"/>
  <c r="D9" i="13"/>
  <c r="C9" i="13"/>
  <c r="U9" i="11"/>
  <c r="J9" i="9"/>
  <c r="F9" i="13"/>
  <c r="B79" i="12"/>
  <c r="E83" i="13"/>
  <c r="X86" i="11"/>
  <c r="V86" i="11"/>
  <c r="T69" i="11"/>
  <c r="T78" i="11" s="1"/>
  <c r="E78" i="11"/>
  <c r="D83" i="13"/>
  <c r="G78" i="11"/>
  <c r="V72" i="11"/>
  <c r="W72" i="11"/>
  <c r="D79" i="12"/>
  <c r="F83" i="13"/>
  <c r="W69" i="11"/>
  <c r="W78" i="11" s="1"/>
  <c r="X72" i="11"/>
  <c r="Y70" i="11"/>
  <c r="V69" i="11"/>
  <c r="V78" i="11" s="1"/>
  <c r="X69" i="11"/>
  <c r="X78" i="11" s="1"/>
  <c r="U70" i="11"/>
  <c r="U69" i="11"/>
  <c r="U78" i="11" s="1"/>
  <c r="Y69" i="11"/>
  <c r="Y78" i="11" s="1"/>
  <c r="T9" i="11"/>
  <c r="T70" i="11"/>
  <c r="W9" i="11"/>
  <c r="L67" i="10"/>
  <c r="K67" i="10"/>
  <c r="J67" i="10"/>
  <c r="I67" i="10"/>
  <c r="L63" i="10"/>
  <c r="L62" i="10" s="1"/>
  <c r="K63" i="10"/>
  <c r="K62" i="10" s="1"/>
  <c r="L33" i="10"/>
  <c r="K33" i="10"/>
  <c r="L28" i="10"/>
  <c r="L19" i="10"/>
  <c r="K6" i="10"/>
  <c r="K19" i="10"/>
  <c r="K17" i="10" s="1"/>
  <c r="L93" i="9"/>
  <c r="K93" i="9"/>
  <c r="J93" i="9"/>
  <c r="I90" i="9"/>
  <c r="L66" i="9"/>
  <c r="J66" i="9"/>
  <c r="I66" i="9"/>
  <c r="I33" i="9"/>
  <c r="J33" i="9"/>
  <c r="J28" i="9"/>
  <c r="E77" i="10"/>
  <c r="L77" i="10" s="1"/>
  <c r="D77" i="10"/>
  <c r="K77" i="10" s="1"/>
  <c r="C77" i="10"/>
  <c r="J77" i="10" s="1"/>
  <c r="B77" i="10"/>
  <c r="I77" i="10" s="1"/>
  <c r="E76" i="10"/>
  <c r="L76" i="10" s="1"/>
  <c r="D76" i="10"/>
  <c r="K76" i="10" s="1"/>
  <c r="C76" i="10"/>
  <c r="J76" i="10" s="1"/>
  <c r="B76" i="10"/>
  <c r="I76" i="10" s="1"/>
  <c r="L75" i="10"/>
  <c r="K75" i="10"/>
  <c r="J75" i="10"/>
  <c r="I75" i="10"/>
  <c r="L74" i="10"/>
  <c r="K74" i="10"/>
  <c r="J74" i="10"/>
  <c r="I74" i="10"/>
  <c r="E72" i="10"/>
  <c r="D72" i="10"/>
  <c r="C72" i="10"/>
  <c r="B72" i="10"/>
  <c r="E67" i="10"/>
  <c r="D67" i="10"/>
  <c r="C67" i="10"/>
  <c r="B67" i="10"/>
  <c r="E63" i="10"/>
  <c r="E62" i="10" s="1"/>
  <c r="D63" i="10"/>
  <c r="D62" i="10" s="1"/>
  <c r="C63" i="10"/>
  <c r="C62" i="10" s="1"/>
  <c r="B63" i="10"/>
  <c r="B62" i="10" s="1"/>
  <c r="E33" i="10"/>
  <c r="D33" i="10"/>
  <c r="C33" i="10"/>
  <c r="B33" i="10"/>
  <c r="E28" i="10"/>
  <c r="D28" i="10"/>
  <c r="C28" i="10"/>
  <c r="B28" i="10"/>
  <c r="E19" i="10"/>
  <c r="E71" i="10" s="1"/>
  <c r="D19" i="10"/>
  <c r="D71" i="10" s="1"/>
  <c r="C19" i="10"/>
  <c r="C71" i="10" s="1"/>
  <c r="B19" i="10"/>
  <c r="B71" i="10" s="1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7" i="9"/>
  <c r="E80" i="9"/>
  <c r="L80" i="9" s="1"/>
  <c r="D80" i="9"/>
  <c r="K80" i="9" s="1"/>
  <c r="C80" i="9"/>
  <c r="J80" i="9" s="1"/>
  <c r="B80" i="9"/>
  <c r="I80" i="9" s="1"/>
  <c r="E76" i="9"/>
  <c r="L76" i="9" s="1"/>
  <c r="D76" i="9"/>
  <c r="K76" i="9" s="1"/>
  <c r="C76" i="9"/>
  <c r="J76" i="9" s="1"/>
  <c r="B76" i="9"/>
  <c r="I76" i="9" s="1"/>
  <c r="E75" i="9"/>
  <c r="L75" i="9" s="1"/>
  <c r="D75" i="9"/>
  <c r="K75" i="9" s="1"/>
  <c r="C75" i="9"/>
  <c r="J75" i="9" s="1"/>
  <c r="B75" i="9"/>
  <c r="I75" i="9" s="1"/>
  <c r="L74" i="9"/>
  <c r="K74" i="9"/>
  <c r="J74" i="9"/>
  <c r="I74" i="9"/>
  <c r="L73" i="9"/>
  <c r="K73" i="9"/>
  <c r="J73" i="9"/>
  <c r="I73" i="9"/>
  <c r="E71" i="9"/>
  <c r="L71" i="9" s="1"/>
  <c r="D71" i="9"/>
  <c r="K71" i="9" s="1"/>
  <c r="C71" i="9"/>
  <c r="J71" i="9" s="1"/>
  <c r="B71" i="9"/>
  <c r="I71" i="9" s="1"/>
  <c r="K66" i="9"/>
  <c r="E66" i="9"/>
  <c r="D66" i="9"/>
  <c r="C66" i="9"/>
  <c r="B66" i="9"/>
  <c r="K63" i="9"/>
  <c r="K62" i="9" s="1"/>
  <c r="E63" i="9"/>
  <c r="E62" i="9" s="1"/>
  <c r="D63" i="9"/>
  <c r="D62" i="9" s="1"/>
  <c r="C63" i="9"/>
  <c r="C62" i="9" s="1"/>
  <c r="B63" i="9"/>
  <c r="B62" i="9" s="1"/>
  <c r="I52" i="9"/>
  <c r="I36" i="9" s="1"/>
  <c r="L33" i="9"/>
  <c r="E33" i="9"/>
  <c r="D33" i="9"/>
  <c r="C33" i="9"/>
  <c r="B33" i="9"/>
  <c r="E28" i="9"/>
  <c r="D28" i="9"/>
  <c r="C28" i="9"/>
  <c r="B28" i="9"/>
  <c r="E19" i="9"/>
  <c r="E70" i="9" s="1"/>
  <c r="D19" i="9"/>
  <c r="D70" i="9" s="1"/>
  <c r="C19" i="9"/>
  <c r="C70" i="9" s="1"/>
  <c r="B19" i="9"/>
  <c r="E6" i="9"/>
  <c r="E5" i="9" s="1"/>
  <c r="D6" i="9"/>
  <c r="D5" i="9" s="1"/>
  <c r="C6" i="9"/>
  <c r="C5" i="9" s="1"/>
  <c r="B6" i="9"/>
  <c r="B5" i="9" s="1"/>
  <c r="B70" i="9" l="1"/>
  <c r="C79" i="12"/>
  <c r="B17" i="10"/>
  <c r="C17" i="10"/>
  <c r="J71" i="10"/>
  <c r="K71" i="10"/>
  <c r="E17" i="10"/>
  <c r="E70" i="10" s="1"/>
  <c r="L71" i="10"/>
  <c r="B17" i="9"/>
  <c r="C61" i="10"/>
  <c r="C78" i="10" s="1"/>
  <c r="J78" i="10" s="1"/>
  <c r="E79" i="12"/>
  <c r="G79" i="12"/>
  <c r="F79" i="12"/>
  <c r="W70" i="11"/>
  <c r="X70" i="11"/>
  <c r="V70" i="11"/>
  <c r="E61" i="9"/>
  <c r="E77" i="9" s="1"/>
  <c r="D61" i="9"/>
  <c r="D77" i="9" s="1"/>
  <c r="I52" i="10"/>
  <c r="I36" i="10" s="1"/>
  <c r="J52" i="10"/>
  <c r="J36" i="10" s="1"/>
  <c r="C70" i="10"/>
  <c r="K52" i="10"/>
  <c r="K36" i="10" s="1"/>
  <c r="L52" i="10"/>
  <c r="L36" i="10" s="1"/>
  <c r="B73" i="10"/>
  <c r="I73" i="10" s="1"/>
  <c r="I72" i="10"/>
  <c r="J73" i="10"/>
  <c r="J72" i="10"/>
  <c r="D61" i="10"/>
  <c r="D78" i="10" s="1"/>
  <c r="K78" i="10" s="1"/>
  <c r="K73" i="10"/>
  <c r="K72" i="10"/>
  <c r="L73" i="10"/>
  <c r="L72" i="10"/>
  <c r="J52" i="9"/>
  <c r="J36" i="9" s="1"/>
  <c r="K52" i="9"/>
  <c r="K36" i="9" s="1"/>
  <c r="I70" i="9"/>
  <c r="L52" i="9"/>
  <c r="L36" i="9" s="1"/>
  <c r="J70" i="9"/>
  <c r="B61" i="9"/>
  <c r="B77" i="9" s="1"/>
  <c r="K70" i="9"/>
  <c r="C61" i="9"/>
  <c r="C77" i="9" s="1"/>
  <c r="K19" i="9"/>
  <c r="K17" i="9" s="1"/>
  <c r="J28" i="10"/>
  <c r="I19" i="10"/>
  <c r="I17" i="10" s="1"/>
  <c r="E61" i="10"/>
  <c r="E78" i="10" s="1"/>
  <c r="L78" i="10" s="1"/>
  <c r="L6" i="10"/>
  <c r="L5" i="10" s="1"/>
  <c r="J6" i="10"/>
  <c r="J5" i="10" s="1"/>
  <c r="J33" i="10"/>
  <c r="I63" i="10"/>
  <c r="I62" i="10" s="1"/>
  <c r="I61" i="10" s="1"/>
  <c r="I33" i="10"/>
  <c r="I6" i="10"/>
  <c r="I5" i="10" s="1"/>
  <c r="K28" i="10"/>
  <c r="J63" i="10"/>
  <c r="J62" i="10" s="1"/>
  <c r="J61" i="10" s="1"/>
  <c r="K5" i="10"/>
  <c r="L17" i="10"/>
  <c r="J19" i="10"/>
  <c r="J17" i="10" s="1"/>
  <c r="I28" i="10"/>
  <c r="L61" i="10"/>
  <c r="K61" i="10"/>
  <c r="I71" i="10"/>
  <c r="B70" i="10"/>
  <c r="B61" i="10"/>
  <c r="B78" i="10" s="1"/>
  <c r="I78" i="10" s="1"/>
  <c r="D17" i="10"/>
  <c r="J6" i="9"/>
  <c r="J5" i="9" s="1"/>
  <c r="I63" i="9"/>
  <c r="I62" i="9" s="1"/>
  <c r="I61" i="9" s="1"/>
  <c r="I77" i="9" s="1"/>
  <c r="K90" i="9"/>
  <c r="B69" i="9"/>
  <c r="K61" i="9"/>
  <c r="K77" i="9" s="1"/>
  <c r="L63" i="9"/>
  <c r="L62" i="9" s="1"/>
  <c r="L61" i="9" s="1"/>
  <c r="L77" i="9" s="1"/>
  <c r="D17" i="9"/>
  <c r="D69" i="9" s="1"/>
  <c r="L28" i="9"/>
  <c r="K33" i="9"/>
  <c r="C17" i="9"/>
  <c r="C69" i="9" s="1"/>
  <c r="J63" i="9"/>
  <c r="J62" i="9" s="1"/>
  <c r="J61" i="9" s="1"/>
  <c r="J77" i="9" s="1"/>
  <c r="B72" i="9"/>
  <c r="I72" i="9" s="1"/>
  <c r="K6" i="9"/>
  <c r="K5" i="9" s="1"/>
  <c r="L70" i="9"/>
  <c r="J19" i="9"/>
  <c r="J17" i="9" s="1"/>
  <c r="L72" i="9"/>
  <c r="L6" i="9"/>
  <c r="L5" i="9" s="1"/>
  <c r="E17" i="9"/>
  <c r="J87" i="9"/>
  <c r="I93" i="9"/>
  <c r="I86" i="9" s="1"/>
  <c r="I19" i="9"/>
  <c r="I17" i="9" s="1"/>
  <c r="I6" i="9"/>
  <c r="I5" i="9" s="1"/>
  <c r="L19" i="9"/>
  <c r="L17" i="9" s="1"/>
  <c r="K87" i="9"/>
  <c r="J90" i="9"/>
  <c r="L90" i="9"/>
  <c r="I28" i="9"/>
  <c r="K28" i="9"/>
  <c r="L87" i="9"/>
  <c r="J72" i="9"/>
  <c r="K72" i="9"/>
  <c r="D78" i="9" l="1"/>
  <c r="B78" i="9"/>
  <c r="C79" i="10"/>
  <c r="K86" i="9"/>
  <c r="E79" i="10"/>
  <c r="D70" i="10"/>
  <c r="C78" i="9"/>
  <c r="E69" i="9"/>
  <c r="K70" i="10"/>
  <c r="I70" i="10"/>
  <c r="L70" i="10"/>
  <c r="J70" i="10"/>
  <c r="B79" i="10"/>
  <c r="J69" i="9"/>
  <c r="J78" i="9" s="1"/>
  <c r="K69" i="9"/>
  <c r="K78" i="9" s="1"/>
  <c r="L69" i="9"/>
  <c r="L78" i="9" s="1"/>
  <c r="L86" i="9"/>
  <c r="I69" i="9"/>
  <c r="J86" i="9"/>
  <c r="E78" i="9" l="1"/>
  <c r="D79" i="10"/>
  <c r="I78" i="9"/>
  <c r="F33" i="13"/>
  <c r="F66" i="13" s="1"/>
  <c r="E33" i="13"/>
  <c r="E66" i="13" s="1"/>
  <c r="D33" i="13"/>
  <c r="D66" i="13" s="1"/>
  <c r="C33" i="13"/>
  <c r="C66" i="13" s="1"/>
  <c r="B33" i="13"/>
  <c r="B66" i="13" s="1"/>
  <c r="E75" i="13" l="1"/>
  <c r="C75" i="13"/>
  <c r="D75" i="13"/>
  <c r="F75" i="13"/>
  <c r="B75" i="13"/>
  <c r="F73" i="13"/>
  <c r="E73" i="13"/>
  <c r="D73" i="13"/>
  <c r="C73" i="13"/>
  <c r="B73" i="13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7" i="13"/>
  <c r="C67" i="13"/>
  <c r="E67" i="13"/>
  <c r="D67" i="13"/>
  <c r="B67" i="13"/>
  <c r="B69" i="13" l="1"/>
  <c r="B68" i="13"/>
  <c r="D69" i="13"/>
  <c r="D68" i="13"/>
  <c r="C69" i="13"/>
  <c r="C68" i="13"/>
  <c r="E69" i="13"/>
  <c r="E68" i="13"/>
  <c r="F69" i="13"/>
  <c r="F68" i="1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E60" i="3" l="1"/>
  <c r="G60" i="3"/>
  <c r="K79" i="10"/>
  <c r="J79" i="10"/>
  <c r="L79" i="10"/>
  <c r="I79" i="10"/>
  <c r="F60" i="3"/>
  <c r="C60" i="3"/>
  <c r="D60" i="3"/>
  <c r="B60" i="3"/>
</calcChain>
</file>

<file path=xl/sharedStrings.xml><?xml version="1.0" encoding="utf-8"?>
<sst xmlns="http://schemas.openxmlformats.org/spreadsheetml/2006/main" count="1309" uniqueCount="104">
  <si>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</si>
  <si>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</si>
  <si>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</si>
  <si>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</si>
  <si>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</si>
  <si>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</si>
  <si>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</si>
  <si>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</si>
  <si>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</si>
  <si>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</si>
  <si>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</si>
  <si>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</si>
  <si>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</si>
  <si>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</si>
  <si>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</si>
  <si>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</si>
  <si>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</si>
  <si>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</si>
  <si>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</si>
  <si>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</si>
  <si>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</si>
  <si>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</si>
  <si>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</si>
  <si>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</si>
  <si>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</si>
  <si>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</si>
  <si>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</si>
  <si>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</si>
  <si>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</si>
  <si>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</si>
  <si>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</si>
  <si>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</si>
  <si>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</si>
  <si>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</si>
  <si>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</si>
  <si>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</si>
  <si>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</si>
  <si>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</si>
  <si>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</si>
  <si>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</si>
  <si>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</si>
  <si>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</si>
  <si>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</si>
  <si>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</si>
  <si>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</si>
  <si>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</si>
  <si>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</si>
  <si>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</si>
  <si>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</si>
  <si>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</si>
  <si>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</si>
  <si>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</si>
  <si>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</si>
  <si>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</si>
  <si>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</si>
  <si>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</si>
  <si>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</si>
  <si>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</si>
  <si>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</si>
  <si>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</si>
  <si>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</si>
  <si>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</si>
  <si>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</si>
  <si>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</si>
  <si>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</si>
  <si>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</si>
  <si>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</si>
  <si>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</si>
  <si>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</si>
  <si>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</si>
  <si>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</si>
  <si>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</si>
  <si>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</si>
  <si>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</si>
  <si>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</si>
  <si>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</si>
  <si>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</si>
  <si>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</si>
  <si>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</si>
  <si>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</si>
  <si>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</si>
  <si>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</si>
  <si>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</si>
  <si>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</si>
  <si>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</si>
  <si>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</si>
  <si>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</si>
  <si>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</si>
  <si>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</si>
  <si>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</si>
  <si>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rozdiel oproti poslednej prognóze</t>
  </si>
  <si>
    <t>Prognóza daňových príjmov verejnej správy na hotovostnom princípe (v tis. EUR) - Schválený rozpočet VS na roky 2024 až 2026</t>
  </si>
  <si>
    <t>Prognóza daňových príjmov verejnej správy v metodike ESA2010 (v tis. EUR) - Schválený rozpočet VS na roky 2024 až 2026</t>
  </si>
  <si>
    <t>Daň zo sladených nealkoholických nápojov</t>
  </si>
  <si>
    <t>Prognóza daňových príjmov verejnej správy v metodike ESA2010 (v tis. EUR) - Program stability</t>
  </si>
  <si>
    <t>Porovnanie aktuálnej prognózy s Programom stability</t>
  </si>
  <si>
    <t>Prognóza daňových príjmov verejnej správy na hotovostnom princípe (v tis. EUR) - Program stability</t>
  </si>
  <si>
    <t>Daň z finančných transakcií</t>
  </si>
  <si>
    <t>Prognóza daňových príjmov verejnej správy v metodike ESA2010 (v tis. EUR) - 20. september 2024 (1. septembrový výbor)</t>
  </si>
  <si>
    <t>Sankcie, cash = akruál (v tis.EUR) - november 2024</t>
  </si>
  <si>
    <t xml:space="preserve"> Prognóza daňových príjmov verejnej správy na hotovostnom princípe (v tis. EUR) - november 2024</t>
  </si>
  <si>
    <t>Prognóza daňových príjmov verejnej správy v metodike ESA2010 (v tis. EUR) - november 2024</t>
  </si>
  <si>
    <t>Vplyv legislatívnych zmien na prognózu daňových príjmov VS - nová legislatíva (ESA2010, v tis. EUR)</t>
  </si>
  <si>
    <r>
      <t xml:space="preserve">Prognóza daňových príjmov verejnej správy v metodike ESA2010 (v tis. EUR) - november 2024 </t>
    </r>
    <r>
      <rPr>
        <b/>
        <sz val="12"/>
        <color indexed="49"/>
        <rFont val="Arial Narrow"/>
        <family val="2"/>
      </rPr>
      <t>(bez vplyvu novej legislatívy)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</si>
</sst>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#,##0.0"/>
    <numFmt numFmtId="167" formatCode="0.000"/>
  </numFmts>
  <fonts count="4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430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6" fillId="33" borderId="0" xfId="42" applyFont="1" applyFill="1" applyAlignment="1">
      <alignment horizontal="left" vertical="center"/>
    </xf>
    <xf numFmtId="0" fontId="35" fillId="0" borderId="0" xfId="42" applyFont="1" applyFill="1" applyBorder="1" applyAlignment="1">
      <alignment horizontal="left" wrapText="1"/>
    </xf>
    <xf numFmtId="0" fontId="31" fillId="0" borderId="31" xfId="42" applyFont="1" applyBorder="1" applyAlignment="1">
      <alignment horizontal="left" vertical="center" indent="2"/>
    </xf>
    <xf numFmtId="0" fontId="20" fillId="0" borderId="75" xfId="45" applyFont="1" applyFill="1" applyBorder="1" applyAlignment="1">
      <alignment horizontal="center" vertical="center"/>
    </xf>
    <xf numFmtId="3" fontId="29" fillId="0" borderId="74" xfId="43" applyNumberFormat="1" applyFont="1" applyFill="1" applyBorder="1" applyAlignment="1">
      <alignment vertical="center"/>
    </xf>
    <xf numFmtId="0" fontId="20" fillId="0" borderId="68" xfId="45" applyFont="1" applyFill="1" applyBorder="1" applyAlignment="1">
      <alignment horizontal="center" vertical="center"/>
    </xf>
    <xf numFmtId="0" fontId="31" fillId="0" borderId="30" xfId="42" applyFont="1" applyBorder="1" applyAlignment="1">
      <alignment horizontal="left" vertical="center" indent="2"/>
    </xf>
    <xf numFmtId="3" fontId="20" fillId="0" borderId="79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3" fontId="30" fillId="0" borderId="35" xfId="43" applyNumberFormat="1" applyFont="1" applyFill="1" applyBorder="1" applyAlignment="1">
      <alignment vertical="center"/>
    </xf>
    <xf numFmtId="3" fontId="30" fillId="0" borderId="34" xfId="43" applyNumberFormat="1" applyFont="1" applyFill="1" applyBorder="1" applyAlignment="1">
      <alignment vertical="center"/>
    </xf>
    <xf numFmtId="3" fontId="21" fillId="0" borderId="27" xfId="42" applyNumberFormat="1" applyFont="1" applyFill="1" applyBorder="1" applyAlignment="1">
      <alignment vertical="center"/>
    </xf>
    <xf numFmtId="3" fontId="21" fillId="0" borderId="28" xfId="42" applyNumberFormat="1" applyFont="1" applyFill="1" applyBorder="1" applyAlignment="1">
      <alignment vertical="center"/>
    </xf>
    <xf numFmtId="3" fontId="21" fillId="0" borderId="16" xfId="42" applyNumberFormat="1" applyFont="1" applyFill="1" applyBorder="1" applyAlignment="1">
      <alignment vertical="center"/>
    </xf>
    <xf numFmtId="3" fontId="21" fillId="0" borderId="29" xfId="42" applyNumberFormat="1" applyFont="1" applyFill="1" applyBorder="1" applyAlignment="1">
      <alignment vertical="center"/>
    </xf>
    <xf numFmtId="3" fontId="21" fillId="0" borderId="72" xfId="42" applyNumberFormat="1" applyFont="1" applyFill="1" applyBorder="1" applyAlignment="1">
      <alignment vertical="center"/>
    </xf>
    <xf numFmtId="3" fontId="21" fillId="0" borderId="15" xfId="42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1" fillId="0" borderId="31" xfId="42" applyNumberFormat="1" applyFont="1" applyFill="1" applyBorder="1" applyAlignment="1">
      <alignment vertical="center"/>
    </xf>
    <xf numFmtId="3" fontId="21" fillId="0" borderId="32" xfId="42" applyNumberFormat="1" applyFont="1" applyFill="1" applyBorder="1" applyAlignment="1">
      <alignment vertical="center"/>
    </xf>
    <xf numFmtId="3" fontId="21" fillId="0" borderId="33" xfId="42" applyNumberFormat="1" applyFont="1" applyFill="1" applyBorder="1" applyAlignment="1">
      <alignment vertical="center"/>
    </xf>
    <xf numFmtId="3" fontId="21" fillId="0" borderId="34" xfId="42" applyNumberFormat="1" applyFont="1" applyFill="1" applyBorder="1" applyAlignment="1">
      <alignment vertical="center"/>
    </xf>
    <xf numFmtId="3" fontId="21" fillId="0" borderId="37" xfId="42" applyNumberFormat="1" applyFont="1" applyFill="1" applyBorder="1" applyAlignment="1">
      <alignment vertical="center"/>
    </xf>
    <xf numFmtId="3" fontId="21" fillId="0" borderId="63" xfId="42" applyNumberFormat="1" applyFont="1" applyFill="1" applyBorder="1" applyAlignment="1">
      <alignment vertical="center"/>
    </xf>
    <xf numFmtId="3" fontId="30" fillId="0" borderId="22" xfId="42" applyNumberFormat="1" applyFont="1" applyFill="1" applyBorder="1" applyAlignment="1">
      <alignment vertical="center"/>
    </xf>
    <xf numFmtId="3" fontId="30" fillId="0" borderId="23" xfId="42" applyNumberFormat="1" applyFont="1" applyFill="1" applyBorder="1" applyAlignment="1">
      <alignment vertical="center"/>
    </xf>
    <xf numFmtId="3" fontId="30" fillId="0" borderId="24" xfId="42" applyNumberFormat="1" applyFont="1" applyFill="1" applyBorder="1" applyAlignment="1">
      <alignment vertical="center"/>
    </xf>
    <xf numFmtId="3" fontId="30" fillId="0" borderId="25" xfId="42" applyNumberFormat="1" applyFont="1" applyFill="1" applyBorder="1" applyAlignment="1">
      <alignment vertical="center"/>
    </xf>
    <xf numFmtId="3" fontId="30" fillId="0" borderId="75" xfId="42" applyNumberFormat="1" applyFont="1" applyFill="1" applyBorder="1" applyAlignment="1">
      <alignment vertical="center"/>
    </xf>
    <xf numFmtId="3" fontId="30" fillId="0" borderId="67" xfId="42" applyNumberFormat="1" applyFont="1" applyFill="1" applyBorder="1" applyAlignment="1">
      <alignment vertical="center"/>
    </xf>
    <xf numFmtId="3" fontId="21" fillId="0" borderId="38" xfId="42" applyNumberFormat="1" applyFont="1" applyFill="1" applyBorder="1" applyAlignment="1">
      <alignment vertical="center"/>
    </xf>
    <xf numFmtId="3" fontId="21" fillId="0" borderId="42" xfId="42" applyNumberFormat="1" applyFont="1" applyFill="1" applyBorder="1" applyAlignment="1">
      <alignment vertical="center"/>
    </xf>
    <xf numFmtId="3" fontId="21" fillId="0" borderId="45" xfId="42" applyNumberFormat="1" applyFont="1" applyFill="1" applyBorder="1" applyAlignment="1">
      <alignment vertical="center"/>
    </xf>
    <xf numFmtId="3" fontId="21" fillId="0" borderId="46" xfId="42" applyNumberFormat="1" applyFont="1" applyFill="1" applyBorder="1" applyAlignment="1">
      <alignment vertical="center"/>
    </xf>
    <xf numFmtId="3" fontId="21" fillId="0" borderId="66" xfId="42" applyNumberFormat="1" applyFont="1" applyFill="1" applyBorder="1" applyAlignment="1">
      <alignment vertical="center"/>
    </xf>
    <xf numFmtId="3" fontId="21" fillId="0" borderId="78" xfId="42" applyNumberFormat="1" applyFont="1" applyFill="1" applyBorder="1" applyAlignment="1">
      <alignment vertical="center"/>
    </xf>
    <xf numFmtId="3" fontId="30" fillId="0" borderId="74" xfId="42" applyNumberFormat="1" applyFont="1" applyFill="1" applyBorder="1" applyAlignment="1">
      <alignment vertical="center"/>
    </xf>
    <xf numFmtId="3" fontId="30" fillId="0" borderId="79" xfId="42" applyNumberFormat="1" applyFont="1" applyFill="1" applyBorder="1" applyAlignment="1">
      <alignment vertical="center"/>
    </xf>
    <xf numFmtId="3" fontId="21" fillId="34" borderId="50" xfId="42" applyNumberFormat="1" applyFont="1" applyFill="1" applyBorder="1" applyAlignment="1">
      <alignment vertical="center"/>
    </xf>
    <xf numFmtId="3" fontId="21" fillId="34" borderId="51" xfId="42" applyNumberFormat="1" applyFont="1" applyFill="1" applyBorder="1" applyAlignment="1">
      <alignment vertical="center"/>
    </xf>
    <xf numFmtId="3" fontId="21" fillId="34" borderId="52" xfId="42" applyNumberFormat="1" applyFont="1" applyFill="1" applyBorder="1" applyAlignment="1">
      <alignment vertical="center"/>
    </xf>
    <xf numFmtId="3" fontId="21" fillId="34" borderId="53" xfId="42" applyNumberFormat="1" applyFont="1" applyFill="1" applyBorder="1" applyAlignment="1">
      <alignment vertical="center"/>
    </xf>
    <xf numFmtId="3" fontId="21" fillId="34" borderId="61" xfId="42" applyNumberFormat="1" applyFont="1" applyFill="1" applyBorder="1" applyAlignment="1">
      <alignment vertical="center"/>
    </xf>
    <xf numFmtId="3" fontId="21" fillId="34" borderId="76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3" fontId="30" fillId="0" borderId="45" xfId="42" applyNumberFormat="1" applyFont="1" applyFill="1" applyBorder="1" applyAlignment="1">
      <alignment vertical="center"/>
    </xf>
    <xf numFmtId="3" fontId="21" fillId="0" borderId="39" xfId="42" applyNumberFormat="1" applyFont="1" applyFill="1" applyBorder="1" applyAlignment="1">
      <alignment vertical="center"/>
    </xf>
    <xf numFmtId="3" fontId="21" fillId="0" borderId="23" xfId="42" applyNumberFormat="1" applyFont="1" applyFill="1" applyBorder="1" applyAlignment="1">
      <alignment vertical="center"/>
    </xf>
    <xf numFmtId="3" fontId="21" fillId="0" borderId="24" xfId="42" applyNumberFormat="1" applyFont="1" applyFill="1" applyBorder="1" applyAlignment="1">
      <alignment vertical="center"/>
    </xf>
    <xf numFmtId="3" fontId="21" fillId="0" borderId="25" xfId="42" applyNumberFormat="1" applyFont="1" applyFill="1" applyBorder="1" applyAlignment="1">
      <alignment vertical="center"/>
    </xf>
    <xf numFmtId="3" fontId="21" fillId="0" borderId="75" xfId="42" applyNumberFormat="1" applyFont="1" applyFill="1" applyBorder="1" applyAlignment="1">
      <alignment vertical="center"/>
    </xf>
    <xf numFmtId="3" fontId="21" fillId="0" borderId="67" xfId="42" applyNumberFormat="1" applyFont="1" applyFill="1" applyBorder="1" applyAlignment="1">
      <alignment vertical="center"/>
    </xf>
    <xf numFmtId="3" fontId="21" fillId="34" borderId="54" xfId="42" applyNumberFormat="1" applyFont="1" applyFill="1" applyBorder="1" applyAlignment="1">
      <alignment vertical="center"/>
    </xf>
    <xf numFmtId="164" fontId="21" fillId="0" borderId="0" xfId="42" applyNumberFormat="1" applyFont="1" applyFill="1" applyBorder="1" applyAlignment="1">
      <alignment vertical="center"/>
    </xf>
    <xf numFmtId="164" fontId="30" fillId="0" borderId="52" xfId="45" applyNumberFormat="1" applyFont="1" applyFill="1" applyBorder="1"/>
    <xf numFmtId="3" fontId="21" fillId="34" borderId="50" xfId="45" applyNumberFormat="1" applyFont="1" applyFill="1" applyBorder="1" applyAlignment="1">
      <alignment vertical="center"/>
    </xf>
    <xf numFmtId="4" fontId="23" fillId="0" borderId="0" xfId="0" applyNumberFormat="1" applyFont="1" applyFill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 xr:uid="{00000000-0005-0000-0000-00001A000000}"/>
    <cellStyle name="normálne_dane pre rozpocet 2006-2008_JUN2005_final 2" xfId="43" xr:uid="{00000000-0005-0000-0000-00001B000000}"/>
    <cellStyle name="normálne_dane pre rozpocet 2006-2008_JUN2005_final 3" xfId="44" xr:uid="{00000000-0005-0000-0000-00001C000000}"/>
    <cellStyle name="normálne_IFP_DANE_20081103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6"/>
  <sheetViews>
    <sheetView showGridLines="0" tabSelected="1" zoomScaleNormal="100" workbookViewId="0">
      <pane xSplit="1" ySplit="4" topLeftCell="B73" activePane="bottomRight" state="frozen"/>
      <selection activeCell="K4" sqref="K4:Q4"/>
      <selection pane="topRight" activeCell="K4" sqref="K4:Q4"/>
      <selection pane="bottomLeft" activeCell="K4" sqref="K4:Q4"/>
      <selection pane="bottomRight" activeCell="F102" sqref="F102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10.26953125" style="1" customWidth="1"/>
    <col min="10" max="10" width="45.26953125" style="1" customWidth="1"/>
    <col min="11" max="12" width="12.54296875" style="3" customWidth="1"/>
    <col min="13" max="17" width="12.54296875" style="1" customWidth="1"/>
    <col min="18" max="18" width="6.7265625" style="1" customWidth="1"/>
    <col min="19" max="19" width="47.81640625" style="1" customWidth="1"/>
    <col min="20" max="21" width="12.54296875" style="3" customWidth="1"/>
    <col min="22" max="26" width="12.54296875" style="1" customWidth="1"/>
    <col min="27" max="27" width="9.1796875" style="1" customWidth="1"/>
    <col min="28" max="16384" width="9.1796875" style="1"/>
  </cols>
  <sheetData>
    <row r="1" spans="1:36" ht="15.75" customHeight="1" x14ac:dyDescent="0.25">
      <c r="A1" s="4" t="s">
        <v>101</v>
      </c>
      <c r="B1" s="5"/>
      <c r="C1" s="5"/>
      <c r="D1" s="5"/>
      <c r="E1" s="5"/>
      <c r="F1" s="5"/>
      <c r="G1" s="5"/>
      <c r="H1" s="5"/>
      <c r="J1" s="352" t="s">
        <v>102</v>
      </c>
      <c r="S1" s="4" t="s">
        <v>103</v>
      </c>
    </row>
    <row r="2" spans="1:3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  <c r="J2" s="6" t="s">
        <v>0</v>
      </c>
      <c r="K2" s="7"/>
      <c r="S2" s="6" t="s">
        <v>0</v>
      </c>
    </row>
    <row r="3" spans="1:36" ht="13.5" customHeight="1" thickBot="1" x14ac:dyDescent="0.3">
      <c r="A3" s="228" t="s">
        <v>1</v>
      </c>
      <c r="B3" s="9" t="s">
        <v>2</v>
      </c>
      <c r="C3" s="10" t="s">
        <v>3</v>
      </c>
      <c r="D3" s="362" t="s">
        <v>4</v>
      </c>
      <c r="E3" s="363"/>
      <c r="F3" s="363"/>
      <c r="G3" s="363"/>
      <c r="H3" s="364"/>
      <c r="J3" s="11" t="s">
        <v>1</v>
      </c>
      <c r="K3" s="255" t="s">
        <v>2</v>
      </c>
      <c r="L3" s="10" t="s">
        <v>3</v>
      </c>
      <c r="M3" s="362" t="s">
        <v>4</v>
      </c>
      <c r="N3" s="363"/>
      <c r="O3" s="363"/>
      <c r="P3" s="363"/>
      <c r="Q3" s="364"/>
      <c r="S3" s="11" t="s">
        <v>1</v>
      </c>
      <c r="T3" s="9" t="s">
        <v>2</v>
      </c>
      <c r="U3" s="10" t="s">
        <v>3</v>
      </c>
      <c r="V3" s="362" t="s">
        <v>4</v>
      </c>
      <c r="W3" s="363"/>
      <c r="X3" s="363"/>
      <c r="Y3" s="363"/>
      <c r="Z3" s="364"/>
    </row>
    <row r="4" spans="1:36" ht="14.25" customHeight="1" thickBot="1" x14ac:dyDescent="0.3">
      <c r="A4" s="12"/>
      <c r="B4" s="13">
        <v>2022</v>
      </c>
      <c r="C4" s="14">
        <v>2023</v>
      </c>
      <c r="D4" s="321">
        <v>2024</v>
      </c>
      <c r="E4" s="322">
        <v>2025</v>
      </c>
      <c r="F4" s="322">
        <v>2026</v>
      </c>
      <c r="G4" s="338">
        <v>2027</v>
      </c>
      <c r="H4" s="335">
        <v>2028</v>
      </c>
      <c r="J4" s="12"/>
      <c r="K4" s="13">
        <v>2022</v>
      </c>
      <c r="L4" s="14">
        <v>2023</v>
      </c>
      <c r="M4" s="321">
        <v>2024</v>
      </c>
      <c r="N4" s="322">
        <v>2025</v>
      </c>
      <c r="O4" s="322">
        <v>2026</v>
      </c>
      <c r="P4" s="338">
        <v>2027</v>
      </c>
      <c r="Q4" s="335">
        <v>2028</v>
      </c>
      <c r="S4" s="12"/>
      <c r="T4" s="13">
        <v>2022</v>
      </c>
      <c r="U4" s="14">
        <v>2023</v>
      </c>
      <c r="V4" s="321">
        <v>2024</v>
      </c>
      <c r="W4" s="322">
        <v>2025</v>
      </c>
      <c r="X4" s="322">
        <v>2026</v>
      </c>
      <c r="Y4" s="342">
        <v>2027</v>
      </c>
      <c r="Z4" s="335">
        <v>2028</v>
      </c>
    </row>
    <row r="5" spans="1:36" ht="13.5" customHeight="1" x14ac:dyDescent="0.25">
      <c r="A5" s="16" t="s">
        <v>5</v>
      </c>
      <c r="B5" s="381">
        <f>B6+B12+B16</f>
        <v>8359144.9554199995</v>
      </c>
      <c r="C5" s="382">
        <f t="shared" ref="C5:H5" si="0">C6+C12+C16</f>
        <v>9457643.3008853067</v>
      </c>
      <c r="D5" s="383">
        <f t="shared" si="0"/>
        <v>9991866</v>
      </c>
      <c r="E5" s="384">
        <f t="shared" si="0"/>
        <v>11093766.073832829</v>
      </c>
      <c r="F5" s="384">
        <f t="shared" si="0"/>
        <v>11578083.918750422</v>
      </c>
      <c r="G5" s="385">
        <f t="shared" si="0"/>
        <v>12039951.910323378</v>
      </c>
      <c r="H5" s="386">
        <f t="shared" si="0"/>
        <v>12598644.235003822</v>
      </c>
      <c r="I5" s="284"/>
      <c r="J5" s="16" t="s">
        <v>5</v>
      </c>
      <c r="K5" s="17">
        <f t="shared" ref="K5:P5" si="1">K6+K12+K16</f>
        <v>0</v>
      </c>
      <c r="L5" s="18">
        <f t="shared" si="1"/>
        <v>0</v>
      </c>
      <c r="M5" s="19">
        <f t="shared" si="1"/>
        <v>0</v>
      </c>
      <c r="N5" s="20">
        <f t="shared" si="1"/>
        <v>8942</v>
      </c>
      <c r="O5" s="20">
        <f t="shared" si="1"/>
        <v>-6786</v>
      </c>
      <c r="P5" s="289">
        <f t="shared" si="1"/>
        <v>-12599</v>
      </c>
      <c r="Q5" s="336">
        <f t="shared" ref="Q5" si="2">Q6+Q12+Q16</f>
        <v>-19796</v>
      </c>
      <c r="S5" s="16" t="s">
        <v>5</v>
      </c>
      <c r="T5" s="17">
        <f t="shared" ref="T5:Y5" si="3">T6+T12+T16</f>
        <v>8359144.9554199995</v>
      </c>
      <c r="U5" s="18">
        <f t="shared" si="3"/>
        <v>9457643.3008853067</v>
      </c>
      <c r="V5" s="19">
        <f t="shared" si="3"/>
        <v>9991866</v>
      </c>
      <c r="W5" s="20">
        <f t="shared" si="3"/>
        <v>11084824.073832829</v>
      </c>
      <c r="X5" s="20">
        <f t="shared" si="3"/>
        <v>11584869.918750422</v>
      </c>
      <c r="Y5" s="289">
        <f t="shared" si="3"/>
        <v>12052550.910323378</v>
      </c>
      <c r="Z5" s="336">
        <f t="shared" ref="Z5" si="4">Z6+Z12+Z16</f>
        <v>12618440.235003822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3.5" customHeight="1" x14ac:dyDescent="0.25">
      <c r="A6" s="24" t="s">
        <v>6</v>
      </c>
      <c r="B6" s="74">
        <f t="shared" ref="B6:H6" si="5">B7+B8</f>
        <v>4125684.1419600002</v>
      </c>
      <c r="C6" s="48">
        <f t="shared" si="5"/>
        <v>4662099.9692753078</v>
      </c>
      <c r="D6" s="75">
        <f t="shared" si="5"/>
        <v>4760720</v>
      </c>
      <c r="E6" s="47">
        <f t="shared" si="5"/>
        <v>5157488</v>
      </c>
      <c r="F6" s="47">
        <f t="shared" si="5"/>
        <v>5405705</v>
      </c>
      <c r="G6" s="327">
        <f t="shared" si="5"/>
        <v>5724091</v>
      </c>
      <c r="H6" s="325">
        <f t="shared" si="5"/>
        <v>6046616.7279947912</v>
      </c>
      <c r="I6" s="284"/>
      <c r="J6" s="24" t="s">
        <v>7</v>
      </c>
      <c r="K6" s="25">
        <f t="shared" ref="K6:P6" si="6">K7+K8</f>
        <v>0</v>
      </c>
      <c r="L6" s="26">
        <f t="shared" si="6"/>
        <v>0</v>
      </c>
      <c r="M6" s="27">
        <f t="shared" si="6"/>
        <v>0</v>
      </c>
      <c r="N6" s="28">
        <f t="shared" si="6"/>
        <v>-915</v>
      </c>
      <c r="O6" s="28">
        <f t="shared" si="6"/>
        <v>-906</v>
      </c>
      <c r="P6" s="55">
        <f t="shared" si="6"/>
        <v>-897</v>
      </c>
      <c r="Q6" s="300">
        <f t="shared" ref="Q6" si="7">Q7+Q8</f>
        <v>-888</v>
      </c>
      <c r="S6" s="24" t="s">
        <v>7</v>
      </c>
      <c r="T6" s="25">
        <f t="shared" ref="T6:Y6" si="8">T7+T8</f>
        <v>4125684.1419600002</v>
      </c>
      <c r="U6" s="26">
        <f t="shared" si="8"/>
        <v>4662099.9692753078</v>
      </c>
      <c r="V6" s="27">
        <f t="shared" si="8"/>
        <v>4760720</v>
      </c>
      <c r="W6" s="28">
        <f t="shared" si="8"/>
        <v>5158403</v>
      </c>
      <c r="X6" s="28">
        <f t="shared" si="8"/>
        <v>5406611</v>
      </c>
      <c r="Y6" s="55">
        <f t="shared" si="8"/>
        <v>5724988</v>
      </c>
      <c r="Z6" s="300">
        <f t="shared" ref="Z6" si="9">Z7+Z8</f>
        <v>6047504.7279947912</v>
      </c>
      <c r="AA6" s="23"/>
      <c r="AB6" s="23"/>
      <c r="AC6" s="23"/>
      <c r="AD6" s="23"/>
      <c r="AE6" s="23"/>
      <c r="AF6" s="23"/>
      <c r="AG6" s="23"/>
      <c r="AH6" s="23"/>
      <c r="AI6" s="23"/>
    </row>
    <row r="7" spans="1:36" ht="13.5" customHeight="1" x14ac:dyDescent="0.25">
      <c r="A7" s="29" t="s">
        <v>8</v>
      </c>
      <c r="B7" s="152">
        <v>3967510.5436400003</v>
      </c>
      <c r="C7" s="379">
        <v>4534642.9692753078</v>
      </c>
      <c r="D7" s="154">
        <v>4619214</v>
      </c>
      <c r="E7" s="155">
        <v>4996200</v>
      </c>
      <c r="F7" s="380">
        <v>5242429</v>
      </c>
      <c r="G7" s="155">
        <v>5561663</v>
      </c>
      <c r="H7" s="156">
        <v>5880992.7279947912</v>
      </c>
      <c r="I7" s="284"/>
      <c r="J7" s="29" t="s">
        <v>8</v>
      </c>
      <c r="K7" s="25"/>
      <c r="L7" s="26"/>
      <c r="M7" s="27"/>
      <c r="N7" s="28">
        <v>-915</v>
      </c>
      <c r="O7" s="28">
        <v>-906</v>
      </c>
      <c r="P7" s="55">
        <v>-897</v>
      </c>
      <c r="Q7" s="300">
        <v>-888</v>
      </c>
      <c r="S7" s="29" t="s">
        <v>8</v>
      </c>
      <c r="T7" s="30">
        <f t="shared" ref="T7:Z12" si="10">+B7-K7</f>
        <v>3967510.5436400003</v>
      </c>
      <c r="U7" s="31">
        <f t="shared" si="10"/>
        <v>4534642.9692753078</v>
      </c>
      <c r="V7" s="32">
        <f t="shared" si="10"/>
        <v>4619214</v>
      </c>
      <c r="W7" s="33">
        <f t="shared" si="10"/>
        <v>4997115</v>
      </c>
      <c r="X7" s="34">
        <f t="shared" si="10"/>
        <v>5243335</v>
      </c>
      <c r="Y7" s="33">
        <f t="shared" si="10"/>
        <v>5562560</v>
      </c>
      <c r="Z7" s="337">
        <f t="shared" si="10"/>
        <v>5881880.7279947912</v>
      </c>
      <c r="AA7" s="23"/>
      <c r="AB7" s="23"/>
      <c r="AC7" s="23"/>
      <c r="AD7" s="23"/>
      <c r="AE7" s="23"/>
      <c r="AF7" s="23"/>
      <c r="AG7" s="23"/>
      <c r="AH7" s="23"/>
      <c r="AI7" s="23"/>
    </row>
    <row r="8" spans="1:36" ht="13.5" customHeight="1" x14ac:dyDescent="0.25">
      <c r="A8" s="29" t="s">
        <v>9</v>
      </c>
      <c r="B8" s="152">
        <v>158173.59831999996</v>
      </c>
      <c r="C8" s="379">
        <v>127457</v>
      </c>
      <c r="D8" s="154">
        <v>141506</v>
      </c>
      <c r="E8" s="155">
        <v>161288</v>
      </c>
      <c r="F8" s="380">
        <v>163276</v>
      </c>
      <c r="G8" s="155">
        <v>162428</v>
      </c>
      <c r="H8" s="156">
        <v>165624</v>
      </c>
      <c r="I8" s="284"/>
      <c r="J8" s="29" t="s">
        <v>9</v>
      </c>
      <c r="K8" s="25"/>
      <c r="L8" s="26"/>
      <c r="M8" s="27"/>
      <c r="N8" s="28">
        <v>0</v>
      </c>
      <c r="O8" s="28">
        <v>0</v>
      </c>
      <c r="P8" s="55">
        <v>0</v>
      </c>
      <c r="Q8" s="300">
        <v>0</v>
      </c>
      <c r="S8" s="29" t="s">
        <v>9</v>
      </c>
      <c r="T8" s="30">
        <f t="shared" si="10"/>
        <v>158173.59831999996</v>
      </c>
      <c r="U8" s="31">
        <f t="shared" si="10"/>
        <v>127457</v>
      </c>
      <c r="V8" s="32">
        <f t="shared" si="10"/>
        <v>141506</v>
      </c>
      <c r="W8" s="33">
        <f t="shared" si="10"/>
        <v>161288</v>
      </c>
      <c r="X8" s="34">
        <f t="shared" si="10"/>
        <v>163276</v>
      </c>
      <c r="Y8" s="33">
        <f t="shared" si="10"/>
        <v>162428</v>
      </c>
      <c r="Z8" s="337">
        <f t="shared" si="10"/>
        <v>165624</v>
      </c>
      <c r="AA8" s="23"/>
      <c r="AB8" s="23"/>
      <c r="AC8" s="23"/>
      <c r="AD8" s="23"/>
      <c r="AE8" s="23"/>
      <c r="AF8" s="23"/>
      <c r="AG8" s="23"/>
      <c r="AH8" s="23"/>
      <c r="AI8" s="23"/>
    </row>
    <row r="9" spans="1:36" ht="13.5" customHeight="1" x14ac:dyDescent="0.25">
      <c r="A9" s="36" t="s">
        <v>10</v>
      </c>
      <c r="B9" s="152">
        <f>+B6-B10-B11</f>
        <v>524915.69833999989</v>
      </c>
      <c r="C9" s="379">
        <f t="shared" ref="C9:H9" si="11">+C6-C10-C11</f>
        <v>1139848.2456872247</v>
      </c>
      <c r="D9" s="154">
        <f t="shared" si="11"/>
        <v>1325832</v>
      </c>
      <c r="E9" s="155">
        <f t="shared" si="11"/>
        <v>1720449.6800000002</v>
      </c>
      <c r="F9" s="380">
        <f t="shared" si="11"/>
        <v>1554876.0399999996</v>
      </c>
      <c r="G9" s="155">
        <f t="shared" si="11"/>
        <v>1673040.5319999999</v>
      </c>
      <c r="H9" s="156">
        <f t="shared" si="11"/>
        <v>1732886.027258463</v>
      </c>
      <c r="I9" s="284"/>
      <c r="J9" s="36" t="s">
        <v>10</v>
      </c>
      <c r="K9" s="25"/>
      <c r="L9" s="26"/>
      <c r="M9" s="27"/>
      <c r="N9" s="28">
        <v>-141</v>
      </c>
      <c r="O9" s="28">
        <v>-140</v>
      </c>
      <c r="P9" s="55">
        <v>-139</v>
      </c>
      <c r="Q9" s="300">
        <v>-137</v>
      </c>
      <c r="S9" s="36" t="s">
        <v>10</v>
      </c>
      <c r="T9" s="30">
        <f t="shared" si="10"/>
        <v>524915.69833999989</v>
      </c>
      <c r="U9" s="31">
        <f t="shared" si="10"/>
        <v>1139848.2456872247</v>
      </c>
      <c r="V9" s="32">
        <f t="shared" si="10"/>
        <v>1325832</v>
      </c>
      <c r="W9" s="33">
        <f t="shared" si="10"/>
        <v>1720590.6800000002</v>
      </c>
      <c r="X9" s="34">
        <f t="shared" si="10"/>
        <v>1555016.0399999996</v>
      </c>
      <c r="Y9" s="33">
        <f t="shared" si="10"/>
        <v>1673179.5319999999</v>
      </c>
      <c r="Z9" s="337">
        <f t="shared" si="10"/>
        <v>1733023.027258463</v>
      </c>
      <c r="AA9" s="23"/>
      <c r="AB9" s="23"/>
      <c r="AC9" s="23"/>
      <c r="AD9" s="23"/>
      <c r="AE9" s="23"/>
      <c r="AF9" s="23"/>
      <c r="AG9" s="23"/>
      <c r="AH9" s="23"/>
      <c r="AI9" s="23"/>
    </row>
    <row r="10" spans="1:36" ht="13.5" customHeight="1" x14ac:dyDescent="0.25">
      <c r="A10" s="36" t="s">
        <v>11</v>
      </c>
      <c r="B10" s="152">
        <v>2520537.9274300002</v>
      </c>
      <c r="C10" s="379">
        <v>2465576.2092096582</v>
      </c>
      <c r="D10" s="154">
        <v>2404421</v>
      </c>
      <c r="E10" s="155">
        <v>2237650.92</v>
      </c>
      <c r="F10" s="380">
        <v>2508045.5933333337</v>
      </c>
      <c r="G10" s="155">
        <v>2638449.358</v>
      </c>
      <c r="H10" s="156">
        <v>2809533.5946876085</v>
      </c>
      <c r="I10" s="284"/>
      <c r="J10" s="36" t="s">
        <v>11</v>
      </c>
      <c r="K10" s="25"/>
      <c r="L10" s="26"/>
      <c r="M10" s="27"/>
      <c r="N10" s="28">
        <v>-504</v>
      </c>
      <c r="O10" s="28">
        <v>-499</v>
      </c>
      <c r="P10" s="55">
        <v>-494</v>
      </c>
      <c r="Q10" s="300">
        <v>-489</v>
      </c>
      <c r="S10" s="36" t="s">
        <v>11</v>
      </c>
      <c r="T10" s="30">
        <f t="shared" si="10"/>
        <v>2520537.9274300002</v>
      </c>
      <c r="U10" s="31">
        <f t="shared" si="10"/>
        <v>2465576.2092096582</v>
      </c>
      <c r="V10" s="32">
        <f t="shared" si="10"/>
        <v>2404421</v>
      </c>
      <c r="W10" s="33">
        <f t="shared" si="10"/>
        <v>2238154.92</v>
      </c>
      <c r="X10" s="34">
        <f t="shared" si="10"/>
        <v>2508544.5933333337</v>
      </c>
      <c r="Y10" s="33">
        <f t="shared" si="10"/>
        <v>2638943.358</v>
      </c>
      <c r="Z10" s="337">
        <f t="shared" si="10"/>
        <v>2810022.5946876085</v>
      </c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13.5" customHeight="1" x14ac:dyDescent="0.25">
      <c r="A11" s="36" t="s">
        <v>12</v>
      </c>
      <c r="B11" s="152">
        <v>1080230.5161900001</v>
      </c>
      <c r="C11" s="379">
        <v>1056675.514378425</v>
      </c>
      <c r="D11" s="154">
        <v>1030467</v>
      </c>
      <c r="E11" s="155">
        <v>1199387.3999999999</v>
      </c>
      <c r="F11" s="380">
        <v>1342783.3666666667</v>
      </c>
      <c r="G11" s="155">
        <v>1412601.11</v>
      </c>
      <c r="H11" s="156">
        <v>1504197.1060487197</v>
      </c>
      <c r="I11" s="284"/>
      <c r="J11" s="36" t="s">
        <v>12</v>
      </c>
      <c r="K11" s="25"/>
      <c r="L11" s="26"/>
      <c r="M11" s="27"/>
      <c r="N11" s="28">
        <v>-270</v>
      </c>
      <c r="O11" s="28">
        <v>-267</v>
      </c>
      <c r="P11" s="55">
        <v>-264</v>
      </c>
      <c r="Q11" s="300">
        <v>-262</v>
      </c>
      <c r="S11" s="36" t="s">
        <v>12</v>
      </c>
      <c r="T11" s="30">
        <f t="shared" si="10"/>
        <v>1080230.5161900001</v>
      </c>
      <c r="U11" s="31">
        <f t="shared" si="10"/>
        <v>1056675.514378425</v>
      </c>
      <c r="V11" s="32">
        <f t="shared" si="10"/>
        <v>1030467</v>
      </c>
      <c r="W11" s="33">
        <f t="shared" si="10"/>
        <v>1199657.3999999999</v>
      </c>
      <c r="X11" s="34">
        <f t="shared" si="10"/>
        <v>1343050.3666666667</v>
      </c>
      <c r="Y11" s="33">
        <f t="shared" si="10"/>
        <v>1412865.11</v>
      </c>
      <c r="Z11" s="337">
        <f t="shared" si="10"/>
        <v>1504459.1060487197</v>
      </c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6" ht="13.5" customHeight="1" x14ac:dyDescent="0.25">
      <c r="A12" s="24" t="s">
        <v>13</v>
      </c>
      <c r="B12" s="158">
        <v>3918696.6663099998</v>
      </c>
      <c r="C12" s="379">
        <v>4364969</v>
      </c>
      <c r="D12" s="154">
        <v>4712474</v>
      </c>
      <c r="E12" s="155">
        <v>5425705.0738328286</v>
      </c>
      <c r="F12" s="380">
        <v>5660198.9187504221</v>
      </c>
      <c r="G12" s="155">
        <v>5759244.9103233777</v>
      </c>
      <c r="H12" s="156">
        <v>5998926.5070090303</v>
      </c>
      <c r="I12" s="284"/>
      <c r="J12" s="24" t="s">
        <v>14</v>
      </c>
      <c r="K12" s="25"/>
      <c r="L12" s="26"/>
      <c r="M12" s="27"/>
      <c r="N12" s="28">
        <v>10468</v>
      </c>
      <c r="O12" s="28">
        <v>-5326</v>
      </c>
      <c r="P12" s="55">
        <v>-11440</v>
      </c>
      <c r="Q12" s="300">
        <v>-18652</v>
      </c>
      <c r="S12" s="24" t="s">
        <v>14</v>
      </c>
      <c r="T12" s="30">
        <f t="shared" si="10"/>
        <v>3918696.6663099998</v>
      </c>
      <c r="U12" s="31">
        <f t="shared" si="10"/>
        <v>4364969</v>
      </c>
      <c r="V12" s="32">
        <f t="shared" si="10"/>
        <v>4712474</v>
      </c>
      <c r="W12" s="33">
        <f t="shared" si="10"/>
        <v>5415237.0738328286</v>
      </c>
      <c r="X12" s="34">
        <f t="shared" si="10"/>
        <v>5665524.9187504221</v>
      </c>
      <c r="Y12" s="33">
        <f t="shared" si="10"/>
        <v>5770684.9103233777</v>
      </c>
      <c r="Z12" s="337">
        <f t="shared" si="10"/>
        <v>6017578.5070090303</v>
      </c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6" ht="13.5" customHeight="1" x14ac:dyDescent="0.25">
      <c r="A13" s="36" t="s">
        <v>10</v>
      </c>
      <c r="B13" s="158">
        <f>+B12-B14-B15</f>
        <v>3918696.6663099998</v>
      </c>
      <c r="C13" s="379">
        <f t="shared" ref="C13:H13" si="12">+C12-C14-C15</f>
        <v>4039171</v>
      </c>
      <c r="D13" s="387">
        <f t="shared" si="12"/>
        <v>4374551</v>
      </c>
      <c r="E13" s="388">
        <f t="shared" si="12"/>
        <v>5425705.0738328286</v>
      </c>
      <c r="F13" s="380">
        <f t="shared" si="12"/>
        <v>5660198.9187504221</v>
      </c>
      <c r="G13" s="155">
        <f t="shared" si="12"/>
        <v>5759244.9103233777</v>
      </c>
      <c r="H13" s="156">
        <f t="shared" si="12"/>
        <v>5998926.5070090303</v>
      </c>
      <c r="I13" s="284"/>
      <c r="J13" s="29" t="s">
        <v>10</v>
      </c>
      <c r="K13" s="25"/>
      <c r="L13" s="26"/>
      <c r="M13" s="27"/>
      <c r="N13" s="28">
        <v>10468</v>
      </c>
      <c r="O13" s="28">
        <v>-5326</v>
      </c>
      <c r="P13" s="55">
        <v>-11440</v>
      </c>
      <c r="Q13" s="300">
        <v>-18652</v>
      </c>
      <c r="S13" s="36" t="s">
        <v>10</v>
      </c>
      <c r="T13" s="30">
        <f t="shared" ref="T13:T15" si="13">+B13-K13</f>
        <v>3918696.6663099998</v>
      </c>
      <c r="U13" s="31">
        <f t="shared" ref="U13:U15" si="14">+C13-L13</f>
        <v>4039171</v>
      </c>
      <c r="V13" s="32">
        <f t="shared" ref="V13:V15" si="15">+D13-M13</f>
        <v>4374551</v>
      </c>
      <c r="W13" s="33">
        <f t="shared" ref="W13:W15" si="16">+E13-N13</f>
        <v>5415237.0738328286</v>
      </c>
      <c r="X13" s="34">
        <f t="shared" ref="X13:X15" si="17">+F13-O13</f>
        <v>5665524.9187504221</v>
      </c>
      <c r="Y13" s="33">
        <f t="shared" ref="Y13:Z15" si="18">+G13-P13</f>
        <v>5770684.9103233777</v>
      </c>
      <c r="Z13" s="337">
        <f t="shared" si="18"/>
        <v>6017578.5070090303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6" ht="13.5" customHeight="1" x14ac:dyDescent="0.25">
      <c r="A14" s="36" t="s">
        <v>11</v>
      </c>
      <c r="B14" s="158">
        <v>0</v>
      </c>
      <c r="C14" s="379">
        <v>228059</v>
      </c>
      <c r="D14" s="387">
        <v>236546</v>
      </c>
      <c r="E14" s="388">
        <v>0</v>
      </c>
      <c r="F14" s="380">
        <v>0</v>
      </c>
      <c r="G14" s="155">
        <v>0</v>
      </c>
      <c r="H14" s="156">
        <v>0</v>
      </c>
      <c r="I14" s="284"/>
      <c r="J14" s="29" t="s">
        <v>11</v>
      </c>
      <c r="K14" s="25"/>
      <c r="L14" s="26"/>
      <c r="M14" s="27"/>
      <c r="N14" s="28"/>
      <c r="O14" s="28"/>
      <c r="P14" s="55"/>
      <c r="Q14" s="300"/>
      <c r="S14" s="36" t="s">
        <v>11</v>
      </c>
      <c r="T14" s="30">
        <f t="shared" si="13"/>
        <v>0</v>
      </c>
      <c r="U14" s="31">
        <f t="shared" si="14"/>
        <v>228059</v>
      </c>
      <c r="V14" s="32">
        <f t="shared" si="15"/>
        <v>236546</v>
      </c>
      <c r="W14" s="33">
        <f t="shared" si="16"/>
        <v>0</v>
      </c>
      <c r="X14" s="34">
        <f t="shared" si="17"/>
        <v>0</v>
      </c>
      <c r="Y14" s="33">
        <f t="shared" si="18"/>
        <v>0</v>
      </c>
      <c r="Z14" s="337">
        <f t="shared" si="18"/>
        <v>0</v>
      </c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6" ht="13.5" customHeight="1" x14ac:dyDescent="0.25">
      <c r="A15" s="36" t="s">
        <v>12</v>
      </c>
      <c r="B15" s="158">
        <v>0</v>
      </c>
      <c r="C15" s="379">
        <v>97739</v>
      </c>
      <c r="D15" s="387">
        <v>101377</v>
      </c>
      <c r="E15" s="388">
        <v>0</v>
      </c>
      <c r="F15" s="380">
        <v>0</v>
      </c>
      <c r="G15" s="155">
        <v>0</v>
      </c>
      <c r="H15" s="156">
        <v>0</v>
      </c>
      <c r="I15" s="284"/>
      <c r="J15" s="29" t="s">
        <v>12</v>
      </c>
      <c r="K15" s="25"/>
      <c r="L15" s="26"/>
      <c r="M15" s="27"/>
      <c r="N15" s="28"/>
      <c r="O15" s="28"/>
      <c r="P15" s="55"/>
      <c r="Q15" s="300"/>
      <c r="S15" s="36" t="s">
        <v>12</v>
      </c>
      <c r="T15" s="30">
        <f t="shared" si="13"/>
        <v>0</v>
      </c>
      <c r="U15" s="31">
        <f t="shared" si="14"/>
        <v>97739</v>
      </c>
      <c r="V15" s="32">
        <f t="shared" si="15"/>
        <v>101377</v>
      </c>
      <c r="W15" s="33">
        <f t="shared" si="16"/>
        <v>0</v>
      </c>
      <c r="X15" s="34">
        <f t="shared" si="17"/>
        <v>0</v>
      </c>
      <c r="Y15" s="33">
        <f t="shared" si="18"/>
        <v>0</v>
      </c>
      <c r="Z15" s="337">
        <f t="shared" si="18"/>
        <v>0</v>
      </c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ht="13.5" customHeight="1" x14ac:dyDescent="0.25">
      <c r="A16" s="24" t="s">
        <v>15</v>
      </c>
      <c r="B16" s="78">
        <v>314764.14714999998</v>
      </c>
      <c r="C16" s="48">
        <v>430574.33160999999</v>
      </c>
      <c r="D16" s="389">
        <v>518672</v>
      </c>
      <c r="E16" s="390">
        <v>510573</v>
      </c>
      <c r="F16" s="47">
        <v>512180</v>
      </c>
      <c r="G16" s="327">
        <v>556616</v>
      </c>
      <c r="H16" s="325">
        <v>553101</v>
      </c>
      <c r="I16" s="284"/>
      <c r="J16" s="24" t="s">
        <v>15</v>
      </c>
      <c r="K16" s="25"/>
      <c r="L16" s="26"/>
      <c r="M16" s="27"/>
      <c r="N16" s="28">
        <v>-611</v>
      </c>
      <c r="O16" s="28">
        <v>-554</v>
      </c>
      <c r="P16" s="55">
        <v>-262</v>
      </c>
      <c r="Q16" s="300">
        <v>-256</v>
      </c>
      <c r="S16" s="24" t="s">
        <v>15</v>
      </c>
      <c r="T16" s="30">
        <f t="shared" ref="T16:Z16" si="19">+B16-K16</f>
        <v>314764.14714999998</v>
      </c>
      <c r="U16" s="31">
        <f t="shared" si="19"/>
        <v>430574.33160999999</v>
      </c>
      <c r="V16" s="32">
        <f t="shared" si="19"/>
        <v>518672</v>
      </c>
      <c r="W16" s="33">
        <f t="shared" si="19"/>
        <v>511184</v>
      </c>
      <c r="X16" s="34">
        <f t="shared" si="19"/>
        <v>512734</v>
      </c>
      <c r="Y16" s="33">
        <f t="shared" si="19"/>
        <v>556878</v>
      </c>
      <c r="Z16" s="337">
        <f t="shared" si="19"/>
        <v>553357</v>
      </c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3.5" customHeight="1" x14ac:dyDescent="0.25">
      <c r="A17" s="41" t="s">
        <v>16</v>
      </c>
      <c r="B17" s="391">
        <f t="shared" ref="B17:H17" si="20">B18+B19</f>
        <v>10971856.990050003</v>
      </c>
      <c r="C17" s="392">
        <f t="shared" si="20"/>
        <v>12447876.52565</v>
      </c>
      <c r="D17" s="393">
        <f t="shared" si="20"/>
        <v>12571185</v>
      </c>
      <c r="E17" s="394">
        <f t="shared" si="20"/>
        <v>14360399</v>
      </c>
      <c r="F17" s="394">
        <f t="shared" si="20"/>
        <v>14832311.5166</v>
      </c>
      <c r="G17" s="395">
        <f t="shared" si="20"/>
        <v>14907397.5666</v>
      </c>
      <c r="H17" s="396">
        <f t="shared" si="20"/>
        <v>15452452.862031821</v>
      </c>
      <c r="I17" s="284"/>
      <c r="J17" s="41" t="s">
        <v>16</v>
      </c>
      <c r="K17" s="42">
        <f t="shared" ref="K17:P17" si="21">K18+K19</f>
        <v>0</v>
      </c>
      <c r="L17" s="43">
        <f t="shared" si="21"/>
        <v>0</v>
      </c>
      <c r="M17" s="44">
        <f t="shared" si="21"/>
        <v>0</v>
      </c>
      <c r="N17" s="45">
        <f t="shared" si="21"/>
        <v>-5681</v>
      </c>
      <c r="O17" s="45">
        <f t="shared" si="21"/>
        <v>-6349</v>
      </c>
      <c r="P17" s="290">
        <f t="shared" si="21"/>
        <v>-7014</v>
      </c>
      <c r="Q17" s="301">
        <f t="shared" ref="Q17" si="22">Q18+Q19</f>
        <v>-7700</v>
      </c>
      <c r="S17" s="41" t="s">
        <v>16</v>
      </c>
      <c r="T17" s="42">
        <f t="shared" ref="T17:Y17" si="23">T18+T19</f>
        <v>10971856.990050003</v>
      </c>
      <c r="U17" s="43">
        <f t="shared" si="23"/>
        <v>12447876.52565</v>
      </c>
      <c r="V17" s="44">
        <f t="shared" si="23"/>
        <v>12571185</v>
      </c>
      <c r="W17" s="45">
        <f t="shared" si="23"/>
        <v>14366080</v>
      </c>
      <c r="X17" s="45">
        <f t="shared" si="23"/>
        <v>14838660.5166</v>
      </c>
      <c r="Y17" s="290">
        <f t="shared" si="23"/>
        <v>14914411.5666</v>
      </c>
      <c r="Z17" s="301">
        <f t="shared" ref="Z17" si="24">Z18+Z19</f>
        <v>15460152.862031821</v>
      </c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3.5" customHeight="1" x14ac:dyDescent="0.25">
      <c r="A18" s="24" t="s">
        <v>17</v>
      </c>
      <c r="B18" s="78">
        <v>8440843.1460500024</v>
      </c>
      <c r="C18" s="48">
        <v>9847829.82075</v>
      </c>
      <c r="D18" s="389">
        <v>9864507</v>
      </c>
      <c r="E18" s="390">
        <v>11526544</v>
      </c>
      <c r="F18" s="47">
        <v>11874028.5166</v>
      </c>
      <c r="G18" s="327">
        <v>11884639.5666</v>
      </c>
      <c r="H18" s="325">
        <v>12296670.862031821</v>
      </c>
      <c r="I18" s="284"/>
      <c r="J18" s="24" t="s">
        <v>17</v>
      </c>
      <c r="K18" s="25"/>
      <c r="L18" s="26"/>
      <c r="M18" s="27"/>
      <c r="N18" s="28">
        <v>-5681</v>
      </c>
      <c r="O18" s="28">
        <v>-6349</v>
      </c>
      <c r="P18" s="55">
        <v>-7014</v>
      </c>
      <c r="Q18" s="300">
        <v>-7700</v>
      </c>
      <c r="S18" s="24" t="s">
        <v>17</v>
      </c>
      <c r="T18" s="25">
        <f t="shared" ref="T18:Z18" si="25">+B18-K18</f>
        <v>8440843.1460500024</v>
      </c>
      <c r="U18" s="26">
        <f t="shared" si="25"/>
        <v>9847829.82075</v>
      </c>
      <c r="V18" s="32">
        <f t="shared" si="25"/>
        <v>9864507</v>
      </c>
      <c r="W18" s="33">
        <f t="shared" si="25"/>
        <v>11532225</v>
      </c>
      <c r="X18" s="28">
        <f t="shared" si="25"/>
        <v>11880377.5166</v>
      </c>
      <c r="Y18" s="55">
        <f t="shared" si="25"/>
        <v>11891653.5666</v>
      </c>
      <c r="Z18" s="300">
        <f t="shared" si="25"/>
        <v>12304370.862031821</v>
      </c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3.5" customHeight="1" x14ac:dyDescent="0.25">
      <c r="A19" s="24" t="s">
        <v>18</v>
      </c>
      <c r="B19" s="74">
        <f t="shared" ref="B19:G19" si="26">SUM(B20:B27)</f>
        <v>2531013.8439999996</v>
      </c>
      <c r="C19" s="48">
        <f t="shared" si="26"/>
        <v>2600046.7049000002</v>
      </c>
      <c r="D19" s="154">
        <f t="shared" si="26"/>
        <v>2706678</v>
      </c>
      <c r="E19" s="155">
        <f t="shared" si="26"/>
        <v>2833855</v>
      </c>
      <c r="F19" s="47">
        <f t="shared" si="26"/>
        <v>2958283</v>
      </c>
      <c r="G19" s="327">
        <f t="shared" si="26"/>
        <v>3022758</v>
      </c>
      <c r="H19" s="325">
        <f t="shared" ref="H19" si="27">SUM(H20:H27)</f>
        <v>3155782</v>
      </c>
      <c r="I19" s="284"/>
      <c r="J19" s="24" t="s">
        <v>18</v>
      </c>
      <c r="K19" s="25"/>
      <c r="L19" s="26"/>
      <c r="M19" s="32">
        <f t="shared" ref="M19:P19" si="28">SUM(M20:M27)</f>
        <v>0</v>
      </c>
      <c r="N19" s="33">
        <f t="shared" si="28"/>
        <v>0</v>
      </c>
      <c r="O19" s="47">
        <f t="shared" si="28"/>
        <v>0</v>
      </c>
      <c r="P19" s="327">
        <f t="shared" si="28"/>
        <v>0</v>
      </c>
      <c r="Q19" s="325">
        <f t="shared" ref="Q19" si="29">SUM(Q20:Q27)</f>
        <v>0</v>
      </c>
      <c r="S19" s="24" t="s">
        <v>18</v>
      </c>
      <c r="T19" s="25">
        <f t="shared" ref="T19:Y19" si="30">SUM(T20:T27)</f>
        <v>2531013.8439999996</v>
      </c>
      <c r="U19" s="26">
        <f t="shared" si="30"/>
        <v>2600046.7049000002</v>
      </c>
      <c r="V19" s="32">
        <f t="shared" si="30"/>
        <v>2706678</v>
      </c>
      <c r="W19" s="33">
        <f t="shared" si="30"/>
        <v>2833855</v>
      </c>
      <c r="X19" s="28">
        <f t="shared" si="30"/>
        <v>2958283</v>
      </c>
      <c r="Y19" s="55">
        <f t="shared" si="30"/>
        <v>3022758</v>
      </c>
      <c r="Z19" s="300">
        <f t="shared" ref="Z19" si="31">SUM(Z20:Z27)</f>
        <v>3155782</v>
      </c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3.5" customHeight="1" x14ac:dyDescent="0.25">
      <c r="A20" s="29" t="s">
        <v>19</v>
      </c>
      <c r="B20" s="78">
        <v>1294143.4468799999</v>
      </c>
      <c r="C20" s="48">
        <v>1315052.5247499999</v>
      </c>
      <c r="D20" s="389">
        <v>1342572</v>
      </c>
      <c r="E20" s="390">
        <v>1369642</v>
      </c>
      <c r="F20" s="47">
        <v>1399094</v>
      </c>
      <c r="G20" s="327">
        <v>1410838</v>
      </c>
      <c r="H20" s="325">
        <v>1434605</v>
      </c>
      <c r="I20" s="284"/>
      <c r="J20" s="29" t="s">
        <v>19</v>
      </c>
      <c r="K20" s="25"/>
      <c r="L20" s="26"/>
      <c r="M20" s="27"/>
      <c r="N20" s="28"/>
      <c r="O20" s="28"/>
      <c r="P20" s="55"/>
      <c r="Q20" s="300"/>
      <c r="S20" s="29" t="s">
        <v>19</v>
      </c>
      <c r="T20" s="37">
        <f t="shared" ref="T20:Z27" si="32">+B20-K20</f>
        <v>1294143.4468799999</v>
      </c>
      <c r="U20" s="49">
        <f t="shared" si="32"/>
        <v>1315052.5247499999</v>
      </c>
      <c r="V20" s="32">
        <f t="shared" si="32"/>
        <v>1342572</v>
      </c>
      <c r="W20" s="33">
        <f t="shared" si="32"/>
        <v>1369642</v>
      </c>
      <c r="X20" s="28">
        <f t="shared" si="32"/>
        <v>1399094</v>
      </c>
      <c r="Y20" s="55">
        <f t="shared" si="32"/>
        <v>1410838</v>
      </c>
      <c r="Z20" s="300">
        <f t="shared" si="32"/>
        <v>1434605</v>
      </c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3.5" customHeight="1" x14ac:dyDescent="0.25">
      <c r="A21" s="29" t="s">
        <v>20</v>
      </c>
      <c r="B21" s="78">
        <v>237907.41753999997</v>
      </c>
      <c r="C21" s="48">
        <v>256028.68348000001</v>
      </c>
      <c r="D21" s="389">
        <v>250903</v>
      </c>
      <c r="E21" s="390">
        <v>287298</v>
      </c>
      <c r="F21" s="47">
        <v>288216</v>
      </c>
      <c r="G21" s="327">
        <v>290353</v>
      </c>
      <c r="H21" s="325">
        <v>290817</v>
      </c>
      <c r="I21" s="284"/>
      <c r="J21" s="29" t="s">
        <v>20</v>
      </c>
      <c r="K21" s="25"/>
      <c r="L21" s="26"/>
      <c r="M21" s="27"/>
      <c r="N21" s="28"/>
      <c r="O21" s="28"/>
      <c r="P21" s="55"/>
      <c r="Q21" s="300"/>
      <c r="S21" s="29" t="s">
        <v>20</v>
      </c>
      <c r="T21" s="37">
        <f t="shared" si="32"/>
        <v>237907.41753999997</v>
      </c>
      <c r="U21" s="49">
        <f t="shared" si="32"/>
        <v>256028.68348000001</v>
      </c>
      <c r="V21" s="32">
        <f t="shared" si="32"/>
        <v>250903</v>
      </c>
      <c r="W21" s="33">
        <f t="shared" si="32"/>
        <v>287298</v>
      </c>
      <c r="X21" s="28">
        <f t="shared" si="32"/>
        <v>288216</v>
      </c>
      <c r="Y21" s="55">
        <f t="shared" si="32"/>
        <v>290353</v>
      </c>
      <c r="Z21" s="300">
        <f t="shared" si="32"/>
        <v>290817</v>
      </c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3.5" customHeight="1" x14ac:dyDescent="0.25">
      <c r="A22" s="29" t="s">
        <v>21</v>
      </c>
      <c r="B22" s="78">
        <v>56343.800469999995</v>
      </c>
      <c r="C22" s="48">
        <v>52897.642440000011</v>
      </c>
      <c r="D22" s="389">
        <v>56328</v>
      </c>
      <c r="E22" s="390">
        <v>56211</v>
      </c>
      <c r="F22" s="47">
        <v>56329</v>
      </c>
      <c r="G22" s="327">
        <v>56683</v>
      </c>
      <c r="H22" s="325">
        <v>56711</v>
      </c>
      <c r="I22" s="284"/>
      <c r="J22" s="29" t="s">
        <v>21</v>
      </c>
      <c r="K22" s="25"/>
      <c r="L22" s="26"/>
      <c r="M22" s="27"/>
      <c r="N22" s="28"/>
      <c r="O22" s="28"/>
      <c r="P22" s="55"/>
      <c r="Q22" s="300"/>
      <c r="S22" s="29" t="s">
        <v>21</v>
      </c>
      <c r="T22" s="37">
        <f t="shared" si="32"/>
        <v>56343.800469999995</v>
      </c>
      <c r="U22" s="49">
        <f t="shared" si="32"/>
        <v>52897.642440000011</v>
      </c>
      <c r="V22" s="32">
        <f t="shared" si="32"/>
        <v>56328</v>
      </c>
      <c r="W22" s="33">
        <f t="shared" si="32"/>
        <v>56211</v>
      </c>
      <c r="X22" s="28">
        <f t="shared" si="32"/>
        <v>56329</v>
      </c>
      <c r="Y22" s="55">
        <f t="shared" si="32"/>
        <v>56683</v>
      </c>
      <c r="Z22" s="300">
        <f t="shared" si="32"/>
        <v>56711</v>
      </c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3.5" customHeight="1" x14ac:dyDescent="0.25">
      <c r="A23" s="29" t="s">
        <v>22</v>
      </c>
      <c r="B23" s="78">
        <v>5219.6114199999993</v>
      </c>
      <c r="C23" s="48">
        <v>5068.7261299999991</v>
      </c>
      <c r="D23" s="389">
        <v>5236</v>
      </c>
      <c r="E23" s="390">
        <v>5210</v>
      </c>
      <c r="F23" s="47">
        <v>5207</v>
      </c>
      <c r="G23" s="327">
        <v>5226</v>
      </c>
      <c r="H23" s="325">
        <v>5216</v>
      </c>
      <c r="I23" s="284"/>
      <c r="J23" s="29" t="s">
        <v>22</v>
      </c>
      <c r="K23" s="25"/>
      <c r="L23" s="26"/>
      <c r="M23" s="27"/>
      <c r="N23" s="28"/>
      <c r="O23" s="28"/>
      <c r="P23" s="55"/>
      <c r="Q23" s="300"/>
      <c r="S23" s="29" t="s">
        <v>22</v>
      </c>
      <c r="T23" s="37">
        <f t="shared" si="32"/>
        <v>5219.6114199999993</v>
      </c>
      <c r="U23" s="49">
        <f t="shared" si="32"/>
        <v>5068.7261299999991</v>
      </c>
      <c r="V23" s="32">
        <f t="shared" si="32"/>
        <v>5236</v>
      </c>
      <c r="W23" s="33">
        <f t="shared" si="32"/>
        <v>5210</v>
      </c>
      <c r="X23" s="28">
        <f t="shared" si="32"/>
        <v>5207</v>
      </c>
      <c r="Y23" s="55">
        <f t="shared" si="32"/>
        <v>5226</v>
      </c>
      <c r="Z23" s="300">
        <f t="shared" si="32"/>
        <v>5216</v>
      </c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3.5" customHeight="1" x14ac:dyDescent="0.25">
      <c r="A24" s="29" t="s">
        <v>23</v>
      </c>
      <c r="B24" s="78">
        <v>901197.60029999982</v>
      </c>
      <c r="C24" s="48">
        <v>936552.02467999991</v>
      </c>
      <c r="D24" s="389">
        <v>1017501</v>
      </c>
      <c r="E24" s="390">
        <v>1080947</v>
      </c>
      <c r="F24" s="47">
        <v>1174326</v>
      </c>
      <c r="G24" s="327">
        <v>1223820</v>
      </c>
      <c r="H24" s="325">
        <v>1332063</v>
      </c>
      <c r="I24" s="284"/>
      <c r="J24" s="29" t="s">
        <v>23</v>
      </c>
      <c r="K24" s="25"/>
      <c r="L24" s="26"/>
      <c r="M24" s="27"/>
      <c r="N24" s="28"/>
      <c r="O24" s="28"/>
      <c r="P24" s="55"/>
      <c r="Q24" s="300"/>
      <c r="S24" s="29" t="s">
        <v>23</v>
      </c>
      <c r="T24" s="37">
        <f t="shared" si="32"/>
        <v>901197.60029999982</v>
      </c>
      <c r="U24" s="49">
        <f t="shared" si="32"/>
        <v>936552.02467999991</v>
      </c>
      <c r="V24" s="32">
        <f t="shared" si="32"/>
        <v>1017501</v>
      </c>
      <c r="W24" s="33">
        <f t="shared" si="32"/>
        <v>1080947</v>
      </c>
      <c r="X24" s="28">
        <f t="shared" si="32"/>
        <v>1174326</v>
      </c>
      <c r="Y24" s="55">
        <f t="shared" si="32"/>
        <v>1223820</v>
      </c>
      <c r="Z24" s="300">
        <f t="shared" si="32"/>
        <v>1332063</v>
      </c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3.5" customHeight="1" x14ac:dyDescent="0.25">
      <c r="A25" s="29" t="s">
        <v>24</v>
      </c>
      <c r="B25" s="78">
        <v>11597.070300000001</v>
      </c>
      <c r="C25" s="48">
        <v>13138.471909999998</v>
      </c>
      <c r="D25" s="389">
        <v>13268</v>
      </c>
      <c r="E25" s="390">
        <v>13416</v>
      </c>
      <c r="F25" s="47">
        <v>13621</v>
      </c>
      <c r="G25" s="327">
        <v>13888</v>
      </c>
      <c r="H25" s="325">
        <v>14078</v>
      </c>
      <c r="I25" s="284"/>
      <c r="J25" s="29" t="s">
        <v>24</v>
      </c>
      <c r="K25" s="25"/>
      <c r="L25" s="26"/>
      <c r="M25" s="27"/>
      <c r="N25" s="28"/>
      <c r="O25" s="28"/>
      <c r="P25" s="55"/>
      <c r="Q25" s="300"/>
      <c r="S25" s="29" t="s">
        <v>24</v>
      </c>
      <c r="T25" s="37">
        <f t="shared" si="32"/>
        <v>11597.070300000001</v>
      </c>
      <c r="U25" s="49">
        <f t="shared" si="32"/>
        <v>13138.471909999998</v>
      </c>
      <c r="V25" s="32">
        <f t="shared" si="32"/>
        <v>13268</v>
      </c>
      <c r="W25" s="33">
        <f t="shared" si="32"/>
        <v>13416</v>
      </c>
      <c r="X25" s="28">
        <f t="shared" si="32"/>
        <v>13621</v>
      </c>
      <c r="Y25" s="55">
        <f t="shared" si="32"/>
        <v>13888</v>
      </c>
      <c r="Z25" s="300">
        <f t="shared" si="32"/>
        <v>14078</v>
      </c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25">
      <c r="A26" s="29" t="s">
        <v>25</v>
      </c>
      <c r="B26" s="78">
        <v>24343.003249999998</v>
      </c>
      <c r="C26" s="48">
        <v>21109.318210000005</v>
      </c>
      <c r="D26" s="389">
        <v>20693</v>
      </c>
      <c r="E26" s="390">
        <v>20978</v>
      </c>
      <c r="F26" s="47">
        <v>21357</v>
      </c>
      <c r="G26" s="327">
        <v>21833</v>
      </c>
      <c r="H26" s="325">
        <v>22191</v>
      </c>
      <c r="I26" s="284"/>
      <c r="J26" s="29" t="s">
        <v>25</v>
      </c>
      <c r="K26" s="25"/>
      <c r="L26" s="26"/>
      <c r="M26" s="27"/>
      <c r="N26" s="28"/>
      <c r="O26" s="28"/>
      <c r="P26" s="55"/>
      <c r="Q26" s="300"/>
      <c r="S26" s="29" t="s">
        <v>25</v>
      </c>
      <c r="T26" s="37">
        <f t="shared" si="32"/>
        <v>24343.003249999998</v>
      </c>
      <c r="U26" s="49">
        <f t="shared" si="32"/>
        <v>21109.318210000005</v>
      </c>
      <c r="V26" s="32">
        <f t="shared" si="32"/>
        <v>20693</v>
      </c>
      <c r="W26" s="33">
        <f t="shared" si="32"/>
        <v>20978</v>
      </c>
      <c r="X26" s="28">
        <f t="shared" si="32"/>
        <v>21357</v>
      </c>
      <c r="Y26" s="55">
        <f t="shared" si="32"/>
        <v>21833</v>
      </c>
      <c r="Z26" s="300">
        <f t="shared" si="32"/>
        <v>22191</v>
      </c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3.5" customHeight="1" x14ac:dyDescent="0.25">
      <c r="A27" s="29" t="s">
        <v>26</v>
      </c>
      <c r="B27" s="78">
        <v>261.89383999999995</v>
      </c>
      <c r="C27" s="48">
        <v>199.31329999999997</v>
      </c>
      <c r="D27" s="389">
        <v>177</v>
      </c>
      <c r="E27" s="390">
        <v>153</v>
      </c>
      <c r="F27" s="47">
        <v>133</v>
      </c>
      <c r="G27" s="327">
        <v>117</v>
      </c>
      <c r="H27" s="325">
        <v>101</v>
      </c>
      <c r="I27" s="284"/>
      <c r="J27" s="29" t="s">
        <v>26</v>
      </c>
      <c r="K27" s="25"/>
      <c r="L27" s="26"/>
      <c r="M27" s="27"/>
      <c r="N27" s="28"/>
      <c r="O27" s="28"/>
      <c r="P27" s="55"/>
      <c r="Q27" s="300"/>
      <c r="S27" s="29" t="s">
        <v>26</v>
      </c>
      <c r="T27" s="37">
        <f t="shared" si="32"/>
        <v>261.89383999999995</v>
      </c>
      <c r="U27" s="49">
        <f t="shared" si="32"/>
        <v>199.31329999999997</v>
      </c>
      <c r="V27" s="32">
        <f t="shared" si="32"/>
        <v>177</v>
      </c>
      <c r="W27" s="33">
        <f t="shared" si="32"/>
        <v>153</v>
      </c>
      <c r="X27" s="28">
        <f t="shared" si="32"/>
        <v>133</v>
      </c>
      <c r="Y27" s="55">
        <f t="shared" si="32"/>
        <v>117</v>
      </c>
      <c r="Z27" s="300">
        <f t="shared" si="32"/>
        <v>101</v>
      </c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25">
      <c r="A28" s="41" t="s">
        <v>27</v>
      </c>
      <c r="B28" s="391">
        <f t="shared" ref="B28:G28" si="33">SUM(B29:B32)</f>
        <v>39847.674830000004</v>
      </c>
      <c r="C28" s="392">
        <f t="shared" si="33"/>
        <v>37916.567119999992</v>
      </c>
      <c r="D28" s="393">
        <f t="shared" si="33"/>
        <v>35245</v>
      </c>
      <c r="E28" s="394">
        <f t="shared" si="33"/>
        <v>40335</v>
      </c>
      <c r="F28" s="394">
        <f t="shared" si="33"/>
        <v>43473</v>
      </c>
      <c r="G28" s="395">
        <f t="shared" si="33"/>
        <v>46812</v>
      </c>
      <c r="H28" s="396">
        <f t="shared" ref="H28" si="34">SUM(H29:H32)</f>
        <v>50241</v>
      </c>
      <c r="I28" s="284"/>
      <c r="J28" s="41" t="s">
        <v>27</v>
      </c>
      <c r="K28" s="42">
        <f t="shared" ref="K28:P28" si="35">SUM(K29:K32)</f>
        <v>0</v>
      </c>
      <c r="L28" s="43">
        <f t="shared" si="35"/>
        <v>0</v>
      </c>
      <c r="M28" s="44">
        <f t="shared" si="35"/>
        <v>0</v>
      </c>
      <c r="N28" s="45">
        <f t="shared" si="35"/>
        <v>0</v>
      </c>
      <c r="O28" s="45">
        <f t="shared" si="35"/>
        <v>0</v>
      </c>
      <c r="P28" s="290">
        <f t="shared" si="35"/>
        <v>0</v>
      </c>
      <c r="Q28" s="301">
        <f t="shared" ref="Q28" si="36">SUM(Q29:Q32)</f>
        <v>0</v>
      </c>
      <c r="S28" s="41" t="s">
        <v>27</v>
      </c>
      <c r="T28" s="42">
        <f t="shared" ref="T28:Y28" si="37">SUM(T29:T32)</f>
        <v>39847.674830000004</v>
      </c>
      <c r="U28" s="43">
        <f t="shared" si="37"/>
        <v>37916.567119999992</v>
      </c>
      <c r="V28" s="44">
        <f t="shared" si="37"/>
        <v>35245</v>
      </c>
      <c r="W28" s="45">
        <f t="shared" si="37"/>
        <v>40335</v>
      </c>
      <c r="X28" s="45">
        <f t="shared" si="37"/>
        <v>43473</v>
      </c>
      <c r="Y28" s="290">
        <f t="shared" si="37"/>
        <v>46812</v>
      </c>
      <c r="Z28" s="301">
        <f t="shared" ref="Z28" si="38">SUM(Z29:Z32)</f>
        <v>50241</v>
      </c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3.5" customHeight="1" x14ac:dyDescent="0.25">
      <c r="A29" s="24" t="s">
        <v>28</v>
      </c>
      <c r="B29" s="78">
        <v>21.53632</v>
      </c>
      <c r="C29" s="48">
        <v>12.173110000000001</v>
      </c>
      <c r="D29" s="389">
        <v>8</v>
      </c>
      <c r="E29" s="390">
        <v>0</v>
      </c>
      <c r="F29" s="47">
        <v>0</v>
      </c>
      <c r="G29" s="327">
        <v>0</v>
      </c>
      <c r="H29" s="325">
        <v>0</v>
      </c>
      <c r="I29" s="284"/>
      <c r="J29" s="24" t="s">
        <v>28</v>
      </c>
      <c r="K29" s="25"/>
      <c r="L29" s="26"/>
      <c r="M29" s="27"/>
      <c r="N29" s="28"/>
      <c r="O29" s="28"/>
      <c r="P29" s="55"/>
      <c r="Q29" s="300"/>
      <c r="S29" s="24" t="s">
        <v>28</v>
      </c>
      <c r="T29" s="25">
        <f t="shared" ref="T29:Z32" si="39">+B29-K29</f>
        <v>21.53632</v>
      </c>
      <c r="U29" s="49">
        <f t="shared" si="39"/>
        <v>12.173110000000001</v>
      </c>
      <c r="V29" s="32">
        <f t="shared" si="39"/>
        <v>8</v>
      </c>
      <c r="W29" s="33">
        <f t="shared" si="39"/>
        <v>0</v>
      </c>
      <c r="X29" s="28">
        <f t="shared" si="39"/>
        <v>0</v>
      </c>
      <c r="Y29" s="55">
        <f t="shared" si="39"/>
        <v>0</v>
      </c>
      <c r="Z29" s="300">
        <f t="shared" si="39"/>
        <v>0</v>
      </c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3.5" customHeight="1" x14ac:dyDescent="0.25">
      <c r="A30" s="24" t="s">
        <v>29</v>
      </c>
      <c r="B30" s="78">
        <v>7.4841899999999999</v>
      </c>
      <c r="C30" s="48">
        <v>0.29043000000000002</v>
      </c>
      <c r="D30" s="389">
        <v>0</v>
      </c>
      <c r="E30" s="390">
        <v>0</v>
      </c>
      <c r="F30" s="47">
        <v>0</v>
      </c>
      <c r="G30" s="327">
        <v>0</v>
      </c>
      <c r="H30" s="325">
        <v>0</v>
      </c>
      <c r="I30" s="284"/>
      <c r="J30" s="24" t="s">
        <v>29</v>
      </c>
      <c r="K30" s="25"/>
      <c r="L30" s="26"/>
      <c r="M30" s="27"/>
      <c r="N30" s="28"/>
      <c r="O30" s="28"/>
      <c r="P30" s="55"/>
      <c r="Q30" s="300"/>
      <c r="S30" s="24" t="s">
        <v>29</v>
      </c>
      <c r="T30" s="25">
        <f t="shared" si="39"/>
        <v>7.4841899999999999</v>
      </c>
      <c r="U30" s="49">
        <f t="shared" si="39"/>
        <v>0.29043000000000002</v>
      </c>
      <c r="V30" s="32">
        <f t="shared" si="39"/>
        <v>0</v>
      </c>
      <c r="W30" s="33">
        <f t="shared" si="39"/>
        <v>0</v>
      </c>
      <c r="X30" s="28">
        <f t="shared" si="39"/>
        <v>0</v>
      </c>
      <c r="Y30" s="55">
        <f t="shared" si="39"/>
        <v>0</v>
      </c>
      <c r="Z30" s="300">
        <f t="shared" si="39"/>
        <v>0</v>
      </c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3.5" customHeight="1" x14ac:dyDescent="0.25">
      <c r="A31" s="24" t="s">
        <v>30</v>
      </c>
      <c r="B31" s="78">
        <v>39818.654320000001</v>
      </c>
      <c r="C31" s="48">
        <v>37904.103579999995</v>
      </c>
      <c r="D31" s="389">
        <v>35237</v>
      </c>
      <c r="E31" s="390">
        <v>40335</v>
      </c>
      <c r="F31" s="47">
        <v>43473</v>
      </c>
      <c r="G31" s="327">
        <v>46812</v>
      </c>
      <c r="H31" s="325">
        <v>50241</v>
      </c>
      <c r="I31" s="284"/>
      <c r="J31" s="24" t="s">
        <v>30</v>
      </c>
      <c r="K31" s="25"/>
      <c r="L31" s="26"/>
      <c r="M31" s="27"/>
      <c r="N31" s="28"/>
      <c r="O31" s="28"/>
      <c r="P31" s="55"/>
      <c r="Q31" s="300"/>
      <c r="S31" s="24" t="s">
        <v>30</v>
      </c>
      <c r="T31" s="38">
        <f t="shared" si="39"/>
        <v>39818.654320000001</v>
      </c>
      <c r="U31" s="49">
        <f t="shared" si="39"/>
        <v>37904.103579999995</v>
      </c>
      <c r="V31" s="32">
        <f t="shared" si="39"/>
        <v>35237</v>
      </c>
      <c r="W31" s="33">
        <f t="shared" si="39"/>
        <v>40335</v>
      </c>
      <c r="X31" s="28">
        <f t="shared" si="39"/>
        <v>43473</v>
      </c>
      <c r="Y31" s="55">
        <f t="shared" si="39"/>
        <v>46812</v>
      </c>
      <c r="Z31" s="300">
        <f t="shared" si="39"/>
        <v>50241</v>
      </c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3.5" customHeight="1" x14ac:dyDescent="0.25">
      <c r="A32" s="24" t="s">
        <v>31</v>
      </c>
      <c r="B32" s="78">
        <v>0</v>
      </c>
      <c r="C32" s="48">
        <v>0</v>
      </c>
      <c r="D32" s="389">
        <v>0</v>
      </c>
      <c r="E32" s="390">
        <v>0</v>
      </c>
      <c r="F32" s="47">
        <v>0</v>
      </c>
      <c r="G32" s="327">
        <v>0</v>
      </c>
      <c r="H32" s="325">
        <v>0</v>
      </c>
      <c r="I32" s="284"/>
      <c r="J32" s="24" t="s">
        <v>31</v>
      </c>
      <c r="K32" s="25"/>
      <c r="L32" s="26"/>
      <c r="M32" s="27"/>
      <c r="N32" s="28"/>
      <c r="O32" s="28"/>
      <c r="P32" s="55"/>
      <c r="Q32" s="300"/>
      <c r="S32" s="24" t="s">
        <v>31</v>
      </c>
      <c r="T32" s="25">
        <f t="shared" si="39"/>
        <v>0</v>
      </c>
      <c r="U32" s="49">
        <f t="shared" si="39"/>
        <v>0</v>
      </c>
      <c r="V32" s="32">
        <f t="shared" si="39"/>
        <v>0</v>
      </c>
      <c r="W32" s="33">
        <f t="shared" si="39"/>
        <v>0</v>
      </c>
      <c r="X32" s="28">
        <f t="shared" si="39"/>
        <v>0</v>
      </c>
      <c r="Y32" s="55">
        <f t="shared" si="39"/>
        <v>0</v>
      </c>
      <c r="Z32" s="300">
        <f t="shared" si="39"/>
        <v>0</v>
      </c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3.5" customHeight="1" x14ac:dyDescent="0.25">
      <c r="A33" s="41" t="s">
        <v>32</v>
      </c>
      <c r="B33" s="391">
        <f t="shared" ref="B33:H33" si="40">SUM(B34:B35)</f>
        <v>714845.81651000003</v>
      </c>
      <c r="C33" s="392">
        <f t="shared" si="40"/>
        <v>791189.0454200001</v>
      </c>
      <c r="D33" s="393">
        <f t="shared" si="40"/>
        <v>976742</v>
      </c>
      <c r="E33" s="394">
        <f t="shared" si="40"/>
        <v>997935</v>
      </c>
      <c r="F33" s="394">
        <f t="shared" si="40"/>
        <v>1028239</v>
      </c>
      <c r="G33" s="395">
        <f t="shared" si="40"/>
        <v>1048078</v>
      </c>
      <c r="H33" s="396">
        <f t="shared" si="40"/>
        <v>1069929</v>
      </c>
      <c r="I33" s="284"/>
      <c r="J33" s="41" t="s">
        <v>32</v>
      </c>
      <c r="K33" s="50">
        <f>+K34+K35</f>
        <v>0</v>
      </c>
      <c r="L33" s="43">
        <f t="shared" ref="L33:Q33" si="41">+L34+L35</f>
        <v>0</v>
      </c>
      <c r="M33" s="44">
        <f t="shared" si="41"/>
        <v>0</v>
      </c>
      <c r="N33" s="45">
        <f t="shared" si="41"/>
        <v>0</v>
      </c>
      <c r="O33" s="45">
        <f t="shared" si="41"/>
        <v>0</v>
      </c>
      <c r="P33" s="290">
        <f t="shared" si="41"/>
        <v>0</v>
      </c>
      <c r="Q33" s="301">
        <f t="shared" si="41"/>
        <v>0</v>
      </c>
      <c r="R33" s="51"/>
      <c r="S33" s="41" t="s">
        <v>32</v>
      </c>
      <c r="T33" s="42">
        <f t="shared" ref="T33:Z33" si="42">SUM(T34:T35)</f>
        <v>714845.81651000003</v>
      </c>
      <c r="U33" s="43">
        <f t="shared" si="42"/>
        <v>791189.0454200001</v>
      </c>
      <c r="V33" s="44">
        <f t="shared" si="42"/>
        <v>976742</v>
      </c>
      <c r="W33" s="45">
        <f t="shared" si="42"/>
        <v>997935</v>
      </c>
      <c r="X33" s="45">
        <f t="shared" si="42"/>
        <v>1028239</v>
      </c>
      <c r="Y33" s="290">
        <f t="shared" si="42"/>
        <v>1048078</v>
      </c>
      <c r="Z33" s="301">
        <f t="shared" si="42"/>
        <v>1069929</v>
      </c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3.5" customHeight="1" x14ac:dyDescent="0.25">
      <c r="A34" s="24" t="s">
        <v>33</v>
      </c>
      <c r="B34" s="78">
        <v>456735.76896000002</v>
      </c>
      <c r="C34" s="48">
        <v>496602.23708000005</v>
      </c>
      <c r="D34" s="389">
        <v>620441</v>
      </c>
      <c r="E34" s="390">
        <v>630577</v>
      </c>
      <c r="F34" s="47">
        <v>648741</v>
      </c>
      <c r="G34" s="327">
        <v>660856</v>
      </c>
      <c r="H34" s="325">
        <v>671367</v>
      </c>
      <c r="I34" s="284"/>
      <c r="J34" s="24" t="s">
        <v>33</v>
      </c>
      <c r="K34" s="38"/>
      <c r="L34" s="26"/>
      <c r="M34" s="27"/>
      <c r="N34" s="28"/>
      <c r="O34" s="28"/>
      <c r="P34" s="55"/>
      <c r="Q34" s="300"/>
      <c r="S34" s="24" t="s">
        <v>33</v>
      </c>
      <c r="T34" s="25">
        <f t="shared" ref="T34:Z35" si="43">+B34-K34</f>
        <v>456735.76896000002</v>
      </c>
      <c r="U34" s="26">
        <f t="shared" si="43"/>
        <v>496602.23708000005</v>
      </c>
      <c r="V34" s="39">
        <f t="shared" si="43"/>
        <v>620441</v>
      </c>
      <c r="W34" s="40">
        <f t="shared" si="43"/>
        <v>630577</v>
      </c>
      <c r="X34" s="28">
        <f t="shared" si="43"/>
        <v>648741</v>
      </c>
      <c r="Y34" s="55">
        <f t="shared" si="43"/>
        <v>660856</v>
      </c>
      <c r="Z34" s="300">
        <f t="shared" si="43"/>
        <v>671367</v>
      </c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3.5" customHeight="1" x14ac:dyDescent="0.25">
      <c r="A35" s="24" t="s">
        <v>34</v>
      </c>
      <c r="B35" s="78">
        <v>258110.04755000002</v>
      </c>
      <c r="C35" s="48">
        <v>294586.80833999999</v>
      </c>
      <c r="D35" s="389">
        <v>356301</v>
      </c>
      <c r="E35" s="390">
        <v>367358</v>
      </c>
      <c r="F35" s="47">
        <v>379498</v>
      </c>
      <c r="G35" s="327">
        <v>387222</v>
      </c>
      <c r="H35" s="325">
        <v>398562</v>
      </c>
      <c r="I35" s="284"/>
      <c r="J35" s="24" t="s">
        <v>34</v>
      </c>
      <c r="K35" s="38"/>
      <c r="L35" s="26"/>
      <c r="M35" s="27"/>
      <c r="N35" s="28"/>
      <c r="O35" s="28"/>
      <c r="P35" s="55"/>
      <c r="Q35" s="300"/>
      <c r="S35" s="24" t="s">
        <v>34</v>
      </c>
      <c r="T35" s="38">
        <f t="shared" si="43"/>
        <v>258110.04755000002</v>
      </c>
      <c r="U35" s="26">
        <f t="shared" si="43"/>
        <v>294586.80833999999</v>
      </c>
      <c r="V35" s="39">
        <f t="shared" si="43"/>
        <v>356301</v>
      </c>
      <c r="W35" s="40">
        <f t="shared" si="43"/>
        <v>367358</v>
      </c>
      <c r="X35" s="28">
        <f t="shared" si="43"/>
        <v>379498</v>
      </c>
      <c r="Y35" s="55">
        <f t="shared" si="43"/>
        <v>387222</v>
      </c>
      <c r="Z35" s="300">
        <f t="shared" si="43"/>
        <v>398562</v>
      </c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3.5" customHeight="1" x14ac:dyDescent="0.25">
      <c r="A36" s="41" t="s">
        <v>36</v>
      </c>
      <c r="B36" s="391">
        <f t="shared" ref="B36:H36" si="44">SUM(B37:B44,B47:B52)</f>
        <v>977753.24118999997</v>
      </c>
      <c r="C36" s="392">
        <f t="shared" si="44"/>
        <v>505882.53176999994</v>
      </c>
      <c r="D36" s="393">
        <f t="shared" si="44"/>
        <v>1094022</v>
      </c>
      <c r="E36" s="394">
        <f t="shared" si="44"/>
        <v>1444797.7189966089</v>
      </c>
      <c r="F36" s="394">
        <f t="shared" si="44"/>
        <v>1665952.715014457</v>
      </c>
      <c r="G36" s="395">
        <f t="shared" si="44"/>
        <v>1645156.1950606885</v>
      </c>
      <c r="H36" s="396">
        <f t="shared" si="44"/>
        <v>1556657.1199105277</v>
      </c>
      <c r="I36" s="284"/>
      <c r="J36" s="41" t="s">
        <v>37</v>
      </c>
      <c r="K36" s="42">
        <f t="shared" ref="K36:P36" si="45">SUM(K37:K44,K47:K52)</f>
        <v>0</v>
      </c>
      <c r="L36" s="43">
        <f t="shared" si="45"/>
        <v>0</v>
      </c>
      <c r="M36" s="44">
        <f t="shared" si="45"/>
        <v>0</v>
      </c>
      <c r="N36" s="45">
        <f t="shared" si="45"/>
        <v>-8258</v>
      </c>
      <c r="O36" s="45">
        <f t="shared" si="45"/>
        <v>-6178</v>
      </c>
      <c r="P36" s="290">
        <f t="shared" si="45"/>
        <v>-13790</v>
      </c>
      <c r="Q36" s="301">
        <f t="shared" ref="Q36" si="46">SUM(Q37:Q44,Q47:Q52)</f>
        <v>-2455</v>
      </c>
      <c r="S36" s="41" t="s">
        <v>37</v>
      </c>
      <c r="T36" s="42">
        <f t="shared" ref="T36:Y36" si="47">SUM(T37:T44,T47:T52)</f>
        <v>977753.24118999997</v>
      </c>
      <c r="U36" s="43">
        <f t="shared" si="47"/>
        <v>505882.53176999994</v>
      </c>
      <c r="V36" s="44">
        <f t="shared" si="47"/>
        <v>1094022</v>
      </c>
      <c r="W36" s="45">
        <f t="shared" si="47"/>
        <v>1453055.7189966089</v>
      </c>
      <c r="X36" s="45">
        <f t="shared" si="47"/>
        <v>1672130.715014457</v>
      </c>
      <c r="Y36" s="290">
        <f t="shared" si="47"/>
        <v>1658946.1950606885</v>
      </c>
      <c r="Z36" s="301">
        <f t="shared" ref="Z36" si="48">SUM(Z37:Z44,Z47:Z52)</f>
        <v>1559112.1199105277</v>
      </c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25">
      <c r="A37" s="53" t="s">
        <v>38</v>
      </c>
      <c r="B37" s="78">
        <v>0</v>
      </c>
      <c r="C37" s="48">
        <v>0</v>
      </c>
      <c r="D37" s="389">
        <v>0</v>
      </c>
      <c r="E37" s="390">
        <v>0</v>
      </c>
      <c r="F37" s="47">
        <v>0</v>
      </c>
      <c r="G37" s="327">
        <v>0</v>
      </c>
      <c r="H37" s="325">
        <v>0</v>
      </c>
      <c r="I37" s="284"/>
      <c r="J37" s="24" t="s">
        <v>38</v>
      </c>
      <c r="K37" s="25"/>
      <c r="L37" s="26"/>
      <c r="M37" s="27"/>
      <c r="N37" s="28"/>
      <c r="O37" s="28"/>
      <c r="P37" s="55"/>
      <c r="Q37" s="300"/>
      <c r="S37" s="24" t="s">
        <v>38</v>
      </c>
      <c r="T37" s="38">
        <f t="shared" ref="T37:Z40" si="49">+B37-K37</f>
        <v>0</v>
      </c>
      <c r="U37" s="26">
        <f t="shared" si="49"/>
        <v>0</v>
      </c>
      <c r="V37" s="39">
        <f t="shared" si="49"/>
        <v>0</v>
      </c>
      <c r="W37" s="40">
        <f t="shared" si="49"/>
        <v>0</v>
      </c>
      <c r="X37" s="40">
        <f t="shared" si="49"/>
        <v>0</v>
      </c>
      <c r="Y37" s="291">
        <f t="shared" si="49"/>
        <v>0</v>
      </c>
      <c r="Z37" s="302">
        <f t="shared" si="49"/>
        <v>0</v>
      </c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3.5" customHeight="1" x14ac:dyDescent="0.25">
      <c r="A38" s="24" t="s">
        <v>39</v>
      </c>
      <c r="B38" s="78">
        <v>133682.80103999999</v>
      </c>
      <c r="C38" s="48">
        <v>136633</v>
      </c>
      <c r="D38" s="389">
        <v>139016</v>
      </c>
      <c r="E38" s="390">
        <v>137230</v>
      </c>
      <c r="F38" s="47">
        <v>140652</v>
      </c>
      <c r="G38" s="327">
        <v>141810</v>
      </c>
      <c r="H38" s="325">
        <v>144526</v>
      </c>
      <c r="I38" s="284"/>
      <c r="J38" s="24" t="s">
        <v>39</v>
      </c>
      <c r="K38" s="25"/>
      <c r="L38" s="26"/>
      <c r="M38" s="27"/>
      <c r="N38" s="28"/>
      <c r="O38" s="28"/>
      <c r="P38" s="55"/>
      <c r="Q38" s="300"/>
      <c r="S38" s="24" t="s">
        <v>39</v>
      </c>
      <c r="T38" s="38">
        <f t="shared" si="49"/>
        <v>133682.80103999999</v>
      </c>
      <c r="U38" s="26">
        <f t="shared" si="49"/>
        <v>136633</v>
      </c>
      <c r="V38" s="52">
        <f t="shared" si="49"/>
        <v>139016</v>
      </c>
      <c r="W38" s="55">
        <f t="shared" si="49"/>
        <v>137230</v>
      </c>
      <c r="X38" s="28">
        <f t="shared" si="49"/>
        <v>140652</v>
      </c>
      <c r="Y38" s="55">
        <f t="shared" si="49"/>
        <v>141810</v>
      </c>
      <c r="Z38" s="300">
        <f t="shared" si="49"/>
        <v>144526</v>
      </c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3.5" customHeight="1" x14ac:dyDescent="0.25">
      <c r="A39" s="53" t="s">
        <v>40</v>
      </c>
      <c r="B39" s="78">
        <v>0</v>
      </c>
      <c r="C39" s="48">
        <v>0</v>
      </c>
      <c r="D39" s="389">
        <v>0</v>
      </c>
      <c r="E39" s="390">
        <v>0</v>
      </c>
      <c r="F39" s="47">
        <v>0</v>
      </c>
      <c r="G39" s="327">
        <v>0</v>
      </c>
      <c r="H39" s="325">
        <v>0</v>
      </c>
      <c r="I39" s="284"/>
      <c r="J39" s="24" t="s">
        <v>40</v>
      </c>
      <c r="K39" s="25"/>
      <c r="L39" s="26"/>
      <c r="M39" s="27"/>
      <c r="N39" s="28"/>
      <c r="O39" s="28"/>
      <c r="P39" s="55"/>
      <c r="Q39" s="300"/>
      <c r="S39" s="24" t="s">
        <v>40</v>
      </c>
      <c r="T39" s="25">
        <f t="shared" si="49"/>
        <v>0</v>
      </c>
      <c r="U39" s="26">
        <f t="shared" si="49"/>
        <v>0</v>
      </c>
      <c r="V39" s="52">
        <f t="shared" si="49"/>
        <v>0</v>
      </c>
      <c r="W39" s="55">
        <f t="shared" si="49"/>
        <v>0</v>
      </c>
      <c r="X39" s="28">
        <f t="shared" si="49"/>
        <v>0</v>
      </c>
      <c r="Y39" s="55">
        <f t="shared" si="49"/>
        <v>0</v>
      </c>
      <c r="Z39" s="300">
        <f t="shared" si="49"/>
        <v>0</v>
      </c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3.5" customHeight="1" x14ac:dyDescent="0.25">
      <c r="A40" s="53" t="s">
        <v>41</v>
      </c>
      <c r="B40" s="78">
        <v>93458.933479999905</v>
      </c>
      <c r="C40" s="48">
        <v>116908</v>
      </c>
      <c r="D40" s="389">
        <v>521605</v>
      </c>
      <c r="E40" s="390">
        <v>474514.71899660886</v>
      </c>
      <c r="F40" s="47">
        <v>429910.715014457</v>
      </c>
      <c r="G40" s="327">
        <v>374779.19506068865</v>
      </c>
      <c r="H40" s="325">
        <v>233541.11991052766</v>
      </c>
      <c r="I40" s="284"/>
      <c r="J40" s="24" t="s">
        <v>41</v>
      </c>
      <c r="K40" s="25"/>
      <c r="L40" s="26"/>
      <c r="M40" s="27"/>
      <c r="N40" s="28">
        <v>-23225</v>
      </c>
      <c r="O40" s="28">
        <v>-21254</v>
      </c>
      <c r="P40" s="55">
        <v>-17856</v>
      </c>
      <c r="Q40" s="300">
        <v>-6447</v>
      </c>
      <c r="S40" s="24" t="s">
        <v>41</v>
      </c>
      <c r="T40" s="25">
        <f t="shared" si="49"/>
        <v>93458.933479999905</v>
      </c>
      <c r="U40" s="26">
        <f t="shared" si="49"/>
        <v>116908</v>
      </c>
      <c r="V40" s="52">
        <f t="shared" si="49"/>
        <v>521605</v>
      </c>
      <c r="W40" s="55">
        <f t="shared" si="49"/>
        <v>497739.71899660886</v>
      </c>
      <c r="X40" s="28">
        <f t="shared" si="49"/>
        <v>451164.715014457</v>
      </c>
      <c r="Y40" s="55">
        <f t="shared" si="49"/>
        <v>392635.19506068865</v>
      </c>
      <c r="Z40" s="300">
        <f t="shared" si="49"/>
        <v>239988.11991052766</v>
      </c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3.5" customHeight="1" x14ac:dyDescent="0.25">
      <c r="A41" s="53" t="s">
        <v>88</v>
      </c>
      <c r="B41" s="78">
        <v>519677.12297999999</v>
      </c>
      <c r="C41" s="48">
        <v>0</v>
      </c>
      <c r="D41" s="389">
        <v>244933</v>
      </c>
      <c r="E41" s="390">
        <v>0</v>
      </c>
      <c r="F41" s="47">
        <v>0</v>
      </c>
      <c r="G41" s="327">
        <v>0</v>
      </c>
      <c r="H41" s="325">
        <v>0</v>
      </c>
      <c r="I41" s="284"/>
      <c r="J41" s="24" t="s">
        <v>88</v>
      </c>
      <c r="K41" s="25"/>
      <c r="L41" s="26"/>
      <c r="M41" s="27"/>
      <c r="N41" s="28"/>
      <c r="O41" s="28"/>
      <c r="P41" s="55"/>
      <c r="Q41" s="300"/>
      <c r="S41" s="24" t="s">
        <v>88</v>
      </c>
      <c r="T41" s="25">
        <f t="shared" ref="T41:T43" si="50">+B41-K41</f>
        <v>519677.12297999999</v>
      </c>
      <c r="U41" s="26">
        <f t="shared" ref="U41:U43" si="51">+C41-L41</f>
        <v>0</v>
      </c>
      <c r="V41" s="52">
        <f t="shared" ref="V41:V43" si="52">+D41-M41</f>
        <v>244933</v>
      </c>
      <c r="W41" s="55">
        <f t="shared" ref="W41:W43" si="53">+E41-N41</f>
        <v>0</v>
      </c>
      <c r="X41" s="28">
        <f t="shared" ref="X41:X43" si="54">+F41-O41</f>
        <v>0</v>
      </c>
      <c r="Y41" s="55">
        <f t="shared" ref="Y41:Z43" si="55">+G41-P41</f>
        <v>0</v>
      </c>
      <c r="Z41" s="300">
        <f t="shared" si="55"/>
        <v>0</v>
      </c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3.5" customHeight="1" x14ac:dyDescent="0.25">
      <c r="A42" s="53" t="s">
        <v>89</v>
      </c>
      <c r="B42" s="78">
        <v>0</v>
      </c>
      <c r="C42" s="48">
        <v>37624.289870000001</v>
      </c>
      <c r="D42" s="389">
        <v>7111</v>
      </c>
      <c r="E42" s="390">
        <v>0</v>
      </c>
      <c r="F42" s="47">
        <v>0</v>
      </c>
      <c r="G42" s="327">
        <v>0</v>
      </c>
      <c r="H42" s="325">
        <v>0</v>
      </c>
      <c r="I42" s="284"/>
      <c r="J42" s="24" t="s">
        <v>89</v>
      </c>
      <c r="K42" s="25"/>
      <c r="L42" s="26"/>
      <c r="M42" s="27"/>
      <c r="N42" s="28"/>
      <c r="O42" s="28"/>
      <c r="P42" s="55"/>
      <c r="Q42" s="300"/>
      <c r="S42" s="24" t="s">
        <v>89</v>
      </c>
      <c r="T42" s="25">
        <f t="shared" si="50"/>
        <v>0</v>
      </c>
      <c r="U42" s="26">
        <f t="shared" si="51"/>
        <v>37624.289870000001</v>
      </c>
      <c r="V42" s="52">
        <f t="shared" si="52"/>
        <v>7111</v>
      </c>
      <c r="W42" s="55">
        <f t="shared" si="53"/>
        <v>0</v>
      </c>
      <c r="X42" s="28">
        <f t="shared" si="54"/>
        <v>0</v>
      </c>
      <c r="Y42" s="55">
        <f t="shared" si="55"/>
        <v>0</v>
      </c>
      <c r="Z42" s="300">
        <f t="shared" si="55"/>
        <v>0</v>
      </c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3.5" customHeight="1" x14ac:dyDescent="0.25">
      <c r="A43" s="53" t="s">
        <v>42</v>
      </c>
      <c r="B43" s="78">
        <v>74305.482000000004</v>
      </c>
      <c r="C43" s="48">
        <v>44589.589529999997</v>
      </c>
      <c r="D43" s="389">
        <v>1750</v>
      </c>
      <c r="E43" s="390">
        <v>0</v>
      </c>
      <c r="F43" s="47">
        <v>0</v>
      </c>
      <c r="G43" s="327">
        <v>0</v>
      </c>
      <c r="H43" s="325">
        <v>0</v>
      </c>
      <c r="I43" s="284"/>
      <c r="J43" s="24" t="s">
        <v>42</v>
      </c>
      <c r="K43" s="25"/>
      <c r="L43" s="26"/>
      <c r="M43" s="27"/>
      <c r="N43" s="28"/>
      <c r="O43" s="28"/>
      <c r="P43" s="55"/>
      <c r="Q43" s="300"/>
      <c r="S43" s="24" t="s">
        <v>42</v>
      </c>
      <c r="T43" s="25">
        <f t="shared" si="50"/>
        <v>74305.482000000004</v>
      </c>
      <c r="U43" s="26">
        <f t="shared" si="51"/>
        <v>44589.589529999997</v>
      </c>
      <c r="V43" s="52">
        <f t="shared" si="52"/>
        <v>1750</v>
      </c>
      <c r="W43" s="55">
        <f t="shared" si="53"/>
        <v>0</v>
      </c>
      <c r="X43" s="28">
        <f t="shared" si="54"/>
        <v>0</v>
      </c>
      <c r="Y43" s="55">
        <f t="shared" si="55"/>
        <v>0</v>
      </c>
      <c r="Z43" s="300">
        <f t="shared" si="55"/>
        <v>0</v>
      </c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3.5" customHeight="1" x14ac:dyDescent="0.25">
      <c r="A44" s="53" t="s">
        <v>43</v>
      </c>
      <c r="B44" s="78">
        <v>303.34433000000001</v>
      </c>
      <c r="C44" s="48">
        <v>338.89035000000001</v>
      </c>
      <c r="D44" s="389">
        <v>328</v>
      </c>
      <c r="E44" s="390">
        <v>328</v>
      </c>
      <c r="F44" s="47">
        <v>328</v>
      </c>
      <c r="G44" s="327">
        <v>328</v>
      </c>
      <c r="H44" s="325">
        <v>328</v>
      </c>
      <c r="I44" s="284"/>
      <c r="J44" s="24" t="s">
        <v>43</v>
      </c>
      <c r="K44" s="25"/>
      <c r="L44" s="26"/>
      <c r="M44" s="27"/>
      <c r="N44" s="28"/>
      <c r="O44" s="28"/>
      <c r="P44" s="55"/>
      <c r="Q44" s="300"/>
      <c r="S44" s="53" t="s">
        <v>43</v>
      </c>
      <c r="T44" s="38">
        <f t="shared" ref="T44:T60" si="56">+B44-K44</f>
        <v>303.34433000000001</v>
      </c>
      <c r="U44" s="26">
        <f t="shared" ref="U44:U60" si="57">+C44-L44</f>
        <v>338.89035000000001</v>
      </c>
      <c r="V44" s="39">
        <f t="shared" ref="V44:V60" si="58">+D44-M44</f>
        <v>328</v>
      </c>
      <c r="W44" s="40">
        <f t="shared" ref="W44:W60" si="59">+E44-N44</f>
        <v>328</v>
      </c>
      <c r="X44" s="40">
        <f t="shared" ref="X44:X60" si="60">+F44-O44</f>
        <v>328</v>
      </c>
      <c r="Y44" s="291">
        <f t="shared" ref="Y44:Y60" si="61">+G44-P44</f>
        <v>328</v>
      </c>
      <c r="Z44" s="302">
        <f t="shared" ref="Z44:Z60" si="62">+H44-Q44</f>
        <v>328</v>
      </c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3.5" customHeight="1" x14ac:dyDescent="0.25">
      <c r="A45" s="56" t="s">
        <v>10</v>
      </c>
      <c r="B45" s="78">
        <v>82.45478</v>
      </c>
      <c r="C45" s="48">
        <v>81.658119999999997</v>
      </c>
      <c r="D45" s="389">
        <v>82</v>
      </c>
      <c r="E45" s="390">
        <v>82</v>
      </c>
      <c r="F45" s="47">
        <v>82</v>
      </c>
      <c r="G45" s="327">
        <v>82</v>
      </c>
      <c r="H45" s="325">
        <v>82</v>
      </c>
      <c r="I45" s="284"/>
      <c r="J45" s="36" t="s">
        <v>10</v>
      </c>
      <c r="K45" s="25"/>
      <c r="L45" s="26"/>
      <c r="M45" s="27"/>
      <c r="N45" s="28"/>
      <c r="O45" s="28"/>
      <c r="P45" s="55"/>
      <c r="Q45" s="300"/>
      <c r="S45" s="56" t="s">
        <v>10</v>
      </c>
      <c r="T45" s="38">
        <f t="shared" si="56"/>
        <v>82.45478</v>
      </c>
      <c r="U45" s="26">
        <f t="shared" si="57"/>
        <v>81.658119999999997</v>
      </c>
      <c r="V45" s="39">
        <f t="shared" si="58"/>
        <v>82</v>
      </c>
      <c r="W45" s="40">
        <f t="shared" si="59"/>
        <v>82</v>
      </c>
      <c r="X45" s="40">
        <f t="shared" si="60"/>
        <v>82</v>
      </c>
      <c r="Y45" s="291">
        <f t="shared" si="61"/>
        <v>82</v>
      </c>
      <c r="Z45" s="302">
        <f t="shared" si="62"/>
        <v>82</v>
      </c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3.5" customHeight="1" x14ac:dyDescent="0.25">
      <c r="A46" s="56" t="s">
        <v>11</v>
      </c>
      <c r="B46" s="78">
        <v>220.88954999999999</v>
      </c>
      <c r="C46" s="48">
        <v>257.23223000000002</v>
      </c>
      <c r="D46" s="389">
        <v>246</v>
      </c>
      <c r="E46" s="390">
        <v>246</v>
      </c>
      <c r="F46" s="47">
        <v>246</v>
      </c>
      <c r="G46" s="327">
        <v>246</v>
      </c>
      <c r="H46" s="325">
        <v>246</v>
      </c>
      <c r="I46" s="284"/>
      <c r="J46" s="36" t="s">
        <v>11</v>
      </c>
      <c r="K46" s="25"/>
      <c r="L46" s="26"/>
      <c r="M46" s="27"/>
      <c r="N46" s="28"/>
      <c r="O46" s="28"/>
      <c r="P46" s="55"/>
      <c r="Q46" s="300"/>
      <c r="S46" s="56" t="s">
        <v>11</v>
      </c>
      <c r="T46" s="38">
        <f t="shared" si="56"/>
        <v>220.88954999999999</v>
      </c>
      <c r="U46" s="26">
        <f t="shared" si="57"/>
        <v>257.23223000000002</v>
      </c>
      <c r="V46" s="39">
        <f t="shared" si="58"/>
        <v>246</v>
      </c>
      <c r="W46" s="40">
        <f t="shared" si="59"/>
        <v>246</v>
      </c>
      <c r="X46" s="40">
        <f t="shared" si="60"/>
        <v>246</v>
      </c>
      <c r="Y46" s="291">
        <f t="shared" si="61"/>
        <v>246</v>
      </c>
      <c r="Z46" s="302">
        <f t="shared" si="62"/>
        <v>246</v>
      </c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3.5" customHeight="1" x14ac:dyDescent="0.25">
      <c r="A47" s="53" t="s">
        <v>44</v>
      </c>
      <c r="B47" s="78">
        <v>1619.40786</v>
      </c>
      <c r="C47" s="48">
        <v>1222.8538599999999</v>
      </c>
      <c r="D47" s="389">
        <v>1000</v>
      </c>
      <c r="E47" s="390">
        <v>1000</v>
      </c>
      <c r="F47" s="47">
        <v>1000</v>
      </c>
      <c r="G47" s="327">
        <v>1000</v>
      </c>
      <c r="H47" s="325">
        <v>1000</v>
      </c>
      <c r="I47" s="284"/>
      <c r="J47" s="24" t="s">
        <v>44</v>
      </c>
      <c r="K47" s="25"/>
      <c r="L47" s="26"/>
      <c r="M47" s="27"/>
      <c r="N47" s="28"/>
      <c r="O47" s="28"/>
      <c r="P47" s="55"/>
      <c r="Q47" s="300"/>
      <c r="S47" s="53" t="s">
        <v>44</v>
      </c>
      <c r="T47" s="38">
        <f t="shared" si="56"/>
        <v>1619.40786</v>
      </c>
      <c r="U47" s="26">
        <f t="shared" si="57"/>
        <v>1222.8538599999999</v>
      </c>
      <c r="V47" s="39">
        <f t="shared" si="58"/>
        <v>1000</v>
      </c>
      <c r="W47" s="40">
        <f t="shared" si="59"/>
        <v>1000</v>
      </c>
      <c r="X47" s="40">
        <f t="shared" si="60"/>
        <v>1000</v>
      </c>
      <c r="Y47" s="291">
        <f t="shared" si="61"/>
        <v>1000</v>
      </c>
      <c r="Z47" s="302">
        <f t="shared" si="62"/>
        <v>1000</v>
      </c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3.5" customHeight="1" x14ac:dyDescent="0.25">
      <c r="A48" s="53" t="s">
        <v>45</v>
      </c>
      <c r="B48" s="78">
        <v>30419.05041</v>
      </c>
      <c r="C48" s="48">
        <v>29606.884010000002</v>
      </c>
      <c r="D48" s="389">
        <v>30288</v>
      </c>
      <c r="E48" s="390">
        <v>30962</v>
      </c>
      <c r="F48" s="47">
        <v>31691</v>
      </c>
      <c r="G48" s="327">
        <v>21012</v>
      </c>
      <c r="H48" s="325">
        <v>21544</v>
      </c>
      <c r="I48" s="284"/>
      <c r="J48" s="53" t="s">
        <v>45</v>
      </c>
      <c r="K48" s="25"/>
      <c r="L48" s="26"/>
      <c r="M48" s="27"/>
      <c r="N48" s="28">
        <v>14967</v>
      </c>
      <c r="O48" s="28">
        <v>15076</v>
      </c>
      <c r="P48" s="55">
        <v>4066</v>
      </c>
      <c r="Q48" s="300">
        <v>3992</v>
      </c>
      <c r="S48" s="53" t="s">
        <v>45</v>
      </c>
      <c r="T48" s="38">
        <f t="shared" si="56"/>
        <v>30419.05041</v>
      </c>
      <c r="U48" s="26">
        <f t="shared" si="57"/>
        <v>29606.884010000002</v>
      </c>
      <c r="V48" s="39">
        <f t="shared" si="58"/>
        <v>30288</v>
      </c>
      <c r="W48" s="40">
        <f t="shared" si="59"/>
        <v>15995</v>
      </c>
      <c r="X48" s="40">
        <f t="shared" si="60"/>
        <v>16615</v>
      </c>
      <c r="Y48" s="291">
        <f t="shared" si="61"/>
        <v>16946</v>
      </c>
      <c r="Z48" s="302">
        <f t="shared" si="62"/>
        <v>17552</v>
      </c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3.5" customHeight="1" x14ac:dyDescent="0.25">
      <c r="A49" s="53" t="s">
        <v>93</v>
      </c>
      <c r="B49" s="78"/>
      <c r="C49" s="48">
        <v>0</v>
      </c>
      <c r="D49" s="389">
        <v>0</v>
      </c>
      <c r="E49" s="390">
        <v>69321</v>
      </c>
      <c r="F49" s="47">
        <v>94145</v>
      </c>
      <c r="G49" s="327">
        <v>96299</v>
      </c>
      <c r="H49" s="325">
        <v>97933</v>
      </c>
      <c r="I49" s="284"/>
      <c r="J49" s="53" t="s">
        <v>93</v>
      </c>
      <c r="K49" s="25"/>
      <c r="L49" s="26"/>
      <c r="M49" s="27"/>
      <c r="N49" s="28"/>
      <c r="O49" s="28"/>
      <c r="P49" s="55"/>
      <c r="Q49" s="300"/>
      <c r="S49" s="53" t="s">
        <v>93</v>
      </c>
      <c r="T49" s="38">
        <f t="shared" ref="T49:T50" si="63">+B49-K49</f>
        <v>0</v>
      </c>
      <c r="U49" s="26">
        <f t="shared" ref="U49:U50" si="64">+C49-L49</f>
        <v>0</v>
      </c>
      <c r="V49" s="39">
        <f t="shared" ref="V49:V50" si="65">+D49-M49</f>
        <v>0</v>
      </c>
      <c r="W49" s="40">
        <f t="shared" ref="W49:W50" si="66">+E49-N49</f>
        <v>69321</v>
      </c>
      <c r="X49" s="40">
        <f t="shared" ref="X49:X50" si="67">+F49-O49</f>
        <v>94145</v>
      </c>
      <c r="Y49" s="291">
        <f t="shared" ref="Y49:Y50" si="68">+G49-P49</f>
        <v>96299</v>
      </c>
      <c r="Z49" s="302">
        <f t="shared" ref="Z49:Z50" si="69">+H49-Q49</f>
        <v>97933</v>
      </c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3.5" customHeight="1" x14ac:dyDescent="0.25">
      <c r="A50" s="53" t="s">
        <v>97</v>
      </c>
      <c r="B50" s="78"/>
      <c r="C50" s="48">
        <v>0</v>
      </c>
      <c r="D50" s="389">
        <v>0</v>
      </c>
      <c r="E50" s="390">
        <v>574140</v>
      </c>
      <c r="F50" s="47">
        <v>802596</v>
      </c>
      <c r="G50" s="327">
        <v>838582</v>
      </c>
      <c r="H50" s="325">
        <v>878930</v>
      </c>
      <c r="I50" s="284"/>
      <c r="J50" s="53" t="s">
        <v>97</v>
      </c>
      <c r="K50" s="25"/>
      <c r="L50" s="26"/>
      <c r="M50" s="27"/>
      <c r="N50" s="28"/>
      <c r="O50" s="28"/>
      <c r="P50" s="55"/>
      <c r="Q50" s="300"/>
      <c r="S50" s="53" t="s">
        <v>97</v>
      </c>
      <c r="T50" s="38">
        <f t="shared" si="63"/>
        <v>0</v>
      </c>
      <c r="U50" s="26">
        <f t="shared" si="64"/>
        <v>0</v>
      </c>
      <c r="V50" s="39">
        <f t="shared" si="65"/>
        <v>0</v>
      </c>
      <c r="W50" s="40">
        <f t="shared" si="66"/>
        <v>574140</v>
      </c>
      <c r="X50" s="40">
        <f t="shared" si="67"/>
        <v>802596</v>
      </c>
      <c r="Y50" s="291">
        <f t="shared" si="68"/>
        <v>838582</v>
      </c>
      <c r="Z50" s="302">
        <f t="shared" si="69"/>
        <v>878930</v>
      </c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3.5" customHeight="1" x14ac:dyDescent="0.25">
      <c r="A51" s="53" t="s">
        <v>46</v>
      </c>
      <c r="B51" s="78">
        <v>9.0853400000000022</v>
      </c>
      <c r="C51" s="48">
        <v>7.7539400000000001</v>
      </c>
      <c r="D51" s="389">
        <v>5</v>
      </c>
      <c r="E51" s="390">
        <v>0</v>
      </c>
      <c r="F51" s="47">
        <v>0</v>
      </c>
      <c r="G51" s="327">
        <v>0</v>
      </c>
      <c r="H51" s="325">
        <v>0</v>
      </c>
      <c r="I51" s="284"/>
      <c r="J51" s="24" t="s">
        <v>46</v>
      </c>
      <c r="K51" s="25"/>
      <c r="L51" s="26"/>
      <c r="M51" s="27"/>
      <c r="N51" s="28"/>
      <c r="O51" s="28"/>
      <c r="P51" s="55"/>
      <c r="Q51" s="300"/>
      <c r="S51" s="53" t="s">
        <v>46</v>
      </c>
      <c r="T51" s="38">
        <f t="shared" si="56"/>
        <v>9.0853400000000022</v>
      </c>
      <c r="U51" s="26">
        <f t="shared" si="57"/>
        <v>7.7539400000000001</v>
      </c>
      <c r="V51" s="39">
        <f t="shared" si="58"/>
        <v>5</v>
      </c>
      <c r="W51" s="40">
        <f t="shared" si="59"/>
        <v>0</v>
      </c>
      <c r="X51" s="40">
        <f t="shared" si="60"/>
        <v>0</v>
      </c>
      <c r="Y51" s="291">
        <f t="shared" si="61"/>
        <v>0</v>
      </c>
      <c r="Z51" s="302">
        <f t="shared" si="62"/>
        <v>0</v>
      </c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3.5" customHeight="1" x14ac:dyDescent="0.25">
      <c r="A52" s="24" t="s">
        <v>47</v>
      </c>
      <c r="B52" s="74">
        <v>124278.01375</v>
      </c>
      <c r="C52" s="48">
        <v>138951.27020999999</v>
      </c>
      <c r="D52" s="75">
        <v>147986</v>
      </c>
      <c r="E52" s="47">
        <v>157302</v>
      </c>
      <c r="F52" s="47">
        <v>165630</v>
      </c>
      <c r="G52" s="327">
        <v>171346</v>
      </c>
      <c r="H52" s="325">
        <v>178855</v>
      </c>
      <c r="I52" s="284"/>
      <c r="J52" s="24" t="s">
        <v>48</v>
      </c>
      <c r="K52" s="25">
        <f t="shared" ref="K52:P52" si="70">+SUM(K53:K56)</f>
        <v>0</v>
      </c>
      <c r="L52" s="26">
        <f t="shared" si="70"/>
        <v>0</v>
      </c>
      <c r="M52" s="27">
        <f t="shared" si="70"/>
        <v>0</v>
      </c>
      <c r="N52" s="28">
        <f t="shared" si="70"/>
        <v>0</v>
      </c>
      <c r="O52" s="28">
        <f t="shared" si="70"/>
        <v>0</v>
      </c>
      <c r="P52" s="55">
        <f t="shared" si="70"/>
        <v>0</v>
      </c>
      <c r="Q52" s="300">
        <f t="shared" ref="Q52" si="71">+SUM(Q53:Q56)</f>
        <v>0</v>
      </c>
      <c r="S52" s="24" t="s">
        <v>48</v>
      </c>
      <c r="T52" s="25">
        <f t="shared" si="56"/>
        <v>124278.01375</v>
      </c>
      <c r="U52" s="26">
        <f t="shared" si="57"/>
        <v>138951.27020999999</v>
      </c>
      <c r="V52" s="27">
        <f t="shared" si="58"/>
        <v>147986</v>
      </c>
      <c r="W52" s="28">
        <f t="shared" si="59"/>
        <v>157302</v>
      </c>
      <c r="X52" s="28">
        <f t="shared" si="60"/>
        <v>165630</v>
      </c>
      <c r="Y52" s="55">
        <f t="shared" si="61"/>
        <v>171346</v>
      </c>
      <c r="Z52" s="300">
        <f t="shared" si="62"/>
        <v>178855</v>
      </c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3.5" customHeight="1" x14ac:dyDescent="0.25">
      <c r="A53" s="36" t="s">
        <v>10</v>
      </c>
      <c r="B53" s="74">
        <v>90534.548049999998</v>
      </c>
      <c r="C53" s="48">
        <v>103237.37547999999</v>
      </c>
      <c r="D53" s="75">
        <v>111064</v>
      </c>
      <c r="E53" s="47">
        <v>118474</v>
      </c>
      <c r="F53" s="47">
        <v>124744</v>
      </c>
      <c r="G53" s="327">
        <v>128846</v>
      </c>
      <c r="H53" s="325">
        <v>134307</v>
      </c>
      <c r="I53" s="284"/>
      <c r="J53" s="36" t="s">
        <v>10</v>
      </c>
      <c r="K53" s="25"/>
      <c r="L53" s="26"/>
      <c r="M53" s="27"/>
      <c r="N53" s="28"/>
      <c r="O53" s="28"/>
      <c r="P53" s="55"/>
      <c r="Q53" s="300"/>
      <c r="S53" s="36" t="s">
        <v>10</v>
      </c>
      <c r="T53" s="25">
        <f t="shared" si="56"/>
        <v>90534.548049999998</v>
      </c>
      <c r="U53" s="26">
        <f t="shared" si="57"/>
        <v>103237.37547999999</v>
      </c>
      <c r="V53" s="27">
        <f t="shared" si="58"/>
        <v>111064</v>
      </c>
      <c r="W53" s="28">
        <f t="shared" si="59"/>
        <v>118474</v>
      </c>
      <c r="X53" s="28">
        <f t="shared" si="60"/>
        <v>124744</v>
      </c>
      <c r="Y53" s="55">
        <f t="shared" si="61"/>
        <v>128846</v>
      </c>
      <c r="Z53" s="300">
        <f t="shared" si="62"/>
        <v>134307</v>
      </c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4.25" customHeight="1" x14ac:dyDescent="0.25">
      <c r="A54" s="57" t="s">
        <v>11</v>
      </c>
      <c r="B54" s="74">
        <v>526.25009</v>
      </c>
      <c r="C54" s="48">
        <v>630.63604999999995</v>
      </c>
      <c r="D54" s="75">
        <v>0</v>
      </c>
      <c r="E54" s="47">
        <v>0</v>
      </c>
      <c r="F54" s="47">
        <v>0</v>
      </c>
      <c r="G54" s="327">
        <v>0</v>
      </c>
      <c r="H54" s="325">
        <v>0</v>
      </c>
      <c r="I54" s="284"/>
      <c r="J54" s="57" t="s">
        <v>11</v>
      </c>
      <c r="K54" s="25"/>
      <c r="L54" s="26"/>
      <c r="M54" s="27"/>
      <c r="N54" s="28"/>
      <c r="O54" s="28"/>
      <c r="P54" s="55"/>
      <c r="Q54" s="300"/>
      <c r="S54" s="57" t="s">
        <v>11</v>
      </c>
      <c r="T54" s="25">
        <f t="shared" si="56"/>
        <v>526.25009</v>
      </c>
      <c r="U54" s="26">
        <f t="shared" si="57"/>
        <v>630.63604999999995</v>
      </c>
      <c r="V54" s="27">
        <f t="shared" si="58"/>
        <v>0</v>
      </c>
      <c r="W54" s="28">
        <f t="shared" si="59"/>
        <v>0</v>
      </c>
      <c r="X54" s="28">
        <f t="shared" si="60"/>
        <v>0</v>
      </c>
      <c r="Y54" s="55">
        <f t="shared" si="61"/>
        <v>0</v>
      </c>
      <c r="Z54" s="300">
        <f t="shared" si="62"/>
        <v>0</v>
      </c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customHeight="1" x14ac:dyDescent="0.25">
      <c r="A55" s="58" t="s">
        <v>12</v>
      </c>
      <c r="B55" s="74">
        <v>0</v>
      </c>
      <c r="C55" s="48">
        <v>0</v>
      </c>
      <c r="D55" s="75">
        <v>0</v>
      </c>
      <c r="E55" s="47">
        <v>0</v>
      </c>
      <c r="F55" s="47">
        <v>0</v>
      </c>
      <c r="G55" s="327">
        <v>0</v>
      </c>
      <c r="H55" s="325">
        <v>0</v>
      </c>
      <c r="I55" s="284"/>
      <c r="J55" s="58" t="s">
        <v>12</v>
      </c>
      <c r="K55" s="25"/>
      <c r="L55" s="26"/>
      <c r="M55" s="27"/>
      <c r="N55" s="28"/>
      <c r="O55" s="28"/>
      <c r="P55" s="55"/>
      <c r="Q55" s="300"/>
      <c r="S55" s="58" t="s">
        <v>12</v>
      </c>
      <c r="T55" s="25">
        <f t="shared" si="56"/>
        <v>0</v>
      </c>
      <c r="U55" s="26">
        <f t="shared" si="57"/>
        <v>0</v>
      </c>
      <c r="V55" s="27">
        <f t="shared" si="58"/>
        <v>0</v>
      </c>
      <c r="W55" s="28">
        <f t="shared" si="59"/>
        <v>0</v>
      </c>
      <c r="X55" s="28">
        <f t="shared" si="60"/>
        <v>0</v>
      </c>
      <c r="Y55" s="55">
        <f t="shared" si="61"/>
        <v>0</v>
      </c>
      <c r="Z55" s="300">
        <f t="shared" si="62"/>
        <v>0</v>
      </c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customHeight="1" x14ac:dyDescent="0.25">
      <c r="A56" s="36" t="s">
        <v>49</v>
      </c>
      <c r="B56" s="74">
        <v>33217.215609999999</v>
      </c>
      <c r="C56" s="48">
        <v>35083.258679999999</v>
      </c>
      <c r="D56" s="75">
        <v>36922</v>
      </c>
      <c r="E56" s="47">
        <v>38828</v>
      </c>
      <c r="F56" s="47">
        <v>40886</v>
      </c>
      <c r="G56" s="327">
        <v>42500</v>
      </c>
      <c r="H56" s="325">
        <v>44548</v>
      </c>
      <c r="I56" s="284"/>
      <c r="J56" s="36" t="s">
        <v>49</v>
      </c>
      <c r="K56" s="25"/>
      <c r="L56" s="26"/>
      <c r="M56" s="27"/>
      <c r="N56" s="28"/>
      <c r="O56" s="28"/>
      <c r="P56" s="55"/>
      <c r="Q56" s="300"/>
      <c r="S56" s="36" t="s">
        <v>49</v>
      </c>
      <c r="T56" s="25">
        <f t="shared" si="56"/>
        <v>33217.215609999999</v>
      </c>
      <c r="U56" s="26">
        <f t="shared" si="57"/>
        <v>35083.258679999999</v>
      </c>
      <c r="V56" s="27">
        <f t="shared" si="58"/>
        <v>36922</v>
      </c>
      <c r="W56" s="28">
        <f t="shared" si="59"/>
        <v>38828</v>
      </c>
      <c r="X56" s="28">
        <f t="shared" si="60"/>
        <v>40886</v>
      </c>
      <c r="Y56" s="55">
        <f t="shared" si="61"/>
        <v>42500</v>
      </c>
      <c r="Z56" s="300">
        <f t="shared" si="62"/>
        <v>44548</v>
      </c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customHeight="1" x14ac:dyDescent="0.25">
      <c r="A57" s="59" t="s">
        <v>50</v>
      </c>
      <c r="B57" s="74">
        <v>0.35543000000000013</v>
      </c>
      <c r="C57" s="48">
        <v>0.86316000000000015</v>
      </c>
      <c r="D57" s="75">
        <v>0</v>
      </c>
      <c r="E57" s="47">
        <v>0</v>
      </c>
      <c r="F57" s="47">
        <v>0</v>
      </c>
      <c r="G57" s="327">
        <v>0</v>
      </c>
      <c r="H57" s="325">
        <v>0</v>
      </c>
      <c r="I57" s="284"/>
      <c r="J57" s="59" t="s">
        <v>50</v>
      </c>
      <c r="K57" s="25"/>
      <c r="L57" s="26"/>
      <c r="M57" s="27"/>
      <c r="N57" s="28"/>
      <c r="O57" s="28"/>
      <c r="P57" s="55"/>
      <c r="Q57" s="300"/>
      <c r="S57" s="59" t="s">
        <v>50</v>
      </c>
      <c r="T57" s="25">
        <f t="shared" si="56"/>
        <v>0.35543000000000013</v>
      </c>
      <c r="U57" s="26">
        <f t="shared" si="57"/>
        <v>0.86316000000000015</v>
      </c>
      <c r="V57" s="27">
        <f t="shared" si="58"/>
        <v>0</v>
      </c>
      <c r="W57" s="28">
        <f t="shared" si="59"/>
        <v>0</v>
      </c>
      <c r="X57" s="28">
        <f t="shared" si="60"/>
        <v>0</v>
      </c>
      <c r="Y57" s="55">
        <f t="shared" si="61"/>
        <v>0</v>
      </c>
      <c r="Z57" s="300">
        <f t="shared" si="62"/>
        <v>0</v>
      </c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customHeight="1" x14ac:dyDescent="0.25">
      <c r="A58" s="59" t="s">
        <v>51</v>
      </c>
      <c r="B58" s="74">
        <v>214.69233000000006</v>
      </c>
      <c r="C58" s="48">
        <v>623.38842999999997</v>
      </c>
      <c r="D58" s="75">
        <v>-45</v>
      </c>
      <c r="E58" s="47">
        <v>0</v>
      </c>
      <c r="F58" s="47">
        <v>0</v>
      </c>
      <c r="G58" s="327">
        <v>0</v>
      </c>
      <c r="H58" s="325">
        <v>0</v>
      </c>
      <c r="I58" s="284"/>
      <c r="J58" s="59" t="s">
        <v>51</v>
      </c>
      <c r="K58" s="25"/>
      <c r="L58" s="26"/>
      <c r="M58" s="27"/>
      <c r="N58" s="28"/>
      <c r="O58" s="28"/>
      <c r="P58" s="55"/>
      <c r="Q58" s="300"/>
      <c r="S58" s="59" t="s">
        <v>51</v>
      </c>
      <c r="T58" s="25">
        <f t="shared" si="56"/>
        <v>214.69233000000006</v>
      </c>
      <c r="U58" s="26">
        <f t="shared" si="57"/>
        <v>623.38842999999997</v>
      </c>
      <c r="V58" s="27">
        <f t="shared" si="58"/>
        <v>-45</v>
      </c>
      <c r="W58" s="28">
        <f t="shared" si="59"/>
        <v>0</v>
      </c>
      <c r="X58" s="28">
        <f t="shared" si="60"/>
        <v>0</v>
      </c>
      <c r="Y58" s="55">
        <f t="shared" si="61"/>
        <v>0</v>
      </c>
      <c r="Z58" s="300">
        <f t="shared" si="62"/>
        <v>0</v>
      </c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customHeight="1" x14ac:dyDescent="0.25">
      <c r="A59" s="59" t="s">
        <v>52</v>
      </c>
      <c r="B59" s="74">
        <v>90319.500289999996</v>
      </c>
      <c r="C59" s="48">
        <v>102613.12388999999</v>
      </c>
      <c r="D59" s="75">
        <v>111109</v>
      </c>
      <c r="E59" s="47">
        <v>118474</v>
      </c>
      <c r="F59" s="47">
        <v>124744</v>
      </c>
      <c r="G59" s="327">
        <v>128846</v>
      </c>
      <c r="H59" s="325">
        <v>134307</v>
      </c>
      <c r="I59" s="284"/>
      <c r="J59" s="59" t="s">
        <v>52</v>
      </c>
      <c r="K59" s="25"/>
      <c r="L59" s="26"/>
      <c r="M59" s="27"/>
      <c r="N59" s="28"/>
      <c r="O59" s="28"/>
      <c r="P59" s="55"/>
      <c r="Q59" s="300"/>
      <c r="S59" s="59" t="s">
        <v>52</v>
      </c>
      <c r="T59" s="25">
        <f t="shared" si="56"/>
        <v>90319.500289999996</v>
      </c>
      <c r="U59" s="26">
        <f t="shared" si="57"/>
        <v>102613.12388999999</v>
      </c>
      <c r="V59" s="27">
        <f t="shared" si="58"/>
        <v>111109</v>
      </c>
      <c r="W59" s="28">
        <f t="shared" si="59"/>
        <v>118474</v>
      </c>
      <c r="X59" s="28">
        <f t="shared" si="60"/>
        <v>124744</v>
      </c>
      <c r="Y59" s="55">
        <f t="shared" si="61"/>
        <v>128846</v>
      </c>
      <c r="Z59" s="300">
        <f t="shared" si="62"/>
        <v>134307</v>
      </c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customHeight="1" thickBot="1" x14ac:dyDescent="0.3">
      <c r="A60" s="60" t="s">
        <v>53</v>
      </c>
      <c r="B60" s="397">
        <v>33217.215609999999</v>
      </c>
      <c r="C60" s="398">
        <v>35083.258679999999</v>
      </c>
      <c r="D60" s="399">
        <v>36922</v>
      </c>
      <c r="E60" s="400">
        <v>38828</v>
      </c>
      <c r="F60" s="400">
        <v>40886</v>
      </c>
      <c r="G60" s="401">
        <v>42500</v>
      </c>
      <c r="H60" s="402">
        <v>44548</v>
      </c>
      <c r="I60" s="284"/>
      <c r="J60" s="60" t="s">
        <v>53</v>
      </c>
      <c r="K60" s="61"/>
      <c r="L60" s="62"/>
      <c r="M60" s="63"/>
      <c r="N60" s="64"/>
      <c r="O60" s="64"/>
      <c r="P60" s="292"/>
      <c r="Q60" s="303"/>
      <c r="S60" s="60" t="s">
        <v>53</v>
      </c>
      <c r="T60" s="61">
        <f t="shared" si="56"/>
        <v>33217.215609999999</v>
      </c>
      <c r="U60" s="62">
        <f t="shared" si="57"/>
        <v>35083.258679999999</v>
      </c>
      <c r="V60" s="63">
        <f t="shared" si="58"/>
        <v>36922</v>
      </c>
      <c r="W60" s="64">
        <f t="shared" si="59"/>
        <v>38828</v>
      </c>
      <c r="X60" s="64">
        <f t="shared" si="60"/>
        <v>40886</v>
      </c>
      <c r="Y60" s="292">
        <f t="shared" si="61"/>
        <v>42500</v>
      </c>
      <c r="Z60" s="303">
        <f t="shared" si="62"/>
        <v>44548</v>
      </c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3.5" customHeight="1" x14ac:dyDescent="0.25">
      <c r="A61" s="16" t="s">
        <v>54</v>
      </c>
      <c r="B61" s="403">
        <f t="shared" ref="B61:H61" si="72">B62+B66</f>
        <v>14174045.347813969</v>
      </c>
      <c r="C61" s="404">
        <f t="shared" si="72"/>
        <v>15340056.709147647</v>
      </c>
      <c r="D61" s="405">
        <f t="shared" si="72"/>
        <v>17170255</v>
      </c>
      <c r="E61" s="406">
        <f t="shared" si="72"/>
        <v>18109432</v>
      </c>
      <c r="F61" s="406">
        <f t="shared" si="72"/>
        <v>19026891</v>
      </c>
      <c r="G61" s="407">
        <f t="shared" si="72"/>
        <v>19941238</v>
      </c>
      <c r="H61" s="408">
        <f t="shared" si="72"/>
        <v>20306464</v>
      </c>
      <c r="I61" s="284"/>
      <c r="J61" s="16" t="s">
        <v>54</v>
      </c>
      <c r="K61" s="69">
        <f t="shared" ref="K61:P61" si="73">K62+K66</f>
        <v>0</v>
      </c>
      <c r="L61" s="66">
        <f t="shared" si="73"/>
        <v>0</v>
      </c>
      <c r="M61" s="70">
        <f t="shared" si="73"/>
        <v>0</v>
      </c>
      <c r="N61" s="71">
        <f t="shared" si="73"/>
        <v>-6565</v>
      </c>
      <c r="O61" s="71">
        <f t="shared" si="73"/>
        <v>-6723</v>
      </c>
      <c r="P61" s="317">
        <f t="shared" si="73"/>
        <v>-6880</v>
      </c>
      <c r="Q61" s="312">
        <f t="shared" ref="Q61" si="74">Q62+Q66</f>
        <v>-7033</v>
      </c>
      <c r="S61" s="16" t="s">
        <v>54</v>
      </c>
      <c r="T61" s="69">
        <f t="shared" ref="T61:Y61" si="75">T62+T66</f>
        <v>14174045.347813969</v>
      </c>
      <c r="U61" s="66">
        <f t="shared" si="75"/>
        <v>15340056.709147647</v>
      </c>
      <c r="V61" s="70">
        <f t="shared" si="75"/>
        <v>17170255</v>
      </c>
      <c r="W61" s="71">
        <f t="shared" si="75"/>
        <v>18115997</v>
      </c>
      <c r="X61" s="71">
        <f t="shared" si="75"/>
        <v>19033614</v>
      </c>
      <c r="Y61" s="317">
        <f t="shared" si="75"/>
        <v>19948118</v>
      </c>
      <c r="Z61" s="312">
        <f t="shared" ref="Z61" si="76">Z62+Z66</f>
        <v>20313497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3.5" customHeight="1" x14ac:dyDescent="0.25">
      <c r="A62" s="73" t="s">
        <v>55</v>
      </c>
      <c r="B62" s="391">
        <f>B63</f>
        <v>9466722.3478139695</v>
      </c>
      <c r="C62" s="392">
        <f t="shared" ref="C62:H62" si="77">C63</f>
        <v>10135746.926617621</v>
      </c>
      <c r="D62" s="393">
        <f t="shared" si="77"/>
        <v>11243832</v>
      </c>
      <c r="E62" s="394">
        <f t="shared" si="77"/>
        <v>11816540</v>
      </c>
      <c r="F62" s="394">
        <f t="shared" si="77"/>
        <v>12398474</v>
      </c>
      <c r="G62" s="395">
        <f t="shared" si="77"/>
        <v>12992696</v>
      </c>
      <c r="H62" s="396">
        <f t="shared" si="77"/>
        <v>13514350</v>
      </c>
      <c r="I62" s="284"/>
      <c r="J62" s="73" t="s">
        <v>55</v>
      </c>
      <c r="K62" s="42">
        <f t="shared" ref="K62:Q62" si="78">K63</f>
        <v>0</v>
      </c>
      <c r="L62" s="43">
        <f t="shared" si="78"/>
        <v>0</v>
      </c>
      <c r="M62" s="44">
        <f t="shared" si="78"/>
        <v>0</v>
      </c>
      <c r="N62" s="45">
        <f t="shared" si="78"/>
        <v>-5534</v>
      </c>
      <c r="O62" s="45">
        <f t="shared" si="78"/>
        <v>-5692</v>
      </c>
      <c r="P62" s="290">
        <f t="shared" si="78"/>
        <v>-5849</v>
      </c>
      <c r="Q62" s="301">
        <f t="shared" si="78"/>
        <v>-6002</v>
      </c>
      <c r="S62" s="73" t="s">
        <v>55</v>
      </c>
      <c r="T62" s="42">
        <f t="shared" ref="T62:Z62" si="79">T63</f>
        <v>9466722.3478139695</v>
      </c>
      <c r="U62" s="43">
        <f t="shared" si="79"/>
        <v>10135746.926617621</v>
      </c>
      <c r="V62" s="44">
        <f t="shared" si="79"/>
        <v>11243832</v>
      </c>
      <c r="W62" s="45">
        <f t="shared" si="79"/>
        <v>11822074</v>
      </c>
      <c r="X62" s="45">
        <f t="shared" si="79"/>
        <v>12404166</v>
      </c>
      <c r="Y62" s="290">
        <f t="shared" si="79"/>
        <v>12998545</v>
      </c>
      <c r="Z62" s="301">
        <f t="shared" si="79"/>
        <v>13520352</v>
      </c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3.5" customHeight="1" x14ac:dyDescent="0.25">
      <c r="A63" s="29" t="s">
        <v>56</v>
      </c>
      <c r="B63" s="74">
        <f>+B64+B65</f>
        <v>9466722.3478139695</v>
      </c>
      <c r="C63" s="48">
        <f>+C64+C65</f>
        <v>10135746.926617621</v>
      </c>
      <c r="D63" s="75">
        <f>+D64+D65</f>
        <v>11243832</v>
      </c>
      <c r="E63" s="47">
        <f t="shared" ref="E63:H63" si="80">+E64+E65</f>
        <v>11816540</v>
      </c>
      <c r="F63" s="47">
        <f t="shared" si="80"/>
        <v>12398474</v>
      </c>
      <c r="G63" s="327">
        <f t="shared" si="80"/>
        <v>12992696</v>
      </c>
      <c r="H63" s="325">
        <f t="shared" si="80"/>
        <v>13514350</v>
      </c>
      <c r="I63" s="284"/>
      <c r="J63" s="29" t="s">
        <v>56</v>
      </c>
      <c r="K63" s="25">
        <f t="shared" ref="K63:P63" si="81">+K64+K65</f>
        <v>0</v>
      </c>
      <c r="L63" s="26">
        <f t="shared" si="81"/>
        <v>0</v>
      </c>
      <c r="M63" s="27">
        <f t="shared" si="81"/>
        <v>0</v>
      </c>
      <c r="N63" s="28">
        <f t="shared" si="81"/>
        <v>-5534</v>
      </c>
      <c r="O63" s="28">
        <f t="shared" si="81"/>
        <v>-5692</v>
      </c>
      <c r="P63" s="55">
        <f t="shared" si="81"/>
        <v>-5849</v>
      </c>
      <c r="Q63" s="300">
        <f t="shared" ref="Q63" si="82">+Q64+Q65</f>
        <v>-6002</v>
      </c>
      <c r="S63" s="29" t="s">
        <v>56</v>
      </c>
      <c r="T63" s="25">
        <f t="shared" ref="T63:Y63" si="83">T64+T65</f>
        <v>9466722.3478139695</v>
      </c>
      <c r="U63" s="26">
        <f t="shared" si="83"/>
        <v>10135746.926617621</v>
      </c>
      <c r="V63" s="27">
        <f t="shared" si="83"/>
        <v>11243832</v>
      </c>
      <c r="W63" s="28">
        <f t="shared" si="83"/>
        <v>11822074</v>
      </c>
      <c r="X63" s="28">
        <f t="shared" si="83"/>
        <v>12404166</v>
      </c>
      <c r="Y63" s="55">
        <f t="shared" si="83"/>
        <v>12998545</v>
      </c>
      <c r="Z63" s="300">
        <f t="shared" ref="Z63" si="84">Z64+Z65</f>
        <v>13520352</v>
      </c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3.5" customHeight="1" x14ac:dyDescent="0.25">
      <c r="A64" s="29" t="s">
        <v>57</v>
      </c>
      <c r="B64" s="74">
        <v>9063835.6946539693</v>
      </c>
      <c r="C64" s="48">
        <v>9887240.0010676198</v>
      </c>
      <c r="D64" s="75">
        <v>10823756</v>
      </c>
      <c r="E64" s="47">
        <v>11597810</v>
      </c>
      <c r="F64" s="47">
        <v>12179702</v>
      </c>
      <c r="G64" s="327">
        <v>12774458</v>
      </c>
      <c r="H64" s="325">
        <v>13297309</v>
      </c>
      <c r="I64" s="284"/>
      <c r="J64" s="29" t="s">
        <v>57</v>
      </c>
      <c r="K64" s="25"/>
      <c r="L64" s="26"/>
      <c r="M64" s="27"/>
      <c r="N64" s="47">
        <v>-5534</v>
      </c>
      <c r="O64" s="47">
        <v>-5692</v>
      </c>
      <c r="P64" s="327">
        <v>-5849</v>
      </c>
      <c r="Q64" s="325">
        <v>-6002</v>
      </c>
      <c r="S64" s="29" t="s">
        <v>57</v>
      </c>
      <c r="T64" s="25">
        <f t="shared" ref="T64:Z65" si="85">+B64-K64</f>
        <v>9063835.6946539693</v>
      </c>
      <c r="U64" s="26">
        <f t="shared" si="85"/>
        <v>9887240.0010676198</v>
      </c>
      <c r="V64" s="27">
        <f t="shared" si="85"/>
        <v>10823756</v>
      </c>
      <c r="W64" s="28">
        <f t="shared" si="85"/>
        <v>11603344</v>
      </c>
      <c r="X64" s="28">
        <f t="shared" si="85"/>
        <v>12185394</v>
      </c>
      <c r="Y64" s="55">
        <f t="shared" si="85"/>
        <v>12780307</v>
      </c>
      <c r="Z64" s="300">
        <f t="shared" si="85"/>
        <v>13303311</v>
      </c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3.5" customHeight="1" x14ac:dyDescent="0.25">
      <c r="A65" s="29" t="s">
        <v>58</v>
      </c>
      <c r="B65" s="74">
        <v>402886.65315999999</v>
      </c>
      <c r="C65" s="48">
        <v>248506.92555000001</v>
      </c>
      <c r="D65" s="75">
        <v>420076</v>
      </c>
      <c r="E65" s="47">
        <v>218730</v>
      </c>
      <c r="F65" s="47">
        <v>218772</v>
      </c>
      <c r="G65" s="327">
        <v>218238</v>
      </c>
      <c r="H65" s="325">
        <v>217041</v>
      </c>
      <c r="I65" s="284"/>
      <c r="J65" s="29" t="s">
        <v>58</v>
      </c>
      <c r="K65" s="74"/>
      <c r="L65" s="48"/>
      <c r="M65" s="75"/>
      <c r="N65" s="47"/>
      <c r="O65" s="47"/>
      <c r="P65" s="327"/>
      <c r="Q65" s="325"/>
      <c r="S65" s="29" t="s">
        <v>58</v>
      </c>
      <c r="T65" s="25">
        <f t="shared" si="85"/>
        <v>402886.65315999999</v>
      </c>
      <c r="U65" s="26">
        <f t="shared" si="85"/>
        <v>248506.92555000001</v>
      </c>
      <c r="V65" s="27">
        <f t="shared" si="85"/>
        <v>420076</v>
      </c>
      <c r="W65" s="28">
        <f t="shared" si="85"/>
        <v>218730</v>
      </c>
      <c r="X65" s="28">
        <f t="shared" si="85"/>
        <v>218772</v>
      </c>
      <c r="Y65" s="55">
        <f t="shared" si="85"/>
        <v>218238</v>
      </c>
      <c r="Z65" s="300">
        <f t="shared" si="85"/>
        <v>217041</v>
      </c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3.5" customHeight="1" x14ac:dyDescent="0.25">
      <c r="A66" s="73" t="s">
        <v>59</v>
      </c>
      <c r="B66" s="391">
        <f>B67</f>
        <v>4707323</v>
      </c>
      <c r="C66" s="392">
        <f t="shared" ref="C66:H66" si="86">C67</f>
        <v>5204309.7825300265</v>
      </c>
      <c r="D66" s="393">
        <f>D67</f>
        <v>5926423</v>
      </c>
      <c r="E66" s="394">
        <f t="shared" si="86"/>
        <v>6292892</v>
      </c>
      <c r="F66" s="394">
        <f t="shared" si="86"/>
        <v>6628417</v>
      </c>
      <c r="G66" s="395">
        <f t="shared" si="86"/>
        <v>6948542</v>
      </c>
      <c r="H66" s="396">
        <f t="shared" si="86"/>
        <v>6792114</v>
      </c>
      <c r="I66" s="284"/>
      <c r="J66" s="73" t="s">
        <v>59</v>
      </c>
      <c r="K66" s="42">
        <f t="shared" ref="K66:Q66" si="87">K67</f>
        <v>0</v>
      </c>
      <c r="L66" s="43">
        <f t="shared" si="87"/>
        <v>0</v>
      </c>
      <c r="M66" s="44">
        <f t="shared" si="87"/>
        <v>0</v>
      </c>
      <c r="N66" s="45">
        <f t="shared" si="87"/>
        <v>-1031</v>
      </c>
      <c r="O66" s="45">
        <f t="shared" si="87"/>
        <v>-1031</v>
      </c>
      <c r="P66" s="290">
        <f t="shared" si="87"/>
        <v>-1031</v>
      </c>
      <c r="Q66" s="301">
        <f t="shared" si="87"/>
        <v>-1031</v>
      </c>
      <c r="S66" s="73" t="s">
        <v>59</v>
      </c>
      <c r="T66" s="42">
        <f t="shared" ref="T66:Z66" si="88">T67</f>
        <v>4707323</v>
      </c>
      <c r="U66" s="43">
        <f t="shared" si="88"/>
        <v>5204309.7825300265</v>
      </c>
      <c r="V66" s="44">
        <f t="shared" si="88"/>
        <v>5926423</v>
      </c>
      <c r="W66" s="45">
        <f t="shared" si="88"/>
        <v>6293923</v>
      </c>
      <c r="X66" s="45">
        <f t="shared" si="88"/>
        <v>6629448</v>
      </c>
      <c r="Y66" s="290">
        <f t="shared" si="88"/>
        <v>6949573</v>
      </c>
      <c r="Z66" s="301">
        <f t="shared" si="88"/>
        <v>6793145</v>
      </c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3.5" customHeight="1" x14ac:dyDescent="0.25">
      <c r="A67" s="29" t="s">
        <v>56</v>
      </c>
      <c r="B67" s="74">
        <v>4707323</v>
      </c>
      <c r="C67" s="48">
        <v>5204309.7825300265</v>
      </c>
      <c r="D67" s="75">
        <v>5926423</v>
      </c>
      <c r="E67" s="47">
        <v>6292892</v>
      </c>
      <c r="F67" s="47">
        <v>6628417</v>
      </c>
      <c r="G67" s="327">
        <v>6948542</v>
      </c>
      <c r="H67" s="325">
        <v>6792114</v>
      </c>
      <c r="I67" s="284"/>
      <c r="J67" s="29" t="s">
        <v>56</v>
      </c>
      <c r="K67" s="74"/>
      <c r="L67" s="48"/>
      <c r="M67" s="75"/>
      <c r="N67" s="47">
        <v>-1031</v>
      </c>
      <c r="O67" s="47">
        <v>-1031</v>
      </c>
      <c r="P67" s="327">
        <v>-1031</v>
      </c>
      <c r="Q67" s="325">
        <v>-1031</v>
      </c>
      <c r="S67" s="29" t="s">
        <v>56</v>
      </c>
      <c r="T67" s="25">
        <f t="shared" ref="T67:Z68" si="89">+B67-K67</f>
        <v>4707323</v>
      </c>
      <c r="U67" s="26">
        <f t="shared" si="89"/>
        <v>5204309.7825300265</v>
      </c>
      <c r="V67" s="27">
        <f t="shared" si="89"/>
        <v>5926423</v>
      </c>
      <c r="W67" s="28">
        <f t="shared" si="89"/>
        <v>6293923</v>
      </c>
      <c r="X67" s="28">
        <f t="shared" si="89"/>
        <v>6629448</v>
      </c>
      <c r="Y67" s="55">
        <f t="shared" si="89"/>
        <v>6949573</v>
      </c>
      <c r="Z67" s="300">
        <f t="shared" si="89"/>
        <v>6793145</v>
      </c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4.25" customHeight="1" thickBot="1" x14ac:dyDescent="0.3">
      <c r="A68" s="77" t="s">
        <v>60</v>
      </c>
      <c r="B68" s="78">
        <v>37172</v>
      </c>
      <c r="C68" s="48">
        <v>47474</v>
      </c>
      <c r="D68" s="389">
        <v>45418</v>
      </c>
      <c r="E68" s="390">
        <v>46267</v>
      </c>
      <c r="F68" s="390">
        <v>45912</v>
      </c>
      <c r="G68" s="409">
        <v>44205</v>
      </c>
      <c r="H68" s="410">
        <v>42156</v>
      </c>
      <c r="I68" s="284"/>
      <c r="J68" s="77" t="s">
        <v>60</v>
      </c>
      <c r="K68" s="78"/>
      <c r="L68" s="48"/>
      <c r="M68" s="75"/>
      <c r="N68" s="47"/>
      <c r="O68" s="47"/>
      <c r="P68" s="327"/>
      <c r="Q68" s="325"/>
      <c r="S68" s="77" t="s">
        <v>60</v>
      </c>
      <c r="T68" s="38">
        <f t="shared" si="89"/>
        <v>37172</v>
      </c>
      <c r="U68" s="26">
        <f t="shared" si="89"/>
        <v>47474</v>
      </c>
      <c r="V68" s="39">
        <f t="shared" si="89"/>
        <v>45418</v>
      </c>
      <c r="W68" s="40">
        <f t="shared" si="89"/>
        <v>46267</v>
      </c>
      <c r="X68" s="40">
        <f t="shared" si="89"/>
        <v>45912</v>
      </c>
      <c r="Y68" s="291">
        <f t="shared" si="89"/>
        <v>44205</v>
      </c>
      <c r="Z68" s="302">
        <f t="shared" si="89"/>
        <v>42156</v>
      </c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4.25" customHeight="1" thickBot="1" x14ac:dyDescent="0.3">
      <c r="A69" s="79" t="s">
        <v>61</v>
      </c>
      <c r="B69" s="411">
        <f t="shared" ref="B69:H69" si="90">B36+B33+B28+B17+B5</f>
        <v>21063448.678000003</v>
      </c>
      <c r="C69" s="412">
        <f t="shared" si="90"/>
        <v>23240507.970845304</v>
      </c>
      <c r="D69" s="413">
        <f t="shared" si="90"/>
        <v>24669060</v>
      </c>
      <c r="E69" s="414">
        <f t="shared" si="90"/>
        <v>27937232.792829435</v>
      </c>
      <c r="F69" s="414">
        <f t="shared" si="90"/>
        <v>29148060.150364876</v>
      </c>
      <c r="G69" s="415">
        <f t="shared" si="90"/>
        <v>29687395.671984065</v>
      </c>
      <c r="H69" s="416">
        <f t="shared" si="90"/>
        <v>30727924.21694617</v>
      </c>
      <c r="I69" s="284"/>
      <c r="J69" s="79" t="s">
        <v>61</v>
      </c>
      <c r="K69" s="80">
        <f t="shared" ref="K69:Q69" si="91">+K5+K17+K28+K33+K36</f>
        <v>0</v>
      </c>
      <c r="L69" s="81">
        <f t="shared" si="91"/>
        <v>0</v>
      </c>
      <c r="M69" s="82">
        <f t="shared" si="91"/>
        <v>0</v>
      </c>
      <c r="N69" s="83">
        <f t="shared" si="91"/>
        <v>-4997</v>
      </c>
      <c r="O69" s="83">
        <f t="shared" si="91"/>
        <v>-19313</v>
      </c>
      <c r="P69" s="243">
        <f t="shared" si="91"/>
        <v>-33403</v>
      </c>
      <c r="Q69" s="313">
        <f t="shared" si="91"/>
        <v>-29951</v>
      </c>
      <c r="S69" s="79" t="s">
        <v>61</v>
      </c>
      <c r="T69" s="80">
        <f t="shared" ref="T69:Z69" si="92">+T36+T33+T28+T17+T5</f>
        <v>21063448.678000003</v>
      </c>
      <c r="U69" s="81">
        <f t="shared" si="92"/>
        <v>23240507.970845304</v>
      </c>
      <c r="V69" s="82">
        <f t="shared" si="92"/>
        <v>24669060</v>
      </c>
      <c r="W69" s="83">
        <f t="shared" si="92"/>
        <v>27942229.792829435</v>
      </c>
      <c r="X69" s="83">
        <f t="shared" si="92"/>
        <v>29167373.150364876</v>
      </c>
      <c r="Y69" s="243">
        <f t="shared" si="92"/>
        <v>29720798.671984065</v>
      </c>
      <c r="Z69" s="313">
        <f t="shared" si="92"/>
        <v>30757875.21694617</v>
      </c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3.5" customHeight="1" x14ac:dyDescent="0.25">
      <c r="A70" s="84" t="s">
        <v>62</v>
      </c>
      <c r="B70" s="417">
        <f>B9+B13+B16+B18+B19+B28+B45+B51+B53+B38+B37+B41+B42+B49+B50</f>
        <v>16514067.188870002</v>
      </c>
      <c r="C70" s="162">
        <f>C9+C13+C16+C18+C19+C28+C45+C51+C53+C38+C37+C41+C42+C49+C50</f>
        <v>18372970.747477226</v>
      </c>
      <c r="D70" s="418">
        <f>D9+D13+D16+D18+D19+D28+D45+D51+D53+D38+D37+D41+D42+D40+D49+D50</f>
        <v>19849301</v>
      </c>
      <c r="E70" s="161">
        <f>E9+E13+E16+E18+E19+E28+E45+E51+E53+E38+E37+E41+E42+E40+E49+E50</f>
        <v>23431223.472829439</v>
      </c>
      <c r="F70" s="161">
        <f t="shared" ref="F70:H70" si="93">F9+F13+F16+F18+F19+F28+F45+F51+F53+F38+F37+F41+F42+F40+F49+F50</f>
        <v>24195169.190364879</v>
      </c>
      <c r="G70" s="328">
        <f t="shared" si="93"/>
        <v>24523509.203984067</v>
      </c>
      <c r="H70" s="326">
        <f t="shared" si="93"/>
        <v>25276926.516209841</v>
      </c>
      <c r="I70" s="284"/>
      <c r="J70" s="84" t="s">
        <v>62</v>
      </c>
      <c r="K70" s="85">
        <f>K9+K13+K16+K18+K19+K28+K45+K51+K53+K38+K37+K41+K42+K49+K50</f>
        <v>0</v>
      </c>
      <c r="L70" s="86">
        <f>L9+L13+L16+L18+L19+L28+L45+L51+L53+L38+L37+L41+L42+L49+L50</f>
        <v>0</v>
      </c>
      <c r="M70" s="87">
        <f>M9+M13+M16+M18+M19+M28+M45+M51+M53+M38+M37+M41+M42+M40+M49+M50</f>
        <v>0</v>
      </c>
      <c r="N70" s="88">
        <f t="shared" ref="N70:Q70" si="94">N9+N13+N16+N18+N19+N28+N45+N51+N53+N38+N37+N41+N42+N40+N49+N50</f>
        <v>-19190</v>
      </c>
      <c r="O70" s="88">
        <f t="shared" si="94"/>
        <v>-33623</v>
      </c>
      <c r="P70" s="308">
        <f t="shared" si="94"/>
        <v>-36711</v>
      </c>
      <c r="Q70" s="305">
        <f t="shared" si="94"/>
        <v>-33192</v>
      </c>
      <c r="S70" s="84" t="s">
        <v>62</v>
      </c>
      <c r="T70" s="85">
        <f t="shared" ref="T70:Z76" si="95">+B70-K70</f>
        <v>16514067.188870002</v>
      </c>
      <c r="U70" s="86">
        <f t="shared" si="95"/>
        <v>18372970.747477226</v>
      </c>
      <c r="V70" s="87">
        <f t="shared" si="95"/>
        <v>19849301</v>
      </c>
      <c r="W70" s="88">
        <f t="shared" si="95"/>
        <v>23450413.472829439</v>
      </c>
      <c r="X70" s="88">
        <f t="shared" si="95"/>
        <v>24228792.190364879</v>
      </c>
      <c r="Y70" s="308">
        <f t="shared" si="95"/>
        <v>24560220.203984067</v>
      </c>
      <c r="Z70" s="305">
        <f t="shared" si="95"/>
        <v>25310118.516209841</v>
      </c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3.5" customHeight="1" x14ac:dyDescent="0.25">
      <c r="A71" s="84" t="s">
        <v>63</v>
      </c>
      <c r="B71" s="417">
        <f>+B60</f>
        <v>33217.215609999999</v>
      </c>
      <c r="C71" s="162">
        <f t="shared" ref="C71:H71" si="96">0+C56</f>
        <v>35083.258679999999</v>
      </c>
      <c r="D71" s="418">
        <f t="shared" si="96"/>
        <v>36922</v>
      </c>
      <c r="E71" s="161">
        <f t="shared" si="96"/>
        <v>38828</v>
      </c>
      <c r="F71" s="161">
        <f t="shared" si="96"/>
        <v>40886</v>
      </c>
      <c r="G71" s="328">
        <f t="shared" si="96"/>
        <v>42500</v>
      </c>
      <c r="H71" s="326">
        <f t="shared" si="96"/>
        <v>44548</v>
      </c>
      <c r="I71" s="284"/>
      <c r="J71" s="84" t="s">
        <v>63</v>
      </c>
      <c r="K71" s="85">
        <f>+K60</f>
        <v>0</v>
      </c>
      <c r="L71" s="86">
        <f t="shared" ref="L71:Q71" si="97">0+L56</f>
        <v>0</v>
      </c>
      <c r="M71" s="87">
        <f t="shared" si="97"/>
        <v>0</v>
      </c>
      <c r="N71" s="88">
        <f t="shared" si="97"/>
        <v>0</v>
      </c>
      <c r="O71" s="88">
        <f t="shared" si="97"/>
        <v>0</v>
      </c>
      <c r="P71" s="308">
        <f t="shared" si="97"/>
        <v>0</v>
      </c>
      <c r="Q71" s="305">
        <f t="shared" si="97"/>
        <v>0</v>
      </c>
      <c r="S71" s="84" t="s">
        <v>63</v>
      </c>
      <c r="T71" s="85">
        <f t="shared" si="95"/>
        <v>33217.215609999999</v>
      </c>
      <c r="U71" s="86">
        <f t="shared" si="95"/>
        <v>35083.258679999999</v>
      </c>
      <c r="V71" s="87">
        <f t="shared" si="95"/>
        <v>36922</v>
      </c>
      <c r="W71" s="88">
        <f t="shared" si="95"/>
        <v>38828</v>
      </c>
      <c r="X71" s="88">
        <f t="shared" si="95"/>
        <v>40886</v>
      </c>
      <c r="Y71" s="308">
        <f t="shared" si="95"/>
        <v>42500</v>
      </c>
      <c r="Z71" s="305">
        <f t="shared" si="95"/>
        <v>44548</v>
      </c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3.5" customHeight="1" x14ac:dyDescent="0.25">
      <c r="A72" s="24" t="s">
        <v>64</v>
      </c>
      <c r="B72" s="417">
        <f t="shared" ref="B72:C72" si="98">B39+B40-B71+B56</f>
        <v>93458.933479999905</v>
      </c>
      <c r="C72" s="162">
        <f t="shared" si="98"/>
        <v>116908</v>
      </c>
      <c r="D72" s="418">
        <v>0</v>
      </c>
      <c r="E72" s="161">
        <v>0</v>
      </c>
      <c r="F72" s="161">
        <v>0</v>
      </c>
      <c r="G72" s="328">
        <v>0</v>
      </c>
      <c r="H72" s="326">
        <v>0</v>
      </c>
      <c r="I72" s="284"/>
      <c r="J72" s="24" t="s">
        <v>64</v>
      </c>
      <c r="K72" s="85">
        <f t="shared" ref="K72:M72" si="99">K39+K40-K71+K56</f>
        <v>0</v>
      </c>
      <c r="L72" s="86">
        <f t="shared" si="99"/>
        <v>0</v>
      </c>
      <c r="M72" s="87">
        <f t="shared" si="99"/>
        <v>0</v>
      </c>
      <c r="N72" s="88">
        <v>0</v>
      </c>
      <c r="O72" s="88">
        <v>0</v>
      </c>
      <c r="P72" s="308">
        <v>0</v>
      </c>
      <c r="Q72" s="305">
        <v>0</v>
      </c>
      <c r="S72" s="24" t="s">
        <v>64</v>
      </c>
      <c r="T72" s="85">
        <f t="shared" si="95"/>
        <v>93458.933479999905</v>
      </c>
      <c r="U72" s="86">
        <f t="shared" si="95"/>
        <v>116908</v>
      </c>
      <c r="V72" s="87">
        <f t="shared" si="95"/>
        <v>0</v>
      </c>
      <c r="W72" s="88">
        <f t="shared" si="95"/>
        <v>0</v>
      </c>
      <c r="X72" s="88">
        <f t="shared" si="95"/>
        <v>0</v>
      </c>
      <c r="Y72" s="308">
        <f t="shared" si="95"/>
        <v>0</v>
      </c>
      <c r="Z72" s="305">
        <f t="shared" si="95"/>
        <v>0</v>
      </c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3.5" customHeight="1" x14ac:dyDescent="0.25">
      <c r="A73" s="24" t="s">
        <v>65</v>
      </c>
      <c r="B73" s="417">
        <f t="shared" ref="B73:H73" si="100">B10+B35+B34+B46+B54+B14</f>
        <v>3236130.8835800006</v>
      </c>
      <c r="C73" s="162">
        <f t="shared" si="100"/>
        <v>3485712.1229096581</v>
      </c>
      <c r="D73" s="418">
        <f t="shared" si="100"/>
        <v>3617955</v>
      </c>
      <c r="E73" s="161">
        <f t="shared" si="100"/>
        <v>3235831.92</v>
      </c>
      <c r="F73" s="161">
        <f t="shared" si="100"/>
        <v>3536530.5933333337</v>
      </c>
      <c r="G73" s="328">
        <f t="shared" si="100"/>
        <v>3686773.358</v>
      </c>
      <c r="H73" s="326">
        <f t="shared" si="100"/>
        <v>3879708.5946876085</v>
      </c>
      <c r="I73" s="284"/>
      <c r="J73" s="24" t="s">
        <v>65</v>
      </c>
      <c r="K73" s="85">
        <f t="shared" ref="K73:Q73" si="101">K10+K35+K34+K46+K54+K14</f>
        <v>0</v>
      </c>
      <c r="L73" s="86">
        <f t="shared" si="101"/>
        <v>0</v>
      </c>
      <c r="M73" s="87">
        <f t="shared" si="101"/>
        <v>0</v>
      </c>
      <c r="N73" s="88">
        <f t="shared" si="101"/>
        <v>-504</v>
      </c>
      <c r="O73" s="88">
        <f t="shared" si="101"/>
        <v>-499</v>
      </c>
      <c r="P73" s="308">
        <f t="shared" si="101"/>
        <v>-494</v>
      </c>
      <c r="Q73" s="305">
        <f t="shared" si="101"/>
        <v>-489</v>
      </c>
      <c r="S73" s="24" t="s">
        <v>65</v>
      </c>
      <c r="T73" s="85">
        <f t="shared" si="95"/>
        <v>3236130.8835800006</v>
      </c>
      <c r="U73" s="86">
        <f t="shared" si="95"/>
        <v>3485712.1229096581</v>
      </c>
      <c r="V73" s="87">
        <f t="shared" si="95"/>
        <v>3617955</v>
      </c>
      <c r="W73" s="88">
        <f t="shared" si="95"/>
        <v>3236335.92</v>
      </c>
      <c r="X73" s="88">
        <f t="shared" si="95"/>
        <v>3537029.5933333337</v>
      </c>
      <c r="Y73" s="308">
        <f t="shared" si="95"/>
        <v>3687267.358</v>
      </c>
      <c r="Z73" s="305">
        <f t="shared" si="95"/>
        <v>3880197.5946876085</v>
      </c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3.5" customHeight="1" x14ac:dyDescent="0.25">
      <c r="A74" s="24" t="s">
        <v>66</v>
      </c>
      <c r="B74" s="417">
        <f>B11+B55+B15</f>
        <v>1080230.5161900001</v>
      </c>
      <c r="C74" s="162">
        <f t="shared" ref="C74:H74" si="102">C11+C55+C15</f>
        <v>1154414.514378425</v>
      </c>
      <c r="D74" s="418">
        <f t="shared" si="102"/>
        <v>1131844</v>
      </c>
      <c r="E74" s="161">
        <f t="shared" si="102"/>
        <v>1199387.3999999999</v>
      </c>
      <c r="F74" s="161">
        <f t="shared" si="102"/>
        <v>1342783.3666666667</v>
      </c>
      <c r="G74" s="328">
        <f t="shared" si="102"/>
        <v>1412601.11</v>
      </c>
      <c r="H74" s="326">
        <f t="shared" si="102"/>
        <v>1504197.1060487197</v>
      </c>
      <c r="I74" s="284"/>
      <c r="J74" s="24" t="s">
        <v>66</v>
      </c>
      <c r="K74" s="85">
        <f>K11+K55+K15</f>
        <v>0</v>
      </c>
      <c r="L74" s="86">
        <f t="shared" ref="L74:Q74" si="103">L11+L55+L15</f>
        <v>0</v>
      </c>
      <c r="M74" s="87">
        <f t="shared" si="103"/>
        <v>0</v>
      </c>
      <c r="N74" s="88">
        <f t="shared" si="103"/>
        <v>-270</v>
      </c>
      <c r="O74" s="88">
        <f t="shared" si="103"/>
        <v>-267</v>
      </c>
      <c r="P74" s="308">
        <f t="shared" si="103"/>
        <v>-264</v>
      </c>
      <c r="Q74" s="305">
        <f t="shared" si="103"/>
        <v>-262</v>
      </c>
      <c r="S74" s="24" t="s">
        <v>66</v>
      </c>
      <c r="T74" s="85">
        <f t="shared" si="95"/>
        <v>1080230.5161900001</v>
      </c>
      <c r="U74" s="86">
        <f t="shared" si="95"/>
        <v>1154414.514378425</v>
      </c>
      <c r="V74" s="87">
        <f t="shared" si="95"/>
        <v>1131844</v>
      </c>
      <c r="W74" s="88">
        <f t="shared" si="95"/>
        <v>1199657.3999999999</v>
      </c>
      <c r="X74" s="88">
        <f t="shared" si="95"/>
        <v>1343050.3666666667</v>
      </c>
      <c r="Y74" s="308">
        <f t="shared" si="95"/>
        <v>1412865.11</v>
      </c>
      <c r="Z74" s="305">
        <f t="shared" si="95"/>
        <v>1504459.1060487197</v>
      </c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3.5" customHeight="1" x14ac:dyDescent="0.25">
      <c r="A75" s="24" t="s">
        <v>67</v>
      </c>
      <c r="B75" s="417">
        <f t="shared" ref="B75:G75" si="104">B43</f>
        <v>74305.482000000004</v>
      </c>
      <c r="C75" s="162">
        <f t="shared" si="104"/>
        <v>44589.589529999997</v>
      </c>
      <c r="D75" s="418">
        <f t="shared" si="104"/>
        <v>1750</v>
      </c>
      <c r="E75" s="161">
        <f t="shared" si="104"/>
        <v>0</v>
      </c>
      <c r="F75" s="161">
        <f t="shared" si="104"/>
        <v>0</v>
      </c>
      <c r="G75" s="328">
        <f t="shared" si="104"/>
        <v>0</v>
      </c>
      <c r="H75" s="326">
        <f t="shared" ref="H75" si="105">H43</f>
        <v>0</v>
      </c>
      <c r="I75" s="284"/>
      <c r="J75" s="24" t="s">
        <v>67</v>
      </c>
      <c r="K75" s="85">
        <f t="shared" ref="K75:P75" si="106">K43</f>
        <v>0</v>
      </c>
      <c r="L75" s="86">
        <f t="shared" si="106"/>
        <v>0</v>
      </c>
      <c r="M75" s="87">
        <f t="shared" si="106"/>
        <v>0</v>
      </c>
      <c r="N75" s="88">
        <f t="shared" si="106"/>
        <v>0</v>
      </c>
      <c r="O75" s="88">
        <f t="shared" si="106"/>
        <v>0</v>
      </c>
      <c r="P75" s="308">
        <f t="shared" si="106"/>
        <v>0</v>
      </c>
      <c r="Q75" s="305">
        <f t="shared" ref="Q75" si="107">Q43</f>
        <v>0</v>
      </c>
      <c r="S75" s="24" t="s">
        <v>67</v>
      </c>
      <c r="T75" s="85">
        <f t="shared" si="95"/>
        <v>74305.482000000004</v>
      </c>
      <c r="U75" s="86">
        <f t="shared" si="95"/>
        <v>44589.589529999997</v>
      </c>
      <c r="V75" s="87">
        <f t="shared" si="95"/>
        <v>1750</v>
      </c>
      <c r="W75" s="88">
        <f t="shared" si="95"/>
        <v>0</v>
      </c>
      <c r="X75" s="88">
        <f t="shared" si="95"/>
        <v>0</v>
      </c>
      <c r="Y75" s="308">
        <f t="shared" si="95"/>
        <v>0</v>
      </c>
      <c r="Z75" s="305">
        <f t="shared" si="95"/>
        <v>0</v>
      </c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3.5" customHeight="1" x14ac:dyDescent="0.25">
      <c r="A76" s="24" t="s">
        <v>68</v>
      </c>
      <c r="B76" s="417">
        <f t="shared" ref="B76:G76" si="108">B48+B47</f>
        <v>32038.458269999999</v>
      </c>
      <c r="C76" s="162">
        <f t="shared" si="108"/>
        <v>30829.737870000001</v>
      </c>
      <c r="D76" s="418">
        <f t="shared" si="108"/>
        <v>31288</v>
      </c>
      <c r="E76" s="161">
        <f t="shared" si="108"/>
        <v>31962</v>
      </c>
      <c r="F76" s="161">
        <f t="shared" si="108"/>
        <v>32691</v>
      </c>
      <c r="G76" s="328">
        <f t="shared" si="108"/>
        <v>22012</v>
      </c>
      <c r="H76" s="326">
        <f t="shared" ref="H76" si="109">H48+H47</f>
        <v>22544</v>
      </c>
      <c r="I76" s="284"/>
      <c r="J76" s="24" t="s">
        <v>68</v>
      </c>
      <c r="K76" s="85">
        <f t="shared" ref="K76:P76" si="110">K48+K47</f>
        <v>0</v>
      </c>
      <c r="L76" s="86">
        <f t="shared" si="110"/>
        <v>0</v>
      </c>
      <c r="M76" s="87">
        <f t="shared" si="110"/>
        <v>0</v>
      </c>
      <c r="N76" s="88">
        <f t="shared" si="110"/>
        <v>14967</v>
      </c>
      <c r="O76" s="88">
        <f t="shared" si="110"/>
        <v>15076</v>
      </c>
      <c r="P76" s="308">
        <f t="shared" si="110"/>
        <v>4066</v>
      </c>
      <c r="Q76" s="305">
        <f t="shared" ref="Q76" si="111">Q48+Q47</f>
        <v>3992</v>
      </c>
      <c r="S76" s="24" t="s">
        <v>68</v>
      </c>
      <c r="T76" s="85">
        <f t="shared" si="95"/>
        <v>32038.458269999999</v>
      </c>
      <c r="U76" s="86">
        <f t="shared" si="95"/>
        <v>30829.737870000001</v>
      </c>
      <c r="V76" s="87">
        <f t="shared" si="95"/>
        <v>31288</v>
      </c>
      <c r="W76" s="88">
        <f t="shared" si="95"/>
        <v>16995</v>
      </c>
      <c r="X76" s="88">
        <f t="shared" si="95"/>
        <v>17615</v>
      </c>
      <c r="Y76" s="308">
        <f t="shared" si="95"/>
        <v>17946</v>
      </c>
      <c r="Z76" s="305">
        <f t="shared" si="95"/>
        <v>18552</v>
      </c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4.25" customHeight="1" thickBot="1" x14ac:dyDescent="0.3">
      <c r="A77" s="89" t="s">
        <v>69</v>
      </c>
      <c r="B77" s="419">
        <f t="shared" ref="B77:G77" si="112">B61</f>
        <v>14174045.347813969</v>
      </c>
      <c r="C77" s="420">
        <f t="shared" si="112"/>
        <v>15340056.709147647</v>
      </c>
      <c r="D77" s="421">
        <f t="shared" si="112"/>
        <v>17170255</v>
      </c>
      <c r="E77" s="422">
        <f t="shared" si="112"/>
        <v>18109432</v>
      </c>
      <c r="F77" s="422">
        <f t="shared" si="112"/>
        <v>19026891</v>
      </c>
      <c r="G77" s="423">
        <f t="shared" si="112"/>
        <v>19941238</v>
      </c>
      <c r="H77" s="424">
        <f t="shared" ref="H77" si="113">H61</f>
        <v>20306464</v>
      </c>
      <c r="I77" s="284"/>
      <c r="J77" s="89" t="s">
        <v>69</v>
      </c>
      <c r="K77" s="93">
        <f t="shared" ref="K77:P77" si="114">K61</f>
        <v>0</v>
      </c>
      <c r="L77" s="90">
        <f t="shared" si="114"/>
        <v>0</v>
      </c>
      <c r="M77" s="91">
        <f t="shared" si="114"/>
        <v>0</v>
      </c>
      <c r="N77" s="92">
        <f t="shared" si="114"/>
        <v>-6565</v>
      </c>
      <c r="O77" s="92">
        <f t="shared" si="114"/>
        <v>-6723</v>
      </c>
      <c r="P77" s="318">
        <f t="shared" si="114"/>
        <v>-6880</v>
      </c>
      <c r="Q77" s="314">
        <f t="shared" ref="Q77" si="115">Q61</f>
        <v>-7033</v>
      </c>
      <c r="S77" s="89" t="s">
        <v>69</v>
      </c>
      <c r="T77" s="50">
        <f t="shared" ref="T77:Y77" si="116">T61</f>
        <v>14174045.347813969</v>
      </c>
      <c r="U77" s="90">
        <f t="shared" si="116"/>
        <v>15340056.709147647</v>
      </c>
      <c r="V77" s="91">
        <f t="shared" si="116"/>
        <v>17170255</v>
      </c>
      <c r="W77" s="92">
        <f t="shared" si="116"/>
        <v>18115997</v>
      </c>
      <c r="X77" s="92">
        <f t="shared" si="116"/>
        <v>19033614</v>
      </c>
      <c r="Y77" s="318">
        <f t="shared" si="116"/>
        <v>19948118</v>
      </c>
      <c r="Z77" s="314">
        <f t="shared" ref="Z77" si="117">Z61</f>
        <v>20313497</v>
      </c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14.25" customHeight="1" thickBot="1" x14ac:dyDescent="0.3">
      <c r="A78" s="94" t="s">
        <v>70</v>
      </c>
      <c r="B78" s="411">
        <f t="shared" ref="B78:G78" si="118">B69+B77</f>
        <v>35237494.025813974</v>
      </c>
      <c r="C78" s="425">
        <f t="shared" si="118"/>
        <v>38580564.679992951</v>
      </c>
      <c r="D78" s="413">
        <f t="shared" si="118"/>
        <v>41839315</v>
      </c>
      <c r="E78" s="414">
        <f t="shared" si="118"/>
        <v>46046664.792829439</v>
      </c>
      <c r="F78" s="414">
        <f t="shared" si="118"/>
        <v>48174951.150364876</v>
      </c>
      <c r="G78" s="415">
        <f t="shared" si="118"/>
        <v>49628633.671984062</v>
      </c>
      <c r="H78" s="416">
        <f t="shared" ref="H78" si="119">H69+H77</f>
        <v>51034388.21694617</v>
      </c>
      <c r="I78" s="284"/>
      <c r="J78" s="94" t="s">
        <v>70</v>
      </c>
      <c r="K78" s="80">
        <f t="shared" ref="K78:P78" si="120">+K77+K69</f>
        <v>0</v>
      </c>
      <c r="L78" s="81">
        <f t="shared" si="120"/>
        <v>0</v>
      </c>
      <c r="M78" s="82">
        <f t="shared" si="120"/>
        <v>0</v>
      </c>
      <c r="N78" s="83">
        <f t="shared" si="120"/>
        <v>-11562</v>
      </c>
      <c r="O78" s="83">
        <f t="shared" si="120"/>
        <v>-26036</v>
      </c>
      <c r="P78" s="243">
        <f t="shared" si="120"/>
        <v>-40283</v>
      </c>
      <c r="Q78" s="313">
        <f t="shared" ref="Q78" si="121">+Q77+Q69</f>
        <v>-36984</v>
      </c>
      <c r="S78" s="94" t="s">
        <v>70</v>
      </c>
      <c r="T78" s="80">
        <f t="shared" ref="T78:Y78" si="122">+T77+T69</f>
        <v>35237494.025813974</v>
      </c>
      <c r="U78" s="81">
        <f t="shared" si="122"/>
        <v>38580564.679992951</v>
      </c>
      <c r="V78" s="82">
        <f t="shared" si="122"/>
        <v>41839315</v>
      </c>
      <c r="W78" s="83">
        <f t="shared" si="122"/>
        <v>46058226.792829439</v>
      </c>
      <c r="X78" s="83">
        <f t="shared" si="122"/>
        <v>48200987.150364876</v>
      </c>
      <c r="Y78" s="243">
        <f t="shared" si="122"/>
        <v>49668916.671984062</v>
      </c>
      <c r="Z78" s="313">
        <f t="shared" ref="Z78" si="123">+Z77+Z69</f>
        <v>51071372.21694617</v>
      </c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s="96" customFormat="1" ht="13.5" customHeight="1" thickBot="1" x14ac:dyDescent="0.3">
      <c r="A79" s="97"/>
      <c r="B79" s="426"/>
      <c r="C79" s="426"/>
      <c r="D79" s="426"/>
      <c r="E79" s="426"/>
      <c r="F79" s="426"/>
      <c r="G79" s="426"/>
      <c r="H79" s="426"/>
      <c r="I79" s="46"/>
      <c r="J79" s="97"/>
      <c r="K79" s="98"/>
      <c r="L79" s="98"/>
      <c r="M79" s="98"/>
      <c r="N79" s="98"/>
      <c r="O79" s="98"/>
      <c r="P79" s="98"/>
      <c r="Q79" s="98"/>
      <c r="S79" s="97"/>
      <c r="T79" s="226"/>
      <c r="U79" s="226"/>
      <c r="V79" s="226"/>
      <c r="W79" s="226"/>
      <c r="X79" s="226"/>
      <c r="Y79" s="226"/>
      <c r="Z79" s="226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4.25" customHeight="1" thickBot="1" x14ac:dyDescent="0.3">
      <c r="A80" s="100" t="s">
        <v>71</v>
      </c>
      <c r="B80" s="101">
        <f t="shared" ref="B80:G80" si="124">SUM(B81:B82)</f>
        <v>87993.031049999991</v>
      </c>
      <c r="C80" s="102">
        <f t="shared" si="124"/>
        <v>100869.76809</v>
      </c>
      <c r="D80" s="103">
        <f t="shared" si="124"/>
        <v>106491</v>
      </c>
      <c r="E80" s="104">
        <f t="shared" si="124"/>
        <v>111603</v>
      </c>
      <c r="F80" s="104">
        <f t="shared" si="124"/>
        <v>189811</v>
      </c>
      <c r="G80" s="202">
        <f t="shared" si="124"/>
        <v>202296</v>
      </c>
      <c r="H80" s="330">
        <f t="shared" ref="H80" si="125">SUM(H81:H82)</f>
        <v>212407</v>
      </c>
      <c r="J80" s="100" t="s">
        <v>71</v>
      </c>
      <c r="K80" s="101">
        <f t="shared" ref="K80:P80" si="126">+K81+K82</f>
        <v>0</v>
      </c>
      <c r="L80" s="103">
        <f t="shared" si="126"/>
        <v>0</v>
      </c>
      <c r="M80" s="104">
        <f t="shared" si="126"/>
        <v>0</v>
      </c>
      <c r="N80" s="104">
        <f t="shared" si="126"/>
        <v>0</v>
      </c>
      <c r="O80" s="104">
        <f t="shared" si="126"/>
        <v>0</v>
      </c>
      <c r="P80" s="202">
        <f t="shared" si="126"/>
        <v>0</v>
      </c>
      <c r="Q80" s="330">
        <f t="shared" ref="Q80" si="127">+Q81+Q82</f>
        <v>0</v>
      </c>
      <c r="S80" s="105" t="s">
        <v>71</v>
      </c>
      <c r="T80" s="106">
        <f t="shared" ref="T80:Z82" si="128">+B80-K80</f>
        <v>87993.031049999991</v>
      </c>
      <c r="U80" s="107">
        <f t="shared" si="128"/>
        <v>100869.76809</v>
      </c>
      <c r="V80" s="108">
        <f t="shared" si="128"/>
        <v>106491</v>
      </c>
      <c r="W80" s="108">
        <f t="shared" si="128"/>
        <v>111603</v>
      </c>
      <c r="X80" s="108">
        <f t="shared" si="128"/>
        <v>189811</v>
      </c>
      <c r="Y80" s="343">
        <f t="shared" si="128"/>
        <v>202296</v>
      </c>
      <c r="Z80" s="339">
        <f t="shared" si="128"/>
        <v>212407</v>
      </c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3.5" customHeight="1" x14ac:dyDescent="0.25">
      <c r="A81" s="110" t="s">
        <v>72</v>
      </c>
      <c r="B81" s="111">
        <v>42860.262529999993</v>
      </c>
      <c r="C81" s="112">
        <v>47964.618560000003</v>
      </c>
      <c r="D81" s="113">
        <v>47423</v>
      </c>
      <c r="E81" s="114">
        <v>47833</v>
      </c>
      <c r="F81" s="114">
        <v>121686</v>
      </c>
      <c r="G81" s="333">
        <v>130706</v>
      </c>
      <c r="H81" s="331">
        <v>139548</v>
      </c>
      <c r="J81" s="110" t="s">
        <v>72</v>
      </c>
      <c r="K81" s="111"/>
      <c r="L81" s="114"/>
      <c r="M81" s="114"/>
      <c r="N81" s="114"/>
      <c r="O81" s="114"/>
      <c r="P81" s="333"/>
      <c r="Q81" s="331"/>
      <c r="S81" s="115" t="s">
        <v>72</v>
      </c>
      <c r="T81" s="49">
        <f t="shared" si="128"/>
        <v>42860.262529999993</v>
      </c>
      <c r="U81" s="37">
        <f t="shared" si="128"/>
        <v>47964.618560000003</v>
      </c>
      <c r="V81" s="116">
        <f t="shared" si="128"/>
        <v>47423</v>
      </c>
      <c r="W81" s="116">
        <f t="shared" si="128"/>
        <v>47833</v>
      </c>
      <c r="X81" s="116">
        <f t="shared" si="128"/>
        <v>121686</v>
      </c>
      <c r="Y81" s="344">
        <f t="shared" si="128"/>
        <v>130706</v>
      </c>
      <c r="Z81" s="340">
        <f t="shared" si="128"/>
        <v>139548</v>
      </c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4.25" customHeight="1" thickBot="1" x14ac:dyDescent="0.3">
      <c r="A82" s="117" t="s">
        <v>73</v>
      </c>
      <c r="B82" s="118">
        <v>45132.768520000005</v>
      </c>
      <c r="C82" s="119">
        <v>52905.149529999995</v>
      </c>
      <c r="D82" s="120">
        <v>59068</v>
      </c>
      <c r="E82" s="121">
        <v>63770</v>
      </c>
      <c r="F82" s="121">
        <v>68125</v>
      </c>
      <c r="G82" s="334">
        <v>71590</v>
      </c>
      <c r="H82" s="332">
        <v>72859</v>
      </c>
      <c r="J82" s="117" t="s">
        <v>73</v>
      </c>
      <c r="K82" s="118"/>
      <c r="L82" s="121"/>
      <c r="M82" s="121"/>
      <c r="N82" s="121"/>
      <c r="O82" s="121"/>
      <c r="P82" s="334"/>
      <c r="Q82" s="332"/>
      <c r="S82" s="117" t="s">
        <v>73</v>
      </c>
      <c r="T82" s="122">
        <f t="shared" si="128"/>
        <v>45132.768520000005</v>
      </c>
      <c r="U82" s="123">
        <f t="shared" si="128"/>
        <v>52905.149529999995</v>
      </c>
      <c r="V82" s="124">
        <f t="shared" si="128"/>
        <v>59068</v>
      </c>
      <c r="W82" s="124">
        <f t="shared" si="128"/>
        <v>63770</v>
      </c>
      <c r="X82" s="124">
        <f t="shared" si="128"/>
        <v>68125</v>
      </c>
      <c r="Y82" s="345">
        <f t="shared" si="128"/>
        <v>71590</v>
      </c>
      <c r="Z82" s="341">
        <f t="shared" si="128"/>
        <v>72859</v>
      </c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7.25" customHeight="1" thickBot="1" x14ac:dyDescent="0.35">
      <c r="A83" s="125"/>
      <c r="B83" s="427"/>
      <c r="C83" s="427"/>
      <c r="D83" s="427"/>
      <c r="E83" s="427"/>
      <c r="F83" s="427"/>
      <c r="G83" s="427"/>
      <c r="H83" s="427"/>
      <c r="J83" s="125"/>
      <c r="S83" s="127"/>
      <c r="T83" s="128"/>
      <c r="U83" s="128"/>
      <c r="V83" s="129"/>
      <c r="W83" s="129"/>
      <c r="X83" s="129"/>
      <c r="Y83" s="129"/>
      <c r="Z83" s="129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s="130" customFormat="1" ht="14.25" customHeight="1" thickBot="1" x14ac:dyDescent="0.3">
      <c r="A84" s="105" t="s">
        <v>74</v>
      </c>
      <c r="B84" s="428">
        <v>1095896.4065660317</v>
      </c>
      <c r="C84" s="109">
        <v>1201647.102872381</v>
      </c>
      <c r="D84" s="106">
        <v>991037</v>
      </c>
      <c r="E84" s="107">
        <v>1095455</v>
      </c>
      <c r="F84" s="108">
        <v>1184526</v>
      </c>
      <c r="G84" s="109">
        <v>1231457</v>
      </c>
      <c r="H84" s="109">
        <v>1302467</v>
      </c>
      <c r="J84" s="105" t="s">
        <v>74</v>
      </c>
      <c r="K84" s="135"/>
      <c r="L84" s="131"/>
      <c r="M84" s="136"/>
      <c r="N84" s="134"/>
      <c r="O84" s="135"/>
      <c r="P84" s="136"/>
      <c r="Q84" s="320"/>
      <c r="S84" s="105" t="s">
        <v>74</v>
      </c>
      <c r="T84" s="135">
        <f t="shared" ref="T84:Z84" si="129">+B84-K84</f>
        <v>1095896.4065660317</v>
      </c>
      <c r="U84" s="131">
        <f t="shared" si="129"/>
        <v>1201647.102872381</v>
      </c>
      <c r="V84" s="136">
        <f t="shared" si="129"/>
        <v>991037</v>
      </c>
      <c r="W84" s="134">
        <f t="shared" si="129"/>
        <v>1095455</v>
      </c>
      <c r="X84" s="135">
        <f t="shared" si="129"/>
        <v>1184526</v>
      </c>
      <c r="Y84" s="136">
        <f t="shared" si="129"/>
        <v>1231457</v>
      </c>
      <c r="Z84" s="320">
        <f t="shared" si="129"/>
        <v>1302467</v>
      </c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4.25" customHeight="1" thickBot="1" x14ac:dyDescent="0.3">
      <c r="B85" s="278"/>
      <c r="C85" s="278"/>
      <c r="D85" s="278"/>
      <c r="E85" s="278"/>
      <c r="F85" s="278"/>
      <c r="G85" s="278"/>
      <c r="H85" s="278"/>
      <c r="T85" s="138"/>
      <c r="U85" s="138"/>
      <c r="V85" s="22"/>
      <c r="W85" s="22"/>
      <c r="X85" s="22"/>
      <c r="Y85" s="22"/>
      <c r="Z85" s="22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3.5" customHeight="1" x14ac:dyDescent="0.25">
      <c r="A86" s="139" t="s">
        <v>75</v>
      </c>
      <c r="B86" s="140">
        <f t="shared" ref="B86:H86" si="130">SUM(B87,B90,B93)</f>
        <v>509398.57882000005</v>
      </c>
      <c r="C86" s="144">
        <f t="shared" si="130"/>
        <v>1279020.0852902408</v>
      </c>
      <c r="D86" s="142">
        <f t="shared" si="130"/>
        <v>1313763.434893545</v>
      </c>
      <c r="E86" s="141">
        <f t="shared" si="130"/>
        <v>755320.65803411731</v>
      </c>
      <c r="F86" s="143">
        <f t="shared" si="130"/>
        <v>776654.66749746108</v>
      </c>
      <c r="G86" s="141">
        <f t="shared" si="130"/>
        <v>794619.94213313307</v>
      </c>
      <c r="H86" s="323">
        <f t="shared" si="130"/>
        <v>796433.41988183104</v>
      </c>
      <c r="J86" s="139" t="s">
        <v>75</v>
      </c>
      <c r="K86" s="140">
        <f t="shared" ref="K86:P86" si="131">SUM(K87,K90,K93)</f>
        <v>0</v>
      </c>
      <c r="L86" s="141">
        <f t="shared" si="131"/>
        <v>0</v>
      </c>
      <c r="M86" s="142">
        <f t="shared" si="131"/>
        <v>0</v>
      </c>
      <c r="N86" s="141">
        <f t="shared" si="131"/>
        <v>0</v>
      </c>
      <c r="O86" s="143">
        <f t="shared" si="131"/>
        <v>0</v>
      </c>
      <c r="P86" s="141">
        <f t="shared" si="131"/>
        <v>0</v>
      </c>
      <c r="Q86" s="323">
        <f t="shared" ref="Q86" si="132">SUM(Q87,Q90,Q93)</f>
        <v>0</v>
      </c>
      <c r="S86" s="139" t="s">
        <v>75</v>
      </c>
      <c r="T86" s="140">
        <f t="shared" ref="T86:Y86" si="133">SUM(T87,T90,T93)</f>
        <v>509398.57882000005</v>
      </c>
      <c r="U86" s="141">
        <f t="shared" si="133"/>
        <v>1279020.0852902408</v>
      </c>
      <c r="V86" s="142">
        <f t="shared" si="133"/>
        <v>1313763.434893545</v>
      </c>
      <c r="W86" s="141">
        <f t="shared" si="133"/>
        <v>755320.65803411731</v>
      </c>
      <c r="X86" s="143">
        <f t="shared" si="133"/>
        <v>776654.66749746108</v>
      </c>
      <c r="Y86" s="141">
        <f t="shared" si="133"/>
        <v>794619.94213313307</v>
      </c>
      <c r="Z86" s="323">
        <f t="shared" ref="Z86" si="134">SUM(Z87,Z90,Z93)</f>
        <v>796433.41988183104</v>
      </c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3.5" customHeight="1" x14ac:dyDescent="0.25">
      <c r="A87" s="145" t="s">
        <v>76</v>
      </c>
      <c r="B87" s="146">
        <v>2.7325899999999996</v>
      </c>
      <c r="C87" s="147">
        <v>2.4135</v>
      </c>
      <c r="D87" s="148">
        <v>2.4434999999999998</v>
      </c>
      <c r="E87" s="149">
        <v>2.4434999999999998</v>
      </c>
      <c r="F87" s="150">
        <v>2.4434999999999998</v>
      </c>
      <c r="G87" s="149">
        <v>2.4434999999999998</v>
      </c>
      <c r="H87" s="324">
        <v>2.4434999999999998</v>
      </c>
      <c r="J87" s="145" t="s">
        <v>76</v>
      </c>
      <c r="K87" s="146">
        <f t="shared" ref="K87:P87" si="135">SUM(K88:K89)</f>
        <v>0</v>
      </c>
      <c r="L87" s="149">
        <f t="shared" si="135"/>
        <v>0</v>
      </c>
      <c r="M87" s="148">
        <f t="shared" si="135"/>
        <v>0</v>
      </c>
      <c r="N87" s="149">
        <f t="shared" si="135"/>
        <v>0</v>
      </c>
      <c r="O87" s="150">
        <f t="shared" si="135"/>
        <v>0</v>
      </c>
      <c r="P87" s="149">
        <f t="shared" si="135"/>
        <v>0</v>
      </c>
      <c r="Q87" s="324">
        <f t="shared" ref="Q87" si="136">SUM(Q88:Q89)</f>
        <v>0</v>
      </c>
      <c r="S87" s="145" t="s">
        <v>76</v>
      </c>
      <c r="T87" s="146">
        <f t="shared" ref="T87:Y87" si="137">SUM(T88:T89)</f>
        <v>2.7325899999999996</v>
      </c>
      <c r="U87" s="149">
        <f t="shared" si="137"/>
        <v>2.4135</v>
      </c>
      <c r="V87" s="148">
        <f t="shared" si="137"/>
        <v>2.4434999999999998</v>
      </c>
      <c r="W87" s="149">
        <f t="shared" si="137"/>
        <v>2.4434999999999998</v>
      </c>
      <c r="X87" s="150">
        <f t="shared" si="137"/>
        <v>2.4434999999999998</v>
      </c>
      <c r="Y87" s="149">
        <f t="shared" si="137"/>
        <v>2.4434999999999998</v>
      </c>
      <c r="Z87" s="324">
        <f t="shared" ref="Z87" si="138">SUM(Z88:Z89)</f>
        <v>2.4434999999999998</v>
      </c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3.5" customHeight="1" x14ac:dyDescent="0.25">
      <c r="A88" s="151" t="s">
        <v>8</v>
      </c>
      <c r="B88" s="146">
        <v>0.37403000000000003</v>
      </c>
      <c r="C88" s="147">
        <v>-3.0000000000000027E-2</v>
      </c>
      <c r="D88" s="148">
        <v>0</v>
      </c>
      <c r="E88" s="149">
        <v>0</v>
      </c>
      <c r="F88" s="150">
        <v>0</v>
      </c>
      <c r="G88" s="149">
        <v>0</v>
      </c>
      <c r="H88" s="324">
        <v>0</v>
      </c>
      <c r="J88" s="151" t="s">
        <v>8</v>
      </c>
      <c r="K88" s="146"/>
      <c r="L88" s="150"/>
      <c r="M88" s="150"/>
      <c r="N88" s="149"/>
      <c r="O88" s="150"/>
      <c r="P88" s="149"/>
      <c r="Q88" s="324"/>
      <c r="S88" s="151" t="s">
        <v>8</v>
      </c>
      <c r="T88" s="146">
        <f t="shared" ref="T88:Z89" si="139">+B88-K88</f>
        <v>0.37403000000000003</v>
      </c>
      <c r="U88" s="150">
        <f t="shared" si="139"/>
        <v>-3.0000000000000027E-2</v>
      </c>
      <c r="V88" s="150">
        <f t="shared" si="139"/>
        <v>0</v>
      </c>
      <c r="W88" s="149">
        <f t="shared" si="139"/>
        <v>0</v>
      </c>
      <c r="X88" s="150">
        <f t="shared" si="139"/>
        <v>0</v>
      </c>
      <c r="Y88" s="149">
        <f t="shared" si="139"/>
        <v>0</v>
      </c>
      <c r="Z88" s="324">
        <f t="shared" si="139"/>
        <v>0</v>
      </c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3.5" customHeight="1" x14ac:dyDescent="0.25">
      <c r="A89" s="151" t="s">
        <v>9</v>
      </c>
      <c r="B89" s="146">
        <v>2.3585599999999998</v>
      </c>
      <c r="C89" s="147">
        <v>2.4434999999999998</v>
      </c>
      <c r="D89" s="148">
        <v>2.4434999999999998</v>
      </c>
      <c r="E89" s="149">
        <v>2.4434999999999998</v>
      </c>
      <c r="F89" s="150">
        <v>2.4434999999999998</v>
      </c>
      <c r="G89" s="149">
        <v>2.4434999999999998</v>
      </c>
      <c r="H89" s="324">
        <v>2.4434999999999998</v>
      </c>
      <c r="J89" s="151" t="s">
        <v>9</v>
      </c>
      <c r="K89" s="146"/>
      <c r="L89" s="150"/>
      <c r="M89" s="150"/>
      <c r="N89" s="149"/>
      <c r="O89" s="150"/>
      <c r="P89" s="149"/>
      <c r="Q89" s="324"/>
      <c r="S89" s="151" t="s">
        <v>9</v>
      </c>
      <c r="T89" s="146">
        <f t="shared" si="139"/>
        <v>2.3585599999999998</v>
      </c>
      <c r="U89" s="150">
        <f t="shared" si="139"/>
        <v>2.4434999999999998</v>
      </c>
      <c r="V89" s="150">
        <f t="shared" si="139"/>
        <v>2.4434999999999998</v>
      </c>
      <c r="W89" s="149">
        <f t="shared" si="139"/>
        <v>2.4434999999999998</v>
      </c>
      <c r="X89" s="150">
        <f t="shared" si="139"/>
        <v>2.4434999999999998</v>
      </c>
      <c r="Y89" s="149">
        <f t="shared" si="139"/>
        <v>2.4434999999999998</v>
      </c>
      <c r="Z89" s="324">
        <f t="shared" si="139"/>
        <v>2.4434999999999998</v>
      </c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3.5" customHeight="1" x14ac:dyDescent="0.25">
      <c r="A90" s="145" t="s">
        <v>77</v>
      </c>
      <c r="B90" s="152">
        <v>502961.84623000002</v>
      </c>
      <c r="C90" s="153">
        <v>1270147.463599998</v>
      </c>
      <c r="D90" s="154">
        <v>1285572</v>
      </c>
      <c r="E90" s="47">
        <v>733575.26812574675</v>
      </c>
      <c r="F90" s="47">
        <v>739605.61080732325</v>
      </c>
      <c r="G90" s="327">
        <v>742581.80302268092</v>
      </c>
      <c r="H90" s="325">
        <v>744976.66433178016</v>
      </c>
      <c r="J90" s="145" t="s">
        <v>77</v>
      </c>
      <c r="K90" s="152">
        <f t="shared" ref="K90:P90" si="140">SUM(K91:K92)</f>
        <v>0</v>
      </c>
      <c r="L90" s="154">
        <f t="shared" si="140"/>
        <v>0</v>
      </c>
      <c r="M90" s="155">
        <f t="shared" si="140"/>
        <v>0</v>
      </c>
      <c r="N90" s="47">
        <f t="shared" si="140"/>
        <v>0</v>
      </c>
      <c r="O90" s="47">
        <f t="shared" si="140"/>
        <v>0</v>
      </c>
      <c r="P90" s="327">
        <f t="shared" si="140"/>
        <v>0</v>
      </c>
      <c r="Q90" s="325">
        <f t="shared" ref="Q90" si="141">SUM(Q91:Q92)</f>
        <v>0</v>
      </c>
      <c r="S90" s="145" t="s">
        <v>77</v>
      </c>
      <c r="T90" s="152">
        <f t="shared" ref="T90:Y90" si="142">SUM(T91:T92)</f>
        <v>502961.84623000002</v>
      </c>
      <c r="U90" s="154">
        <f t="shared" si="142"/>
        <v>1270147.463599998</v>
      </c>
      <c r="V90" s="155">
        <f t="shared" si="142"/>
        <v>1285572</v>
      </c>
      <c r="W90" s="47">
        <f t="shared" si="142"/>
        <v>733575.26812574675</v>
      </c>
      <c r="X90" s="47">
        <f t="shared" si="142"/>
        <v>739605.61080732325</v>
      </c>
      <c r="Y90" s="327">
        <f t="shared" si="142"/>
        <v>742581.80302268092</v>
      </c>
      <c r="Z90" s="325">
        <f t="shared" ref="Z90" si="143">SUM(Z91:Z92)</f>
        <v>744976.66433178016</v>
      </c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3.5" customHeight="1" x14ac:dyDescent="0.25">
      <c r="A91" s="151" t="s">
        <v>8</v>
      </c>
      <c r="B91" s="146">
        <v>378133.84623000002</v>
      </c>
      <c r="C91" s="147">
        <v>1013782.62711822</v>
      </c>
      <c r="D91" s="148">
        <v>1007974</v>
      </c>
      <c r="E91" s="149">
        <v>586122.45347639697</v>
      </c>
      <c r="F91" s="150">
        <v>590652.53153443651</v>
      </c>
      <c r="G91" s="149">
        <v>592787.07007888448</v>
      </c>
      <c r="H91" s="324">
        <v>594457.19973391853</v>
      </c>
      <c r="J91" s="151" t="s">
        <v>8</v>
      </c>
      <c r="K91" s="152"/>
      <c r="L91" s="154"/>
      <c r="M91" s="154"/>
      <c r="N91" s="154"/>
      <c r="O91" s="154"/>
      <c r="P91" s="155"/>
      <c r="Q91" s="156"/>
      <c r="S91" s="151" t="s">
        <v>8</v>
      </c>
      <c r="T91" s="152">
        <f t="shared" ref="T91:Z92" si="144">+B91-K91</f>
        <v>378133.84623000002</v>
      </c>
      <c r="U91" s="154">
        <f t="shared" si="144"/>
        <v>1013782.62711822</v>
      </c>
      <c r="V91" s="154">
        <f t="shared" si="144"/>
        <v>1007974</v>
      </c>
      <c r="W91" s="154">
        <f t="shared" si="144"/>
        <v>586122.45347639697</v>
      </c>
      <c r="X91" s="154">
        <f t="shared" si="144"/>
        <v>590652.53153443651</v>
      </c>
      <c r="Y91" s="155">
        <f t="shared" si="144"/>
        <v>592787.07007888448</v>
      </c>
      <c r="Z91" s="156">
        <f t="shared" si="144"/>
        <v>594457.19973391853</v>
      </c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4.25" customHeight="1" x14ac:dyDescent="0.25">
      <c r="A92" s="151" t="s">
        <v>9</v>
      </c>
      <c r="B92" s="146">
        <v>124828</v>
      </c>
      <c r="C92" s="147">
        <v>256364.83648177807</v>
      </c>
      <c r="D92" s="148">
        <v>277598</v>
      </c>
      <c r="E92" s="149">
        <v>147452.81464934981</v>
      </c>
      <c r="F92" s="150">
        <v>148953.07927288671</v>
      </c>
      <c r="G92" s="149">
        <v>149794.73294379644</v>
      </c>
      <c r="H92" s="324">
        <v>150519.4645978616</v>
      </c>
      <c r="J92" s="151" t="s">
        <v>9</v>
      </c>
      <c r="K92" s="152"/>
      <c r="L92" s="154"/>
      <c r="M92" s="154"/>
      <c r="N92" s="154"/>
      <c r="O92" s="154"/>
      <c r="P92" s="155"/>
      <c r="Q92" s="156"/>
      <c r="S92" s="151" t="s">
        <v>9</v>
      </c>
      <c r="T92" s="152">
        <f t="shared" si="144"/>
        <v>124828</v>
      </c>
      <c r="U92" s="154">
        <f t="shared" si="144"/>
        <v>256364.83648177807</v>
      </c>
      <c r="V92" s="154">
        <f t="shared" si="144"/>
        <v>277598</v>
      </c>
      <c r="W92" s="154">
        <f t="shared" si="144"/>
        <v>147452.81464934981</v>
      </c>
      <c r="X92" s="154">
        <f t="shared" si="144"/>
        <v>148953.07927288671</v>
      </c>
      <c r="Y92" s="155">
        <f t="shared" si="144"/>
        <v>149794.73294379644</v>
      </c>
      <c r="Z92" s="156">
        <f t="shared" si="144"/>
        <v>150519.4645978616</v>
      </c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3.5" customHeight="1" x14ac:dyDescent="0.25">
      <c r="A93" s="157" t="s">
        <v>78</v>
      </c>
      <c r="B93" s="158">
        <v>6434</v>
      </c>
      <c r="C93" s="159">
        <v>8870.2081902426617</v>
      </c>
      <c r="D93" s="160">
        <v>28188.991393544875</v>
      </c>
      <c r="E93" s="161">
        <v>21742.946408370513</v>
      </c>
      <c r="F93" s="161">
        <v>37046.613190137796</v>
      </c>
      <c r="G93" s="328">
        <v>52035.69561045208</v>
      </c>
      <c r="H93" s="326">
        <v>51454.312050050838</v>
      </c>
      <c r="J93" s="157" t="s">
        <v>78</v>
      </c>
      <c r="K93" s="158">
        <f t="shared" ref="K93:P93" si="145">SUM(K94:K95)</f>
        <v>0</v>
      </c>
      <c r="L93" s="160">
        <f t="shared" si="145"/>
        <v>0</v>
      </c>
      <c r="M93" s="163">
        <f t="shared" si="145"/>
        <v>0</v>
      </c>
      <c r="N93" s="161">
        <f t="shared" si="145"/>
        <v>0</v>
      </c>
      <c r="O93" s="161">
        <f t="shared" si="145"/>
        <v>0</v>
      </c>
      <c r="P93" s="328">
        <f t="shared" si="145"/>
        <v>0</v>
      </c>
      <c r="Q93" s="326">
        <f t="shared" ref="Q93" si="146">SUM(Q94:Q95)</f>
        <v>0</v>
      </c>
      <c r="S93" s="157" t="s">
        <v>78</v>
      </c>
      <c r="T93" s="158">
        <f t="shared" ref="T93:Y93" si="147">SUM(T94:T95)</f>
        <v>6434</v>
      </c>
      <c r="U93" s="160">
        <f t="shared" si="147"/>
        <v>8870.2081902426617</v>
      </c>
      <c r="V93" s="163">
        <f t="shared" si="147"/>
        <v>28188.991393544875</v>
      </c>
      <c r="W93" s="161">
        <f t="shared" si="147"/>
        <v>21742.946408370513</v>
      </c>
      <c r="X93" s="161">
        <f t="shared" si="147"/>
        <v>37046.613190137796</v>
      </c>
      <c r="Y93" s="328">
        <f t="shared" si="147"/>
        <v>52035.69561045208</v>
      </c>
      <c r="Z93" s="326">
        <f t="shared" ref="Z93" si="148">SUM(Z94:Z95)</f>
        <v>51454.312050050838</v>
      </c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3.5" customHeight="1" x14ac:dyDescent="0.25">
      <c r="A94" s="151" t="s">
        <v>8</v>
      </c>
      <c r="B94" s="154">
        <v>4189</v>
      </c>
      <c r="C94" s="153">
        <v>4874.6897137532187</v>
      </c>
      <c r="D94" s="154">
        <v>23676</v>
      </c>
      <c r="E94" s="154">
        <v>16800</v>
      </c>
      <c r="F94" s="154">
        <v>31733</v>
      </c>
      <c r="G94" s="155">
        <v>46538</v>
      </c>
      <c r="H94" s="156">
        <v>46938</v>
      </c>
      <c r="J94" s="151" t="s">
        <v>8</v>
      </c>
      <c r="K94" s="154"/>
      <c r="L94" s="154"/>
      <c r="M94" s="154"/>
      <c r="N94" s="154"/>
      <c r="O94" s="154"/>
      <c r="P94" s="155"/>
      <c r="Q94" s="156"/>
      <c r="S94" s="151" t="s">
        <v>8</v>
      </c>
      <c r="T94" s="154">
        <f t="shared" ref="T94:Z95" si="149">+B94-K94</f>
        <v>4189</v>
      </c>
      <c r="U94" s="154">
        <f t="shared" si="149"/>
        <v>4874.6897137532187</v>
      </c>
      <c r="V94" s="154">
        <f t="shared" si="149"/>
        <v>23676</v>
      </c>
      <c r="W94" s="154">
        <f t="shared" si="149"/>
        <v>16800</v>
      </c>
      <c r="X94" s="154">
        <f t="shared" si="149"/>
        <v>31733</v>
      </c>
      <c r="Y94" s="155">
        <f t="shared" si="149"/>
        <v>46538</v>
      </c>
      <c r="Z94" s="156">
        <f t="shared" si="149"/>
        <v>46938</v>
      </c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3.5" customHeight="1" thickBot="1" x14ac:dyDescent="0.3">
      <c r="A95" s="164" t="s">
        <v>9</v>
      </c>
      <c r="B95" s="165">
        <v>2245</v>
      </c>
      <c r="C95" s="166">
        <v>3995.5184764894429</v>
      </c>
      <c r="D95" s="165">
        <v>4512.991393544874</v>
      </c>
      <c r="E95" s="165">
        <v>4942.9464083705143</v>
      </c>
      <c r="F95" s="165">
        <v>5313.6131901377939</v>
      </c>
      <c r="G95" s="329">
        <v>5497.6956104520832</v>
      </c>
      <c r="H95" s="167">
        <v>4516.3120500508376</v>
      </c>
      <c r="J95" s="164" t="s">
        <v>9</v>
      </c>
      <c r="K95" s="165"/>
      <c r="L95" s="165"/>
      <c r="M95" s="165"/>
      <c r="N95" s="165"/>
      <c r="O95" s="165"/>
      <c r="P95" s="329"/>
      <c r="Q95" s="167"/>
      <c r="S95" s="164" t="s">
        <v>9</v>
      </c>
      <c r="T95" s="165">
        <f t="shared" si="149"/>
        <v>2245</v>
      </c>
      <c r="U95" s="165">
        <f t="shared" si="149"/>
        <v>3995.5184764894429</v>
      </c>
      <c r="V95" s="165">
        <f t="shared" si="149"/>
        <v>4512.991393544874</v>
      </c>
      <c r="W95" s="165">
        <f t="shared" si="149"/>
        <v>4942.9464083705143</v>
      </c>
      <c r="X95" s="165">
        <f t="shared" si="149"/>
        <v>5313.6131901377939</v>
      </c>
      <c r="Y95" s="329">
        <f t="shared" si="149"/>
        <v>5497.6956104520832</v>
      </c>
      <c r="Z95" s="167">
        <f t="shared" si="149"/>
        <v>4516.3120500508376</v>
      </c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3.5" customHeight="1" x14ac:dyDescent="0.25">
      <c r="A96" s="168" t="s">
        <v>79</v>
      </c>
      <c r="B96" s="138"/>
      <c r="C96" s="138"/>
      <c r="D96" s="138"/>
      <c r="E96" s="138"/>
      <c r="F96" s="138"/>
      <c r="G96" s="138"/>
      <c r="H96" s="138"/>
    </row>
    <row r="97" spans="1:26" ht="13.5" customHeight="1" x14ac:dyDescent="0.25">
      <c r="A97" s="168" t="s">
        <v>80</v>
      </c>
      <c r="B97" s="138"/>
      <c r="C97" s="138"/>
      <c r="D97" s="138"/>
      <c r="E97" s="138"/>
      <c r="F97" s="138"/>
      <c r="G97" s="138"/>
      <c r="H97" s="138"/>
      <c r="N97" s="22"/>
      <c r="O97" s="22"/>
      <c r="P97" s="22"/>
      <c r="Q97" s="22"/>
      <c r="T97" s="138"/>
      <c r="U97" s="138"/>
      <c r="V97" s="138"/>
      <c r="W97" s="138"/>
      <c r="X97" s="138"/>
      <c r="Y97" s="138"/>
      <c r="Z97" s="138"/>
    </row>
    <row r="98" spans="1:26" ht="13.5" customHeight="1" x14ac:dyDescent="0.25">
      <c r="A98" s="361" t="s">
        <v>81</v>
      </c>
      <c r="B98" s="361"/>
      <c r="C98" s="361"/>
      <c r="D98" s="361"/>
      <c r="E98" s="361"/>
      <c r="F98" s="361"/>
      <c r="G98" s="361"/>
      <c r="H98" s="295"/>
      <c r="K98" s="138"/>
      <c r="N98" s="23"/>
      <c r="O98" s="23"/>
      <c r="P98" s="23"/>
      <c r="Q98" s="23"/>
      <c r="T98" s="138"/>
      <c r="U98" s="138"/>
      <c r="V98" s="138"/>
      <c r="W98" s="138"/>
      <c r="X98" s="138"/>
    </row>
    <row r="99" spans="1:26" ht="13.5" customHeight="1" x14ac:dyDescent="0.25">
      <c r="A99" s="361"/>
      <c r="B99" s="361"/>
      <c r="C99" s="361"/>
      <c r="D99" s="361"/>
      <c r="E99" s="361"/>
      <c r="F99" s="361"/>
      <c r="G99" s="361"/>
      <c r="H99" s="295"/>
      <c r="K99" s="138"/>
      <c r="N99" s="23"/>
      <c r="O99" s="23"/>
      <c r="P99" s="23"/>
      <c r="Q99" s="23"/>
      <c r="T99" s="138"/>
      <c r="U99" s="138"/>
      <c r="V99" s="138"/>
      <c r="W99" s="138"/>
      <c r="X99" s="138"/>
      <c r="Y99" s="138"/>
      <c r="Z99" s="138"/>
    </row>
    <row r="100" spans="1:26" ht="13.5" customHeight="1" x14ac:dyDescent="0.25">
      <c r="A100" s="96"/>
      <c r="B100" s="169"/>
      <c r="C100" s="169"/>
      <c r="D100" s="169"/>
      <c r="E100" s="169"/>
      <c r="F100" s="169"/>
      <c r="G100" s="169"/>
      <c r="H100" s="169"/>
      <c r="K100" s="138"/>
      <c r="M100" s="22"/>
      <c r="N100" s="23"/>
      <c r="O100" s="23"/>
      <c r="P100" s="23"/>
      <c r="Q100" s="23"/>
      <c r="T100" s="138"/>
      <c r="U100" s="138"/>
      <c r="V100" s="138"/>
      <c r="W100" s="138"/>
      <c r="X100" s="138"/>
      <c r="Y100" s="138"/>
      <c r="Z100" s="138"/>
    </row>
    <row r="101" spans="1:26" ht="13.5" customHeight="1" x14ac:dyDescent="0.25">
      <c r="B101" s="169"/>
      <c r="C101" s="169"/>
      <c r="D101" s="169"/>
      <c r="E101" s="169"/>
      <c r="F101" s="169"/>
      <c r="G101" s="169"/>
      <c r="H101" s="169"/>
      <c r="K101" s="138"/>
      <c r="L101" s="138"/>
      <c r="M101" s="138"/>
      <c r="N101" s="23"/>
      <c r="O101" s="23"/>
      <c r="P101" s="23"/>
      <c r="Q101" s="23"/>
      <c r="T101" s="138"/>
      <c r="U101" s="138"/>
      <c r="V101" s="138"/>
      <c r="W101" s="138"/>
      <c r="X101" s="138"/>
      <c r="Y101" s="138"/>
      <c r="Z101" s="138"/>
    </row>
    <row r="102" spans="1:26" ht="13.5" customHeight="1" x14ac:dyDescent="0.25">
      <c r="B102" s="169"/>
      <c r="C102" s="169"/>
      <c r="D102" s="169"/>
      <c r="E102" s="169"/>
      <c r="F102" s="169"/>
      <c r="G102" s="169"/>
      <c r="H102" s="169"/>
      <c r="K102" s="138"/>
      <c r="L102" s="138"/>
      <c r="M102" s="138"/>
      <c r="N102" s="23"/>
      <c r="O102" s="23"/>
      <c r="P102" s="23"/>
      <c r="Q102" s="23"/>
      <c r="T102" s="138"/>
      <c r="U102" s="138"/>
      <c r="V102" s="138"/>
      <c r="W102" s="138"/>
      <c r="X102" s="138"/>
      <c r="Y102" s="138"/>
      <c r="Z102" s="138"/>
    </row>
    <row r="103" spans="1:26" ht="13.5" customHeight="1" x14ac:dyDescent="0.25">
      <c r="B103" s="169"/>
      <c r="C103" s="169"/>
      <c r="D103" s="169"/>
      <c r="E103" s="169"/>
      <c r="F103" s="169"/>
      <c r="G103" s="169"/>
      <c r="H103" s="169"/>
      <c r="K103" s="138"/>
      <c r="L103" s="138"/>
      <c r="M103" s="138"/>
      <c r="N103" s="23"/>
      <c r="O103" s="23"/>
      <c r="P103" s="23"/>
      <c r="Q103" s="23"/>
      <c r="T103" s="138"/>
      <c r="U103" s="138"/>
      <c r="V103" s="138"/>
      <c r="W103" s="138"/>
      <c r="X103" s="138"/>
      <c r="Y103" s="138"/>
      <c r="Z103" s="138"/>
    </row>
    <row r="104" spans="1:26" ht="13.5" customHeight="1" x14ac:dyDescent="0.25">
      <c r="B104" s="169"/>
      <c r="C104" s="169"/>
      <c r="D104" s="169"/>
      <c r="E104" s="169"/>
      <c r="F104" s="169"/>
      <c r="G104" s="169"/>
      <c r="H104" s="169"/>
      <c r="I104" s="169"/>
      <c r="K104" s="138"/>
      <c r="L104" s="138"/>
      <c r="M104" s="138"/>
      <c r="N104" s="23"/>
      <c r="O104" s="23"/>
      <c r="P104" s="23"/>
      <c r="Q104" s="23"/>
      <c r="T104" s="138"/>
      <c r="U104" s="138"/>
      <c r="V104" s="138"/>
      <c r="W104" s="138"/>
      <c r="X104" s="138"/>
      <c r="Y104" s="138"/>
      <c r="Z104" s="138"/>
    </row>
    <row r="105" spans="1:26" ht="13.5" customHeight="1" x14ac:dyDescent="0.25">
      <c r="B105" s="169"/>
      <c r="C105" s="169"/>
      <c r="D105" s="169"/>
      <c r="E105" s="169"/>
      <c r="F105" s="169"/>
      <c r="G105" s="169"/>
      <c r="H105" s="169"/>
      <c r="K105" s="138"/>
      <c r="L105" s="138"/>
      <c r="M105" s="138"/>
      <c r="N105" s="23"/>
      <c r="O105" s="23"/>
      <c r="P105" s="23"/>
      <c r="Q105" s="23"/>
      <c r="T105" s="138"/>
      <c r="U105" s="138"/>
      <c r="V105" s="138"/>
      <c r="W105" s="138"/>
      <c r="X105" s="138"/>
      <c r="Y105" s="138"/>
      <c r="Z105" s="138"/>
    </row>
    <row r="106" spans="1:26" ht="13.5" customHeight="1" x14ac:dyDescent="0.25">
      <c r="B106" s="169"/>
      <c r="C106" s="169"/>
      <c r="D106" s="169"/>
      <c r="E106" s="169"/>
      <c r="F106" s="169"/>
      <c r="G106" s="169"/>
      <c r="H106" s="169"/>
      <c r="K106" s="138"/>
      <c r="L106" s="138"/>
      <c r="M106" s="138"/>
      <c r="N106" s="23"/>
      <c r="O106" s="23"/>
      <c r="P106" s="23"/>
      <c r="Q106" s="23"/>
      <c r="T106" s="138"/>
      <c r="U106" s="138"/>
      <c r="V106" s="138"/>
      <c r="W106" s="138"/>
      <c r="X106" s="138"/>
      <c r="Y106" s="138"/>
      <c r="Z106" s="138"/>
    </row>
    <row r="107" spans="1:26" ht="13.5" customHeight="1" x14ac:dyDescent="0.25">
      <c r="B107" s="169"/>
      <c r="C107" s="169"/>
      <c r="D107" s="169"/>
      <c r="E107" s="169"/>
      <c r="F107" s="169"/>
      <c r="G107" s="169"/>
      <c r="H107" s="169"/>
      <c r="K107" s="138"/>
      <c r="L107" s="138"/>
      <c r="M107" s="138"/>
      <c r="N107" s="23"/>
      <c r="O107" s="23"/>
      <c r="P107" s="23"/>
      <c r="Q107" s="23"/>
      <c r="T107" s="138"/>
      <c r="U107" s="138"/>
      <c r="V107" s="138"/>
      <c r="W107" s="138"/>
      <c r="X107" s="138"/>
      <c r="Y107" s="138"/>
      <c r="Z107" s="138"/>
    </row>
    <row r="108" spans="1:26" ht="13.5" customHeight="1" x14ac:dyDescent="0.25">
      <c r="B108" s="169"/>
      <c r="C108" s="169"/>
      <c r="D108" s="169"/>
      <c r="E108" s="169"/>
      <c r="F108" s="169"/>
      <c r="G108" s="169"/>
      <c r="H108" s="169"/>
      <c r="K108" s="138"/>
      <c r="L108" s="138"/>
      <c r="M108" s="138"/>
      <c r="N108" s="23"/>
      <c r="O108" s="23"/>
      <c r="P108" s="23"/>
      <c r="Q108" s="23"/>
      <c r="T108" s="138"/>
      <c r="U108" s="138"/>
      <c r="V108" s="138"/>
      <c r="W108" s="138"/>
      <c r="X108" s="138"/>
      <c r="Y108" s="138"/>
      <c r="Z108" s="138"/>
    </row>
    <row r="109" spans="1:26" ht="13.5" customHeight="1" x14ac:dyDescent="0.25">
      <c r="B109" s="169"/>
      <c r="C109" s="169"/>
      <c r="D109" s="169"/>
      <c r="E109" s="169"/>
      <c r="F109" s="169"/>
      <c r="G109" s="169"/>
      <c r="H109" s="169"/>
      <c r="N109" s="22"/>
      <c r="O109" s="22"/>
      <c r="P109" s="22"/>
      <c r="Q109" s="22"/>
      <c r="T109" s="138"/>
      <c r="U109" s="138"/>
      <c r="V109" s="138"/>
      <c r="W109" s="138"/>
      <c r="X109" s="138"/>
      <c r="Y109" s="138"/>
      <c r="Z109" s="138"/>
    </row>
    <row r="110" spans="1:26" ht="13.5" customHeight="1" x14ac:dyDescent="0.25">
      <c r="B110" s="169"/>
      <c r="C110" s="169"/>
      <c r="D110" s="169"/>
      <c r="E110" s="169"/>
      <c r="F110" s="169"/>
      <c r="G110" s="169"/>
      <c r="H110" s="169"/>
      <c r="N110" s="22"/>
      <c r="O110" s="22"/>
      <c r="P110" s="22"/>
      <c r="Q110" s="22"/>
    </row>
    <row r="111" spans="1:26" ht="13.5" customHeight="1" x14ac:dyDescent="0.25">
      <c r="B111" s="169"/>
      <c r="C111" s="169"/>
      <c r="D111" s="169"/>
      <c r="E111" s="169"/>
      <c r="F111" s="169"/>
      <c r="G111" s="169"/>
      <c r="H111" s="169"/>
      <c r="N111" s="22"/>
      <c r="O111" s="22"/>
      <c r="P111" s="22"/>
      <c r="Q111" s="22"/>
    </row>
    <row r="112" spans="1:26" ht="13.5" customHeight="1" x14ac:dyDescent="0.25">
      <c r="B112" s="169"/>
      <c r="C112" s="169"/>
      <c r="D112" s="169"/>
      <c r="E112" s="169"/>
      <c r="F112" s="169"/>
      <c r="G112" s="169"/>
      <c r="H112" s="169"/>
      <c r="N112" s="22"/>
      <c r="O112" s="22"/>
      <c r="P112" s="22"/>
      <c r="Q112" s="22"/>
    </row>
    <row r="113" spans="2:17" ht="13.5" customHeight="1" x14ac:dyDescent="0.25">
      <c r="B113" s="169"/>
      <c r="C113" s="169"/>
      <c r="D113" s="169"/>
      <c r="E113" s="169"/>
      <c r="F113" s="169"/>
      <c r="G113" s="169"/>
      <c r="H113" s="169"/>
      <c r="N113" s="22"/>
      <c r="O113" s="22"/>
      <c r="P113" s="22"/>
      <c r="Q113" s="22"/>
    </row>
    <row r="114" spans="2:17" ht="13.5" customHeight="1" x14ac:dyDescent="0.25">
      <c r="B114" s="169"/>
      <c r="C114" s="169"/>
      <c r="D114" s="169"/>
      <c r="E114" s="169"/>
      <c r="F114" s="169"/>
      <c r="G114" s="169"/>
      <c r="H114" s="169"/>
      <c r="N114" s="22"/>
      <c r="O114" s="22"/>
      <c r="P114" s="22"/>
      <c r="Q114" s="22"/>
    </row>
    <row r="115" spans="2:17" ht="13.5" customHeight="1" x14ac:dyDescent="0.25">
      <c r="B115" s="169"/>
      <c r="C115" s="169"/>
      <c r="D115" s="169"/>
      <c r="E115" s="169"/>
      <c r="F115" s="169"/>
      <c r="G115" s="169"/>
      <c r="H115" s="169"/>
    </row>
    <row r="116" spans="2:17" ht="13.5" customHeight="1" x14ac:dyDescent="0.25">
      <c r="B116" s="169"/>
      <c r="C116" s="169"/>
      <c r="D116" s="169"/>
      <c r="E116" s="169"/>
      <c r="F116" s="169"/>
      <c r="G116" s="169"/>
      <c r="H116" s="169"/>
    </row>
    <row r="117" spans="2:17" ht="13.5" customHeight="1" x14ac:dyDescent="0.25">
      <c r="B117" s="169"/>
      <c r="C117" s="169"/>
      <c r="D117" s="169"/>
      <c r="E117" s="169"/>
      <c r="F117" s="169"/>
      <c r="G117" s="169"/>
      <c r="H117" s="169"/>
    </row>
    <row r="118" spans="2:17" ht="13.5" customHeight="1" x14ac:dyDescent="0.25">
      <c r="B118" s="169"/>
      <c r="C118" s="169"/>
      <c r="D118" s="169"/>
      <c r="E118" s="169"/>
      <c r="F118" s="169"/>
      <c r="G118" s="169"/>
      <c r="H118" s="169"/>
    </row>
    <row r="119" spans="2:17" ht="13.5" customHeight="1" x14ac:dyDescent="0.3">
      <c r="B119" s="254"/>
      <c r="C119" s="254"/>
      <c r="D119" s="254"/>
      <c r="E119" s="254"/>
      <c r="F119" s="254"/>
      <c r="G119" s="254"/>
      <c r="H119" s="254"/>
    </row>
    <row r="120" spans="2:17" ht="13.5" customHeight="1" x14ac:dyDescent="0.3">
      <c r="B120" s="254"/>
      <c r="C120" s="254"/>
      <c r="D120" s="254"/>
      <c r="E120" s="254"/>
      <c r="F120" s="254"/>
      <c r="G120" s="254"/>
      <c r="H120" s="254"/>
    </row>
    <row r="121" spans="2:17" ht="13.5" customHeight="1" x14ac:dyDescent="0.3">
      <c r="B121" s="254"/>
      <c r="C121" s="254"/>
      <c r="D121" s="254"/>
      <c r="E121" s="254"/>
      <c r="F121" s="254"/>
      <c r="G121" s="254"/>
      <c r="H121" s="254"/>
    </row>
    <row r="122" spans="2:17" ht="13.5" customHeight="1" x14ac:dyDescent="0.3">
      <c r="B122" s="254"/>
      <c r="C122" s="254"/>
      <c r="D122" s="254"/>
      <c r="E122" s="254"/>
      <c r="F122" s="254"/>
      <c r="G122" s="254"/>
      <c r="H122" s="254"/>
    </row>
    <row r="123" spans="2:17" ht="13.5" customHeight="1" x14ac:dyDescent="0.3">
      <c r="B123" s="254"/>
      <c r="C123" s="254"/>
      <c r="D123" s="254"/>
      <c r="E123" s="254"/>
      <c r="F123" s="254"/>
      <c r="G123" s="254"/>
      <c r="H123" s="254"/>
    </row>
    <row r="124" spans="2:17" ht="13.5" customHeight="1" x14ac:dyDescent="0.3">
      <c r="B124" s="254"/>
      <c r="C124" s="254"/>
      <c r="D124" s="254"/>
      <c r="E124" s="254"/>
      <c r="F124" s="254"/>
      <c r="G124" s="254"/>
      <c r="H124" s="254"/>
    </row>
    <row r="125" spans="2:17" ht="13.5" customHeight="1" x14ac:dyDescent="0.3">
      <c r="B125" s="254"/>
      <c r="C125" s="254"/>
      <c r="D125" s="254"/>
      <c r="E125" s="254"/>
      <c r="F125" s="254"/>
      <c r="G125" s="254"/>
      <c r="H125" s="254"/>
    </row>
    <row r="126" spans="2:17" ht="13.5" customHeight="1" x14ac:dyDescent="0.3">
      <c r="B126" s="254"/>
      <c r="C126" s="254"/>
      <c r="D126" s="254"/>
      <c r="E126" s="254"/>
      <c r="F126" s="254"/>
      <c r="G126" s="254"/>
      <c r="H126" s="254"/>
    </row>
    <row r="127" spans="2:17" ht="13.5" customHeight="1" x14ac:dyDescent="0.3">
      <c r="B127" s="254"/>
      <c r="C127" s="254"/>
      <c r="D127" s="254"/>
      <c r="E127" s="254"/>
      <c r="F127" s="254"/>
      <c r="G127" s="254"/>
      <c r="H127" s="254"/>
    </row>
    <row r="128" spans="2:17" ht="13.5" customHeight="1" x14ac:dyDescent="0.3">
      <c r="B128" s="254"/>
      <c r="C128" s="254"/>
      <c r="D128" s="254"/>
      <c r="E128" s="254"/>
      <c r="F128" s="254"/>
      <c r="G128" s="254"/>
      <c r="H128" s="254"/>
    </row>
    <row r="129" spans="2:8" ht="13.5" customHeight="1" x14ac:dyDescent="0.3">
      <c r="B129" s="254"/>
      <c r="C129" s="254"/>
      <c r="D129" s="254"/>
      <c r="E129" s="254"/>
      <c r="F129" s="254"/>
      <c r="G129" s="254"/>
      <c r="H129" s="254"/>
    </row>
    <row r="130" spans="2:8" ht="13.5" customHeight="1" x14ac:dyDescent="0.25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5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5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5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5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5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5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5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5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5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5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5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5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5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5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5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5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5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5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5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5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5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5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5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5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5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5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5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5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5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5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5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5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5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5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5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5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5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5">
      <c r="B168" s="169"/>
      <c r="C168" s="169"/>
      <c r="D168" s="169"/>
      <c r="E168" s="169"/>
      <c r="F168" s="169"/>
      <c r="G168" s="169"/>
      <c r="H168" s="169"/>
    </row>
    <row r="169" spans="2:8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5">
      <c r="B172" s="169">
        <v>0</v>
      </c>
      <c r="C172" s="169">
        <v>0</v>
      </c>
      <c r="D172" s="169">
        <v>0</v>
      </c>
      <c r="E172" s="169">
        <v>0</v>
      </c>
      <c r="F172" s="169">
        <v>0</v>
      </c>
      <c r="G172" s="169">
        <v>0</v>
      </c>
      <c r="H172" s="169"/>
    </row>
    <row r="173" spans="2:8" ht="13.5" customHeight="1" x14ac:dyDescent="0.25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5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5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5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5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5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5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5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5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5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5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5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5">
      <c r="B185" s="169"/>
      <c r="C185" s="169"/>
      <c r="D185" s="169"/>
      <c r="E185" s="169"/>
      <c r="F185" s="169"/>
      <c r="G185" s="169"/>
      <c r="H185" s="169"/>
    </row>
    <row r="186" spans="2:8" ht="13.5" customHeight="1" x14ac:dyDescent="0.25">
      <c r="B186" s="169"/>
      <c r="C186" s="169"/>
      <c r="D186" s="169"/>
      <c r="E186" s="169"/>
      <c r="F186" s="169"/>
      <c r="G186" s="169"/>
      <c r="H186" s="169"/>
    </row>
  </sheetData>
  <mergeCells count="4">
    <mergeCell ref="A98:G99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"/>
  <sheetViews>
    <sheetView showGridLines="0" workbookViewId="0">
      <pane xSplit="1" ySplit="4" topLeftCell="B50" activePane="bottomRight" state="frozen"/>
      <selection activeCell="K4" sqref="K4:Q4"/>
      <selection pane="topRight" activeCell="K4" sqref="K4:Q4"/>
      <selection pane="bottomLeft" activeCell="K4" sqref="K4:Q4"/>
      <selection pane="bottomRight" activeCell="B79" sqref="B5:H79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8" width="12.54296875" style="1" customWidth="1"/>
    <col min="9" max="9" width="12.453125" style="1" bestFit="1" customWidth="1"/>
    <col min="10" max="16" width="11.6328125" style="1" customWidth="1"/>
    <col min="17" max="16384" width="9.1796875" style="1"/>
  </cols>
  <sheetData>
    <row r="1" spans="1:27" ht="15.75" customHeight="1" x14ac:dyDescent="0.25">
      <c r="A1" s="4" t="s">
        <v>100</v>
      </c>
      <c r="B1" s="5"/>
      <c r="C1" s="5"/>
      <c r="D1" s="5"/>
      <c r="E1" s="5"/>
    </row>
    <row r="2" spans="1:27" ht="13.5" customHeight="1" thickBot="1" x14ac:dyDescent="0.3">
      <c r="A2" s="6" t="s">
        <v>0</v>
      </c>
    </row>
    <row r="3" spans="1:27" ht="13.5" customHeight="1" thickBot="1" x14ac:dyDescent="0.3">
      <c r="A3" s="11" t="s">
        <v>1</v>
      </c>
      <c r="B3" s="256" t="s">
        <v>2</v>
      </c>
      <c r="C3" s="170" t="s">
        <v>3</v>
      </c>
      <c r="D3" s="365" t="s">
        <v>4</v>
      </c>
      <c r="E3" s="366"/>
      <c r="F3" s="366"/>
      <c r="G3" s="366"/>
      <c r="H3" s="367"/>
    </row>
    <row r="4" spans="1:27" ht="14.25" customHeight="1" thickBot="1" x14ac:dyDescent="0.3">
      <c r="A4" s="12"/>
      <c r="B4" s="171">
        <v>2022</v>
      </c>
      <c r="C4" s="172">
        <v>2023</v>
      </c>
      <c r="D4" s="309">
        <v>2024</v>
      </c>
      <c r="E4" s="310">
        <v>2025</v>
      </c>
      <c r="F4" s="310">
        <v>2026</v>
      </c>
      <c r="G4" s="316">
        <v>2027</v>
      </c>
      <c r="H4" s="311">
        <v>2028</v>
      </c>
    </row>
    <row r="5" spans="1:27" ht="13.5" customHeight="1" x14ac:dyDescent="0.25">
      <c r="A5" s="16" t="s">
        <v>5</v>
      </c>
      <c r="B5" s="174">
        <f t="shared" ref="B5:H5" si="0">B6+B12+B16</f>
        <v>7714948.1835199995</v>
      </c>
      <c r="C5" s="66">
        <f t="shared" si="0"/>
        <v>8186807.6423299983</v>
      </c>
      <c r="D5" s="174">
        <f t="shared" si="0"/>
        <v>8600688</v>
      </c>
      <c r="E5" s="71">
        <f t="shared" si="0"/>
        <v>9689680.0387696698</v>
      </c>
      <c r="F5" s="71">
        <f t="shared" si="0"/>
        <v>10879759.653368164</v>
      </c>
      <c r="G5" s="317">
        <f t="shared" si="0"/>
        <v>11170388.919602323</v>
      </c>
      <c r="H5" s="312">
        <f t="shared" si="0"/>
        <v>11456906.646781459</v>
      </c>
      <c r="I5" s="189"/>
      <c r="J5" s="137"/>
      <c r="K5" s="137"/>
      <c r="L5" s="137"/>
      <c r="M5" s="137"/>
      <c r="N5" s="137"/>
      <c r="O5" s="137"/>
      <c r="P5" s="137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3.5" customHeight="1" x14ac:dyDescent="0.25">
      <c r="A6" s="24" t="s">
        <v>7</v>
      </c>
      <c r="B6" s="175">
        <f t="shared" ref="B6:H6" si="1">B7+B8</f>
        <v>3595839.0878699999</v>
      </c>
      <c r="C6" s="26">
        <f t="shared" si="1"/>
        <v>3524014.5243599997</v>
      </c>
      <c r="D6" s="175">
        <f t="shared" si="1"/>
        <v>3393241</v>
      </c>
      <c r="E6" s="28">
        <f t="shared" si="1"/>
        <v>4145200.0387696689</v>
      </c>
      <c r="F6" s="28">
        <f t="shared" si="1"/>
        <v>4506781.042618921</v>
      </c>
      <c r="G6" s="55">
        <f t="shared" si="1"/>
        <v>4794763.0783931045</v>
      </c>
      <c r="H6" s="300">
        <f t="shared" si="1"/>
        <v>5101729.2406716058</v>
      </c>
      <c r="I6" s="189"/>
      <c r="J6" s="137"/>
      <c r="K6" s="137"/>
      <c r="L6" s="137"/>
      <c r="M6" s="137"/>
      <c r="N6" s="137"/>
      <c r="O6" s="137"/>
      <c r="P6" s="137"/>
      <c r="R6" s="22"/>
      <c r="S6" s="22"/>
      <c r="T6" s="22"/>
      <c r="U6" s="22"/>
      <c r="V6" s="22"/>
      <c r="W6" s="22"/>
      <c r="X6" s="22"/>
    </row>
    <row r="7" spans="1:27" ht="13.5" customHeight="1" x14ac:dyDescent="0.25">
      <c r="A7" s="29" t="s">
        <v>8</v>
      </c>
      <c r="B7" s="245">
        <v>3535910.8554599998</v>
      </c>
      <c r="C7" s="246">
        <v>3490393.9756599995</v>
      </c>
      <c r="D7" s="245">
        <v>3521556</v>
      </c>
      <c r="E7" s="247">
        <v>4283676.0387696689</v>
      </c>
      <c r="F7" s="247">
        <v>4479628.3981419038</v>
      </c>
      <c r="G7" s="249">
        <v>4768011.3530118568</v>
      </c>
      <c r="H7" s="360">
        <v>5076550.0725371465</v>
      </c>
      <c r="I7" s="189"/>
      <c r="J7" s="137"/>
      <c r="K7" s="137"/>
      <c r="L7" s="137"/>
      <c r="M7" s="137"/>
      <c r="N7" s="137"/>
      <c r="O7" s="137"/>
      <c r="P7" s="137"/>
      <c r="R7" s="22"/>
      <c r="S7" s="22"/>
      <c r="T7" s="22"/>
      <c r="U7" s="22"/>
      <c r="V7" s="22"/>
      <c r="W7" s="22"/>
      <c r="X7" s="22"/>
    </row>
    <row r="8" spans="1:27" ht="13.5" customHeight="1" x14ac:dyDescent="0.25">
      <c r="A8" s="29" t="s">
        <v>9</v>
      </c>
      <c r="B8" s="245">
        <v>59928.232410000011</v>
      </c>
      <c r="C8" s="246">
        <v>33620.548699999992</v>
      </c>
      <c r="D8" s="245">
        <v>-128315</v>
      </c>
      <c r="E8" s="247">
        <v>-138476</v>
      </c>
      <c r="F8" s="247">
        <v>27152.644477017166</v>
      </c>
      <c r="G8" s="249">
        <v>26751.725381247299</v>
      </c>
      <c r="H8" s="360">
        <v>25179.168134459578</v>
      </c>
      <c r="I8" s="189"/>
      <c r="J8" s="137"/>
      <c r="K8" s="137"/>
      <c r="L8" s="137"/>
      <c r="M8" s="137"/>
      <c r="N8" s="137"/>
      <c r="O8" s="137"/>
      <c r="P8" s="137"/>
      <c r="R8" s="22"/>
      <c r="S8" s="22"/>
      <c r="T8" s="22"/>
      <c r="U8" s="22"/>
      <c r="V8" s="22"/>
      <c r="W8" s="22"/>
      <c r="X8" s="22"/>
    </row>
    <row r="9" spans="1:27" ht="13.5" customHeight="1" x14ac:dyDescent="0.25">
      <c r="A9" s="36" t="s">
        <v>10</v>
      </c>
      <c r="B9" s="245">
        <f>+B6-B10-B11</f>
        <v>-4929.3557500003371</v>
      </c>
      <c r="C9" s="246">
        <f t="shared" ref="C9:H9" si="2">+C6-C10-C11</f>
        <v>1762.800771916518</v>
      </c>
      <c r="D9" s="248">
        <f t="shared" si="2"/>
        <v>-41647</v>
      </c>
      <c r="E9" s="249">
        <f t="shared" si="2"/>
        <v>708161.71876966907</v>
      </c>
      <c r="F9" s="247">
        <f t="shared" si="2"/>
        <v>655952.0826189206</v>
      </c>
      <c r="G9" s="249">
        <f t="shared" si="2"/>
        <v>743712.61039310438</v>
      </c>
      <c r="H9" s="360">
        <f t="shared" si="2"/>
        <v>787998.53993527754</v>
      </c>
      <c r="I9" s="189"/>
      <c r="J9" s="137"/>
      <c r="K9" s="137"/>
      <c r="L9" s="137"/>
      <c r="M9" s="137"/>
      <c r="N9" s="137"/>
      <c r="O9" s="137"/>
      <c r="P9" s="137"/>
      <c r="Q9" s="287"/>
      <c r="R9" s="22"/>
      <c r="S9" s="22"/>
      <c r="T9" s="22"/>
      <c r="U9" s="22"/>
      <c r="V9" s="22"/>
      <c r="W9" s="22"/>
      <c r="X9" s="22"/>
    </row>
    <row r="10" spans="1:27" ht="13.5" customHeight="1" x14ac:dyDescent="0.25">
      <c r="A10" s="36" t="s">
        <v>11</v>
      </c>
      <c r="B10" s="245">
        <v>2520537.9274300002</v>
      </c>
      <c r="C10" s="246">
        <v>2465576.2092096582</v>
      </c>
      <c r="D10" s="245">
        <v>2404421</v>
      </c>
      <c r="E10" s="247">
        <v>2237650.92</v>
      </c>
      <c r="F10" s="247">
        <v>2508045.5933333337</v>
      </c>
      <c r="G10" s="249">
        <v>2638449.358</v>
      </c>
      <c r="H10" s="360">
        <v>2809533.5946876085</v>
      </c>
      <c r="I10" s="189"/>
      <c r="J10" s="137"/>
      <c r="K10" s="137"/>
      <c r="L10" s="137"/>
      <c r="M10" s="137"/>
      <c r="N10" s="137"/>
      <c r="O10" s="137"/>
      <c r="P10" s="137"/>
      <c r="R10" s="22"/>
      <c r="S10" s="22"/>
      <c r="T10" s="22"/>
      <c r="U10" s="22"/>
      <c r="V10" s="22"/>
      <c r="W10" s="22"/>
      <c r="X10" s="22"/>
    </row>
    <row r="11" spans="1:27" ht="13.5" customHeight="1" x14ac:dyDescent="0.25">
      <c r="A11" s="36" t="s">
        <v>12</v>
      </c>
      <c r="B11" s="245">
        <v>1080230.5161900001</v>
      </c>
      <c r="C11" s="246">
        <v>1056675.514378425</v>
      </c>
      <c r="D11" s="245">
        <v>1030467</v>
      </c>
      <c r="E11" s="247">
        <v>1199387.3999999999</v>
      </c>
      <c r="F11" s="247">
        <v>1342783.3666666667</v>
      </c>
      <c r="G11" s="249">
        <v>1412601.11</v>
      </c>
      <c r="H11" s="360">
        <v>1504197.1060487197</v>
      </c>
      <c r="I11" s="189"/>
      <c r="J11" s="137"/>
      <c r="K11" s="137"/>
      <c r="L11" s="137"/>
      <c r="M11" s="137"/>
      <c r="N11" s="137"/>
      <c r="O11" s="137"/>
      <c r="P11" s="137"/>
      <c r="R11" s="22"/>
      <c r="S11" s="22"/>
      <c r="T11" s="22"/>
      <c r="U11" s="22"/>
      <c r="V11" s="22"/>
      <c r="W11" s="22"/>
      <c r="X11" s="22"/>
    </row>
    <row r="12" spans="1:27" ht="13.5" customHeight="1" x14ac:dyDescent="0.25">
      <c r="A12" s="24" t="s">
        <v>14</v>
      </c>
      <c r="B12" s="245">
        <v>3804344.9485000004</v>
      </c>
      <c r="C12" s="246">
        <v>4232218.7863599993</v>
      </c>
      <c r="D12" s="245">
        <v>4688775</v>
      </c>
      <c r="E12" s="247">
        <v>5033907</v>
      </c>
      <c r="F12" s="247">
        <v>5860798.6107492438</v>
      </c>
      <c r="G12" s="249">
        <v>5819009.8412092198</v>
      </c>
      <c r="H12" s="360">
        <v>5802076.4061098546</v>
      </c>
      <c r="I12" s="189"/>
      <c r="J12" s="137"/>
      <c r="K12" s="137"/>
      <c r="L12" s="137"/>
      <c r="M12" s="137"/>
      <c r="N12" s="137"/>
      <c r="O12" s="137"/>
      <c r="P12" s="137"/>
      <c r="R12" s="22"/>
      <c r="S12" s="22"/>
      <c r="T12" s="22"/>
      <c r="U12" s="22"/>
      <c r="V12" s="22"/>
      <c r="W12" s="22"/>
      <c r="X12" s="22"/>
    </row>
    <row r="13" spans="1:27" ht="13.5" customHeight="1" x14ac:dyDescent="0.25">
      <c r="A13" s="29" t="s">
        <v>10</v>
      </c>
      <c r="B13" s="245">
        <f>+B12-B14-B15</f>
        <v>3804344.9485000004</v>
      </c>
      <c r="C13" s="246">
        <f t="shared" ref="C13:H13" si="3">+C12-C14-C15</f>
        <v>3906420.7863599993</v>
      </c>
      <c r="D13" s="245">
        <f t="shared" si="3"/>
        <v>4350852</v>
      </c>
      <c r="E13" s="247">
        <f t="shared" si="3"/>
        <v>5033907</v>
      </c>
      <c r="F13" s="247">
        <f t="shared" si="3"/>
        <v>5860798.6107492438</v>
      </c>
      <c r="G13" s="249">
        <f t="shared" si="3"/>
        <v>5819009.8412092198</v>
      </c>
      <c r="H13" s="360">
        <f t="shared" si="3"/>
        <v>5802076.4061098546</v>
      </c>
      <c r="I13" s="189"/>
      <c r="J13" s="137"/>
      <c r="K13" s="137"/>
      <c r="L13" s="137"/>
      <c r="M13" s="137"/>
      <c r="N13" s="137"/>
      <c r="O13" s="137"/>
      <c r="P13" s="137"/>
      <c r="R13" s="22"/>
      <c r="S13" s="22"/>
      <c r="T13" s="22"/>
      <c r="U13" s="22"/>
      <c r="V13" s="22"/>
      <c r="W13" s="22"/>
      <c r="X13" s="22"/>
    </row>
    <row r="14" spans="1:27" ht="13.5" customHeight="1" x14ac:dyDescent="0.25">
      <c r="A14" s="29" t="s">
        <v>11</v>
      </c>
      <c r="B14" s="245">
        <v>0</v>
      </c>
      <c r="C14" s="246">
        <v>228059</v>
      </c>
      <c r="D14" s="245">
        <v>236546</v>
      </c>
      <c r="E14" s="247">
        <v>0</v>
      </c>
      <c r="F14" s="247">
        <v>0</v>
      </c>
      <c r="G14" s="249">
        <v>0</v>
      </c>
      <c r="H14" s="360">
        <v>0</v>
      </c>
      <c r="I14" s="189"/>
      <c r="J14" s="137"/>
      <c r="K14" s="137"/>
      <c r="L14" s="137"/>
      <c r="M14" s="137"/>
      <c r="N14" s="137"/>
      <c r="O14" s="137"/>
      <c r="P14" s="137"/>
      <c r="R14" s="22"/>
      <c r="S14" s="22"/>
      <c r="T14" s="22"/>
      <c r="U14" s="22"/>
      <c r="V14" s="22"/>
      <c r="W14" s="22"/>
      <c r="X14" s="22"/>
    </row>
    <row r="15" spans="1:27" ht="13.5" customHeight="1" x14ac:dyDescent="0.25">
      <c r="A15" s="29" t="s">
        <v>12</v>
      </c>
      <c r="B15" s="245">
        <v>0</v>
      </c>
      <c r="C15" s="246">
        <v>97739</v>
      </c>
      <c r="D15" s="245">
        <v>101377</v>
      </c>
      <c r="E15" s="247">
        <v>0</v>
      </c>
      <c r="F15" s="247">
        <v>0</v>
      </c>
      <c r="G15" s="249">
        <v>0</v>
      </c>
      <c r="H15" s="360">
        <v>0</v>
      </c>
      <c r="I15" s="189"/>
      <c r="J15" s="137"/>
      <c r="K15" s="137"/>
      <c r="L15" s="137"/>
      <c r="M15" s="137"/>
      <c r="N15" s="137"/>
      <c r="O15" s="137"/>
      <c r="P15" s="137"/>
      <c r="R15" s="22"/>
      <c r="S15" s="22"/>
      <c r="T15" s="22"/>
      <c r="U15" s="22"/>
      <c r="V15" s="22"/>
      <c r="W15" s="22"/>
      <c r="X15" s="22"/>
    </row>
    <row r="16" spans="1:27" ht="13.5" customHeight="1" x14ac:dyDescent="0.25">
      <c r="A16" s="24" t="s">
        <v>15</v>
      </c>
      <c r="B16" s="245">
        <v>314764.14714999998</v>
      </c>
      <c r="C16" s="246">
        <v>430574.33160999999</v>
      </c>
      <c r="D16" s="245">
        <v>518672</v>
      </c>
      <c r="E16" s="247">
        <v>510573</v>
      </c>
      <c r="F16" s="247">
        <v>512180</v>
      </c>
      <c r="G16" s="249">
        <v>556616</v>
      </c>
      <c r="H16" s="360">
        <v>553101</v>
      </c>
      <c r="I16" s="189"/>
      <c r="J16" s="137"/>
      <c r="K16" s="137"/>
      <c r="L16" s="137"/>
      <c r="M16" s="137"/>
      <c r="N16" s="137"/>
      <c r="O16" s="137"/>
      <c r="P16" s="137"/>
      <c r="R16" s="22"/>
      <c r="S16" s="22"/>
      <c r="T16" s="22"/>
      <c r="U16" s="22"/>
      <c r="V16" s="22"/>
      <c r="W16" s="22"/>
      <c r="X16" s="22"/>
    </row>
    <row r="17" spans="1:24" ht="13.5" customHeight="1" x14ac:dyDescent="0.25">
      <c r="A17" s="41" t="s">
        <v>16</v>
      </c>
      <c r="B17" s="176">
        <f t="shared" ref="B17:H17" si="4">B18+B19</f>
        <v>11109456.690759998</v>
      </c>
      <c r="C17" s="43">
        <f t="shared" si="4"/>
        <v>12214141.4146</v>
      </c>
      <c r="D17" s="176">
        <f t="shared" si="4"/>
        <v>12783716</v>
      </c>
      <c r="E17" s="45">
        <f t="shared" si="4"/>
        <v>14491533</v>
      </c>
      <c r="F17" s="45">
        <f t="shared" si="4"/>
        <v>14803889.5166</v>
      </c>
      <c r="G17" s="290">
        <f t="shared" si="4"/>
        <v>14912394.5666</v>
      </c>
      <c r="H17" s="301">
        <f t="shared" si="4"/>
        <v>15467512.862031821</v>
      </c>
      <c r="I17" s="189"/>
      <c r="J17" s="137"/>
      <c r="K17" s="137"/>
      <c r="L17" s="137"/>
      <c r="M17" s="137"/>
      <c r="N17" s="137"/>
      <c r="O17" s="137"/>
      <c r="P17" s="137"/>
      <c r="R17" s="22"/>
      <c r="S17" s="22"/>
      <c r="T17" s="22"/>
      <c r="U17" s="22"/>
      <c r="V17" s="22"/>
      <c r="W17" s="22"/>
      <c r="X17" s="22"/>
    </row>
    <row r="18" spans="1:24" ht="13.5" customHeight="1" x14ac:dyDescent="0.25">
      <c r="A18" s="24" t="s">
        <v>17</v>
      </c>
      <c r="B18" s="175">
        <v>8584935.5982299987</v>
      </c>
      <c r="C18" s="26">
        <v>9649063.5971900001</v>
      </c>
      <c r="D18" s="175">
        <v>10065933</v>
      </c>
      <c r="E18" s="28">
        <v>11662356</v>
      </c>
      <c r="F18" s="28">
        <v>11858000.5166</v>
      </c>
      <c r="G18" s="55">
        <v>11892238.5666</v>
      </c>
      <c r="H18" s="300">
        <v>12325201.862031821</v>
      </c>
      <c r="I18" s="189"/>
      <c r="J18" s="137"/>
      <c r="K18" s="137"/>
      <c r="L18" s="137"/>
      <c r="M18" s="137"/>
      <c r="N18" s="137"/>
      <c r="O18" s="137"/>
      <c r="P18" s="137"/>
      <c r="R18" s="22"/>
      <c r="S18" s="22"/>
      <c r="T18" s="22"/>
      <c r="U18" s="22"/>
      <c r="V18" s="22"/>
      <c r="W18" s="22"/>
      <c r="X18" s="22"/>
    </row>
    <row r="19" spans="1:24" ht="13.5" customHeight="1" x14ac:dyDescent="0.25">
      <c r="A19" s="24" t="s">
        <v>18</v>
      </c>
      <c r="B19" s="175">
        <f t="shared" ref="B19" si="5">SUM(B20:B27)</f>
        <v>2524521.0925299996</v>
      </c>
      <c r="C19" s="246">
        <f t="shared" ref="C19:H19" si="6">SUM(C20:C27)</f>
        <v>2565077.8174100001</v>
      </c>
      <c r="D19" s="245">
        <f t="shared" si="6"/>
        <v>2717783</v>
      </c>
      <c r="E19" s="247">
        <f t="shared" si="6"/>
        <v>2829177</v>
      </c>
      <c r="F19" s="247">
        <f t="shared" si="6"/>
        <v>2945889</v>
      </c>
      <c r="G19" s="249">
        <f t="shared" si="6"/>
        <v>3020156</v>
      </c>
      <c r="H19" s="360">
        <f t="shared" si="6"/>
        <v>3142311</v>
      </c>
      <c r="I19" s="189"/>
      <c r="J19" s="137"/>
      <c r="K19" s="137"/>
      <c r="L19" s="137"/>
      <c r="M19" s="137"/>
      <c r="N19" s="137"/>
      <c r="O19" s="137"/>
      <c r="P19" s="137"/>
      <c r="R19" s="22"/>
      <c r="S19" s="22"/>
      <c r="T19" s="22"/>
      <c r="U19" s="22"/>
      <c r="V19" s="22"/>
      <c r="W19" s="22"/>
      <c r="X19" s="22"/>
    </row>
    <row r="20" spans="1:24" ht="13.5" customHeight="1" x14ac:dyDescent="0.25">
      <c r="A20" s="29" t="s">
        <v>19</v>
      </c>
      <c r="B20" s="245">
        <v>1285537.6978</v>
      </c>
      <c r="C20" s="246">
        <v>1317484.3223300001</v>
      </c>
      <c r="D20" s="245">
        <v>1340472</v>
      </c>
      <c r="E20" s="247">
        <v>1366677</v>
      </c>
      <c r="F20" s="247">
        <v>1396771</v>
      </c>
      <c r="G20" s="249">
        <v>1409912</v>
      </c>
      <c r="H20" s="360">
        <v>1432731</v>
      </c>
      <c r="I20" s="189"/>
      <c r="J20" s="137"/>
      <c r="K20" s="137"/>
      <c r="L20" s="137"/>
      <c r="M20" s="137"/>
      <c r="N20" s="137"/>
      <c r="O20" s="137"/>
      <c r="P20" s="137"/>
      <c r="R20" s="22"/>
      <c r="S20" s="22"/>
      <c r="T20" s="22"/>
      <c r="U20" s="22"/>
      <c r="V20" s="22"/>
      <c r="W20" s="22"/>
      <c r="X20" s="22"/>
    </row>
    <row r="21" spans="1:24" ht="13.5" customHeight="1" x14ac:dyDescent="0.25">
      <c r="A21" s="29" t="s">
        <v>20</v>
      </c>
      <c r="B21" s="245">
        <v>232465.72739000001</v>
      </c>
      <c r="C21" s="246">
        <v>232979.02336999998</v>
      </c>
      <c r="D21" s="245">
        <v>268997</v>
      </c>
      <c r="E21" s="247">
        <v>289659</v>
      </c>
      <c r="F21" s="247">
        <v>288114</v>
      </c>
      <c r="G21" s="249">
        <v>290115</v>
      </c>
      <c r="H21" s="360">
        <v>290765</v>
      </c>
      <c r="I21" s="189"/>
      <c r="J21" s="137"/>
      <c r="K21" s="137"/>
      <c r="L21" s="137"/>
      <c r="M21" s="137"/>
      <c r="N21" s="137"/>
      <c r="O21" s="137"/>
      <c r="P21" s="137"/>
      <c r="R21" s="22"/>
      <c r="S21" s="22"/>
      <c r="T21" s="22"/>
      <c r="U21" s="22"/>
      <c r="V21" s="22"/>
      <c r="W21" s="22"/>
      <c r="X21" s="22"/>
    </row>
    <row r="22" spans="1:24" ht="13.5" customHeight="1" x14ac:dyDescent="0.25">
      <c r="A22" s="29" t="s">
        <v>21</v>
      </c>
      <c r="B22" s="245">
        <v>55872.782359999997</v>
      </c>
      <c r="C22" s="246">
        <v>53387.056870000008</v>
      </c>
      <c r="D22" s="245">
        <v>56385</v>
      </c>
      <c r="E22" s="247">
        <v>56070</v>
      </c>
      <c r="F22" s="247">
        <v>56321</v>
      </c>
      <c r="G22" s="249">
        <v>56660</v>
      </c>
      <c r="H22" s="360">
        <v>56709</v>
      </c>
      <c r="I22" s="189"/>
      <c r="J22" s="137"/>
      <c r="K22" s="137"/>
      <c r="L22" s="137"/>
      <c r="M22" s="137"/>
      <c r="N22" s="137"/>
      <c r="O22" s="137"/>
      <c r="P22" s="137"/>
      <c r="R22" s="22"/>
      <c r="S22" s="22"/>
      <c r="T22" s="22"/>
      <c r="U22" s="22"/>
      <c r="V22" s="22"/>
      <c r="W22" s="22"/>
      <c r="X22" s="22"/>
    </row>
    <row r="23" spans="1:24" ht="13.5" customHeight="1" x14ac:dyDescent="0.25">
      <c r="A23" s="29" t="s">
        <v>22</v>
      </c>
      <c r="B23" s="245">
        <v>5013.3588699999991</v>
      </c>
      <c r="C23" s="246">
        <v>5188.9180999999999</v>
      </c>
      <c r="D23" s="245">
        <v>5205</v>
      </c>
      <c r="E23" s="247">
        <v>5224</v>
      </c>
      <c r="F23" s="247">
        <v>5208</v>
      </c>
      <c r="G23" s="249">
        <v>5223</v>
      </c>
      <c r="H23" s="360">
        <v>5218</v>
      </c>
      <c r="I23" s="189"/>
      <c r="J23" s="137"/>
      <c r="K23" s="137"/>
      <c r="L23" s="137"/>
      <c r="M23" s="137"/>
      <c r="N23" s="137"/>
      <c r="O23" s="137"/>
      <c r="P23" s="137"/>
      <c r="R23" s="22"/>
      <c r="S23" s="22"/>
      <c r="T23" s="22"/>
      <c r="U23" s="22"/>
      <c r="V23" s="22"/>
      <c r="W23" s="22"/>
      <c r="X23" s="22"/>
    </row>
    <row r="24" spans="1:24" ht="13.5" customHeight="1" x14ac:dyDescent="0.25">
      <c r="A24" s="29" t="s">
        <v>23</v>
      </c>
      <c r="B24" s="245">
        <v>909087.58496999985</v>
      </c>
      <c r="C24" s="246">
        <v>921777.96286999993</v>
      </c>
      <c r="D24" s="245">
        <v>1012628</v>
      </c>
      <c r="E24" s="247">
        <v>1076855</v>
      </c>
      <c r="F24" s="247">
        <v>1164425</v>
      </c>
      <c r="G24" s="249">
        <v>1222486</v>
      </c>
      <c r="H24" s="360">
        <v>1320575</v>
      </c>
      <c r="I24" s="189"/>
      <c r="J24" s="137"/>
      <c r="K24" s="137"/>
      <c r="L24" s="137"/>
      <c r="M24" s="137"/>
      <c r="N24" s="137"/>
      <c r="O24" s="137"/>
      <c r="P24" s="137"/>
      <c r="R24" s="22"/>
      <c r="S24" s="22"/>
      <c r="T24" s="22"/>
      <c r="U24" s="22"/>
      <c r="V24" s="22"/>
      <c r="W24" s="22"/>
      <c r="X24" s="22"/>
    </row>
    <row r="25" spans="1:24" ht="13.5" customHeight="1" x14ac:dyDescent="0.25">
      <c r="A25" s="29" t="s">
        <v>24</v>
      </c>
      <c r="B25" s="245">
        <v>11540.729820000002</v>
      </c>
      <c r="C25" s="246">
        <v>13106.597019999999</v>
      </c>
      <c r="D25" s="245">
        <v>13129</v>
      </c>
      <c r="E25" s="247">
        <v>13432</v>
      </c>
      <c r="F25" s="247">
        <v>13603</v>
      </c>
      <c r="G25" s="249">
        <v>13864</v>
      </c>
      <c r="H25" s="360">
        <v>14061</v>
      </c>
      <c r="I25" s="189"/>
      <c r="J25" s="137"/>
      <c r="K25" s="137"/>
      <c r="L25" s="137"/>
      <c r="M25" s="137"/>
      <c r="N25" s="137"/>
      <c r="O25" s="137"/>
      <c r="P25" s="137"/>
      <c r="R25" s="22"/>
      <c r="S25" s="22"/>
      <c r="T25" s="22"/>
      <c r="U25" s="22"/>
      <c r="V25" s="22"/>
      <c r="W25" s="22"/>
      <c r="X25" s="22"/>
    </row>
    <row r="26" spans="1:24" ht="13.5" customHeight="1" x14ac:dyDescent="0.25">
      <c r="A26" s="29" t="s">
        <v>25</v>
      </c>
      <c r="B26" s="245">
        <v>24738.946180000003</v>
      </c>
      <c r="C26" s="246">
        <v>20952.69831</v>
      </c>
      <c r="D26" s="245">
        <v>20784</v>
      </c>
      <c r="E26" s="247">
        <v>21106</v>
      </c>
      <c r="F26" s="247">
        <v>21312</v>
      </c>
      <c r="G26" s="249">
        <v>21777</v>
      </c>
      <c r="H26" s="360">
        <v>22149</v>
      </c>
      <c r="I26" s="189"/>
      <c r="J26" s="137"/>
      <c r="K26" s="137"/>
      <c r="L26" s="137"/>
      <c r="M26" s="137"/>
      <c r="N26" s="137"/>
      <c r="O26" s="137"/>
      <c r="P26" s="137"/>
      <c r="R26" s="22"/>
      <c r="S26" s="22"/>
      <c r="T26" s="22"/>
      <c r="U26" s="22"/>
      <c r="V26" s="22"/>
      <c r="W26" s="22"/>
      <c r="X26" s="22"/>
    </row>
    <row r="27" spans="1:24" ht="13.5" customHeight="1" x14ac:dyDescent="0.25">
      <c r="A27" s="29" t="s">
        <v>26</v>
      </c>
      <c r="B27" s="245">
        <v>264.26513999999997</v>
      </c>
      <c r="C27" s="246">
        <v>201.23854</v>
      </c>
      <c r="D27" s="245">
        <v>183</v>
      </c>
      <c r="E27" s="247">
        <v>154</v>
      </c>
      <c r="F27" s="247">
        <v>135</v>
      </c>
      <c r="G27" s="249">
        <v>119</v>
      </c>
      <c r="H27" s="360">
        <v>103</v>
      </c>
      <c r="I27" s="189"/>
      <c r="J27" s="137"/>
      <c r="K27" s="137"/>
      <c r="L27" s="137"/>
      <c r="M27" s="137"/>
      <c r="N27" s="137"/>
      <c r="O27" s="137"/>
      <c r="P27" s="137"/>
      <c r="R27" s="22"/>
      <c r="S27" s="22"/>
      <c r="T27" s="22"/>
      <c r="U27" s="22"/>
      <c r="V27" s="22"/>
      <c r="W27" s="22"/>
      <c r="X27" s="22"/>
    </row>
    <row r="28" spans="1:24" ht="13.5" customHeight="1" x14ac:dyDescent="0.25">
      <c r="A28" s="41" t="s">
        <v>27</v>
      </c>
      <c r="B28" s="176">
        <f t="shared" ref="B28:G28" si="7">SUM(B29:B32)</f>
        <v>39847.674830000004</v>
      </c>
      <c r="C28" s="43">
        <f t="shared" si="7"/>
        <v>37916.567119999992</v>
      </c>
      <c r="D28" s="176">
        <f t="shared" si="7"/>
        <v>35245</v>
      </c>
      <c r="E28" s="45">
        <f t="shared" si="7"/>
        <v>40335</v>
      </c>
      <c r="F28" s="45">
        <f t="shared" si="7"/>
        <v>43473</v>
      </c>
      <c r="G28" s="290">
        <f t="shared" si="7"/>
        <v>46812</v>
      </c>
      <c r="H28" s="301">
        <f t="shared" ref="H28" si="8">SUM(H29:H32)</f>
        <v>50241</v>
      </c>
      <c r="I28" s="189"/>
      <c r="J28" s="137"/>
      <c r="K28" s="137"/>
      <c r="L28" s="137"/>
      <c r="M28" s="137"/>
      <c r="N28" s="137"/>
      <c r="O28" s="137"/>
      <c r="P28" s="137"/>
      <c r="R28" s="22"/>
      <c r="S28" s="22"/>
      <c r="T28" s="22"/>
      <c r="U28" s="22"/>
      <c r="V28" s="22"/>
      <c r="W28" s="22"/>
      <c r="X28" s="22"/>
    </row>
    <row r="29" spans="1:24" ht="13.5" customHeight="1" x14ac:dyDescent="0.25">
      <c r="A29" s="24" t="s">
        <v>28</v>
      </c>
      <c r="B29" s="175">
        <v>21.53632</v>
      </c>
      <c r="C29" s="246">
        <v>12.173110000000001</v>
      </c>
      <c r="D29" s="245">
        <v>8</v>
      </c>
      <c r="E29" s="247">
        <v>0</v>
      </c>
      <c r="F29" s="247">
        <v>0</v>
      </c>
      <c r="G29" s="249">
        <v>0</v>
      </c>
      <c r="H29" s="360">
        <v>0</v>
      </c>
      <c r="I29" s="189"/>
      <c r="J29" s="137"/>
      <c r="K29" s="137"/>
      <c r="L29" s="137"/>
      <c r="M29" s="137"/>
      <c r="N29" s="137"/>
      <c r="O29" s="137"/>
      <c r="P29" s="137"/>
      <c r="R29" s="22"/>
      <c r="S29" s="22"/>
      <c r="T29" s="22"/>
      <c r="U29" s="22"/>
      <c r="V29" s="22"/>
      <c r="W29" s="22"/>
      <c r="X29" s="22"/>
    </row>
    <row r="30" spans="1:24" ht="13.5" customHeight="1" x14ac:dyDescent="0.25">
      <c r="A30" s="24" t="s">
        <v>29</v>
      </c>
      <c r="B30" s="175">
        <v>7.4841899999999999</v>
      </c>
      <c r="C30" s="246">
        <v>0.29043000000000002</v>
      </c>
      <c r="D30" s="245">
        <v>0</v>
      </c>
      <c r="E30" s="247">
        <v>0</v>
      </c>
      <c r="F30" s="247">
        <v>0</v>
      </c>
      <c r="G30" s="249">
        <v>0</v>
      </c>
      <c r="H30" s="360">
        <v>0</v>
      </c>
      <c r="I30" s="189"/>
      <c r="J30" s="137"/>
      <c r="K30" s="137"/>
      <c r="L30" s="137"/>
      <c r="M30" s="137"/>
      <c r="N30" s="137"/>
      <c r="O30" s="137"/>
      <c r="P30" s="137"/>
      <c r="R30" s="22"/>
      <c r="S30" s="22"/>
      <c r="T30" s="22"/>
      <c r="U30" s="22"/>
      <c r="V30" s="22"/>
      <c r="W30" s="22"/>
      <c r="X30" s="22"/>
    </row>
    <row r="31" spans="1:24" ht="13.5" customHeight="1" x14ac:dyDescent="0.25">
      <c r="A31" s="24" t="s">
        <v>30</v>
      </c>
      <c r="B31" s="177">
        <v>39818.654320000001</v>
      </c>
      <c r="C31" s="246">
        <v>37904.103579999995</v>
      </c>
      <c r="D31" s="245">
        <v>35237</v>
      </c>
      <c r="E31" s="247">
        <v>40335</v>
      </c>
      <c r="F31" s="247">
        <v>43473</v>
      </c>
      <c r="G31" s="249">
        <v>46812</v>
      </c>
      <c r="H31" s="360">
        <v>50241</v>
      </c>
      <c r="I31" s="189"/>
      <c r="J31" s="137"/>
      <c r="K31" s="137"/>
      <c r="L31" s="137"/>
      <c r="M31" s="137"/>
      <c r="N31" s="137"/>
      <c r="O31" s="137"/>
      <c r="P31" s="137"/>
      <c r="R31" s="22"/>
      <c r="S31" s="22"/>
      <c r="T31" s="22"/>
      <c r="U31" s="22"/>
      <c r="V31" s="22"/>
      <c r="W31" s="22"/>
      <c r="X31" s="22"/>
    </row>
    <row r="32" spans="1:24" ht="13.5" customHeight="1" x14ac:dyDescent="0.25">
      <c r="A32" s="24" t="s">
        <v>31</v>
      </c>
      <c r="B32" s="175">
        <v>0</v>
      </c>
      <c r="C32" s="246">
        <v>0</v>
      </c>
      <c r="D32" s="245">
        <v>0</v>
      </c>
      <c r="E32" s="247">
        <v>0</v>
      </c>
      <c r="F32" s="247">
        <v>0</v>
      </c>
      <c r="G32" s="249">
        <v>0</v>
      </c>
      <c r="H32" s="360">
        <v>0</v>
      </c>
      <c r="I32" s="189"/>
      <c r="J32" s="137"/>
      <c r="K32" s="137"/>
      <c r="L32" s="137"/>
      <c r="M32" s="137"/>
      <c r="N32" s="137"/>
      <c r="O32" s="137"/>
      <c r="P32" s="137"/>
      <c r="R32" s="22"/>
      <c r="S32" s="22"/>
      <c r="T32" s="22"/>
      <c r="U32" s="22"/>
      <c r="V32" s="22"/>
      <c r="W32" s="22"/>
      <c r="X32" s="22"/>
    </row>
    <row r="33" spans="1:24" ht="13.5" customHeight="1" x14ac:dyDescent="0.25">
      <c r="A33" s="41" t="s">
        <v>32</v>
      </c>
      <c r="B33" s="176">
        <f t="shared" ref="B33:C33" si="9">SUM(B34:B35)</f>
        <v>714845.81651000003</v>
      </c>
      <c r="C33" s="43">
        <f t="shared" si="9"/>
        <v>791189.0454200001</v>
      </c>
      <c r="D33" s="176">
        <v>976742</v>
      </c>
      <c r="E33" s="45">
        <v>997935</v>
      </c>
      <c r="F33" s="45">
        <v>1028239</v>
      </c>
      <c r="G33" s="290">
        <v>1048078</v>
      </c>
      <c r="H33" s="301">
        <v>1069929</v>
      </c>
      <c r="I33" s="189"/>
      <c r="J33" s="137"/>
      <c r="K33" s="137"/>
      <c r="L33" s="137"/>
      <c r="M33" s="137"/>
      <c r="N33" s="137"/>
      <c r="O33" s="137"/>
      <c r="P33" s="137"/>
      <c r="R33" s="22"/>
      <c r="S33" s="22"/>
      <c r="T33" s="22"/>
      <c r="U33" s="22"/>
      <c r="V33" s="22"/>
      <c r="W33" s="22"/>
      <c r="X33" s="22"/>
    </row>
    <row r="34" spans="1:24" ht="13.5" customHeight="1" x14ac:dyDescent="0.25">
      <c r="A34" s="24" t="s">
        <v>33</v>
      </c>
      <c r="B34" s="175">
        <v>456735.76896000002</v>
      </c>
      <c r="C34" s="26">
        <v>496602.23708000005</v>
      </c>
      <c r="D34" s="177">
        <v>620441</v>
      </c>
      <c r="E34" s="40">
        <v>630577</v>
      </c>
      <c r="F34" s="28">
        <v>648741</v>
      </c>
      <c r="G34" s="55">
        <v>660856</v>
      </c>
      <c r="H34" s="300">
        <v>671367</v>
      </c>
      <c r="I34" s="189"/>
      <c r="J34" s="137"/>
      <c r="K34" s="137"/>
      <c r="L34" s="137"/>
      <c r="M34" s="137"/>
      <c r="N34" s="137"/>
      <c r="O34" s="137"/>
      <c r="P34" s="137"/>
      <c r="R34" s="22"/>
      <c r="S34" s="22"/>
      <c r="T34" s="22"/>
      <c r="U34" s="22"/>
      <c r="V34" s="22"/>
      <c r="W34" s="22"/>
      <c r="X34" s="22"/>
    </row>
    <row r="35" spans="1:24" ht="13.5" customHeight="1" x14ac:dyDescent="0.25">
      <c r="A35" s="24" t="s">
        <v>34</v>
      </c>
      <c r="B35" s="177">
        <v>258110.04755000002</v>
      </c>
      <c r="C35" s="26">
        <v>294586.80833999999</v>
      </c>
      <c r="D35" s="175">
        <v>356301</v>
      </c>
      <c r="E35" s="28">
        <v>367358</v>
      </c>
      <c r="F35" s="28">
        <v>379498</v>
      </c>
      <c r="G35" s="55">
        <v>387222</v>
      </c>
      <c r="H35" s="300">
        <v>398562</v>
      </c>
      <c r="I35" s="189"/>
      <c r="J35" s="137"/>
      <c r="K35" s="137"/>
      <c r="L35" s="137"/>
      <c r="M35" s="137"/>
      <c r="N35" s="137"/>
      <c r="O35" s="137"/>
      <c r="P35" s="137"/>
      <c r="R35" s="22"/>
      <c r="S35" s="22"/>
      <c r="T35" s="22"/>
      <c r="U35" s="22"/>
      <c r="V35" s="22"/>
      <c r="W35" s="22"/>
      <c r="X35" s="22"/>
    </row>
    <row r="36" spans="1:24" ht="13.5" customHeight="1" x14ac:dyDescent="0.25">
      <c r="A36" s="41" t="s">
        <v>37</v>
      </c>
      <c r="B36" s="176">
        <f t="shared" ref="B36:H36" si="10">SUM(B37:B44,B47:B52)</f>
        <v>451516.17249999999</v>
      </c>
      <c r="C36" s="43">
        <f t="shared" si="10"/>
        <v>1002024.0499399999</v>
      </c>
      <c r="D36" s="176">
        <f t="shared" si="10"/>
        <v>815349</v>
      </c>
      <c r="E36" s="45">
        <f t="shared" si="10"/>
        <v>1687739.1590802248</v>
      </c>
      <c r="F36" s="45">
        <f t="shared" si="10"/>
        <v>1664840.3820129696</v>
      </c>
      <c r="G36" s="290">
        <f t="shared" si="10"/>
        <v>1649458.4050568361</v>
      </c>
      <c r="H36" s="301">
        <f t="shared" si="10"/>
        <v>1564843.3761730411</v>
      </c>
      <c r="I36" s="189"/>
      <c r="J36" s="137"/>
      <c r="K36" s="137"/>
      <c r="L36" s="137"/>
      <c r="M36" s="137"/>
      <c r="N36" s="137"/>
      <c r="O36" s="137"/>
      <c r="P36" s="137"/>
      <c r="R36" s="22"/>
      <c r="S36" s="22"/>
      <c r="T36" s="22"/>
      <c r="U36" s="22"/>
      <c r="V36" s="22"/>
      <c r="W36" s="22"/>
      <c r="X36" s="22"/>
    </row>
    <row r="37" spans="1:24" ht="13.5" customHeight="1" x14ac:dyDescent="0.25">
      <c r="A37" s="53" t="s">
        <v>38</v>
      </c>
      <c r="B37" s="175">
        <v>0</v>
      </c>
      <c r="C37" s="26">
        <v>0</v>
      </c>
      <c r="D37" s="177">
        <v>0</v>
      </c>
      <c r="E37" s="40">
        <v>0</v>
      </c>
      <c r="F37" s="40">
        <v>0</v>
      </c>
      <c r="G37" s="291">
        <v>0</v>
      </c>
      <c r="H37" s="302">
        <v>0</v>
      </c>
      <c r="I37" s="189"/>
      <c r="J37" s="137"/>
      <c r="K37" s="137"/>
      <c r="L37" s="137"/>
      <c r="M37" s="137"/>
      <c r="N37" s="137"/>
      <c r="O37" s="137"/>
      <c r="P37" s="137"/>
      <c r="R37" s="22"/>
      <c r="S37" s="22"/>
      <c r="T37" s="22"/>
      <c r="U37" s="22"/>
      <c r="V37" s="22"/>
      <c r="W37" s="22"/>
      <c r="X37" s="22"/>
    </row>
    <row r="38" spans="1:24" ht="13.5" customHeight="1" x14ac:dyDescent="0.25">
      <c r="A38" s="24" t="s">
        <v>39</v>
      </c>
      <c r="B38" s="175">
        <v>132482.25520000001</v>
      </c>
      <c r="C38" s="26">
        <v>135462.78884999998</v>
      </c>
      <c r="D38" s="177">
        <v>142480</v>
      </c>
      <c r="E38" s="40">
        <v>143594</v>
      </c>
      <c r="F38" s="40">
        <v>139552.5</v>
      </c>
      <c r="G38" s="291">
        <v>144312</v>
      </c>
      <c r="H38" s="302">
        <v>144459</v>
      </c>
      <c r="I38" s="189"/>
      <c r="J38" s="137"/>
      <c r="K38" s="137"/>
      <c r="L38" s="137"/>
      <c r="M38" s="137"/>
      <c r="N38" s="137"/>
      <c r="O38" s="137"/>
      <c r="P38" s="137"/>
      <c r="R38" s="22"/>
      <c r="S38" s="22"/>
      <c r="T38" s="22"/>
      <c r="U38" s="22"/>
      <c r="V38" s="22"/>
      <c r="W38" s="22"/>
      <c r="X38" s="22"/>
    </row>
    <row r="39" spans="1:24" ht="13.5" customHeight="1" x14ac:dyDescent="0.25">
      <c r="A39" s="53" t="s">
        <v>40</v>
      </c>
      <c r="B39" s="175">
        <v>0</v>
      </c>
      <c r="C39" s="26">
        <v>0</v>
      </c>
      <c r="D39" s="175">
        <v>0</v>
      </c>
      <c r="E39" s="28">
        <v>0</v>
      </c>
      <c r="F39" s="28">
        <v>0</v>
      </c>
      <c r="G39" s="55">
        <v>0</v>
      </c>
      <c r="H39" s="300">
        <v>0</v>
      </c>
      <c r="I39" s="189"/>
      <c r="J39" s="137"/>
      <c r="K39" s="137"/>
      <c r="L39" s="137"/>
      <c r="M39" s="137"/>
      <c r="N39" s="137"/>
      <c r="O39" s="137"/>
      <c r="P39" s="137"/>
      <c r="R39" s="22"/>
      <c r="S39" s="22"/>
      <c r="T39" s="22"/>
      <c r="U39" s="22"/>
      <c r="V39" s="22"/>
      <c r="W39" s="22"/>
      <c r="X39" s="22"/>
    </row>
    <row r="40" spans="1:24" ht="13.5" customHeight="1" x14ac:dyDescent="0.25">
      <c r="A40" s="53" t="s">
        <v>41</v>
      </c>
      <c r="B40" s="175">
        <v>91464.898979999954</v>
      </c>
      <c r="C40" s="26">
        <v>99118.360539999965</v>
      </c>
      <c r="D40" s="175">
        <v>487881</v>
      </c>
      <c r="E40" s="28">
        <v>478439.15908022481</v>
      </c>
      <c r="F40" s="28">
        <v>433627.88201296952</v>
      </c>
      <c r="G40" s="55">
        <v>379373.40505683597</v>
      </c>
      <c r="H40" s="300">
        <v>245310.37617304112</v>
      </c>
      <c r="I40" s="189"/>
      <c r="J40" s="137"/>
      <c r="K40" s="137"/>
      <c r="L40" s="137"/>
      <c r="M40" s="137"/>
      <c r="N40" s="137"/>
      <c r="O40" s="137"/>
      <c r="P40" s="137"/>
      <c r="R40" s="22"/>
      <c r="S40" s="22"/>
      <c r="T40" s="22"/>
      <c r="U40" s="22"/>
      <c r="V40" s="22"/>
      <c r="W40" s="22"/>
      <c r="X40" s="22"/>
    </row>
    <row r="41" spans="1:24" ht="13.5" customHeight="1" x14ac:dyDescent="0.25">
      <c r="A41" s="53" t="s">
        <v>88</v>
      </c>
      <c r="B41" s="175">
        <v>0</v>
      </c>
      <c r="C41" s="26">
        <v>519677.12297999999</v>
      </c>
      <c r="D41" s="175">
        <v>0</v>
      </c>
      <c r="E41" s="28">
        <v>244933</v>
      </c>
      <c r="F41" s="28">
        <v>0</v>
      </c>
      <c r="G41" s="55">
        <v>0</v>
      </c>
      <c r="H41" s="300">
        <v>0</v>
      </c>
      <c r="I41" s="189"/>
      <c r="J41" s="137"/>
      <c r="K41" s="137"/>
      <c r="L41" s="137"/>
      <c r="M41" s="137"/>
      <c r="N41" s="137"/>
      <c r="O41" s="137"/>
      <c r="P41" s="137"/>
      <c r="R41" s="22"/>
      <c r="S41" s="22"/>
      <c r="T41" s="22"/>
      <c r="U41" s="22"/>
      <c r="V41" s="22"/>
      <c r="W41" s="22"/>
      <c r="X41" s="22"/>
    </row>
    <row r="42" spans="1:24" ht="13.5" customHeight="1" x14ac:dyDescent="0.25">
      <c r="A42" s="53" t="s">
        <v>89</v>
      </c>
      <c r="B42" s="175">
        <v>0</v>
      </c>
      <c r="C42" s="26">
        <v>37624.289870000001</v>
      </c>
      <c r="D42" s="175">
        <v>7111</v>
      </c>
      <c r="E42" s="28">
        <v>0</v>
      </c>
      <c r="F42" s="28">
        <v>0</v>
      </c>
      <c r="G42" s="55">
        <v>0</v>
      </c>
      <c r="H42" s="300">
        <v>0</v>
      </c>
      <c r="I42" s="189"/>
      <c r="J42" s="137"/>
      <c r="K42" s="137"/>
      <c r="L42" s="137"/>
      <c r="M42" s="137"/>
      <c r="N42" s="137"/>
      <c r="O42" s="137"/>
      <c r="P42" s="137"/>
      <c r="R42" s="22"/>
      <c r="S42" s="22"/>
      <c r="T42" s="22"/>
      <c r="U42" s="22"/>
      <c r="V42" s="22"/>
      <c r="W42" s="22"/>
      <c r="X42" s="22"/>
    </row>
    <row r="43" spans="1:24" ht="13.5" customHeight="1" x14ac:dyDescent="0.25">
      <c r="A43" s="266" t="s">
        <v>42</v>
      </c>
      <c r="B43" s="175">
        <v>74305.482000000004</v>
      </c>
      <c r="C43" s="26">
        <v>44589.589529999997</v>
      </c>
      <c r="D43" s="175">
        <v>1750</v>
      </c>
      <c r="E43" s="28">
        <v>0</v>
      </c>
      <c r="F43" s="28">
        <v>0</v>
      </c>
      <c r="G43" s="55">
        <v>0</v>
      </c>
      <c r="H43" s="300">
        <v>0</v>
      </c>
      <c r="I43" s="189"/>
      <c r="J43" s="137"/>
      <c r="K43" s="137"/>
      <c r="L43" s="137"/>
      <c r="M43" s="137"/>
      <c r="N43" s="137"/>
      <c r="O43" s="137"/>
      <c r="P43" s="137"/>
      <c r="R43" s="22"/>
      <c r="S43" s="22"/>
      <c r="T43" s="22"/>
      <c r="U43" s="22"/>
      <c r="V43" s="22"/>
      <c r="W43" s="22"/>
      <c r="X43" s="22"/>
    </row>
    <row r="44" spans="1:24" ht="13.5" customHeight="1" x14ac:dyDescent="0.25">
      <c r="A44" s="53" t="s">
        <v>43</v>
      </c>
      <c r="B44" s="177">
        <v>303.34433000000001</v>
      </c>
      <c r="C44" s="26">
        <v>338.89035000000001</v>
      </c>
      <c r="D44" s="177">
        <v>328</v>
      </c>
      <c r="E44" s="40">
        <v>328</v>
      </c>
      <c r="F44" s="40">
        <v>328</v>
      </c>
      <c r="G44" s="291">
        <v>328</v>
      </c>
      <c r="H44" s="302">
        <v>328</v>
      </c>
      <c r="I44" s="189"/>
      <c r="J44" s="137"/>
      <c r="K44" s="137"/>
      <c r="L44" s="137"/>
      <c r="M44" s="137"/>
      <c r="N44" s="137"/>
      <c r="O44" s="137"/>
      <c r="P44" s="137"/>
      <c r="R44" s="22"/>
      <c r="S44" s="22"/>
      <c r="T44" s="22"/>
      <c r="U44" s="22"/>
      <c r="V44" s="22"/>
      <c r="W44" s="22"/>
      <c r="X44" s="22"/>
    </row>
    <row r="45" spans="1:24" ht="13.5" customHeight="1" x14ac:dyDescent="0.25">
      <c r="A45" s="56" t="s">
        <v>10</v>
      </c>
      <c r="B45" s="177">
        <v>82.45478</v>
      </c>
      <c r="C45" s="26">
        <v>81.658119999999997</v>
      </c>
      <c r="D45" s="177">
        <v>82</v>
      </c>
      <c r="E45" s="40">
        <v>82</v>
      </c>
      <c r="F45" s="40">
        <v>82</v>
      </c>
      <c r="G45" s="291">
        <v>82</v>
      </c>
      <c r="H45" s="302">
        <v>82</v>
      </c>
      <c r="I45" s="189"/>
      <c r="J45" s="137"/>
      <c r="K45" s="137"/>
      <c r="L45" s="137"/>
      <c r="M45" s="137"/>
      <c r="N45" s="137"/>
      <c r="O45" s="137"/>
      <c r="P45" s="137"/>
      <c r="R45" s="22"/>
      <c r="S45" s="22"/>
      <c r="T45" s="22"/>
      <c r="U45" s="22"/>
      <c r="V45" s="22"/>
      <c r="W45" s="22"/>
      <c r="X45" s="22"/>
    </row>
    <row r="46" spans="1:24" ht="13.5" customHeight="1" x14ac:dyDescent="0.25">
      <c r="A46" s="56" t="s">
        <v>11</v>
      </c>
      <c r="B46" s="177">
        <v>220.88954999999999</v>
      </c>
      <c r="C46" s="26">
        <v>257.23223000000002</v>
      </c>
      <c r="D46" s="177">
        <v>246</v>
      </c>
      <c r="E46" s="40">
        <v>246</v>
      </c>
      <c r="F46" s="40">
        <v>246</v>
      </c>
      <c r="G46" s="291">
        <v>246</v>
      </c>
      <c r="H46" s="302">
        <v>246</v>
      </c>
      <c r="I46" s="189"/>
      <c r="J46" s="137"/>
      <c r="K46" s="137"/>
      <c r="L46" s="137"/>
      <c r="M46" s="137"/>
      <c r="N46" s="137"/>
      <c r="O46" s="137"/>
      <c r="P46" s="137"/>
      <c r="R46" s="22"/>
      <c r="S46" s="22"/>
      <c r="T46" s="22"/>
      <c r="U46" s="22"/>
      <c r="V46" s="22"/>
      <c r="W46" s="22"/>
      <c r="X46" s="22"/>
    </row>
    <row r="47" spans="1:24" ht="13.5" customHeight="1" x14ac:dyDescent="0.25">
      <c r="A47" s="53" t="s">
        <v>44</v>
      </c>
      <c r="B47" s="177">
        <v>1619.40786</v>
      </c>
      <c r="C47" s="26">
        <v>1222.8538599999999</v>
      </c>
      <c r="D47" s="177">
        <v>1000</v>
      </c>
      <c r="E47" s="40">
        <v>1000</v>
      </c>
      <c r="F47" s="40">
        <v>1000</v>
      </c>
      <c r="G47" s="291">
        <v>1000</v>
      </c>
      <c r="H47" s="302">
        <v>1000</v>
      </c>
      <c r="I47" s="189"/>
      <c r="J47" s="137"/>
      <c r="K47" s="137"/>
      <c r="L47" s="137"/>
      <c r="M47" s="137"/>
      <c r="N47" s="137"/>
      <c r="O47" s="137"/>
      <c r="P47" s="137"/>
      <c r="R47" s="22"/>
      <c r="S47" s="22"/>
      <c r="T47" s="22"/>
      <c r="U47" s="22"/>
      <c r="V47" s="22"/>
      <c r="W47" s="22"/>
      <c r="X47" s="22"/>
    </row>
    <row r="48" spans="1:24" ht="13.5" customHeight="1" x14ac:dyDescent="0.25">
      <c r="A48" s="53" t="s">
        <v>45</v>
      </c>
      <c r="B48" s="177">
        <v>30419.05041</v>
      </c>
      <c r="C48" s="54">
        <v>29606.884010000002</v>
      </c>
      <c r="D48" s="177">
        <v>30288</v>
      </c>
      <c r="E48" s="40">
        <v>30962</v>
      </c>
      <c r="F48" s="40">
        <v>31691</v>
      </c>
      <c r="G48" s="291">
        <v>21012</v>
      </c>
      <c r="H48" s="302">
        <v>21544</v>
      </c>
      <c r="I48" s="189"/>
      <c r="J48" s="137"/>
      <c r="K48" s="137"/>
      <c r="L48" s="137"/>
      <c r="M48" s="137"/>
      <c r="N48" s="137"/>
      <c r="O48" s="137"/>
      <c r="P48" s="137"/>
      <c r="R48" s="22"/>
      <c r="S48" s="22"/>
      <c r="T48" s="22"/>
      <c r="U48" s="22"/>
      <c r="V48" s="22"/>
      <c r="W48" s="22"/>
      <c r="X48" s="22"/>
    </row>
    <row r="49" spans="1:24" ht="13.5" customHeight="1" x14ac:dyDescent="0.25">
      <c r="A49" s="354" t="s">
        <v>93</v>
      </c>
      <c r="B49" s="177"/>
      <c r="C49" s="54"/>
      <c r="D49" s="177">
        <v>0</v>
      </c>
      <c r="E49" s="40">
        <v>61618</v>
      </c>
      <c r="F49" s="40">
        <v>94002</v>
      </c>
      <c r="G49" s="291">
        <v>96119</v>
      </c>
      <c r="H49" s="302">
        <v>97797</v>
      </c>
      <c r="I49" s="189"/>
      <c r="J49" s="137"/>
      <c r="K49" s="137"/>
      <c r="L49" s="137"/>
      <c r="M49" s="137"/>
      <c r="N49" s="137"/>
      <c r="O49" s="137"/>
      <c r="P49" s="137"/>
      <c r="R49" s="22"/>
      <c r="S49" s="22"/>
      <c r="T49" s="22"/>
      <c r="U49" s="22"/>
      <c r="V49" s="22"/>
      <c r="W49" s="22"/>
      <c r="X49" s="22"/>
    </row>
    <row r="50" spans="1:24" ht="13.5" customHeight="1" x14ac:dyDescent="0.25">
      <c r="A50" s="358" t="s">
        <v>97</v>
      </c>
      <c r="B50" s="177"/>
      <c r="C50" s="54"/>
      <c r="D50" s="177">
        <v>0</v>
      </c>
      <c r="E50" s="40">
        <v>574140</v>
      </c>
      <c r="F50" s="40">
        <v>802596</v>
      </c>
      <c r="G50" s="291">
        <v>838582</v>
      </c>
      <c r="H50" s="302">
        <v>878930</v>
      </c>
      <c r="I50" s="189"/>
      <c r="J50" s="137"/>
      <c r="K50" s="137"/>
      <c r="L50" s="137"/>
      <c r="M50" s="137"/>
      <c r="N50" s="137"/>
      <c r="O50" s="137"/>
      <c r="P50" s="137"/>
      <c r="R50" s="22"/>
      <c r="S50" s="22"/>
      <c r="T50" s="22"/>
      <c r="U50" s="22"/>
      <c r="V50" s="22"/>
      <c r="W50" s="22"/>
      <c r="X50" s="22"/>
    </row>
    <row r="51" spans="1:24" ht="13.5" customHeight="1" x14ac:dyDescent="0.25">
      <c r="A51" s="53" t="s">
        <v>46</v>
      </c>
      <c r="B51" s="177">
        <v>9.0853400000000022</v>
      </c>
      <c r="C51" s="54">
        <v>7.7539400000000001</v>
      </c>
      <c r="D51" s="38">
        <v>5</v>
      </c>
      <c r="E51" s="40">
        <v>0</v>
      </c>
      <c r="F51" s="40">
        <v>0</v>
      </c>
      <c r="G51" s="291">
        <v>0</v>
      </c>
      <c r="H51" s="302">
        <v>0</v>
      </c>
      <c r="I51" s="189"/>
      <c r="J51" s="137"/>
      <c r="K51" s="137"/>
      <c r="L51" s="137"/>
      <c r="M51" s="137"/>
      <c r="N51" s="137"/>
      <c r="O51" s="137"/>
      <c r="P51" s="137"/>
      <c r="R51" s="22"/>
      <c r="S51" s="22"/>
      <c r="T51" s="22"/>
      <c r="U51" s="22"/>
      <c r="V51" s="22"/>
      <c r="W51" s="22"/>
      <c r="X51" s="22"/>
    </row>
    <row r="52" spans="1:24" ht="13.5" customHeight="1" x14ac:dyDescent="0.25">
      <c r="A52" s="24" t="s">
        <v>82</v>
      </c>
      <c r="B52" s="25">
        <v>120912.64838000003</v>
      </c>
      <c r="C52" s="26">
        <v>134375.51601000002</v>
      </c>
      <c r="D52" s="27">
        <v>144506</v>
      </c>
      <c r="E52" s="28">
        <v>152725</v>
      </c>
      <c r="F52" s="28">
        <v>162043</v>
      </c>
      <c r="G52" s="55">
        <v>168732</v>
      </c>
      <c r="H52" s="300">
        <v>175475</v>
      </c>
      <c r="I52" s="189"/>
      <c r="J52" s="137"/>
      <c r="K52" s="137"/>
      <c r="L52" s="137"/>
      <c r="M52" s="137"/>
      <c r="N52" s="137"/>
      <c r="O52" s="137"/>
      <c r="P52" s="137"/>
      <c r="R52" s="22"/>
      <c r="S52" s="22"/>
      <c r="T52" s="22"/>
      <c r="U52" s="22"/>
      <c r="V52" s="22"/>
      <c r="W52" s="22"/>
      <c r="X52" s="22"/>
    </row>
    <row r="53" spans="1:24" ht="13.5" customHeight="1" x14ac:dyDescent="0.25">
      <c r="A53" s="36" t="s">
        <v>10</v>
      </c>
      <c r="B53" s="25">
        <v>88206.185100000032</v>
      </c>
      <c r="C53" s="26">
        <v>100527.66435000001</v>
      </c>
      <c r="D53" s="27">
        <v>109423</v>
      </c>
      <c r="E53" s="28">
        <v>115803</v>
      </c>
      <c r="F53" s="28">
        <v>123215</v>
      </c>
      <c r="G53" s="55">
        <v>127846</v>
      </c>
      <c r="H53" s="300">
        <v>132975</v>
      </c>
      <c r="I53" s="189"/>
      <c r="J53" s="137"/>
      <c r="K53" s="137"/>
      <c r="L53" s="137"/>
      <c r="M53" s="137"/>
      <c r="N53" s="137"/>
      <c r="O53" s="137"/>
      <c r="P53" s="137"/>
      <c r="R53" s="22"/>
      <c r="S53" s="22"/>
      <c r="T53" s="22"/>
      <c r="U53" s="22"/>
      <c r="V53" s="22"/>
      <c r="W53" s="22"/>
      <c r="X53" s="22"/>
    </row>
    <row r="54" spans="1:24" ht="14.25" customHeight="1" x14ac:dyDescent="0.25">
      <c r="A54" s="57" t="s">
        <v>11</v>
      </c>
      <c r="B54" s="25">
        <v>526.25009</v>
      </c>
      <c r="C54" s="26">
        <v>630.63604999999995</v>
      </c>
      <c r="D54" s="27">
        <v>0</v>
      </c>
      <c r="E54" s="28">
        <v>0</v>
      </c>
      <c r="F54" s="28">
        <v>0</v>
      </c>
      <c r="G54" s="55">
        <v>0</v>
      </c>
      <c r="H54" s="300">
        <v>0</v>
      </c>
      <c r="I54" s="189"/>
      <c r="J54" s="137"/>
      <c r="K54" s="137"/>
      <c r="L54" s="137"/>
      <c r="M54" s="137"/>
      <c r="N54" s="137"/>
      <c r="O54" s="137"/>
      <c r="P54" s="137"/>
      <c r="R54" s="22"/>
      <c r="S54" s="22"/>
      <c r="T54" s="22"/>
      <c r="U54" s="22"/>
      <c r="V54" s="22"/>
      <c r="W54" s="22"/>
      <c r="X54" s="22"/>
    </row>
    <row r="55" spans="1:24" ht="14.25" customHeight="1" x14ac:dyDescent="0.25">
      <c r="A55" s="58" t="s">
        <v>12</v>
      </c>
      <c r="B55" s="25">
        <v>0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300">
        <v>0</v>
      </c>
      <c r="I55" s="189"/>
      <c r="J55" s="137"/>
      <c r="K55" s="137"/>
      <c r="L55" s="137"/>
      <c r="M55" s="137"/>
      <c r="N55" s="137"/>
      <c r="O55" s="137"/>
      <c r="P55" s="137"/>
      <c r="R55" s="22"/>
      <c r="S55" s="22"/>
      <c r="T55" s="22"/>
      <c r="U55" s="22"/>
      <c r="V55" s="22"/>
      <c r="W55" s="22"/>
      <c r="X55" s="22"/>
    </row>
    <row r="56" spans="1:24" ht="14.25" customHeight="1" x14ac:dyDescent="0.25">
      <c r="A56" s="36" t="s">
        <v>49</v>
      </c>
      <c r="B56" s="25">
        <v>32180.213190000002</v>
      </c>
      <c r="C56" s="26">
        <v>33217.215609999999</v>
      </c>
      <c r="D56" s="27">
        <v>35083</v>
      </c>
      <c r="E56" s="28">
        <v>36922</v>
      </c>
      <c r="F56" s="28">
        <v>38828</v>
      </c>
      <c r="G56" s="55">
        <v>40886</v>
      </c>
      <c r="H56" s="300">
        <v>42500</v>
      </c>
      <c r="I56" s="189"/>
      <c r="J56" s="137"/>
      <c r="K56" s="137"/>
      <c r="L56" s="137"/>
      <c r="M56" s="137"/>
      <c r="N56" s="137"/>
      <c r="O56" s="137"/>
      <c r="P56" s="137"/>
      <c r="R56" s="22"/>
      <c r="S56" s="22"/>
      <c r="T56" s="22"/>
      <c r="U56" s="22"/>
      <c r="V56" s="22"/>
      <c r="W56" s="22"/>
      <c r="X56" s="22"/>
    </row>
    <row r="57" spans="1:24" ht="14.25" customHeight="1" x14ac:dyDescent="0.25">
      <c r="A57" s="59" t="s">
        <v>50</v>
      </c>
      <c r="B57" s="25">
        <v>0.35543000000000013</v>
      </c>
      <c r="C57" s="26">
        <v>0.86316000000000015</v>
      </c>
      <c r="D57" s="27">
        <v>0</v>
      </c>
      <c r="E57" s="28">
        <v>0</v>
      </c>
      <c r="F57" s="28">
        <v>0</v>
      </c>
      <c r="G57" s="55">
        <v>0</v>
      </c>
      <c r="H57" s="300">
        <v>0</v>
      </c>
      <c r="I57" s="189"/>
      <c r="J57" s="137"/>
      <c r="K57" s="137"/>
      <c r="L57" s="137"/>
      <c r="M57" s="137"/>
      <c r="N57" s="137"/>
      <c r="O57" s="137"/>
      <c r="P57" s="137"/>
      <c r="R57" s="22"/>
      <c r="S57" s="22"/>
      <c r="T57" s="22"/>
      <c r="U57" s="22"/>
      <c r="V57" s="22"/>
      <c r="W57" s="22"/>
      <c r="X57" s="22"/>
    </row>
    <row r="58" spans="1:24" ht="14.25" customHeight="1" x14ac:dyDescent="0.25">
      <c r="A58" s="59" t="s">
        <v>51</v>
      </c>
      <c r="B58" s="25">
        <v>-24.559460000000023</v>
      </c>
      <c r="C58" s="26">
        <v>898.31369999999993</v>
      </c>
      <c r="D58" s="27">
        <v>-37</v>
      </c>
      <c r="E58" s="28">
        <v>0</v>
      </c>
      <c r="F58" s="28">
        <v>0</v>
      </c>
      <c r="G58" s="55">
        <v>0</v>
      </c>
      <c r="H58" s="300">
        <v>0</v>
      </c>
      <c r="I58" s="189"/>
      <c r="J58" s="137"/>
      <c r="K58" s="137"/>
      <c r="L58" s="137"/>
      <c r="M58" s="137"/>
      <c r="N58" s="137"/>
      <c r="O58" s="137"/>
      <c r="P58" s="137"/>
      <c r="R58" s="22"/>
      <c r="S58" s="22"/>
      <c r="T58" s="22"/>
      <c r="U58" s="22"/>
      <c r="V58" s="22"/>
      <c r="W58" s="22"/>
      <c r="X58" s="22"/>
    </row>
    <row r="59" spans="1:24" ht="14.25" customHeight="1" x14ac:dyDescent="0.25">
      <c r="A59" s="59" t="s">
        <v>52</v>
      </c>
      <c r="B59" s="25">
        <v>88230.389130000025</v>
      </c>
      <c r="C59" s="26">
        <v>99628.48749</v>
      </c>
      <c r="D59" s="27">
        <v>109460</v>
      </c>
      <c r="E59" s="28">
        <v>115803</v>
      </c>
      <c r="F59" s="28">
        <v>123215</v>
      </c>
      <c r="G59" s="55">
        <v>127846</v>
      </c>
      <c r="H59" s="300">
        <v>132975</v>
      </c>
      <c r="I59" s="189"/>
      <c r="J59" s="137"/>
      <c r="K59" s="137"/>
      <c r="L59" s="137"/>
      <c r="M59" s="137"/>
      <c r="N59" s="137"/>
      <c r="O59" s="137"/>
      <c r="P59" s="137"/>
      <c r="R59" s="22"/>
      <c r="S59" s="22"/>
      <c r="T59" s="22"/>
      <c r="U59" s="22"/>
      <c r="V59" s="22"/>
      <c r="W59" s="22"/>
      <c r="X59" s="22"/>
    </row>
    <row r="60" spans="1:24" ht="14.25" customHeight="1" thickBot="1" x14ac:dyDescent="0.3">
      <c r="A60" s="60" t="s">
        <v>53</v>
      </c>
      <c r="B60" s="61">
        <v>32180.213190000002</v>
      </c>
      <c r="C60" s="62">
        <v>33217.215609999999</v>
      </c>
      <c r="D60" s="63">
        <v>35083</v>
      </c>
      <c r="E60" s="64">
        <v>36922</v>
      </c>
      <c r="F60" s="64">
        <v>38828</v>
      </c>
      <c r="G60" s="292">
        <v>40886</v>
      </c>
      <c r="H60" s="303">
        <v>42500</v>
      </c>
      <c r="I60" s="189"/>
      <c r="J60" s="137"/>
      <c r="K60" s="137"/>
      <c r="L60" s="137"/>
      <c r="M60" s="137"/>
      <c r="N60" s="137"/>
      <c r="O60" s="137"/>
      <c r="P60" s="137"/>
      <c r="R60" s="22"/>
      <c r="S60" s="22"/>
      <c r="T60" s="22"/>
      <c r="U60" s="22"/>
      <c r="V60" s="22"/>
      <c r="W60" s="22"/>
      <c r="X60" s="22"/>
    </row>
    <row r="61" spans="1:24" ht="13.5" customHeight="1" x14ac:dyDescent="0.25">
      <c r="A61" s="16" t="s">
        <v>54</v>
      </c>
      <c r="B61" s="174">
        <f t="shared" ref="B61:H61" si="11">B62+B67</f>
        <v>14197309.63225</v>
      </c>
      <c r="C61" s="66">
        <f t="shared" si="11"/>
        <v>15307132.066190036</v>
      </c>
      <c r="D61" s="174">
        <f t="shared" si="11"/>
        <v>17076195</v>
      </c>
      <c r="E61" s="68">
        <f t="shared" si="11"/>
        <v>18047877.666666668</v>
      </c>
      <c r="F61" s="68">
        <f t="shared" si="11"/>
        <v>18978555</v>
      </c>
      <c r="G61" s="293">
        <f t="shared" si="11"/>
        <v>19901408.833333332</v>
      </c>
      <c r="H61" s="299">
        <f t="shared" si="11"/>
        <v>20318733.166666668</v>
      </c>
      <c r="I61" s="189"/>
      <c r="J61" s="137"/>
      <c r="K61" s="137"/>
      <c r="L61" s="137"/>
      <c r="M61" s="137"/>
      <c r="N61" s="137"/>
      <c r="O61" s="137"/>
      <c r="P61" s="137"/>
      <c r="R61" s="22"/>
      <c r="S61" s="22"/>
      <c r="T61" s="22"/>
      <c r="U61" s="22"/>
      <c r="V61" s="22"/>
      <c r="W61" s="22"/>
      <c r="X61" s="22"/>
    </row>
    <row r="62" spans="1:24" ht="13.5" customHeight="1" x14ac:dyDescent="0.25">
      <c r="A62" s="73" t="s">
        <v>55</v>
      </c>
      <c r="B62" s="176">
        <f>B63+B66</f>
        <v>9509246.4762800001</v>
      </c>
      <c r="C62" s="43">
        <f t="shared" ref="C62:H62" si="12">C63+C66</f>
        <v>10143930.982450003</v>
      </c>
      <c r="D62" s="176">
        <f t="shared" si="12"/>
        <v>11210227</v>
      </c>
      <c r="E62" s="45">
        <f t="shared" si="12"/>
        <v>11782510.000000002</v>
      </c>
      <c r="F62" s="45">
        <f t="shared" si="12"/>
        <v>12373119.5</v>
      </c>
      <c r="G62" s="290">
        <f t="shared" si="12"/>
        <v>12972989.666666666</v>
      </c>
      <c r="H62" s="301">
        <f t="shared" si="12"/>
        <v>13504202</v>
      </c>
      <c r="I62" s="189"/>
      <c r="J62" s="137"/>
      <c r="K62" s="137"/>
      <c r="L62" s="137"/>
      <c r="M62" s="137"/>
      <c r="N62" s="137"/>
      <c r="O62" s="137"/>
      <c r="P62" s="137"/>
      <c r="R62" s="22"/>
      <c r="S62" s="22"/>
      <c r="T62" s="22"/>
      <c r="U62" s="22"/>
      <c r="V62" s="22"/>
      <c r="W62" s="22"/>
      <c r="X62" s="22"/>
    </row>
    <row r="63" spans="1:24" s="3" customFormat="1" ht="13.5" customHeight="1" x14ac:dyDescent="0.25">
      <c r="A63" s="29" t="s">
        <v>56</v>
      </c>
      <c r="B63" s="175">
        <f>B64+B65</f>
        <v>9509246.4762800001</v>
      </c>
      <c r="C63" s="26">
        <f t="shared" ref="C63:H63" si="13">C64+C65</f>
        <v>10143930.982450003</v>
      </c>
      <c r="D63" s="175">
        <f t="shared" si="13"/>
        <v>11210227</v>
      </c>
      <c r="E63" s="28">
        <f t="shared" si="13"/>
        <v>11782510.000000002</v>
      </c>
      <c r="F63" s="28">
        <f t="shared" si="13"/>
        <v>12373119.5</v>
      </c>
      <c r="G63" s="55">
        <f t="shared" si="13"/>
        <v>12972989.666666666</v>
      </c>
      <c r="H63" s="300">
        <f t="shared" si="13"/>
        <v>13504202</v>
      </c>
      <c r="I63" s="189"/>
      <c r="J63" s="137"/>
      <c r="K63" s="137"/>
      <c r="L63" s="137"/>
      <c r="M63" s="137"/>
      <c r="N63" s="137"/>
      <c r="O63" s="137"/>
      <c r="P63" s="137"/>
      <c r="R63" s="22"/>
      <c r="S63" s="22"/>
      <c r="T63" s="22"/>
      <c r="U63" s="22"/>
      <c r="V63" s="22"/>
      <c r="W63" s="22"/>
      <c r="X63" s="22"/>
    </row>
    <row r="64" spans="1:24" s="3" customFormat="1" ht="13.5" customHeight="1" x14ac:dyDescent="0.25">
      <c r="A64" s="29" t="s">
        <v>57</v>
      </c>
      <c r="B64" s="175">
        <v>9106359.8231199998</v>
      </c>
      <c r="C64" s="26">
        <v>9895424.0569000021</v>
      </c>
      <c r="D64" s="175">
        <v>10790151</v>
      </c>
      <c r="E64" s="28">
        <v>11563780.000000002</v>
      </c>
      <c r="F64" s="28">
        <v>12154347.5</v>
      </c>
      <c r="G64" s="55">
        <v>12754751.666666666</v>
      </c>
      <c r="H64" s="300">
        <v>13287161</v>
      </c>
      <c r="I64" s="189"/>
      <c r="J64" s="137"/>
      <c r="K64" s="137"/>
      <c r="L64" s="137"/>
      <c r="M64" s="137"/>
      <c r="N64" s="137"/>
      <c r="O64" s="137"/>
      <c r="P64" s="137"/>
      <c r="R64" s="22"/>
      <c r="S64" s="22"/>
      <c r="T64" s="22"/>
      <c r="U64" s="22"/>
      <c r="V64" s="22"/>
      <c r="W64" s="22"/>
      <c r="X64" s="22"/>
    </row>
    <row r="65" spans="1:24" s="3" customFormat="1" ht="13.5" customHeight="1" x14ac:dyDescent="0.25">
      <c r="A65" s="29" t="s">
        <v>58</v>
      </c>
      <c r="B65" s="175">
        <v>402886.65315999999</v>
      </c>
      <c r="C65" s="26">
        <v>248506.92555000001</v>
      </c>
      <c r="D65" s="175">
        <v>420076</v>
      </c>
      <c r="E65" s="28">
        <v>218730</v>
      </c>
      <c r="F65" s="28">
        <v>218772</v>
      </c>
      <c r="G65" s="55">
        <v>218238</v>
      </c>
      <c r="H65" s="300">
        <v>217041</v>
      </c>
      <c r="I65" s="189"/>
      <c r="J65" s="137"/>
      <c r="K65" s="137"/>
      <c r="L65" s="137"/>
      <c r="M65" s="137"/>
      <c r="N65" s="137"/>
      <c r="O65" s="137"/>
      <c r="P65" s="137"/>
      <c r="R65" s="22"/>
      <c r="S65" s="22"/>
      <c r="T65" s="22"/>
      <c r="U65" s="22"/>
      <c r="V65" s="22"/>
      <c r="W65" s="22"/>
      <c r="X65" s="22"/>
    </row>
    <row r="66" spans="1:24" s="3" customFormat="1" ht="13.5" customHeight="1" x14ac:dyDescent="0.25">
      <c r="A66" s="29" t="s">
        <v>83</v>
      </c>
      <c r="B66" s="175">
        <v>0</v>
      </c>
      <c r="C66" s="26">
        <v>0</v>
      </c>
      <c r="D66" s="175">
        <v>0</v>
      </c>
      <c r="E66" s="28">
        <v>0</v>
      </c>
      <c r="F66" s="28">
        <v>0</v>
      </c>
      <c r="G66" s="55">
        <v>0</v>
      </c>
      <c r="H66" s="300">
        <v>0</v>
      </c>
      <c r="I66" s="189"/>
      <c r="J66" s="137"/>
      <c r="K66" s="137"/>
      <c r="L66" s="137"/>
      <c r="M66" s="137"/>
      <c r="N66" s="137"/>
      <c r="O66" s="137"/>
      <c r="P66" s="137"/>
      <c r="R66" s="22"/>
      <c r="S66" s="22"/>
      <c r="T66" s="22"/>
      <c r="U66" s="22"/>
      <c r="V66" s="22"/>
      <c r="W66" s="22"/>
      <c r="X66" s="22"/>
    </row>
    <row r="67" spans="1:24" s="3" customFormat="1" ht="13.5" customHeight="1" x14ac:dyDescent="0.25">
      <c r="A67" s="73" t="s">
        <v>59</v>
      </c>
      <c r="B67" s="176">
        <f t="shared" ref="B67:H67" si="14">B68</f>
        <v>4688063.1559700007</v>
      </c>
      <c r="C67" s="43">
        <f t="shared" si="14"/>
        <v>5163201.0837400332</v>
      </c>
      <c r="D67" s="176">
        <f t="shared" si="14"/>
        <v>5865968</v>
      </c>
      <c r="E67" s="45">
        <f t="shared" si="14"/>
        <v>6265367.666666666</v>
      </c>
      <c r="F67" s="45">
        <f t="shared" si="14"/>
        <v>6605435.5</v>
      </c>
      <c r="G67" s="290">
        <f t="shared" si="14"/>
        <v>6928419.166666667</v>
      </c>
      <c r="H67" s="301">
        <f t="shared" si="14"/>
        <v>6814531.166666667</v>
      </c>
      <c r="I67" s="189"/>
      <c r="J67" s="137"/>
      <c r="K67" s="137"/>
      <c r="L67" s="137"/>
      <c r="M67" s="137"/>
      <c r="N67" s="137"/>
      <c r="O67" s="137"/>
      <c r="P67" s="137"/>
      <c r="R67" s="22"/>
      <c r="S67" s="22"/>
      <c r="T67" s="22"/>
      <c r="U67" s="22"/>
      <c r="V67" s="22"/>
      <c r="W67" s="22"/>
      <c r="X67" s="22"/>
    </row>
    <row r="68" spans="1:24" s="3" customFormat="1" ht="13.5" customHeight="1" x14ac:dyDescent="0.25">
      <c r="A68" s="29" t="s">
        <v>56</v>
      </c>
      <c r="B68" s="175">
        <v>4688063.1559700007</v>
      </c>
      <c r="C68" s="26">
        <v>5163201.0837400332</v>
      </c>
      <c r="D68" s="175">
        <v>5865968</v>
      </c>
      <c r="E68" s="28">
        <v>6265367.666666666</v>
      </c>
      <c r="F68" s="28">
        <v>6605435.5</v>
      </c>
      <c r="G68" s="55">
        <v>6928419.166666667</v>
      </c>
      <c r="H68" s="300">
        <v>6814531.166666667</v>
      </c>
      <c r="I68" s="189"/>
      <c r="J68" s="137"/>
      <c r="K68" s="137"/>
      <c r="L68" s="137"/>
      <c r="M68" s="137"/>
      <c r="N68" s="137"/>
      <c r="O68" s="137"/>
      <c r="P68" s="137"/>
      <c r="R68" s="22"/>
      <c r="S68" s="22"/>
      <c r="T68" s="22"/>
      <c r="U68" s="22"/>
      <c r="V68" s="22"/>
      <c r="W68" s="22"/>
      <c r="X68" s="22"/>
    </row>
    <row r="69" spans="1:24" s="3" customFormat="1" ht="14.25" customHeight="1" thickBot="1" x14ac:dyDescent="0.3">
      <c r="A69" s="77" t="s">
        <v>60</v>
      </c>
      <c r="B69" s="177">
        <v>36885</v>
      </c>
      <c r="C69" s="54">
        <v>47174</v>
      </c>
      <c r="D69" s="177">
        <v>45434</v>
      </c>
      <c r="E69" s="40">
        <v>46353</v>
      </c>
      <c r="F69" s="40">
        <v>45991</v>
      </c>
      <c r="G69" s="291">
        <v>44295</v>
      </c>
      <c r="H69" s="302">
        <v>42249</v>
      </c>
      <c r="I69" s="189"/>
      <c r="J69" s="137"/>
      <c r="K69" s="137"/>
      <c r="L69" s="137"/>
      <c r="M69" s="137"/>
      <c r="N69" s="137"/>
      <c r="O69" s="137"/>
      <c r="P69" s="137"/>
      <c r="R69" s="22"/>
      <c r="S69" s="22"/>
      <c r="T69" s="22"/>
      <c r="U69" s="22"/>
      <c r="V69" s="22"/>
      <c r="W69" s="22"/>
      <c r="X69" s="22"/>
    </row>
    <row r="70" spans="1:24" s="3" customFormat="1" ht="14.25" customHeight="1" thickBot="1" x14ac:dyDescent="0.3">
      <c r="A70" s="79" t="s">
        <v>61</v>
      </c>
      <c r="B70" s="178">
        <f t="shared" ref="B70:H70" si="15">B36+B33+B28+B17+B5</f>
        <v>20030614.538119998</v>
      </c>
      <c r="C70" s="81">
        <f t="shared" si="15"/>
        <v>22232078.719409999</v>
      </c>
      <c r="D70" s="178">
        <f t="shared" si="15"/>
        <v>23211740</v>
      </c>
      <c r="E70" s="83">
        <f t="shared" si="15"/>
        <v>26907222.197849896</v>
      </c>
      <c r="F70" s="83">
        <f t="shared" si="15"/>
        <v>28420201.551981132</v>
      </c>
      <c r="G70" s="243">
        <f t="shared" si="15"/>
        <v>28827131.89125916</v>
      </c>
      <c r="H70" s="313">
        <f t="shared" si="15"/>
        <v>29609432.884986322</v>
      </c>
      <c r="I70" s="189"/>
      <c r="J70" s="137"/>
      <c r="K70" s="137"/>
      <c r="L70" s="137"/>
      <c r="M70" s="137"/>
      <c r="N70" s="137"/>
      <c r="O70" s="137"/>
      <c r="P70" s="137"/>
      <c r="R70" s="22"/>
      <c r="S70" s="22"/>
      <c r="T70" s="22"/>
      <c r="U70" s="22"/>
      <c r="V70" s="22"/>
      <c r="W70" s="22"/>
      <c r="X70" s="22"/>
    </row>
    <row r="71" spans="1:24" s="3" customFormat="1" ht="13.5" customHeight="1" x14ac:dyDescent="0.25">
      <c r="A71" s="84" t="s">
        <v>62</v>
      </c>
      <c r="B71" s="175">
        <f>B9+B13+B16+B18+B19+B28+B45+B51+B53+B37+B38+B41+B42</f>
        <v>15484264.08591</v>
      </c>
      <c r="C71" s="86">
        <f>C9+C13+C16+C18+C19+C28+C45+C51+C53+C37+C38+C41+C42</f>
        <v>17384197.178571913</v>
      </c>
      <c r="D71" s="238">
        <f>D9+D13+D16+D18+D19+D28+D45+D51+D53+D37+D38+D41+D42+D40+D49+D50</f>
        <v>18393820</v>
      </c>
      <c r="E71" s="88">
        <f t="shared" ref="E71:H71" si="16">E9+E13+E16+E18+E19+E28+E45+E51+E53+E37+E38+E41+E42+E40+E49+E50</f>
        <v>22403118.877849896</v>
      </c>
      <c r="F71" s="88">
        <f t="shared" si="16"/>
        <v>23469368.591981135</v>
      </c>
      <c r="G71" s="308">
        <f t="shared" si="16"/>
        <v>23664859.423259158</v>
      </c>
      <c r="H71" s="305">
        <f t="shared" si="16"/>
        <v>24160483.184249997</v>
      </c>
      <c r="I71" s="189"/>
      <c r="J71" s="137"/>
      <c r="K71" s="137"/>
      <c r="L71" s="137"/>
      <c r="M71" s="137"/>
      <c r="N71" s="137"/>
      <c r="O71" s="137"/>
      <c r="P71" s="137"/>
      <c r="R71" s="22"/>
      <c r="S71" s="22"/>
      <c r="T71" s="22"/>
      <c r="U71" s="22"/>
      <c r="V71" s="22"/>
      <c r="W71" s="22"/>
      <c r="X71" s="22"/>
    </row>
    <row r="72" spans="1:24" s="3" customFormat="1" ht="13.5" customHeight="1" x14ac:dyDescent="0.25">
      <c r="A72" s="84" t="s">
        <v>63</v>
      </c>
      <c r="B72" s="238">
        <f>+B56</f>
        <v>32180.213190000002</v>
      </c>
      <c r="C72" s="86">
        <f t="shared" ref="C72:G72" si="17">+C56</f>
        <v>33217.215609999999</v>
      </c>
      <c r="D72" s="238">
        <f t="shared" si="17"/>
        <v>35083</v>
      </c>
      <c r="E72" s="88">
        <f t="shared" si="17"/>
        <v>36922</v>
      </c>
      <c r="F72" s="88">
        <f t="shared" si="17"/>
        <v>38828</v>
      </c>
      <c r="G72" s="308">
        <f t="shared" si="17"/>
        <v>40886</v>
      </c>
      <c r="H72" s="305">
        <f t="shared" ref="H72" si="18">+H56</f>
        <v>42500</v>
      </c>
      <c r="I72" s="189"/>
      <c r="J72" s="137"/>
      <c r="K72" s="137"/>
      <c r="L72" s="137"/>
      <c r="M72" s="137"/>
      <c r="N72" s="137"/>
      <c r="O72" s="137"/>
      <c r="P72" s="137"/>
      <c r="R72" s="22"/>
      <c r="S72" s="22"/>
      <c r="T72" s="22"/>
      <c r="U72" s="22"/>
      <c r="V72" s="22"/>
      <c r="W72" s="22"/>
      <c r="X72" s="22"/>
    </row>
    <row r="73" spans="1:24" s="3" customFormat="1" ht="13.5" customHeight="1" x14ac:dyDescent="0.25">
      <c r="A73" s="24" t="s">
        <v>64</v>
      </c>
      <c r="B73" s="238">
        <f t="shared" ref="B73:C73" si="19">B40+B39-B72+B56</f>
        <v>91464.898979999954</v>
      </c>
      <c r="C73" s="26">
        <f t="shared" si="19"/>
        <v>99118.360539999965</v>
      </c>
      <c r="D73" s="175">
        <v>0</v>
      </c>
      <c r="E73" s="28">
        <v>0</v>
      </c>
      <c r="F73" s="28">
        <v>0</v>
      </c>
      <c r="G73" s="55">
        <v>0</v>
      </c>
      <c r="H73" s="300">
        <v>0</v>
      </c>
      <c r="I73" s="189"/>
      <c r="J73" s="137"/>
      <c r="K73" s="137"/>
      <c r="L73" s="137"/>
      <c r="M73" s="137"/>
      <c r="N73" s="137"/>
      <c r="O73" s="137"/>
      <c r="P73" s="137"/>
      <c r="R73" s="22"/>
      <c r="S73" s="22"/>
      <c r="T73" s="22"/>
      <c r="U73" s="22"/>
      <c r="V73" s="22"/>
      <c r="W73" s="22"/>
      <c r="X73" s="22"/>
    </row>
    <row r="74" spans="1:24" s="3" customFormat="1" ht="13.5" customHeight="1" x14ac:dyDescent="0.25">
      <c r="A74" s="24" t="s">
        <v>65</v>
      </c>
      <c r="B74" s="175">
        <f t="shared" ref="B74:H74" si="20">B10+B34+B35+B46+B54+B14</f>
        <v>3236130.8835800006</v>
      </c>
      <c r="C74" s="26">
        <f t="shared" si="20"/>
        <v>3485712.1229096581</v>
      </c>
      <c r="D74" s="175">
        <f t="shared" si="20"/>
        <v>3617955</v>
      </c>
      <c r="E74" s="28">
        <f t="shared" si="20"/>
        <v>3235831.92</v>
      </c>
      <c r="F74" s="28">
        <f t="shared" si="20"/>
        <v>3536530.5933333337</v>
      </c>
      <c r="G74" s="55">
        <f t="shared" si="20"/>
        <v>3686773.358</v>
      </c>
      <c r="H74" s="300">
        <f t="shared" si="20"/>
        <v>3879708.5946876085</v>
      </c>
      <c r="I74" s="189"/>
      <c r="J74" s="137"/>
      <c r="K74" s="137"/>
      <c r="L74" s="137"/>
      <c r="M74" s="137"/>
      <c r="N74" s="137"/>
      <c r="O74" s="137"/>
      <c r="P74" s="137"/>
      <c r="R74" s="22"/>
      <c r="S74" s="22"/>
      <c r="T74" s="22"/>
      <c r="U74" s="22"/>
      <c r="V74" s="22"/>
      <c r="W74" s="22"/>
      <c r="X74" s="22"/>
    </row>
    <row r="75" spans="1:24" s="3" customFormat="1" ht="13.5" customHeight="1" x14ac:dyDescent="0.25">
      <c r="A75" s="24" t="s">
        <v>66</v>
      </c>
      <c r="B75" s="175">
        <f>B11+B55+B15</f>
        <v>1080230.5161900001</v>
      </c>
      <c r="C75" s="26">
        <f t="shared" ref="C75:H75" si="21">C11+C55+C15</f>
        <v>1154414.514378425</v>
      </c>
      <c r="D75" s="175">
        <f t="shared" si="21"/>
        <v>1131844</v>
      </c>
      <c r="E75" s="28">
        <f t="shared" si="21"/>
        <v>1199387.3999999999</v>
      </c>
      <c r="F75" s="28">
        <f t="shared" si="21"/>
        <v>1342783.3666666667</v>
      </c>
      <c r="G75" s="55">
        <f t="shared" si="21"/>
        <v>1412601.11</v>
      </c>
      <c r="H75" s="300">
        <f t="shared" si="21"/>
        <v>1504197.1060487197</v>
      </c>
      <c r="I75" s="189"/>
      <c r="J75" s="137"/>
      <c r="K75" s="137"/>
      <c r="L75" s="137"/>
      <c r="M75" s="137"/>
      <c r="N75" s="137"/>
      <c r="O75" s="137"/>
      <c r="P75" s="137"/>
      <c r="R75" s="22"/>
      <c r="S75" s="22"/>
      <c r="T75" s="22"/>
      <c r="U75" s="22"/>
      <c r="V75" s="22"/>
      <c r="W75" s="22"/>
      <c r="X75" s="22"/>
    </row>
    <row r="76" spans="1:24" ht="13.5" customHeight="1" x14ac:dyDescent="0.25">
      <c r="A76" s="24" t="s">
        <v>67</v>
      </c>
      <c r="B76" s="175">
        <f>+B43</f>
        <v>74305.482000000004</v>
      </c>
      <c r="C76" s="26">
        <f t="shared" ref="C76:G76" si="22">+C43</f>
        <v>44589.589529999997</v>
      </c>
      <c r="D76" s="175">
        <f t="shared" si="22"/>
        <v>1750</v>
      </c>
      <c r="E76" s="28">
        <f t="shared" si="22"/>
        <v>0</v>
      </c>
      <c r="F76" s="28">
        <f t="shared" si="22"/>
        <v>0</v>
      </c>
      <c r="G76" s="55">
        <f t="shared" si="22"/>
        <v>0</v>
      </c>
      <c r="H76" s="300">
        <f t="shared" ref="H76" si="23">+H43</f>
        <v>0</v>
      </c>
      <c r="I76" s="189"/>
      <c r="J76" s="137"/>
      <c r="K76" s="137"/>
      <c r="L76" s="137"/>
      <c r="M76" s="137"/>
      <c r="N76" s="137"/>
      <c r="O76" s="137"/>
      <c r="P76" s="137"/>
      <c r="R76" s="22"/>
      <c r="S76" s="22"/>
      <c r="T76" s="22"/>
      <c r="U76" s="22"/>
      <c r="V76" s="22"/>
      <c r="W76" s="22"/>
      <c r="X76" s="22"/>
    </row>
    <row r="77" spans="1:24" ht="13.5" customHeight="1" x14ac:dyDescent="0.25">
      <c r="A77" s="24" t="s">
        <v>68</v>
      </c>
      <c r="B77" s="175">
        <f t="shared" ref="B77:G77" si="24">B47+B48</f>
        <v>32038.458269999999</v>
      </c>
      <c r="C77" s="26">
        <f t="shared" si="24"/>
        <v>30829.737870000001</v>
      </c>
      <c r="D77" s="175">
        <f t="shared" si="24"/>
        <v>31288</v>
      </c>
      <c r="E77" s="28">
        <f t="shared" si="24"/>
        <v>31962</v>
      </c>
      <c r="F77" s="28">
        <f t="shared" si="24"/>
        <v>32691</v>
      </c>
      <c r="G77" s="55">
        <f t="shared" si="24"/>
        <v>22012</v>
      </c>
      <c r="H77" s="300">
        <f t="shared" ref="H77" si="25">H47+H48</f>
        <v>22544</v>
      </c>
      <c r="I77" s="189"/>
      <c r="J77" s="137"/>
      <c r="K77" s="137"/>
      <c r="L77" s="137"/>
      <c r="M77" s="137"/>
      <c r="N77" s="137"/>
      <c r="O77" s="137"/>
      <c r="P77" s="137"/>
      <c r="R77" s="22"/>
      <c r="S77" s="22"/>
      <c r="T77" s="22"/>
      <c r="U77" s="22"/>
      <c r="V77" s="22"/>
      <c r="W77" s="22"/>
      <c r="X77" s="22"/>
    </row>
    <row r="78" spans="1:24" ht="14.25" customHeight="1" thickBot="1" x14ac:dyDescent="0.3">
      <c r="A78" s="89" t="s">
        <v>69</v>
      </c>
      <c r="B78" s="179">
        <f t="shared" ref="B78:G78" si="26">B61</f>
        <v>14197309.63225</v>
      </c>
      <c r="C78" s="90">
        <f t="shared" si="26"/>
        <v>15307132.066190036</v>
      </c>
      <c r="D78" s="250">
        <f t="shared" si="26"/>
        <v>17076195</v>
      </c>
      <c r="E78" s="92">
        <f t="shared" si="26"/>
        <v>18047877.666666668</v>
      </c>
      <c r="F78" s="92">
        <f t="shared" si="26"/>
        <v>18978555</v>
      </c>
      <c r="G78" s="318">
        <f t="shared" si="26"/>
        <v>19901408.833333332</v>
      </c>
      <c r="H78" s="314">
        <f t="shared" ref="H78" si="27">H61</f>
        <v>20318733.166666668</v>
      </c>
      <c r="I78" s="189"/>
      <c r="J78" s="137"/>
      <c r="K78" s="137"/>
      <c r="L78" s="137"/>
      <c r="M78" s="137"/>
      <c r="N78" s="137"/>
      <c r="O78" s="137"/>
      <c r="P78" s="137"/>
      <c r="R78" s="22"/>
      <c r="S78" s="22"/>
      <c r="T78" s="22"/>
      <c r="U78" s="22"/>
      <c r="V78" s="22"/>
      <c r="W78" s="22"/>
      <c r="X78" s="22"/>
    </row>
    <row r="79" spans="1:24" ht="14.25" customHeight="1" thickBot="1" x14ac:dyDescent="0.3">
      <c r="A79" s="94" t="s">
        <v>70</v>
      </c>
      <c r="B79" s="178">
        <f t="shared" ref="B79:G79" si="28">B70+B78</f>
        <v>34227924.170369998</v>
      </c>
      <c r="C79" s="95">
        <f t="shared" si="28"/>
        <v>37539210.785600036</v>
      </c>
      <c r="D79" s="251">
        <f t="shared" si="28"/>
        <v>40287935</v>
      </c>
      <c r="E79" s="244">
        <f t="shared" si="28"/>
        <v>44955099.864516564</v>
      </c>
      <c r="F79" s="244">
        <f t="shared" si="28"/>
        <v>47398756.551981136</v>
      </c>
      <c r="G79" s="319">
        <f t="shared" si="28"/>
        <v>48728540.724592492</v>
      </c>
      <c r="H79" s="315">
        <f t="shared" ref="H79" si="29">H70+H78</f>
        <v>49928166.05165299</v>
      </c>
      <c r="I79" s="189"/>
      <c r="J79" s="137"/>
      <c r="K79" s="137"/>
      <c r="L79" s="137"/>
      <c r="M79" s="137"/>
      <c r="N79" s="137"/>
      <c r="O79" s="137"/>
      <c r="P79" s="137"/>
      <c r="R79" s="22"/>
      <c r="S79" s="22"/>
      <c r="T79" s="22"/>
      <c r="U79" s="22"/>
      <c r="V79" s="22"/>
      <c r="W79" s="22"/>
      <c r="X79" s="22"/>
    </row>
    <row r="80" spans="1:24" ht="17.25" customHeight="1" thickBot="1" x14ac:dyDescent="0.35">
      <c r="A80" s="125"/>
      <c r="B80" s="347"/>
      <c r="C80" s="348"/>
      <c r="D80" s="348"/>
      <c r="E80" s="348"/>
      <c r="F80" s="348"/>
      <c r="G80" s="348"/>
      <c r="H80" s="348"/>
      <c r="I80" s="189"/>
      <c r="J80" s="189"/>
      <c r="K80" s="189"/>
      <c r="L80" s="189"/>
      <c r="M80" s="189"/>
      <c r="N80" s="189"/>
      <c r="O80" s="189"/>
      <c r="P80" s="189"/>
    </row>
    <row r="81" spans="1:24" ht="14.25" customHeight="1" thickBot="1" x14ac:dyDescent="0.35">
      <c r="A81" s="182" t="s">
        <v>84</v>
      </c>
      <c r="B81" s="135">
        <v>1037571</v>
      </c>
      <c r="C81" s="132">
        <v>1149277</v>
      </c>
      <c r="D81" s="134">
        <v>976805</v>
      </c>
      <c r="E81" s="135">
        <v>1080597</v>
      </c>
      <c r="F81" s="135">
        <v>1169896</v>
      </c>
      <c r="G81" s="136">
        <v>1217442</v>
      </c>
      <c r="H81" s="320">
        <v>1289467</v>
      </c>
      <c r="I81" s="189"/>
      <c r="J81" s="189"/>
      <c r="K81" s="189"/>
      <c r="L81" s="189"/>
      <c r="M81" s="189"/>
      <c r="N81" s="189"/>
      <c r="O81" s="189"/>
      <c r="P81" s="189"/>
      <c r="U81" s="23"/>
      <c r="V81" s="23"/>
      <c r="W81" s="23"/>
      <c r="X81" s="23"/>
    </row>
    <row r="82" spans="1:24" ht="13.5" customHeight="1" x14ac:dyDescent="0.3">
      <c r="A82" s="184"/>
      <c r="B82" s="183"/>
      <c r="C82" s="183"/>
      <c r="D82" s="183"/>
      <c r="E82" s="183"/>
    </row>
    <row r="83" spans="1:24" ht="13.5" customHeight="1" x14ac:dyDescent="0.25">
      <c r="A83" s="252"/>
      <c r="B83" s="253"/>
      <c r="C83" s="253"/>
      <c r="D83" s="253"/>
      <c r="E83" s="253"/>
      <c r="F83" s="253"/>
      <c r="G83" s="253"/>
      <c r="H83" s="253"/>
      <c r="J83" s="189"/>
      <c r="K83" s="189"/>
      <c r="L83" s="189"/>
      <c r="M83" s="189"/>
      <c r="N83" s="189"/>
      <c r="O83" s="189"/>
      <c r="P83" s="189"/>
    </row>
    <row r="84" spans="1:24" x14ac:dyDescent="0.25">
      <c r="A84" s="252"/>
      <c r="B84" s="253"/>
      <c r="C84" s="253"/>
      <c r="D84" s="253"/>
      <c r="E84" s="253"/>
      <c r="F84" s="253"/>
      <c r="G84" s="253"/>
      <c r="H84" s="253"/>
    </row>
    <row r="85" spans="1:24" x14ac:dyDescent="0.25">
      <c r="B85" s="253"/>
      <c r="C85" s="253"/>
      <c r="D85" s="253"/>
      <c r="E85" s="253"/>
      <c r="F85" s="253"/>
      <c r="G85" s="253"/>
      <c r="H85" s="253"/>
    </row>
    <row r="86" spans="1:24" x14ac:dyDescent="0.25">
      <c r="B86" s="253"/>
      <c r="C86" s="253"/>
      <c r="D86" s="253"/>
      <c r="E86" s="253"/>
      <c r="F86" s="253"/>
      <c r="G86" s="253"/>
      <c r="H86" s="253"/>
    </row>
    <row r="87" spans="1:24" x14ac:dyDescent="0.25">
      <c r="B87" s="253"/>
      <c r="C87" s="253"/>
      <c r="D87" s="253"/>
      <c r="E87" s="253"/>
      <c r="F87" s="253"/>
      <c r="G87" s="253"/>
      <c r="H87" s="253"/>
    </row>
    <row r="88" spans="1:24" x14ac:dyDescent="0.25">
      <c r="B88" s="253"/>
      <c r="C88" s="253"/>
      <c r="D88" s="253"/>
      <c r="E88" s="253"/>
      <c r="F88" s="253"/>
      <c r="G88" s="253"/>
      <c r="H88" s="253"/>
    </row>
    <row r="89" spans="1:24" x14ac:dyDescent="0.25">
      <c r="B89" s="253"/>
      <c r="C89" s="253"/>
      <c r="D89" s="253"/>
      <c r="E89" s="253"/>
      <c r="F89" s="253"/>
      <c r="G89" s="253"/>
      <c r="H89" s="253"/>
    </row>
    <row r="90" spans="1:24" x14ac:dyDescent="0.25">
      <c r="B90" s="253"/>
      <c r="C90" s="253"/>
      <c r="D90" s="253"/>
      <c r="E90" s="253"/>
      <c r="F90" s="253"/>
      <c r="G90" s="253"/>
      <c r="H90" s="253"/>
    </row>
    <row r="91" spans="1:24" x14ac:dyDescent="0.25">
      <c r="B91" s="253"/>
      <c r="C91" s="253"/>
      <c r="D91" s="253"/>
      <c r="E91" s="253"/>
      <c r="F91" s="253"/>
      <c r="G91" s="253"/>
      <c r="H91" s="253"/>
    </row>
    <row r="92" spans="1:24" x14ac:dyDescent="0.25">
      <c r="B92" s="253"/>
      <c r="C92" s="253"/>
      <c r="D92" s="253"/>
      <c r="E92" s="253"/>
      <c r="F92" s="253"/>
      <c r="G92" s="253"/>
      <c r="H92" s="253"/>
    </row>
    <row r="93" spans="1:24" x14ac:dyDescent="0.25">
      <c r="B93" s="253"/>
      <c r="C93" s="253"/>
      <c r="D93" s="253"/>
      <c r="E93" s="253"/>
      <c r="F93" s="253"/>
      <c r="G93" s="253"/>
      <c r="H93" s="253"/>
    </row>
    <row r="94" spans="1:24" x14ac:dyDescent="0.25">
      <c r="B94" s="253"/>
      <c r="C94" s="253"/>
      <c r="D94" s="253"/>
      <c r="E94" s="253"/>
      <c r="F94" s="253"/>
      <c r="G94" s="253"/>
      <c r="H94" s="253"/>
    </row>
    <row r="95" spans="1:24" x14ac:dyDescent="0.25">
      <c r="B95" s="253"/>
      <c r="C95" s="253"/>
      <c r="D95" s="253"/>
      <c r="E95" s="253"/>
      <c r="F95" s="253"/>
      <c r="G95" s="253"/>
      <c r="H95" s="253"/>
    </row>
    <row r="96" spans="1:24" x14ac:dyDescent="0.25">
      <c r="B96" s="253"/>
      <c r="C96" s="253"/>
      <c r="D96" s="253"/>
      <c r="E96" s="253"/>
      <c r="F96" s="253"/>
      <c r="G96" s="253"/>
      <c r="H96" s="253"/>
    </row>
    <row r="97" spans="2:8" x14ac:dyDescent="0.25">
      <c r="B97" s="253"/>
      <c r="C97" s="253"/>
      <c r="D97" s="253"/>
      <c r="E97" s="253"/>
      <c r="F97" s="253"/>
      <c r="G97" s="253"/>
      <c r="H97" s="253"/>
    </row>
    <row r="98" spans="2:8" x14ac:dyDescent="0.25">
      <c r="B98" s="253"/>
      <c r="C98" s="253"/>
      <c r="D98" s="253"/>
      <c r="E98" s="253"/>
      <c r="F98" s="253"/>
      <c r="G98" s="253"/>
      <c r="H98" s="253"/>
    </row>
    <row r="99" spans="2:8" x14ac:dyDescent="0.25">
      <c r="B99" s="277"/>
      <c r="C99" s="277"/>
      <c r="D99" s="277"/>
      <c r="E99" s="277"/>
      <c r="F99" s="277"/>
      <c r="G99" s="277"/>
      <c r="H99" s="277"/>
    </row>
    <row r="100" spans="2:8" x14ac:dyDescent="0.25">
      <c r="B100" s="277"/>
      <c r="C100" s="277"/>
      <c r="D100" s="277"/>
      <c r="E100" s="277"/>
      <c r="F100" s="277"/>
      <c r="G100" s="277"/>
      <c r="H100" s="277"/>
    </row>
    <row r="101" spans="2:8" x14ac:dyDescent="0.25">
      <c r="B101" s="277"/>
      <c r="C101" s="277"/>
      <c r="D101" s="277"/>
      <c r="E101" s="277"/>
      <c r="F101" s="277"/>
      <c r="G101" s="277"/>
      <c r="H101" s="27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5"/>
  <sheetViews>
    <sheetView showGridLines="0" workbookViewId="0">
      <selection activeCell="A2" sqref="A2"/>
    </sheetView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8" width="10.81640625" style="1" customWidth="1"/>
    <col min="9" max="9" width="9.1796875" style="1"/>
    <col min="10" max="10" width="12.26953125" style="1" bestFit="1" customWidth="1"/>
    <col min="11" max="16384" width="9.1796875" style="1"/>
  </cols>
  <sheetData>
    <row r="1" spans="1:16" ht="16.5" customHeight="1" x14ac:dyDescent="0.3">
      <c r="A1" s="4" t="s">
        <v>99</v>
      </c>
      <c r="B1" s="185"/>
      <c r="C1" s="185"/>
    </row>
    <row r="2" spans="1:16" ht="17.25" customHeight="1" thickBot="1" x14ac:dyDescent="0.35">
      <c r="A2" s="186"/>
      <c r="B2" s="185"/>
      <c r="C2" s="185"/>
    </row>
    <row r="3" spans="1:16" ht="13.5" customHeight="1" thickBot="1" x14ac:dyDescent="0.3">
      <c r="A3" s="8" t="s">
        <v>1</v>
      </c>
      <c r="B3" s="187" t="s">
        <v>2</v>
      </c>
      <c r="C3" s="10" t="s">
        <v>3</v>
      </c>
      <c r="D3" s="362" t="s">
        <v>4</v>
      </c>
      <c r="E3" s="363"/>
      <c r="F3" s="363"/>
      <c r="G3" s="363"/>
      <c r="H3" s="364"/>
    </row>
    <row r="4" spans="1:16" ht="14.25" customHeight="1" thickBot="1" x14ac:dyDescent="0.3">
      <c r="A4" s="188"/>
      <c r="B4" s="181">
        <v>2022</v>
      </c>
      <c r="C4" s="180">
        <v>2023</v>
      </c>
      <c r="D4" s="296">
        <v>2024</v>
      </c>
      <c r="E4" s="297">
        <v>2025</v>
      </c>
      <c r="F4" s="297">
        <v>2026</v>
      </c>
      <c r="G4" s="306">
        <v>2027</v>
      </c>
      <c r="H4" s="298">
        <v>2028</v>
      </c>
    </row>
    <row r="5" spans="1:16" ht="13.5" customHeight="1" x14ac:dyDescent="0.25">
      <c r="A5" s="16" t="s">
        <v>5</v>
      </c>
      <c r="B5" s="279">
        <f t="shared" ref="B5:H5" si="0">B6+B12+B13</f>
        <v>21255.794040000001</v>
      </c>
      <c r="C5" s="66">
        <f t="shared" si="0"/>
        <v>41567.478960000204</v>
      </c>
      <c r="D5" s="65">
        <f t="shared" si="0"/>
        <v>31136</v>
      </c>
      <c r="E5" s="68">
        <f t="shared" si="0"/>
        <v>31136</v>
      </c>
      <c r="F5" s="68">
        <f t="shared" si="0"/>
        <v>31136</v>
      </c>
      <c r="G5" s="293">
        <f t="shared" si="0"/>
        <v>31136</v>
      </c>
      <c r="H5" s="299">
        <f t="shared" si="0"/>
        <v>31136</v>
      </c>
      <c r="I5" s="189"/>
      <c r="J5" s="23"/>
      <c r="K5" s="23"/>
      <c r="L5" s="23"/>
      <c r="M5" s="23"/>
      <c r="N5" s="23"/>
      <c r="O5" s="23"/>
      <c r="P5" s="23"/>
    </row>
    <row r="6" spans="1:16" ht="13.5" customHeight="1" x14ac:dyDescent="0.25">
      <c r="A6" s="24" t="s">
        <v>7</v>
      </c>
      <c r="B6" s="175">
        <f t="shared" ref="B6:H6" si="1">B7+B8</f>
        <v>7035.7428900000004</v>
      </c>
      <c r="C6" s="26">
        <f t="shared" si="1"/>
        <v>10411.778160000111</v>
      </c>
      <c r="D6" s="25">
        <f t="shared" si="1"/>
        <v>8719</v>
      </c>
      <c r="E6" s="28">
        <f t="shared" si="1"/>
        <v>8719</v>
      </c>
      <c r="F6" s="28">
        <f t="shared" si="1"/>
        <v>8719</v>
      </c>
      <c r="G6" s="55">
        <f t="shared" si="1"/>
        <v>8719</v>
      </c>
      <c r="H6" s="300">
        <f t="shared" si="1"/>
        <v>8719</v>
      </c>
      <c r="I6" s="189"/>
      <c r="J6" s="23"/>
      <c r="K6" s="23"/>
      <c r="L6" s="23"/>
      <c r="M6" s="23"/>
      <c r="N6" s="23"/>
      <c r="O6" s="23"/>
      <c r="P6" s="23"/>
    </row>
    <row r="7" spans="1:16" ht="13.5" customHeight="1" x14ac:dyDescent="0.25">
      <c r="A7" s="29" t="s">
        <v>8</v>
      </c>
      <c r="B7" s="175">
        <v>3074.8718500000004</v>
      </c>
      <c r="C7" s="26">
        <v>5356.9226500000996</v>
      </c>
      <c r="D7" s="25">
        <v>4216</v>
      </c>
      <c r="E7" s="28">
        <v>4216</v>
      </c>
      <c r="F7" s="28">
        <v>4216</v>
      </c>
      <c r="G7" s="55">
        <v>4216</v>
      </c>
      <c r="H7" s="300">
        <v>4216</v>
      </c>
      <c r="I7" s="189"/>
      <c r="J7" s="23"/>
      <c r="K7" s="23"/>
      <c r="L7" s="23"/>
      <c r="M7" s="23"/>
      <c r="N7" s="23"/>
      <c r="O7" s="23"/>
      <c r="P7" s="23"/>
    </row>
    <row r="8" spans="1:16" ht="13.5" customHeight="1" x14ac:dyDescent="0.25">
      <c r="A8" s="29" t="s">
        <v>9</v>
      </c>
      <c r="B8" s="175">
        <v>3960.87104</v>
      </c>
      <c r="C8" s="26">
        <v>5054.8555100000103</v>
      </c>
      <c r="D8" s="25">
        <v>4503</v>
      </c>
      <c r="E8" s="28">
        <v>4503</v>
      </c>
      <c r="F8" s="28">
        <v>4503</v>
      </c>
      <c r="G8" s="55">
        <v>4503</v>
      </c>
      <c r="H8" s="300">
        <v>4503</v>
      </c>
      <c r="I8" s="189"/>
      <c r="J8" s="23"/>
      <c r="K8" s="23"/>
      <c r="L8" s="23"/>
      <c r="M8" s="23"/>
      <c r="N8" s="23"/>
      <c r="O8" s="23"/>
      <c r="P8" s="23"/>
    </row>
    <row r="9" spans="1:16" ht="13.5" customHeight="1" x14ac:dyDescent="0.25">
      <c r="A9" s="36" t="s">
        <v>10</v>
      </c>
      <c r="B9" s="175">
        <v>-9.6431099999999788</v>
      </c>
      <c r="C9" s="26">
        <v>5.2101600001105908</v>
      </c>
      <c r="D9" s="25">
        <v>-109</v>
      </c>
      <c r="E9" s="28">
        <v>1505</v>
      </c>
      <c r="F9" s="28">
        <v>1274</v>
      </c>
      <c r="G9" s="55">
        <v>1351</v>
      </c>
      <c r="H9" s="300">
        <v>1344</v>
      </c>
      <c r="I9" s="189"/>
      <c r="J9" s="23"/>
      <c r="K9" s="23"/>
      <c r="L9" s="23"/>
      <c r="M9" s="23"/>
      <c r="N9" s="23"/>
      <c r="O9" s="23"/>
      <c r="P9" s="23"/>
    </row>
    <row r="10" spans="1:16" ht="13.5" customHeight="1" x14ac:dyDescent="0.25">
      <c r="A10" s="36" t="s">
        <v>11</v>
      </c>
      <c r="B10" s="175">
        <v>4931.7700000000004</v>
      </c>
      <c r="C10" s="26">
        <v>7284.598</v>
      </c>
      <c r="D10" s="25">
        <v>6180</v>
      </c>
      <c r="E10" s="28">
        <v>4697</v>
      </c>
      <c r="F10" s="28">
        <v>4849</v>
      </c>
      <c r="G10" s="55">
        <v>4799</v>
      </c>
      <c r="H10" s="300">
        <v>4803</v>
      </c>
      <c r="I10" s="189"/>
      <c r="J10" s="23"/>
      <c r="K10" s="23"/>
      <c r="L10" s="23"/>
      <c r="M10" s="23"/>
      <c r="N10" s="23"/>
      <c r="O10" s="23"/>
      <c r="P10" s="23"/>
    </row>
    <row r="11" spans="1:16" ht="13.5" customHeight="1" x14ac:dyDescent="0.25">
      <c r="A11" s="36" t="s">
        <v>12</v>
      </c>
      <c r="B11" s="175">
        <v>2113.616</v>
      </c>
      <c r="C11" s="26">
        <v>3121.9700000000003</v>
      </c>
      <c r="D11" s="25">
        <v>2648</v>
      </c>
      <c r="E11" s="28">
        <v>2517</v>
      </c>
      <c r="F11" s="28">
        <v>2596</v>
      </c>
      <c r="G11" s="55">
        <v>2569</v>
      </c>
      <c r="H11" s="300">
        <v>2572</v>
      </c>
      <c r="I11" s="189"/>
      <c r="J11" s="23"/>
      <c r="K11" s="23"/>
      <c r="L11" s="23"/>
      <c r="M11" s="23"/>
      <c r="N11" s="23"/>
      <c r="O11" s="23"/>
      <c r="P11" s="23"/>
    </row>
    <row r="12" spans="1:16" ht="13.5" customHeight="1" x14ac:dyDescent="0.25">
      <c r="A12" s="24" t="s">
        <v>14</v>
      </c>
      <c r="B12" s="175">
        <v>13873.390670000001</v>
      </c>
      <c r="C12" s="26">
        <v>30578.1266700001</v>
      </c>
      <c r="D12" s="25">
        <v>21839</v>
      </c>
      <c r="E12" s="28">
        <v>21839</v>
      </c>
      <c r="F12" s="28">
        <v>21839</v>
      </c>
      <c r="G12" s="55">
        <v>21839</v>
      </c>
      <c r="H12" s="300">
        <v>21839</v>
      </c>
      <c r="I12" s="189"/>
      <c r="J12" s="23"/>
      <c r="K12" s="23"/>
      <c r="L12" s="23"/>
      <c r="M12" s="23"/>
      <c r="N12" s="23"/>
      <c r="O12" s="23"/>
      <c r="P12" s="23"/>
    </row>
    <row r="13" spans="1:16" ht="13.5" customHeight="1" x14ac:dyDescent="0.25">
      <c r="A13" s="24" t="s">
        <v>15</v>
      </c>
      <c r="B13" s="175">
        <v>346.66048000000001</v>
      </c>
      <c r="C13" s="26">
        <v>577.57412999999497</v>
      </c>
      <c r="D13" s="25">
        <v>578</v>
      </c>
      <c r="E13" s="28">
        <v>578</v>
      </c>
      <c r="F13" s="28">
        <v>578</v>
      </c>
      <c r="G13" s="55">
        <v>578</v>
      </c>
      <c r="H13" s="300">
        <v>578</v>
      </c>
      <c r="I13" s="189"/>
      <c r="J13" s="23"/>
      <c r="K13" s="23"/>
      <c r="L13" s="23"/>
      <c r="M13" s="23"/>
      <c r="N13" s="23"/>
      <c r="O13" s="23"/>
      <c r="P13" s="23"/>
    </row>
    <row r="14" spans="1:16" ht="13.5" customHeight="1" x14ac:dyDescent="0.25">
      <c r="A14" s="41" t="s">
        <v>16</v>
      </c>
      <c r="B14" s="176">
        <f t="shared" ref="B14:H14" si="2">B15+B16</f>
        <v>14602.699520000499</v>
      </c>
      <c r="C14" s="43">
        <f t="shared" si="2"/>
        <v>18052.140649999601</v>
      </c>
      <c r="D14" s="42">
        <f t="shared" si="2"/>
        <v>18052</v>
      </c>
      <c r="E14" s="45">
        <f t="shared" si="2"/>
        <v>18052</v>
      </c>
      <c r="F14" s="45">
        <f t="shared" si="2"/>
        <v>18052</v>
      </c>
      <c r="G14" s="290">
        <f t="shared" si="2"/>
        <v>18052</v>
      </c>
      <c r="H14" s="301">
        <f t="shared" si="2"/>
        <v>18052</v>
      </c>
      <c r="I14" s="189"/>
      <c r="J14" s="23"/>
      <c r="K14" s="23"/>
      <c r="L14" s="23"/>
      <c r="M14" s="23"/>
      <c r="N14" s="23"/>
      <c r="O14" s="23"/>
      <c r="P14" s="23"/>
    </row>
    <row r="15" spans="1:16" ht="13.5" customHeight="1" x14ac:dyDescent="0.25">
      <c r="A15" s="24" t="s">
        <v>17</v>
      </c>
      <c r="B15" s="175">
        <v>14602.699520000499</v>
      </c>
      <c r="C15" s="26">
        <v>18052.140649999601</v>
      </c>
      <c r="D15" s="25">
        <v>18052</v>
      </c>
      <c r="E15" s="28">
        <v>18052</v>
      </c>
      <c r="F15" s="28">
        <v>18052</v>
      </c>
      <c r="G15" s="55">
        <v>18052</v>
      </c>
      <c r="H15" s="300">
        <v>18052</v>
      </c>
      <c r="I15" s="189"/>
      <c r="J15" s="23"/>
      <c r="K15" s="23"/>
      <c r="L15" s="23"/>
      <c r="M15" s="23"/>
      <c r="N15" s="23"/>
      <c r="O15" s="23"/>
      <c r="P15" s="23"/>
    </row>
    <row r="16" spans="1:16" ht="13.5" customHeight="1" x14ac:dyDescent="0.25">
      <c r="A16" s="24" t="s">
        <v>18</v>
      </c>
      <c r="B16" s="175">
        <f t="shared" ref="B16:G16" si="3">SUM(B17:B24)</f>
        <v>0</v>
      </c>
      <c r="C16" s="26">
        <f t="shared" si="3"/>
        <v>0</v>
      </c>
      <c r="D16" s="25">
        <f t="shared" si="3"/>
        <v>0</v>
      </c>
      <c r="E16" s="28">
        <f t="shared" si="3"/>
        <v>0</v>
      </c>
      <c r="F16" s="28">
        <f t="shared" si="3"/>
        <v>0</v>
      </c>
      <c r="G16" s="55">
        <f t="shared" si="3"/>
        <v>0</v>
      </c>
      <c r="H16" s="300">
        <f t="shared" ref="H16" si="4">SUM(H17:H24)</f>
        <v>0</v>
      </c>
      <c r="I16" s="189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175">
        <v>0</v>
      </c>
      <c r="C17" s="26">
        <v>0</v>
      </c>
      <c r="D17" s="25">
        <v>0</v>
      </c>
      <c r="E17" s="28">
        <v>0</v>
      </c>
      <c r="F17" s="28">
        <v>0</v>
      </c>
      <c r="G17" s="55">
        <v>0</v>
      </c>
      <c r="H17" s="300">
        <v>0</v>
      </c>
      <c r="I17" s="189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175">
        <v>0</v>
      </c>
      <c r="C18" s="26">
        <v>0</v>
      </c>
      <c r="D18" s="25">
        <v>0</v>
      </c>
      <c r="E18" s="28">
        <v>0</v>
      </c>
      <c r="F18" s="28">
        <v>0</v>
      </c>
      <c r="G18" s="55">
        <v>0</v>
      </c>
      <c r="H18" s="300">
        <v>0</v>
      </c>
      <c r="I18" s="189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175">
        <v>0</v>
      </c>
      <c r="C19" s="26">
        <v>0</v>
      </c>
      <c r="D19" s="25">
        <v>0</v>
      </c>
      <c r="E19" s="28">
        <v>0</v>
      </c>
      <c r="F19" s="28">
        <v>0</v>
      </c>
      <c r="G19" s="55">
        <v>0</v>
      </c>
      <c r="H19" s="300">
        <v>0</v>
      </c>
      <c r="I19" s="189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175">
        <v>0</v>
      </c>
      <c r="C20" s="26">
        <v>0</v>
      </c>
      <c r="D20" s="25">
        <v>0</v>
      </c>
      <c r="E20" s="28">
        <v>0</v>
      </c>
      <c r="F20" s="28">
        <v>0</v>
      </c>
      <c r="G20" s="55">
        <v>0</v>
      </c>
      <c r="H20" s="300">
        <v>0</v>
      </c>
      <c r="I20" s="189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175">
        <v>0</v>
      </c>
      <c r="C21" s="26">
        <v>0</v>
      </c>
      <c r="D21" s="25">
        <v>0</v>
      </c>
      <c r="E21" s="28">
        <v>0</v>
      </c>
      <c r="F21" s="28">
        <v>0</v>
      </c>
      <c r="G21" s="55">
        <v>0</v>
      </c>
      <c r="H21" s="300">
        <v>0</v>
      </c>
      <c r="I21" s="189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175">
        <v>0</v>
      </c>
      <c r="C22" s="26">
        <v>0</v>
      </c>
      <c r="D22" s="25">
        <v>0</v>
      </c>
      <c r="E22" s="28">
        <v>0</v>
      </c>
      <c r="F22" s="28">
        <v>0</v>
      </c>
      <c r="G22" s="55">
        <v>0</v>
      </c>
      <c r="H22" s="300">
        <v>0</v>
      </c>
      <c r="I22" s="189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175">
        <v>0</v>
      </c>
      <c r="C23" s="26">
        <v>0</v>
      </c>
      <c r="D23" s="25">
        <v>0</v>
      </c>
      <c r="E23" s="28">
        <v>0</v>
      </c>
      <c r="F23" s="28">
        <v>0</v>
      </c>
      <c r="G23" s="55">
        <v>0</v>
      </c>
      <c r="H23" s="300">
        <v>0</v>
      </c>
      <c r="I23" s="189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175">
        <v>0</v>
      </c>
      <c r="C24" s="26">
        <v>0</v>
      </c>
      <c r="D24" s="25">
        <v>0</v>
      </c>
      <c r="E24" s="28">
        <v>0</v>
      </c>
      <c r="F24" s="28">
        <v>0</v>
      </c>
      <c r="G24" s="55">
        <v>0</v>
      </c>
      <c r="H24" s="300">
        <v>0</v>
      </c>
      <c r="I24" s="189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176">
        <f t="shared" ref="B25:G25" si="5">SUM(B26:B29)</f>
        <v>0</v>
      </c>
      <c r="C25" s="43">
        <f t="shared" si="5"/>
        <v>0</v>
      </c>
      <c r="D25" s="42">
        <f t="shared" si="5"/>
        <v>0</v>
      </c>
      <c r="E25" s="45">
        <f t="shared" si="5"/>
        <v>0</v>
      </c>
      <c r="F25" s="45">
        <f t="shared" si="5"/>
        <v>0</v>
      </c>
      <c r="G25" s="290">
        <f t="shared" si="5"/>
        <v>0</v>
      </c>
      <c r="H25" s="301">
        <f t="shared" ref="H25" si="6">SUM(H26:H29)</f>
        <v>0</v>
      </c>
      <c r="I25" s="189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175">
        <v>0</v>
      </c>
      <c r="C26" s="26">
        <v>0</v>
      </c>
      <c r="D26" s="25">
        <v>0</v>
      </c>
      <c r="E26" s="28">
        <v>0</v>
      </c>
      <c r="F26" s="28">
        <v>0</v>
      </c>
      <c r="G26" s="55">
        <v>0</v>
      </c>
      <c r="H26" s="300">
        <v>0</v>
      </c>
      <c r="I26" s="189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175">
        <v>0</v>
      </c>
      <c r="C27" s="26">
        <v>0</v>
      </c>
      <c r="D27" s="25">
        <v>0</v>
      </c>
      <c r="E27" s="28">
        <v>0</v>
      </c>
      <c r="F27" s="28">
        <v>0</v>
      </c>
      <c r="G27" s="55">
        <v>0</v>
      </c>
      <c r="H27" s="300">
        <v>0</v>
      </c>
      <c r="I27" s="189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175">
        <v>0</v>
      </c>
      <c r="C28" s="26">
        <v>0</v>
      </c>
      <c r="D28" s="25">
        <v>0</v>
      </c>
      <c r="E28" s="28">
        <v>0</v>
      </c>
      <c r="F28" s="28">
        <v>0</v>
      </c>
      <c r="G28" s="55">
        <v>0</v>
      </c>
      <c r="H28" s="300">
        <v>0</v>
      </c>
      <c r="I28" s="189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175">
        <v>0</v>
      </c>
      <c r="C29" s="26">
        <v>0</v>
      </c>
      <c r="D29" s="25">
        <v>0</v>
      </c>
      <c r="E29" s="28">
        <v>0</v>
      </c>
      <c r="F29" s="28">
        <v>0</v>
      </c>
      <c r="G29" s="55">
        <v>0</v>
      </c>
      <c r="H29" s="300">
        <v>0</v>
      </c>
      <c r="I29" s="189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176">
        <f t="shared" ref="B30" si="7">SUM(B31:B33)</f>
        <v>0</v>
      </c>
      <c r="C30" s="43">
        <f t="shared" ref="C30:H30" si="8">SUM(C31:C33)</f>
        <v>0</v>
      </c>
      <c r="D30" s="42">
        <f t="shared" si="8"/>
        <v>0</v>
      </c>
      <c r="E30" s="45">
        <f t="shared" si="8"/>
        <v>0</v>
      </c>
      <c r="F30" s="45">
        <f t="shared" si="8"/>
        <v>0</v>
      </c>
      <c r="G30" s="290">
        <f t="shared" si="8"/>
        <v>0</v>
      </c>
      <c r="H30" s="301">
        <f t="shared" si="8"/>
        <v>0</v>
      </c>
      <c r="I30" s="189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175">
        <v>0</v>
      </c>
      <c r="C31" s="26">
        <v>0</v>
      </c>
      <c r="D31" s="25">
        <v>0</v>
      </c>
      <c r="E31" s="28">
        <v>0</v>
      </c>
      <c r="F31" s="28">
        <v>0</v>
      </c>
      <c r="G31" s="55">
        <v>0</v>
      </c>
      <c r="H31" s="300">
        <v>0</v>
      </c>
      <c r="I31" s="189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175">
        <v>0</v>
      </c>
      <c r="C32" s="26">
        <v>0</v>
      </c>
      <c r="D32" s="25">
        <v>0</v>
      </c>
      <c r="E32" s="28">
        <v>0</v>
      </c>
      <c r="F32" s="28">
        <v>0</v>
      </c>
      <c r="G32" s="55">
        <v>0</v>
      </c>
      <c r="H32" s="300">
        <v>0</v>
      </c>
      <c r="I32" s="189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35</v>
      </c>
      <c r="B33" s="175">
        <v>0</v>
      </c>
      <c r="C33" s="26">
        <v>0</v>
      </c>
      <c r="D33" s="25">
        <v>0</v>
      </c>
      <c r="E33" s="28">
        <v>0</v>
      </c>
      <c r="F33" s="28">
        <v>0</v>
      </c>
      <c r="G33" s="55">
        <v>0</v>
      </c>
      <c r="H33" s="300">
        <v>0</v>
      </c>
      <c r="I33" s="189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176">
        <f t="shared" ref="B34:H34" si="9">SUM(B35:B38,B41:B43)</f>
        <v>2013.3279199999997</v>
      </c>
      <c r="C34" s="43">
        <f t="shared" si="9"/>
        <v>2804.9114700000059</v>
      </c>
      <c r="D34" s="42">
        <f>SUM(D35:D38,D41:D43)</f>
        <v>2636</v>
      </c>
      <c r="E34" s="45">
        <f t="shared" si="9"/>
        <v>2628</v>
      </c>
      <c r="F34" s="45">
        <f t="shared" si="9"/>
        <v>2628</v>
      </c>
      <c r="G34" s="290">
        <f t="shared" si="9"/>
        <v>2628</v>
      </c>
      <c r="H34" s="301">
        <f t="shared" si="9"/>
        <v>2628</v>
      </c>
      <c r="I34" s="189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24" t="s">
        <v>38</v>
      </c>
      <c r="B35" s="175">
        <v>0</v>
      </c>
      <c r="C35" s="26">
        <v>0</v>
      </c>
      <c r="D35" s="25">
        <v>0</v>
      </c>
      <c r="E35" s="28">
        <v>0</v>
      </c>
      <c r="F35" s="28">
        <v>0</v>
      </c>
      <c r="G35" s="55">
        <v>0</v>
      </c>
      <c r="H35" s="300">
        <v>0</v>
      </c>
      <c r="I35" s="189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175">
        <v>1985.3369899999998</v>
      </c>
      <c r="C36" s="26">
        <v>2713.3771400000001</v>
      </c>
      <c r="D36" s="25">
        <v>2628</v>
      </c>
      <c r="E36" s="28">
        <v>2628</v>
      </c>
      <c r="F36" s="28">
        <v>2628</v>
      </c>
      <c r="G36" s="55">
        <v>2628</v>
      </c>
      <c r="H36" s="300">
        <v>2628</v>
      </c>
      <c r="I36" s="189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24" t="s">
        <v>42</v>
      </c>
      <c r="B37" s="175">
        <v>0</v>
      </c>
      <c r="C37" s="26">
        <v>0</v>
      </c>
      <c r="D37" s="25">
        <v>0</v>
      </c>
      <c r="E37" s="28">
        <v>0</v>
      </c>
      <c r="F37" s="28">
        <v>0</v>
      </c>
      <c r="G37" s="55">
        <v>0</v>
      </c>
      <c r="H37" s="300">
        <v>0</v>
      </c>
      <c r="I37" s="189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24" t="s">
        <v>43</v>
      </c>
      <c r="B38" s="175">
        <v>0</v>
      </c>
      <c r="C38" s="26">
        <v>0</v>
      </c>
      <c r="D38" s="25">
        <v>0</v>
      </c>
      <c r="E38" s="28">
        <v>0</v>
      </c>
      <c r="F38" s="28">
        <v>0</v>
      </c>
      <c r="G38" s="55">
        <v>0</v>
      </c>
      <c r="H38" s="300">
        <v>0</v>
      </c>
      <c r="I38" s="189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36" t="s">
        <v>10</v>
      </c>
      <c r="B39" s="175">
        <v>0</v>
      </c>
      <c r="C39" s="26">
        <v>0</v>
      </c>
      <c r="D39" s="25">
        <v>0</v>
      </c>
      <c r="E39" s="28">
        <v>0</v>
      </c>
      <c r="F39" s="28">
        <v>0</v>
      </c>
      <c r="G39" s="55">
        <v>0</v>
      </c>
      <c r="H39" s="300">
        <v>0</v>
      </c>
      <c r="I39" s="189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36" t="s">
        <v>11</v>
      </c>
      <c r="B40" s="175">
        <v>0</v>
      </c>
      <c r="C40" s="26">
        <v>0</v>
      </c>
      <c r="D40" s="25">
        <v>0</v>
      </c>
      <c r="E40" s="28">
        <v>0</v>
      </c>
      <c r="F40" s="28">
        <v>0</v>
      </c>
      <c r="G40" s="55">
        <v>0</v>
      </c>
      <c r="H40" s="300">
        <v>0</v>
      </c>
      <c r="I40" s="189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24" t="s">
        <v>44</v>
      </c>
      <c r="B41" s="175">
        <v>0</v>
      </c>
      <c r="C41" s="26">
        <v>0</v>
      </c>
      <c r="D41" s="25">
        <v>0</v>
      </c>
      <c r="E41" s="28">
        <v>0</v>
      </c>
      <c r="F41" s="28">
        <v>0</v>
      </c>
      <c r="G41" s="55">
        <v>0</v>
      </c>
      <c r="H41" s="300">
        <v>0</v>
      </c>
      <c r="I41" s="189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24" t="s">
        <v>46</v>
      </c>
      <c r="B42" s="175">
        <v>18.880710000000001</v>
      </c>
      <c r="C42" s="26">
        <v>31.35426</v>
      </c>
      <c r="D42" s="25">
        <v>8</v>
      </c>
      <c r="E42" s="28">
        <v>0</v>
      </c>
      <c r="F42" s="28">
        <v>0</v>
      </c>
      <c r="G42" s="55">
        <v>0</v>
      </c>
      <c r="H42" s="300">
        <v>0</v>
      </c>
      <c r="I42" s="189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24" t="s">
        <v>85</v>
      </c>
      <c r="B43" s="175">
        <v>9.11022</v>
      </c>
      <c r="C43" s="26">
        <v>60.180070000005898</v>
      </c>
      <c r="D43" s="25">
        <v>0</v>
      </c>
      <c r="E43" s="28">
        <v>0</v>
      </c>
      <c r="F43" s="28">
        <v>0</v>
      </c>
      <c r="G43" s="55">
        <v>0</v>
      </c>
      <c r="H43" s="300">
        <v>0</v>
      </c>
      <c r="I43" s="189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36" t="s">
        <v>10</v>
      </c>
      <c r="B44" s="177">
        <v>9.11022</v>
      </c>
      <c r="C44" s="54">
        <v>60.180070000005898</v>
      </c>
      <c r="D44" s="38">
        <v>0</v>
      </c>
      <c r="E44" s="40">
        <v>0</v>
      </c>
      <c r="F44" s="40">
        <v>0</v>
      </c>
      <c r="G44" s="291">
        <v>0</v>
      </c>
      <c r="H44" s="302">
        <v>0</v>
      </c>
      <c r="I44" s="189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36" t="s">
        <v>11</v>
      </c>
      <c r="B45" s="177">
        <v>0</v>
      </c>
      <c r="C45" s="54">
        <v>0</v>
      </c>
      <c r="D45" s="38">
        <v>0</v>
      </c>
      <c r="E45" s="40">
        <v>0</v>
      </c>
      <c r="F45" s="40">
        <v>0</v>
      </c>
      <c r="G45" s="291">
        <v>0</v>
      </c>
      <c r="H45" s="302">
        <v>0</v>
      </c>
      <c r="I45" s="189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190" t="s">
        <v>86</v>
      </c>
      <c r="B46" s="179">
        <f>+B47+B48</f>
        <v>2201.63087</v>
      </c>
      <c r="C46" s="191">
        <f t="shared" ref="C46:H46" si="10">+C47+C48</f>
        <v>4985.4446200000002</v>
      </c>
      <c r="D46" s="50">
        <f t="shared" si="10"/>
        <v>4985</v>
      </c>
      <c r="E46" s="192">
        <f t="shared" si="10"/>
        <v>4985</v>
      </c>
      <c r="F46" s="192">
        <f t="shared" si="10"/>
        <v>4985</v>
      </c>
      <c r="G46" s="294">
        <f t="shared" si="10"/>
        <v>4985</v>
      </c>
      <c r="H46" s="359">
        <f t="shared" si="10"/>
        <v>4985</v>
      </c>
      <c r="I46" s="189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6" t="s">
        <v>10</v>
      </c>
      <c r="B47" s="175">
        <v>1944.98414</v>
      </c>
      <c r="C47" s="26">
        <v>4760.9767300000003</v>
      </c>
      <c r="D47" s="25">
        <v>4761</v>
      </c>
      <c r="E47" s="28">
        <v>4761</v>
      </c>
      <c r="F47" s="28">
        <v>4761</v>
      </c>
      <c r="G47" s="55">
        <v>4761</v>
      </c>
      <c r="H47" s="300">
        <v>4761</v>
      </c>
      <c r="I47" s="189"/>
      <c r="J47" s="23"/>
      <c r="K47" s="23"/>
      <c r="L47" s="23"/>
      <c r="M47" s="23"/>
      <c r="N47" s="23"/>
      <c r="O47" s="23"/>
      <c r="P47" s="23"/>
    </row>
    <row r="48" spans="1:16" ht="14.25" customHeight="1" thickBot="1" x14ac:dyDescent="0.3">
      <c r="A48" s="36" t="s">
        <v>11</v>
      </c>
      <c r="B48" s="193">
        <v>256.64672999999999</v>
      </c>
      <c r="C48" s="62">
        <v>224.46789000000001</v>
      </c>
      <c r="D48" s="61">
        <v>224</v>
      </c>
      <c r="E48" s="64">
        <v>224</v>
      </c>
      <c r="F48" s="64">
        <v>224</v>
      </c>
      <c r="G48" s="292">
        <v>224</v>
      </c>
      <c r="H48" s="303">
        <v>224</v>
      </c>
      <c r="I48" s="189"/>
      <c r="J48" s="23"/>
      <c r="K48" s="23"/>
      <c r="L48" s="23"/>
      <c r="M48" s="23"/>
      <c r="N48" s="23"/>
      <c r="O48" s="23"/>
      <c r="P48" s="23"/>
    </row>
    <row r="49" spans="1:17" ht="14.25" customHeight="1" thickBot="1" x14ac:dyDescent="0.3">
      <c r="A49" s="194" t="s">
        <v>61</v>
      </c>
      <c r="B49" s="80">
        <f t="shared" ref="B49:G49" si="11">B34+B30+B25+B14+B5+B46</f>
        <v>40073.452350000502</v>
      </c>
      <c r="C49" s="280">
        <f t="shared" si="11"/>
        <v>67409.975699999806</v>
      </c>
      <c r="D49" s="281">
        <f t="shared" si="11"/>
        <v>56809</v>
      </c>
      <c r="E49" s="282">
        <f t="shared" si="11"/>
        <v>56801</v>
      </c>
      <c r="F49" s="282">
        <f t="shared" si="11"/>
        <v>56801</v>
      </c>
      <c r="G49" s="307">
        <f t="shared" si="11"/>
        <v>56801</v>
      </c>
      <c r="H49" s="304">
        <f t="shared" ref="H49" si="12">H34+H30+H25+H14+H5+H46</f>
        <v>56801</v>
      </c>
      <c r="I49" s="189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25">
      <c r="A50" s="195" t="s">
        <v>62</v>
      </c>
      <c r="B50" s="238">
        <f t="shared" ref="B50:G50" si="13">B9+B12+B13+B15+B16+B25+B39+B42+B44+B47+B35+B36</f>
        <v>32771.419620000495</v>
      </c>
      <c r="C50" s="283">
        <f t="shared" si="13"/>
        <v>56778.939809999814</v>
      </c>
      <c r="D50" s="85">
        <f t="shared" si="13"/>
        <v>47757</v>
      </c>
      <c r="E50" s="88">
        <f t="shared" si="13"/>
        <v>49363</v>
      </c>
      <c r="F50" s="88">
        <f t="shared" si="13"/>
        <v>49132</v>
      </c>
      <c r="G50" s="308">
        <f t="shared" si="13"/>
        <v>49209</v>
      </c>
      <c r="H50" s="305">
        <f t="shared" ref="H50" si="14">H9+H12+H13+H15+H16+H25+H39+H42+H44+H47+H35+H36</f>
        <v>49202</v>
      </c>
      <c r="I50" s="189"/>
      <c r="J50" s="23"/>
      <c r="K50" s="23"/>
      <c r="L50" s="23"/>
      <c r="M50" s="23"/>
      <c r="N50" s="23"/>
      <c r="O50" s="23"/>
      <c r="P50" s="23"/>
      <c r="Q50" s="23"/>
    </row>
    <row r="51" spans="1:17" ht="13.5" customHeight="1" x14ac:dyDescent="0.25">
      <c r="A51" s="53" t="s">
        <v>64</v>
      </c>
      <c r="B51" s="238">
        <v>0</v>
      </c>
      <c r="C51" s="26">
        <v>0</v>
      </c>
      <c r="D51" s="25">
        <v>0</v>
      </c>
      <c r="E51" s="28">
        <v>0</v>
      </c>
      <c r="F51" s="28">
        <v>0</v>
      </c>
      <c r="G51" s="55">
        <v>0</v>
      </c>
      <c r="H51" s="300">
        <v>0</v>
      </c>
      <c r="I51" s="189"/>
      <c r="J51" s="23"/>
      <c r="K51" s="23"/>
      <c r="L51" s="23"/>
      <c r="M51" s="23"/>
      <c r="N51" s="23"/>
      <c r="O51" s="23"/>
      <c r="P51" s="23"/>
      <c r="Q51" s="23"/>
    </row>
    <row r="52" spans="1:17" ht="13.5" customHeight="1" x14ac:dyDescent="0.25">
      <c r="A52" s="53" t="s">
        <v>65</v>
      </c>
      <c r="B52" s="175">
        <f t="shared" ref="B52:G52" si="15">B10+B31+B32+B40+B45+B48</f>
        <v>5188.4167300000008</v>
      </c>
      <c r="C52" s="26">
        <f t="shared" si="15"/>
        <v>7509.0658899999999</v>
      </c>
      <c r="D52" s="25">
        <f t="shared" si="15"/>
        <v>6404</v>
      </c>
      <c r="E52" s="28">
        <f t="shared" si="15"/>
        <v>4921</v>
      </c>
      <c r="F52" s="28">
        <f t="shared" si="15"/>
        <v>5073</v>
      </c>
      <c r="G52" s="55">
        <f t="shared" si="15"/>
        <v>5023</v>
      </c>
      <c r="H52" s="300">
        <f t="shared" ref="H52" si="16">H10+H31+H32+H40+H45+H48</f>
        <v>5027</v>
      </c>
      <c r="I52" s="189"/>
      <c r="J52" s="23"/>
      <c r="K52" s="23"/>
      <c r="L52" s="23"/>
      <c r="M52" s="23"/>
      <c r="N52" s="23"/>
      <c r="O52" s="23"/>
      <c r="P52" s="23"/>
      <c r="Q52" s="23"/>
    </row>
    <row r="53" spans="1:17" ht="13.5" customHeight="1" x14ac:dyDescent="0.25">
      <c r="A53" s="53" t="s">
        <v>66</v>
      </c>
      <c r="B53" s="175">
        <f t="shared" ref="B53:G53" si="17">B11+B33</f>
        <v>2113.616</v>
      </c>
      <c r="C53" s="26">
        <f t="shared" si="17"/>
        <v>3121.9700000000003</v>
      </c>
      <c r="D53" s="25">
        <f t="shared" si="17"/>
        <v>2648</v>
      </c>
      <c r="E53" s="28">
        <f t="shared" si="17"/>
        <v>2517</v>
      </c>
      <c r="F53" s="28">
        <f t="shared" si="17"/>
        <v>2596</v>
      </c>
      <c r="G53" s="55">
        <f t="shared" si="17"/>
        <v>2569</v>
      </c>
      <c r="H53" s="300">
        <f t="shared" ref="H53" si="18">H11+H33</f>
        <v>2572</v>
      </c>
      <c r="I53" s="189"/>
      <c r="J53" s="23"/>
      <c r="K53" s="23"/>
      <c r="L53" s="23"/>
      <c r="M53" s="23"/>
      <c r="N53" s="23"/>
      <c r="O53" s="23"/>
      <c r="P53" s="23"/>
      <c r="Q53" s="23"/>
    </row>
    <row r="54" spans="1:17" ht="13.5" customHeight="1" x14ac:dyDescent="0.25">
      <c r="A54" s="53" t="s">
        <v>67</v>
      </c>
      <c r="B54" s="175">
        <f t="shared" ref="B54:G54" si="19">B37</f>
        <v>0</v>
      </c>
      <c r="C54" s="26">
        <f t="shared" si="19"/>
        <v>0</v>
      </c>
      <c r="D54" s="25">
        <f t="shared" si="19"/>
        <v>0</v>
      </c>
      <c r="E54" s="28">
        <f t="shared" si="19"/>
        <v>0</v>
      </c>
      <c r="F54" s="28">
        <f t="shared" si="19"/>
        <v>0</v>
      </c>
      <c r="G54" s="55">
        <f t="shared" si="19"/>
        <v>0</v>
      </c>
      <c r="H54" s="300">
        <f t="shared" ref="H54" si="20">H37</f>
        <v>0</v>
      </c>
      <c r="I54" s="189"/>
      <c r="J54" s="23"/>
      <c r="K54" s="23"/>
      <c r="L54" s="23"/>
      <c r="M54" s="23"/>
      <c r="N54" s="23"/>
      <c r="O54" s="23"/>
      <c r="P54" s="23"/>
      <c r="Q54" s="23"/>
    </row>
    <row r="55" spans="1:17" ht="14.25" customHeight="1" thickBot="1" x14ac:dyDescent="0.3">
      <c r="A55" s="196" t="s">
        <v>68</v>
      </c>
      <c r="B55" s="193">
        <f t="shared" ref="B55:G55" si="21">B41</f>
        <v>0</v>
      </c>
      <c r="C55" s="62">
        <f t="shared" si="21"/>
        <v>0</v>
      </c>
      <c r="D55" s="61">
        <f t="shared" si="21"/>
        <v>0</v>
      </c>
      <c r="E55" s="64">
        <f t="shared" si="21"/>
        <v>0</v>
      </c>
      <c r="F55" s="64">
        <f t="shared" si="21"/>
        <v>0</v>
      </c>
      <c r="G55" s="292">
        <f t="shared" si="21"/>
        <v>0</v>
      </c>
      <c r="H55" s="303">
        <f t="shared" ref="H55" si="22">H41</f>
        <v>0</v>
      </c>
      <c r="I55" s="189"/>
      <c r="J55" s="23"/>
      <c r="K55" s="23"/>
      <c r="L55" s="23"/>
      <c r="M55" s="23"/>
      <c r="N55" s="23"/>
      <c r="O55" s="23"/>
      <c r="P55" s="23"/>
      <c r="Q55" s="23"/>
    </row>
    <row r="56" spans="1:17" ht="17.25" customHeight="1" thickBot="1" x14ac:dyDescent="0.35">
      <c r="A56" s="197"/>
      <c r="B56" s="239"/>
      <c r="C56" s="239"/>
      <c r="D56" s="239"/>
      <c r="E56" s="239"/>
      <c r="F56" s="239"/>
      <c r="G56" s="239"/>
      <c r="H56" s="239"/>
      <c r="I56" s="189"/>
      <c r="J56" s="23"/>
      <c r="K56" s="23"/>
      <c r="L56" s="23"/>
      <c r="M56" s="23"/>
      <c r="N56" s="23"/>
      <c r="O56" s="23"/>
      <c r="P56" s="23"/>
    </row>
    <row r="57" spans="1:17" ht="13.5" customHeight="1" x14ac:dyDescent="0.25">
      <c r="A57" s="198" t="s">
        <v>54</v>
      </c>
      <c r="B57" s="240">
        <f t="shared" ref="B57:G57" si="23">B58+B59</f>
        <v>12511.459720000001</v>
      </c>
      <c r="C57" s="241">
        <f t="shared" si="23"/>
        <v>5391.742909999999</v>
      </c>
      <c r="D57" s="240">
        <f t="shared" si="23"/>
        <v>12639</v>
      </c>
      <c r="E57" s="240">
        <f t="shared" si="23"/>
        <v>12639</v>
      </c>
      <c r="F57" s="240">
        <f t="shared" si="23"/>
        <v>12639</v>
      </c>
      <c r="G57" s="242">
        <f t="shared" si="23"/>
        <v>12639</v>
      </c>
      <c r="H57" s="242">
        <f t="shared" ref="H57" si="24">H58+H59</f>
        <v>12639</v>
      </c>
      <c r="I57" s="189"/>
      <c r="J57" s="23"/>
      <c r="K57" s="23"/>
      <c r="L57" s="23"/>
      <c r="M57" s="23"/>
      <c r="N57" s="23"/>
      <c r="O57" s="23"/>
      <c r="P57" s="23"/>
    </row>
    <row r="58" spans="1:17" ht="13.5" customHeight="1" x14ac:dyDescent="0.25">
      <c r="A58" s="53" t="s">
        <v>55</v>
      </c>
      <c r="B58" s="28">
        <v>11802.723</v>
      </c>
      <c r="C58" s="55">
        <v>4664.5027699999991</v>
      </c>
      <c r="D58" s="28">
        <v>11912</v>
      </c>
      <c r="E58" s="28">
        <v>11912</v>
      </c>
      <c r="F58" s="28">
        <v>11912</v>
      </c>
      <c r="G58" s="26">
        <v>11912</v>
      </c>
      <c r="H58" s="26">
        <v>11912</v>
      </c>
      <c r="I58" s="189"/>
      <c r="J58" s="23"/>
      <c r="K58" s="23"/>
      <c r="L58" s="23"/>
      <c r="M58" s="23"/>
      <c r="N58" s="23"/>
      <c r="O58" s="23"/>
      <c r="P58" s="23"/>
    </row>
    <row r="59" spans="1:17" ht="14.25" customHeight="1" thickBot="1" x14ac:dyDescent="0.3">
      <c r="A59" s="53" t="s">
        <v>59</v>
      </c>
      <c r="B59" s="28">
        <v>708.73671999999999</v>
      </c>
      <c r="C59" s="55">
        <v>727.24014000000011</v>
      </c>
      <c r="D59" s="64">
        <v>727</v>
      </c>
      <c r="E59" s="64">
        <v>727</v>
      </c>
      <c r="F59" s="64">
        <v>727</v>
      </c>
      <c r="G59" s="62">
        <v>727</v>
      </c>
      <c r="H59" s="62">
        <v>727</v>
      </c>
      <c r="I59" s="189"/>
      <c r="J59" s="23"/>
      <c r="K59" s="23"/>
      <c r="L59" s="23"/>
      <c r="M59" s="23"/>
      <c r="N59" s="23"/>
      <c r="O59" s="23"/>
      <c r="P59" s="23"/>
    </row>
    <row r="60" spans="1:17" ht="14.25" customHeight="1" thickBot="1" x14ac:dyDescent="0.3">
      <c r="A60" s="94" t="s">
        <v>70</v>
      </c>
      <c r="B60" s="83">
        <f t="shared" ref="B60:G60" si="25">B49+B57</f>
        <v>52584.912070000501</v>
      </c>
      <c r="C60" s="243">
        <f t="shared" si="25"/>
        <v>72801.718609999807</v>
      </c>
      <c r="D60" s="244">
        <f t="shared" si="25"/>
        <v>69448</v>
      </c>
      <c r="E60" s="244">
        <f t="shared" si="25"/>
        <v>69440</v>
      </c>
      <c r="F60" s="244">
        <f t="shared" si="25"/>
        <v>69440</v>
      </c>
      <c r="G60" s="95">
        <f t="shared" si="25"/>
        <v>69440</v>
      </c>
      <c r="H60" s="95">
        <f t="shared" ref="H60" si="26">H49+H57</f>
        <v>69440</v>
      </c>
      <c r="I60" s="189"/>
      <c r="J60" s="23"/>
      <c r="K60" s="23"/>
      <c r="L60" s="23"/>
      <c r="M60" s="23"/>
      <c r="N60" s="23"/>
      <c r="O60" s="23"/>
      <c r="P60" s="23"/>
    </row>
    <row r="61" spans="1:17" ht="14.25" customHeight="1" x14ac:dyDescent="0.25">
      <c r="A61" s="199"/>
      <c r="B61" s="233"/>
      <c r="C61" s="233"/>
      <c r="D61" s="233"/>
      <c r="E61" s="233"/>
      <c r="F61" s="233"/>
      <c r="G61" s="233"/>
      <c r="H61" s="22"/>
      <c r="I61" s="189"/>
      <c r="J61" s="189"/>
      <c r="K61" s="189"/>
      <c r="L61" s="189"/>
      <c r="M61" s="189"/>
      <c r="N61" s="189"/>
      <c r="O61" s="189"/>
    </row>
    <row r="62" spans="1:17" ht="14.25" customHeight="1" x14ac:dyDescent="0.3">
      <c r="A62" s="200"/>
      <c r="B62" s="288"/>
      <c r="C62" s="288"/>
      <c r="D62" s="288"/>
      <c r="E62" s="288"/>
      <c r="F62" s="288"/>
      <c r="G62" s="288"/>
      <c r="H62" s="288"/>
      <c r="I62" s="189"/>
      <c r="J62" s="189"/>
      <c r="K62" s="189"/>
      <c r="L62" s="189"/>
      <c r="M62" s="189"/>
      <c r="N62" s="189"/>
      <c r="O62" s="189"/>
    </row>
    <row r="63" spans="1:17" ht="14.25" customHeight="1" x14ac:dyDescent="0.25">
      <c r="B63" s="23"/>
      <c r="C63" s="23"/>
      <c r="D63" s="23"/>
      <c r="E63" s="23"/>
      <c r="F63" s="23"/>
      <c r="G63" s="23"/>
      <c r="H63" s="23"/>
    </row>
    <row r="64" spans="1:17" ht="14.25" customHeight="1" x14ac:dyDescent="0.25">
      <c r="B64" s="189"/>
      <c r="C64" s="189"/>
      <c r="D64" s="23"/>
      <c r="E64" s="23"/>
      <c r="F64" s="23"/>
      <c r="G64" s="23"/>
      <c r="H64" s="23"/>
    </row>
    <row r="65" spans="2:8" x14ac:dyDescent="0.25">
      <c r="B65" s="189"/>
      <c r="C65" s="189"/>
      <c r="D65" s="23"/>
      <c r="E65" s="23"/>
      <c r="F65" s="23"/>
      <c r="G65" s="23"/>
      <c r="H65" s="23"/>
    </row>
    <row r="66" spans="2:8" x14ac:dyDescent="0.25">
      <c r="B66" s="189"/>
      <c r="C66" s="189"/>
      <c r="D66" s="23"/>
      <c r="E66" s="23"/>
      <c r="F66" s="23"/>
      <c r="G66" s="23"/>
      <c r="H66" s="23"/>
    </row>
    <row r="67" spans="2:8" x14ac:dyDescent="0.25">
      <c r="B67" s="189"/>
      <c r="C67" s="189"/>
      <c r="D67" s="23"/>
      <c r="E67" s="23"/>
      <c r="F67" s="23"/>
      <c r="G67" s="23"/>
      <c r="H67" s="23"/>
    </row>
    <row r="68" spans="2:8" x14ac:dyDescent="0.25">
      <c r="B68" s="189"/>
      <c r="C68" s="189"/>
      <c r="D68" s="23"/>
      <c r="E68" s="23"/>
      <c r="F68" s="23"/>
      <c r="G68" s="23"/>
      <c r="H68" s="23"/>
    </row>
    <row r="69" spans="2:8" x14ac:dyDescent="0.25">
      <c r="B69" s="189"/>
      <c r="C69" s="189"/>
      <c r="D69" s="23"/>
      <c r="E69" s="23"/>
      <c r="F69" s="23"/>
      <c r="G69" s="23"/>
      <c r="H69" s="23"/>
    </row>
    <row r="70" spans="2:8" x14ac:dyDescent="0.25">
      <c r="B70" s="189"/>
      <c r="C70" s="189"/>
      <c r="D70" s="23"/>
      <c r="E70" s="23"/>
      <c r="F70" s="23"/>
      <c r="G70" s="23"/>
      <c r="H70" s="23"/>
    </row>
    <row r="71" spans="2:8" x14ac:dyDescent="0.25">
      <c r="B71" s="189"/>
      <c r="C71" s="189"/>
      <c r="D71" s="23"/>
      <c r="E71" s="23"/>
      <c r="F71" s="23"/>
      <c r="G71" s="23"/>
      <c r="H71" s="23"/>
    </row>
    <row r="72" spans="2:8" x14ac:dyDescent="0.25">
      <c r="B72" s="189"/>
      <c r="C72" s="189"/>
      <c r="D72" s="23"/>
      <c r="E72" s="23"/>
      <c r="F72" s="23"/>
      <c r="G72" s="23"/>
      <c r="H72" s="23"/>
    </row>
    <row r="73" spans="2:8" x14ac:dyDescent="0.25">
      <c r="B73" s="189"/>
      <c r="C73" s="189"/>
      <c r="D73" s="189"/>
      <c r="E73" s="189"/>
      <c r="F73" s="189"/>
      <c r="G73" s="189"/>
    </row>
    <row r="74" spans="2:8" x14ac:dyDescent="0.25">
      <c r="B74" s="189"/>
      <c r="C74" s="189"/>
      <c r="D74" s="189"/>
      <c r="E74" s="189"/>
      <c r="F74" s="189"/>
      <c r="G74" s="189"/>
    </row>
    <row r="75" spans="2:8" x14ac:dyDescent="0.25">
      <c r="B75" s="189"/>
      <c r="C75" s="189"/>
      <c r="D75" s="189"/>
      <c r="E75" s="189"/>
      <c r="F75" s="189"/>
      <c r="G75" s="18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5"/>
  <sheetViews>
    <sheetView showGridLines="0" zoomScaleNormal="100" workbookViewId="0">
      <pane xSplit="1" ySplit="4" topLeftCell="B47" activePane="bottomRight" state="frozen"/>
      <selection activeCell="K4" sqref="K4:Q4"/>
      <selection pane="topRight" activeCell="K4" sqref="K4:Q4"/>
      <selection pane="bottomLeft" activeCell="K4" sqref="K4:Q4"/>
      <selection pane="bottomRight" activeCell="J74" sqref="J74"/>
    </sheetView>
  </sheetViews>
  <sheetFormatPr defaultColWidth="9.1796875" defaultRowHeight="12.5" x14ac:dyDescent="0.25"/>
  <cols>
    <col min="1" max="1" width="45.1796875" style="1" customWidth="1"/>
    <col min="2" max="8" width="12.54296875" style="2" customWidth="1"/>
    <col min="9" max="9" width="12.453125" style="1" bestFit="1" customWidth="1"/>
    <col min="10" max="10" width="9.7265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6384" width="9.1796875" style="1"/>
  </cols>
  <sheetData>
    <row r="1" spans="1:17" ht="15.75" customHeight="1" x14ac:dyDescent="0.25">
      <c r="A1" s="4" t="s">
        <v>90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7" ht="13.5" customHeight="1" thickBot="1" x14ac:dyDescent="0.3">
      <c r="A3" s="11" t="s">
        <v>1</v>
      </c>
      <c r="B3" s="9" t="s">
        <v>2</v>
      </c>
      <c r="C3" s="10" t="s">
        <v>3</v>
      </c>
      <c r="D3" s="362" t="s">
        <v>4</v>
      </c>
      <c r="E3" s="363"/>
      <c r="F3" s="363"/>
      <c r="G3" s="363"/>
      <c r="H3" s="364"/>
    </row>
    <row r="4" spans="1:17" ht="14.25" customHeight="1" thickBot="1" x14ac:dyDescent="0.3">
      <c r="A4" s="12"/>
      <c r="B4" s="13">
        <v>2022</v>
      </c>
      <c r="C4" s="14">
        <v>2023</v>
      </c>
      <c r="D4" s="351">
        <v>2024</v>
      </c>
      <c r="E4" s="322">
        <v>2025</v>
      </c>
      <c r="F4" s="322">
        <v>2026</v>
      </c>
      <c r="G4" s="349">
        <v>2027</v>
      </c>
      <c r="H4" s="349">
        <v>2028</v>
      </c>
    </row>
    <row r="5" spans="1:17" ht="13.5" customHeight="1" x14ac:dyDescent="0.25">
      <c r="A5" s="16" t="s">
        <v>5</v>
      </c>
      <c r="B5" s="17">
        <f t="shared" ref="B5:F5" si="0">B6+B12+B13</f>
        <v>0</v>
      </c>
      <c r="C5" s="18">
        <f t="shared" si="0"/>
        <v>0</v>
      </c>
      <c r="D5" s="201">
        <f t="shared" si="0"/>
        <v>0</v>
      </c>
      <c r="E5" s="20">
        <f t="shared" si="0"/>
        <v>8942</v>
      </c>
      <c r="F5" s="20">
        <f t="shared" si="0"/>
        <v>-6786</v>
      </c>
      <c r="G5" s="289">
        <f t="shared" ref="G5:H5" si="1">G6+G12+G13</f>
        <v>-12599</v>
      </c>
      <c r="H5" s="289">
        <f t="shared" si="1"/>
        <v>-19796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ht="13.5" customHeight="1" x14ac:dyDescent="0.25">
      <c r="A6" s="24" t="s">
        <v>6</v>
      </c>
      <c r="B6" s="25">
        <f t="shared" ref="B6:F6" si="2">B7+B8</f>
        <v>0</v>
      </c>
      <c r="C6" s="26">
        <f t="shared" si="2"/>
        <v>0</v>
      </c>
      <c r="D6" s="175">
        <f t="shared" si="2"/>
        <v>0</v>
      </c>
      <c r="E6" s="28">
        <f t="shared" si="2"/>
        <v>-915</v>
      </c>
      <c r="F6" s="28">
        <f t="shared" si="2"/>
        <v>-906</v>
      </c>
      <c r="G6" s="55">
        <f t="shared" ref="G6:H6" si="3">G7+G8</f>
        <v>-897</v>
      </c>
      <c r="H6" s="55">
        <f t="shared" si="3"/>
        <v>-888</v>
      </c>
      <c r="I6" s="23"/>
      <c r="J6" s="23"/>
      <c r="K6" s="23"/>
      <c r="L6" s="23"/>
      <c r="M6" s="23"/>
      <c r="N6" s="23"/>
      <c r="O6" s="23"/>
      <c r="P6" s="23"/>
    </row>
    <row r="7" spans="1:17" ht="13.5" customHeight="1" x14ac:dyDescent="0.25">
      <c r="A7" s="29" t="s">
        <v>8</v>
      </c>
      <c r="B7" s="30">
        <f>ESA2010_nov24!B7-ESA2010_20_sept_24!B7</f>
        <v>0</v>
      </c>
      <c r="C7" s="31">
        <f>ESA2010_nov24!C7-ESA2010_20_sept_24!C7</f>
        <v>0</v>
      </c>
      <c r="D7" s="30">
        <f>ESA2010_nov24!D7-ESA2010_20_sept_24!D7</f>
        <v>0</v>
      </c>
      <c r="E7" s="33">
        <f>ESA2010_nov24!E7-ESA2010_20_sept_24!E7</f>
        <v>-915</v>
      </c>
      <c r="F7" s="34">
        <f>ESA2010_nov24!F7-ESA2010_20_sept_24!F7</f>
        <v>-906</v>
      </c>
      <c r="G7" s="33">
        <f>ESA2010_nov24!G7-ESA2010_20_sept_24!G7</f>
        <v>-897</v>
      </c>
      <c r="H7" s="33">
        <f>ESA2010_nov24!H7-ESA2010_20_sept_24!H7</f>
        <v>-888</v>
      </c>
      <c r="I7" s="23"/>
      <c r="J7" s="23"/>
      <c r="K7" s="23"/>
      <c r="L7" s="23"/>
      <c r="M7" s="23"/>
      <c r="N7" s="23"/>
      <c r="O7" s="23"/>
      <c r="P7" s="23"/>
    </row>
    <row r="8" spans="1:17" ht="13.5" customHeight="1" x14ac:dyDescent="0.25">
      <c r="A8" s="29" t="s">
        <v>9</v>
      </c>
      <c r="B8" s="30">
        <f>ESA2010_nov24!B8-ESA2010_20_sept_24!B8</f>
        <v>0</v>
      </c>
      <c r="C8" s="31">
        <f>ESA2010_nov24!C8-ESA2010_20_sept_24!C8</f>
        <v>0</v>
      </c>
      <c r="D8" s="30">
        <f>ESA2010_nov24!D8-ESA2010_20_sept_24!D8</f>
        <v>0</v>
      </c>
      <c r="E8" s="33">
        <f>ESA2010_nov24!E8-ESA2010_20_sept_24!E8</f>
        <v>0</v>
      </c>
      <c r="F8" s="34">
        <f>ESA2010_nov24!F8-ESA2010_20_sept_24!F8</f>
        <v>0</v>
      </c>
      <c r="G8" s="33">
        <f>ESA2010_nov24!G8-ESA2010_20_sept_24!G8</f>
        <v>0</v>
      </c>
      <c r="H8" s="33">
        <f>ESA2010_nov24!H8-ESA2010_20_sept_24!H8</f>
        <v>0</v>
      </c>
      <c r="I8" s="23"/>
      <c r="J8" s="23"/>
      <c r="K8" s="23"/>
      <c r="L8" s="23"/>
      <c r="M8" s="23"/>
      <c r="N8" s="23"/>
      <c r="O8" s="23"/>
      <c r="P8" s="23"/>
    </row>
    <row r="9" spans="1:17" ht="13.5" customHeight="1" x14ac:dyDescent="0.25">
      <c r="A9" s="36" t="s">
        <v>10</v>
      </c>
      <c r="B9" s="30">
        <f>ESA2010_nov24!B9-ESA2010_20_sept_24!B9</f>
        <v>0</v>
      </c>
      <c r="C9" s="31">
        <f>ESA2010_nov24!C9-ESA2010_20_sept_24!C9</f>
        <v>0</v>
      </c>
      <c r="D9" s="30">
        <f>ESA2010_nov24!D9-ESA2010_20_sept_24!D9</f>
        <v>0</v>
      </c>
      <c r="E9" s="33">
        <f>ESA2010_nov24!E9-ESA2010_20_sept_24!E9</f>
        <v>-141</v>
      </c>
      <c r="F9" s="34">
        <f>ESA2010_nov24!F9-ESA2010_20_sept_24!F9</f>
        <v>-140</v>
      </c>
      <c r="G9" s="33">
        <f>ESA2010_nov24!G9-ESA2010_20_sept_24!G9</f>
        <v>-139</v>
      </c>
      <c r="H9" s="33">
        <f>ESA2010_nov24!H9-ESA2010_20_sept_24!H9</f>
        <v>-137</v>
      </c>
      <c r="I9" s="23"/>
      <c r="J9" s="23"/>
      <c r="K9" s="23"/>
      <c r="L9" s="23"/>
      <c r="M9" s="23"/>
      <c r="N9" s="23"/>
      <c r="O9" s="23"/>
      <c r="P9" s="23"/>
    </row>
    <row r="10" spans="1:17" ht="13.5" customHeight="1" x14ac:dyDescent="0.25">
      <c r="A10" s="36" t="s">
        <v>11</v>
      </c>
      <c r="B10" s="30">
        <f>ESA2010_nov24!B10-ESA2010_20_sept_24!B10</f>
        <v>0</v>
      </c>
      <c r="C10" s="31">
        <f>ESA2010_nov24!C10-ESA2010_20_sept_24!C10</f>
        <v>0</v>
      </c>
      <c r="D10" s="30">
        <f>ESA2010_nov24!D10-ESA2010_20_sept_24!D10</f>
        <v>0</v>
      </c>
      <c r="E10" s="33">
        <f>ESA2010_nov24!E10-ESA2010_20_sept_24!E10</f>
        <v>-504</v>
      </c>
      <c r="F10" s="34">
        <f>ESA2010_nov24!F10-ESA2010_20_sept_24!F10</f>
        <v>-499</v>
      </c>
      <c r="G10" s="33">
        <f>ESA2010_nov24!G10-ESA2010_20_sept_24!G10</f>
        <v>-494</v>
      </c>
      <c r="H10" s="33">
        <f>ESA2010_nov24!H10-ESA2010_20_sept_24!H10</f>
        <v>-489</v>
      </c>
      <c r="I10" s="23"/>
      <c r="J10" s="23"/>
      <c r="K10" s="23"/>
      <c r="L10" s="23"/>
      <c r="M10" s="23"/>
      <c r="N10" s="23"/>
      <c r="O10" s="23"/>
      <c r="P10" s="23"/>
    </row>
    <row r="11" spans="1:17" ht="13.5" customHeight="1" x14ac:dyDescent="0.25">
      <c r="A11" s="36" t="s">
        <v>12</v>
      </c>
      <c r="B11" s="30">
        <f>ESA2010_nov24!B11-ESA2010_20_sept_24!B11</f>
        <v>0</v>
      </c>
      <c r="C11" s="31">
        <f>ESA2010_nov24!C11-ESA2010_20_sept_24!C11</f>
        <v>0</v>
      </c>
      <c r="D11" s="30">
        <f>ESA2010_nov24!D11-ESA2010_20_sept_24!D11</f>
        <v>0</v>
      </c>
      <c r="E11" s="33">
        <f>ESA2010_nov24!E11-ESA2010_20_sept_24!E11</f>
        <v>-270</v>
      </c>
      <c r="F11" s="34">
        <f>ESA2010_nov24!F11-ESA2010_20_sept_24!F11</f>
        <v>-267</v>
      </c>
      <c r="G11" s="33">
        <f>ESA2010_nov24!G11-ESA2010_20_sept_24!G11</f>
        <v>-264</v>
      </c>
      <c r="H11" s="33">
        <f>ESA2010_nov24!H11-ESA2010_20_sept_24!H11</f>
        <v>-262</v>
      </c>
      <c r="I11" s="23"/>
      <c r="J11" s="23"/>
      <c r="K11" s="23"/>
      <c r="L11" s="23"/>
      <c r="M11" s="23"/>
      <c r="N11" s="23"/>
      <c r="O11" s="23"/>
      <c r="P11" s="23"/>
    </row>
    <row r="12" spans="1:17" ht="13.5" customHeight="1" x14ac:dyDescent="0.25">
      <c r="A12" s="24" t="s">
        <v>13</v>
      </c>
      <c r="B12" s="30">
        <f>ESA2010_nov24!B12-ESA2010_20_sept_24!B12</f>
        <v>0</v>
      </c>
      <c r="C12" s="31">
        <f>ESA2010_nov24!C12-ESA2010_20_sept_24!C12</f>
        <v>0</v>
      </c>
      <c r="D12" s="30">
        <f>ESA2010_nov24!D12-ESA2010_20_sept_24!D12</f>
        <v>0</v>
      </c>
      <c r="E12" s="33">
        <f>ESA2010_nov24!E12-ESA2010_20_sept_24!E12</f>
        <v>10468</v>
      </c>
      <c r="F12" s="34">
        <f>ESA2010_nov24!F12-ESA2010_20_sept_24!F12</f>
        <v>-5326</v>
      </c>
      <c r="G12" s="33">
        <f>ESA2010_nov24!G12-ESA2010_20_sept_24!G12</f>
        <v>-11440</v>
      </c>
      <c r="H12" s="33">
        <f>ESA2010_nov24!H12-ESA2010_20_sept_24!H12</f>
        <v>-18652</v>
      </c>
      <c r="I12" s="23"/>
      <c r="J12" s="23"/>
      <c r="K12" s="23"/>
      <c r="L12" s="23"/>
      <c r="M12" s="23"/>
      <c r="N12" s="23"/>
      <c r="O12" s="23"/>
      <c r="P12" s="23"/>
    </row>
    <row r="13" spans="1:17" ht="13.5" customHeight="1" x14ac:dyDescent="0.25">
      <c r="A13" s="24" t="s">
        <v>15</v>
      </c>
      <c r="B13" s="30">
        <f>ESA2010_nov24!B16-ESA2010_20_sept_24!B16</f>
        <v>0</v>
      </c>
      <c r="C13" s="31">
        <f>ESA2010_nov24!C16-ESA2010_20_sept_24!C16</f>
        <v>0</v>
      </c>
      <c r="D13" s="30">
        <f>ESA2010_nov24!D16-ESA2010_20_sept_24!D16</f>
        <v>0</v>
      </c>
      <c r="E13" s="33">
        <f>ESA2010_nov24!E16-ESA2010_20_sept_24!E16</f>
        <v>-611</v>
      </c>
      <c r="F13" s="34">
        <f>ESA2010_nov24!F16-ESA2010_20_sept_24!F16</f>
        <v>-554</v>
      </c>
      <c r="G13" s="33">
        <f>ESA2010_nov24!G16-ESA2010_20_sept_24!G16</f>
        <v>-262</v>
      </c>
      <c r="H13" s="33">
        <f>ESA2010_nov24!H16-ESA2010_20_sept_24!H16</f>
        <v>-256</v>
      </c>
      <c r="I13" s="23"/>
      <c r="J13" s="23"/>
      <c r="K13" s="23"/>
      <c r="L13" s="23"/>
      <c r="M13" s="23"/>
      <c r="N13" s="23"/>
      <c r="O13" s="23"/>
      <c r="P13" s="23"/>
    </row>
    <row r="14" spans="1:17" ht="13.5" customHeight="1" x14ac:dyDescent="0.25">
      <c r="A14" s="41" t="s">
        <v>16</v>
      </c>
      <c r="B14" s="42">
        <f t="shared" ref="B14:F14" si="4">B15+B16</f>
        <v>0</v>
      </c>
      <c r="C14" s="43">
        <f t="shared" si="4"/>
        <v>0</v>
      </c>
      <c r="D14" s="176">
        <f t="shared" si="4"/>
        <v>0</v>
      </c>
      <c r="E14" s="45">
        <f t="shared" si="4"/>
        <v>-5681</v>
      </c>
      <c r="F14" s="45">
        <f t="shared" si="4"/>
        <v>-6349</v>
      </c>
      <c r="G14" s="290">
        <f t="shared" ref="G14:H14" si="5">G15+G16</f>
        <v>-7014</v>
      </c>
      <c r="H14" s="290">
        <f t="shared" si="5"/>
        <v>-7700</v>
      </c>
      <c r="I14" s="23"/>
      <c r="J14" s="23"/>
      <c r="K14" s="23"/>
      <c r="L14" s="23"/>
      <c r="M14" s="23"/>
      <c r="N14" s="23"/>
      <c r="O14" s="23"/>
      <c r="P14" s="23"/>
    </row>
    <row r="15" spans="1:17" ht="13.5" customHeight="1" x14ac:dyDescent="0.25">
      <c r="A15" s="24" t="s">
        <v>17</v>
      </c>
      <c r="B15" s="30">
        <f>ESA2010_nov24!B18-ESA2010_20_sept_24!B18</f>
        <v>0</v>
      </c>
      <c r="C15" s="31">
        <f>ESA2010_nov24!C18-ESA2010_20_sept_24!C18</f>
        <v>0</v>
      </c>
      <c r="D15" s="30">
        <f>ESA2010_nov24!D18-ESA2010_20_sept_24!D18</f>
        <v>0</v>
      </c>
      <c r="E15" s="33">
        <f>ESA2010_nov24!E18-ESA2010_20_sept_24!E18</f>
        <v>-5681</v>
      </c>
      <c r="F15" s="34">
        <f>ESA2010_nov24!F18-ESA2010_20_sept_24!F18</f>
        <v>-6349</v>
      </c>
      <c r="G15" s="33">
        <f>ESA2010_nov24!G18-ESA2010_20_sept_24!G18</f>
        <v>-7014</v>
      </c>
      <c r="H15" s="33">
        <f>ESA2010_nov24!H18-ESA2010_20_sept_24!H18</f>
        <v>-7700</v>
      </c>
      <c r="I15" s="23"/>
      <c r="J15" s="23"/>
      <c r="K15" s="23"/>
      <c r="L15" s="23"/>
      <c r="M15" s="23"/>
      <c r="N15" s="23"/>
      <c r="O15" s="23"/>
      <c r="P15" s="23"/>
    </row>
    <row r="16" spans="1:17" ht="13.5" customHeight="1" x14ac:dyDescent="0.25">
      <c r="A16" s="24" t="s">
        <v>18</v>
      </c>
      <c r="B16" s="25">
        <f>SUM(B17:B24)</f>
        <v>0</v>
      </c>
      <c r="C16" s="26">
        <f t="shared" ref="C16:F16" si="6">SUM(C17:C24)</f>
        <v>0</v>
      </c>
      <c r="D16" s="30">
        <f t="shared" si="6"/>
        <v>0</v>
      </c>
      <c r="E16" s="33">
        <f t="shared" si="6"/>
        <v>0</v>
      </c>
      <c r="F16" s="34">
        <f t="shared" si="6"/>
        <v>0</v>
      </c>
      <c r="G16" s="33">
        <f t="shared" ref="G16:H16" si="7">SUM(G17:G24)</f>
        <v>0</v>
      </c>
      <c r="H16" s="33">
        <f t="shared" si="7"/>
        <v>0</v>
      </c>
      <c r="I16" s="23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30">
        <f>ESA2010_nov24!B20-ESA2010_20_sept_24!B20</f>
        <v>0</v>
      </c>
      <c r="C17" s="31">
        <f>ESA2010_nov24!C20-ESA2010_20_sept_24!C20</f>
        <v>0</v>
      </c>
      <c r="D17" s="30">
        <f>ESA2010_nov24!D20-ESA2010_20_sept_24!D20</f>
        <v>0</v>
      </c>
      <c r="E17" s="33">
        <f>ESA2010_nov24!E20-ESA2010_20_sept_24!E20</f>
        <v>0</v>
      </c>
      <c r="F17" s="34">
        <f>ESA2010_nov24!F20-ESA2010_20_sept_24!F20</f>
        <v>0</v>
      </c>
      <c r="G17" s="33">
        <f>ESA2010_nov24!G20-ESA2010_20_sept_24!G20</f>
        <v>0</v>
      </c>
      <c r="H17" s="33">
        <f>ESA2010_nov24!H20-ESA2010_20_sept_24!H20</f>
        <v>0</v>
      </c>
      <c r="I17" s="23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30">
        <f>ESA2010_nov24!B21-ESA2010_20_sept_24!B21</f>
        <v>0</v>
      </c>
      <c r="C18" s="31">
        <f>ESA2010_nov24!C21-ESA2010_20_sept_24!C21</f>
        <v>0</v>
      </c>
      <c r="D18" s="30">
        <f>ESA2010_nov24!D21-ESA2010_20_sept_24!D21</f>
        <v>0</v>
      </c>
      <c r="E18" s="33">
        <f>ESA2010_nov24!E21-ESA2010_20_sept_24!E21</f>
        <v>0</v>
      </c>
      <c r="F18" s="34">
        <f>ESA2010_nov24!F21-ESA2010_20_sept_24!F21</f>
        <v>0</v>
      </c>
      <c r="G18" s="33">
        <f>ESA2010_nov24!G21-ESA2010_20_sept_24!G21</f>
        <v>0</v>
      </c>
      <c r="H18" s="33">
        <f>ESA2010_nov24!H21-ESA2010_20_sept_24!H21</f>
        <v>0</v>
      </c>
      <c r="I18" s="23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30">
        <f>ESA2010_nov24!B22-ESA2010_20_sept_24!B22</f>
        <v>0</v>
      </c>
      <c r="C19" s="31">
        <f>ESA2010_nov24!C22-ESA2010_20_sept_24!C22</f>
        <v>0</v>
      </c>
      <c r="D19" s="30">
        <f>ESA2010_nov24!D22-ESA2010_20_sept_24!D22</f>
        <v>0</v>
      </c>
      <c r="E19" s="33">
        <f>ESA2010_nov24!E22-ESA2010_20_sept_24!E22</f>
        <v>0</v>
      </c>
      <c r="F19" s="34">
        <f>ESA2010_nov24!F22-ESA2010_20_sept_24!F22</f>
        <v>0</v>
      </c>
      <c r="G19" s="33">
        <f>ESA2010_nov24!G22-ESA2010_20_sept_24!G22</f>
        <v>0</v>
      </c>
      <c r="H19" s="33">
        <f>ESA2010_nov24!H22-ESA2010_20_sept_24!H22</f>
        <v>0</v>
      </c>
      <c r="I19" s="23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30">
        <f>ESA2010_nov24!B23-ESA2010_20_sept_24!B23</f>
        <v>0</v>
      </c>
      <c r="C20" s="31">
        <f>ESA2010_nov24!C23-ESA2010_20_sept_24!C23</f>
        <v>0</v>
      </c>
      <c r="D20" s="30">
        <f>ESA2010_nov24!D23-ESA2010_20_sept_24!D23</f>
        <v>0</v>
      </c>
      <c r="E20" s="33">
        <f>ESA2010_nov24!E23-ESA2010_20_sept_24!E23</f>
        <v>0</v>
      </c>
      <c r="F20" s="34">
        <f>ESA2010_nov24!F23-ESA2010_20_sept_24!F23</f>
        <v>0</v>
      </c>
      <c r="G20" s="33">
        <f>ESA2010_nov24!G23-ESA2010_20_sept_24!G23</f>
        <v>0</v>
      </c>
      <c r="H20" s="33">
        <f>ESA2010_nov24!H23-ESA2010_20_sept_24!H23</f>
        <v>0</v>
      </c>
      <c r="I20" s="23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30">
        <f>ESA2010_nov24!B24-ESA2010_20_sept_24!B24</f>
        <v>0</v>
      </c>
      <c r="C21" s="31">
        <f>ESA2010_nov24!C24-ESA2010_20_sept_24!C24</f>
        <v>0</v>
      </c>
      <c r="D21" s="30">
        <f>ESA2010_nov24!D24-ESA2010_20_sept_24!D24</f>
        <v>0</v>
      </c>
      <c r="E21" s="33">
        <f>ESA2010_nov24!E24-ESA2010_20_sept_24!E24</f>
        <v>0</v>
      </c>
      <c r="F21" s="34">
        <f>ESA2010_nov24!F24-ESA2010_20_sept_24!F24</f>
        <v>0</v>
      </c>
      <c r="G21" s="33">
        <f>ESA2010_nov24!G24-ESA2010_20_sept_24!G24</f>
        <v>0</v>
      </c>
      <c r="H21" s="33">
        <f>ESA2010_nov24!H24-ESA2010_20_sept_24!H24</f>
        <v>0</v>
      </c>
      <c r="I21" s="23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30">
        <f>ESA2010_nov24!B25-ESA2010_20_sept_24!B25</f>
        <v>0</v>
      </c>
      <c r="C22" s="31">
        <f>ESA2010_nov24!C25-ESA2010_20_sept_24!C25</f>
        <v>0</v>
      </c>
      <c r="D22" s="30">
        <f>ESA2010_nov24!D25-ESA2010_20_sept_24!D25</f>
        <v>0</v>
      </c>
      <c r="E22" s="33">
        <f>ESA2010_nov24!E25-ESA2010_20_sept_24!E25</f>
        <v>0</v>
      </c>
      <c r="F22" s="34">
        <f>ESA2010_nov24!F25-ESA2010_20_sept_24!F25</f>
        <v>0</v>
      </c>
      <c r="G22" s="33">
        <f>ESA2010_nov24!G25-ESA2010_20_sept_24!G25</f>
        <v>0</v>
      </c>
      <c r="H22" s="33">
        <f>ESA2010_nov24!H25-ESA2010_20_sept_24!H25</f>
        <v>0</v>
      </c>
      <c r="I22" s="23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30">
        <f>ESA2010_nov24!B26-ESA2010_20_sept_24!B26</f>
        <v>0</v>
      </c>
      <c r="C23" s="31">
        <f>ESA2010_nov24!C26-ESA2010_20_sept_24!C26</f>
        <v>0</v>
      </c>
      <c r="D23" s="30">
        <f>ESA2010_nov24!D26-ESA2010_20_sept_24!D26</f>
        <v>0</v>
      </c>
      <c r="E23" s="33">
        <f>ESA2010_nov24!E26-ESA2010_20_sept_24!E26</f>
        <v>0</v>
      </c>
      <c r="F23" s="34">
        <f>ESA2010_nov24!F26-ESA2010_20_sept_24!F26</f>
        <v>0</v>
      </c>
      <c r="G23" s="33">
        <f>ESA2010_nov24!G26-ESA2010_20_sept_24!G26</f>
        <v>0</v>
      </c>
      <c r="H23" s="33">
        <f>ESA2010_nov24!H26-ESA2010_20_sept_24!H26</f>
        <v>0</v>
      </c>
      <c r="I23" s="23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30">
        <f>ESA2010_nov24!B27-ESA2010_20_sept_24!B27</f>
        <v>0</v>
      </c>
      <c r="C24" s="31">
        <f>ESA2010_nov24!C27-ESA2010_20_sept_24!C27</f>
        <v>0</v>
      </c>
      <c r="D24" s="30">
        <f>ESA2010_nov24!D27-ESA2010_20_sept_24!D27</f>
        <v>0</v>
      </c>
      <c r="E24" s="33">
        <f>ESA2010_nov24!E27-ESA2010_20_sept_24!E27</f>
        <v>0</v>
      </c>
      <c r="F24" s="34">
        <f>ESA2010_nov24!F27-ESA2010_20_sept_24!F27</f>
        <v>0</v>
      </c>
      <c r="G24" s="33">
        <f>ESA2010_nov24!G27-ESA2010_20_sept_24!G27</f>
        <v>0</v>
      </c>
      <c r="H24" s="33">
        <f>ESA2010_nov24!H27-ESA2010_20_sept_24!H27</f>
        <v>0</v>
      </c>
      <c r="I24" s="23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42">
        <f t="shared" ref="B25:F25" si="8">SUM(B26:B29)</f>
        <v>0</v>
      </c>
      <c r="C25" s="43">
        <f t="shared" si="8"/>
        <v>0</v>
      </c>
      <c r="D25" s="176">
        <f t="shared" si="8"/>
        <v>0</v>
      </c>
      <c r="E25" s="45">
        <f t="shared" si="8"/>
        <v>0</v>
      </c>
      <c r="F25" s="45">
        <f t="shared" si="8"/>
        <v>0</v>
      </c>
      <c r="G25" s="290">
        <f t="shared" ref="G25:H25" si="9">SUM(G26:G29)</f>
        <v>0</v>
      </c>
      <c r="H25" s="290">
        <f t="shared" si="9"/>
        <v>0</v>
      </c>
      <c r="I25" s="23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30">
        <f>ESA2010_nov24!B29-ESA2010_20_sept_24!B29</f>
        <v>0</v>
      </c>
      <c r="C26" s="31">
        <f>ESA2010_nov24!C29-ESA2010_20_sept_24!C29</f>
        <v>0</v>
      </c>
      <c r="D26" s="30">
        <f>ESA2010_nov24!D29-ESA2010_20_sept_24!D29</f>
        <v>0</v>
      </c>
      <c r="E26" s="33">
        <f>ESA2010_nov24!E29-ESA2010_20_sept_24!E29</f>
        <v>0</v>
      </c>
      <c r="F26" s="34">
        <f>ESA2010_nov24!F29-ESA2010_20_sept_24!F29</f>
        <v>0</v>
      </c>
      <c r="G26" s="33">
        <f>ESA2010_nov24!G29-ESA2010_20_sept_24!G29</f>
        <v>0</v>
      </c>
      <c r="H26" s="33">
        <f>ESA2010_nov24!H29-ESA2010_20_sept_24!H29</f>
        <v>0</v>
      </c>
      <c r="I26" s="23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30">
        <f>ESA2010_nov24!B30-ESA2010_20_sept_24!B30</f>
        <v>0</v>
      </c>
      <c r="C27" s="31">
        <f>ESA2010_nov24!C30-ESA2010_20_sept_24!C30</f>
        <v>0</v>
      </c>
      <c r="D27" s="30">
        <f>ESA2010_nov24!D30-ESA2010_20_sept_24!D30</f>
        <v>0</v>
      </c>
      <c r="E27" s="33">
        <f>ESA2010_nov24!E30-ESA2010_20_sept_24!E30</f>
        <v>0</v>
      </c>
      <c r="F27" s="34">
        <f>ESA2010_nov24!F30-ESA2010_20_sept_24!F30</f>
        <v>0</v>
      </c>
      <c r="G27" s="33">
        <f>ESA2010_nov24!G30-ESA2010_20_sept_24!G30</f>
        <v>0</v>
      </c>
      <c r="H27" s="33">
        <f>ESA2010_nov24!H30-ESA2010_20_sept_24!H30</f>
        <v>0</v>
      </c>
      <c r="I27" s="23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30">
        <f>ESA2010_nov24!B31-ESA2010_20_sept_24!B31</f>
        <v>0</v>
      </c>
      <c r="C28" s="31">
        <f>ESA2010_nov24!C31-ESA2010_20_sept_24!C31</f>
        <v>0</v>
      </c>
      <c r="D28" s="30">
        <f>ESA2010_nov24!D31-ESA2010_20_sept_24!D31</f>
        <v>0</v>
      </c>
      <c r="E28" s="33">
        <f>ESA2010_nov24!E31-ESA2010_20_sept_24!E31</f>
        <v>0</v>
      </c>
      <c r="F28" s="34">
        <f>ESA2010_nov24!F31-ESA2010_20_sept_24!F31</f>
        <v>0</v>
      </c>
      <c r="G28" s="33">
        <f>ESA2010_nov24!G31-ESA2010_20_sept_24!G31</f>
        <v>0</v>
      </c>
      <c r="H28" s="33">
        <f>ESA2010_nov24!H31-ESA2010_20_sept_24!H31</f>
        <v>0</v>
      </c>
      <c r="I28" s="23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30">
        <f>ESA2010_nov24!B32-ESA2010_20_sept_24!B32</f>
        <v>0</v>
      </c>
      <c r="C29" s="31">
        <f>ESA2010_nov24!C32-ESA2010_20_sept_24!C32</f>
        <v>0</v>
      </c>
      <c r="D29" s="30">
        <f>ESA2010_nov24!D32-ESA2010_20_sept_24!D32</f>
        <v>0</v>
      </c>
      <c r="E29" s="33">
        <f>ESA2010_nov24!E32-ESA2010_20_sept_24!E32</f>
        <v>0</v>
      </c>
      <c r="F29" s="34">
        <f>ESA2010_nov24!F32-ESA2010_20_sept_24!F32</f>
        <v>0</v>
      </c>
      <c r="G29" s="33">
        <f>ESA2010_nov24!G32-ESA2010_20_sept_24!G32</f>
        <v>0</v>
      </c>
      <c r="H29" s="33">
        <f>ESA2010_nov24!H32-ESA2010_20_sept_24!H32</f>
        <v>0</v>
      </c>
      <c r="I29" s="23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42">
        <f t="shared" ref="B30:H30" si="10">SUM(B31:B32)</f>
        <v>0</v>
      </c>
      <c r="C30" s="43">
        <f t="shared" si="10"/>
        <v>0</v>
      </c>
      <c r="D30" s="176">
        <f t="shared" si="10"/>
        <v>0</v>
      </c>
      <c r="E30" s="45">
        <f t="shared" si="10"/>
        <v>0</v>
      </c>
      <c r="F30" s="45">
        <f t="shared" si="10"/>
        <v>0</v>
      </c>
      <c r="G30" s="290">
        <f t="shared" si="10"/>
        <v>0</v>
      </c>
      <c r="H30" s="290">
        <f t="shared" si="10"/>
        <v>0</v>
      </c>
      <c r="I30" s="23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30">
        <f>ESA2010_nov24!B34-ESA2010_20_sept_24!B34</f>
        <v>0</v>
      </c>
      <c r="C31" s="31">
        <f>ESA2010_nov24!C34-ESA2010_20_sept_24!C34</f>
        <v>0</v>
      </c>
      <c r="D31" s="30">
        <f>ESA2010_nov24!D34-ESA2010_20_sept_24!D34</f>
        <v>0</v>
      </c>
      <c r="E31" s="33">
        <f>ESA2010_nov24!E34-ESA2010_20_sept_24!E34</f>
        <v>0</v>
      </c>
      <c r="F31" s="34">
        <f>ESA2010_nov24!F34-ESA2010_20_sept_24!F34</f>
        <v>0</v>
      </c>
      <c r="G31" s="33">
        <f>ESA2010_nov24!G34-ESA2010_20_sept_24!G34</f>
        <v>0</v>
      </c>
      <c r="H31" s="33">
        <f>ESA2010_nov24!H34-ESA2010_20_sept_24!H34</f>
        <v>0</v>
      </c>
      <c r="I31" s="23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30">
        <f>ESA2010_nov24!B35-ESA2010_20_sept_24!B35</f>
        <v>0</v>
      </c>
      <c r="C32" s="31">
        <f>ESA2010_nov24!C35-ESA2010_20_sept_24!C35</f>
        <v>0</v>
      </c>
      <c r="D32" s="30">
        <f>ESA2010_nov24!D35-ESA2010_20_sept_24!D35</f>
        <v>0</v>
      </c>
      <c r="E32" s="33">
        <f>ESA2010_nov24!E35-ESA2010_20_sept_24!E35</f>
        <v>0</v>
      </c>
      <c r="F32" s="34">
        <f>ESA2010_nov24!F35-ESA2010_20_sept_24!F35</f>
        <v>0</v>
      </c>
      <c r="G32" s="33">
        <f>ESA2010_nov24!G35-ESA2010_20_sept_24!G35</f>
        <v>0</v>
      </c>
      <c r="H32" s="33">
        <f>ESA2010_nov24!H35-ESA2010_20_sept_24!H35</f>
        <v>0</v>
      </c>
      <c r="I32" s="23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41" t="s">
        <v>37</v>
      </c>
      <c r="B33" s="42">
        <f>ESA2010_nov24!B36-ESA2010_20_sept_24!B36</f>
        <v>0</v>
      </c>
      <c r="C33" s="43">
        <f>ESA2010_nov24!C36-ESA2010_20_sept_24!C36</f>
        <v>0</v>
      </c>
      <c r="D33" s="176">
        <f>ESA2010_nov24!D36-ESA2010_20_sept_24!D36</f>
        <v>0</v>
      </c>
      <c r="E33" s="45">
        <f>ESA2010_nov24!E36-ESA2010_20_sept_24!E36</f>
        <v>-8258</v>
      </c>
      <c r="F33" s="45">
        <f>ESA2010_nov24!F36-ESA2010_20_sept_24!F36</f>
        <v>-6178</v>
      </c>
      <c r="G33" s="290">
        <f>ESA2010_nov24!G36-ESA2010_20_sept_24!G36</f>
        <v>-13790</v>
      </c>
      <c r="H33" s="290">
        <f>ESA2010_nov24!H36-ESA2010_20_sept_24!H36</f>
        <v>-2455</v>
      </c>
      <c r="I33" s="23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53" t="s">
        <v>38</v>
      </c>
      <c r="B34" s="30">
        <f>ESA2010_nov24!B37-ESA2010_20_sept_24!B37</f>
        <v>0</v>
      </c>
      <c r="C34" s="31">
        <f>ESA2010_nov24!C37-ESA2010_20_sept_24!C37</f>
        <v>0</v>
      </c>
      <c r="D34" s="30">
        <f>ESA2010_nov24!D37-ESA2010_20_sept_24!D37</f>
        <v>0</v>
      </c>
      <c r="E34" s="33">
        <f>ESA2010_nov24!E37-ESA2010_20_sept_24!E37</f>
        <v>0</v>
      </c>
      <c r="F34" s="34">
        <f>ESA2010_nov24!F37-ESA2010_20_sept_24!F37</f>
        <v>0</v>
      </c>
      <c r="G34" s="33">
        <f>ESA2010_nov24!G37-ESA2010_20_sept_24!G37</f>
        <v>0</v>
      </c>
      <c r="H34" s="33">
        <f>ESA2010_nov24!H37-ESA2010_20_sept_24!H37</f>
        <v>0</v>
      </c>
      <c r="I34" s="23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24" t="s">
        <v>39</v>
      </c>
      <c r="B35" s="30">
        <f>ESA2010_nov24!B38-ESA2010_20_sept_24!B38</f>
        <v>0</v>
      </c>
      <c r="C35" s="31">
        <f>ESA2010_nov24!C38-ESA2010_20_sept_24!C38</f>
        <v>0</v>
      </c>
      <c r="D35" s="30">
        <f>ESA2010_nov24!D38-ESA2010_20_sept_24!D38</f>
        <v>0</v>
      </c>
      <c r="E35" s="33">
        <f>ESA2010_nov24!E38-ESA2010_20_sept_24!E38</f>
        <v>0</v>
      </c>
      <c r="F35" s="34">
        <f>ESA2010_nov24!F38-ESA2010_20_sept_24!F38</f>
        <v>0</v>
      </c>
      <c r="G35" s="33">
        <f>ESA2010_nov24!G38-ESA2010_20_sept_24!G38</f>
        <v>0</v>
      </c>
      <c r="H35" s="33">
        <f>ESA2010_nov24!H38-ESA2010_20_sept_24!H38</f>
        <v>0</v>
      </c>
      <c r="I35" s="23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53" t="s">
        <v>40</v>
      </c>
      <c r="B36" s="30">
        <f>ESA2010_nov24!B39-ESA2010_20_sept_24!B39</f>
        <v>0</v>
      </c>
      <c r="C36" s="31">
        <f>ESA2010_nov24!C39-ESA2010_20_sept_24!C39</f>
        <v>0</v>
      </c>
      <c r="D36" s="30">
        <f>ESA2010_nov24!D39-ESA2010_20_sept_24!D39</f>
        <v>0</v>
      </c>
      <c r="E36" s="33">
        <f>ESA2010_nov24!E39-ESA2010_20_sept_24!E39</f>
        <v>0</v>
      </c>
      <c r="F36" s="34">
        <f>ESA2010_nov24!F39-ESA2010_20_sept_24!F39</f>
        <v>0</v>
      </c>
      <c r="G36" s="33">
        <f>ESA2010_nov24!G39-ESA2010_20_sept_24!G39</f>
        <v>0</v>
      </c>
      <c r="H36" s="33">
        <f>ESA2010_nov24!H39-ESA2010_20_sept_24!H39</f>
        <v>0</v>
      </c>
      <c r="I36" s="23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53" t="s">
        <v>41</v>
      </c>
      <c r="B37" s="30">
        <f>ESA2010_nov24!B40-ESA2010_20_sept_24!B40</f>
        <v>0</v>
      </c>
      <c r="C37" s="31">
        <f>ESA2010_nov24!C40-ESA2010_20_sept_24!C40</f>
        <v>0</v>
      </c>
      <c r="D37" s="30">
        <f>ESA2010_nov24!D40-ESA2010_20_sept_24!D40</f>
        <v>0</v>
      </c>
      <c r="E37" s="33">
        <f>ESA2010_nov24!E40-ESA2010_20_sept_24!E40</f>
        <v>-23225</v>
      </c>
      <c r="F37" s="34">
        <f>ESA2010_nov24!F40-ESA2010_20_sept_24!F40</f>
        <v>-21254</v>
      </c>
      <c r="G37" s="33">
        <f>ESA2010_nov24!G40-ESA2010_20_sept_24!G40</f>
        <v>-17856</v>
      </c>
      <c r="H37" s="33">
        <f>ESA2010_nov24!H40-ESA2010_20_sept_24!H40</f>
        <v>-6447</v>
      </c>
      <c r="I37" s="23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53" t="s">
        <v>88</v>
      </c>
      <c r="B38" s="30">
        <f>ESA2010_nov24!B41-ESA2010_20_sept_24!B41</f>
        <v>0</v>
      </c>
      <c r="C38" s="31">
        <f>ESA2010_nov24!C41-ESA2010_20_sept_24!C41</f>
        <v>0</v>
      </c>
      <c r="D38" s="30">
        <f>ESA2010_nov24!D41-ESA2010_20_sept_24!D41</f>
        <v>0</v>
      </c>
      <c r="E38" s="33">
        <f>ESA2010_nov24!E41-ESA2010_20_sept_24!E41</f>
        <v>0</v>
      </c>
      <c r="F38" s="34">
        <f>ESA2010_nov24!F41-ESA2010_20_sept_24!F41</f>
        <v>0</v>
      </c>
      <c r="G38" s="33">
        <f>ESA2010_nov24!G41-ESA2010_20_sept_24!G41</f>
        <v>0</v>
      </c>
      <c r="H38" s="33">
        <f>ESA2010_nov24!H41-ESA2010_20_sept_24!H41</f>
        <v>0</v>
      </c>
      <c r="I38" s="23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53" t="s">
        <v>89</v>
      </c>
      <c r="B39" s="30">
        <f>ESA2010_nov24!B42-ESA2010_20_sept_24!B42</f>
        <v>0</v>
      </c>
      <c r="C39" s="31">
        <f>ESA2010_nov24!C42-ESA2010_20_sept_24!C42</f>
        <v>0</v>
      </c>
      <c r="D39" s="30">
        <f>ESA2010_nov24!D42-ESA2010_20_sept_24!D42</f>
        <v>0</v>
      </c>
      <c r="E39" s="33">
        <f>ESA2010_nov24!E42-ESA2010_20_sept_24!E42</f>
        <v>0</v>
      </c>
      <c r="F39" s="34">
        <f>ESA2010_nov24!F42-ESA2010_20_sept_24!F42</f>
        <v>0</v>
      </c>
      <c r="G39" s="33">
        <f>ESA2010_nov24!G42-ESA2010_20_sept_24!G42</f>
        <v>0</v>
      </c>
      <c r="H39" s="33">
        <f>ESA2010_nov24!H42-ESA2010_20_sept_24!H42</f>
        <v>0</v>
      </c>
      <c r="I39" s="23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53" t="s">
        <v>42</v>
      </c>
      <c r="B40" s="30">
        <f>ESA2010_nov24!B43-ESA2010_20_sept_24!B43</f>
        <v>0</v>
      </c>
      <c r="C40" s="31">
        <f>ESA2010_nov24!C43-ESA2010_20_sept_24!C43</f>
        <v>0</v>
      </c>
      <c r="D40" s="30">
        <f>ESA2010_nov24!D43-ESA2010_20_sept_24!D43</f>
        <v>0</v>
      </c>
      <c r="E40" s="33">
        <f>ESA2010_nov24!E43-ESA2010_20_sept_24!E43</f>
        <v>0</v>
      </c>
      <c r="F40" s="34">
        <f>ESA2010_nov24!F43-ESA2010_20_sept_24!F43</f>
        <v>0</v>
      </c>
      <c r="G40" s="33">
        <f>ESA2010_nov24!G43-ESA2010_20_sept_24!G43</f>
        <v>0</v>
      </c>
      <c r="H40" s="33">
        <f>ESA2010_nov24!H43-ESA2010_20_sept_24!H43</f>
        <v>0</v>
      </c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53" t="s">
        <v>43</v>
      </c>
      <c r="B41" s="30">
        <f>ESA2010_nov24!B44-ESA2010_20_sept_24!B44</f>
        <v>0</v>
      </c>
      <c r="C41" s="31">
        <f>ESA2010_nov24!C44-ESA2010_20_sept_24!C44</f>
        <v>0</v>
      </c>
      <c r="D41" s="30">
        <f>ESA2010_nov24!D44-ESA2010_20_sept_24!D44</f>
        <v>0</v>
      </c>
      <c r="E41" s="33">
        <f>ESA2010_nov24!E44-ESA2010_20_sept_24!E44</f>
        <v>0</v>
      </c>
      <c r="F41" s="34">
        <f>ESA2010_nov24!F44-ESA2010_20_sept_24!F44</f>
        <v>0</v>
      </c>
      <c r="G41" s="33">
        <f>ESA2010_nov24!G44-ESA2010_20_sept_24!G44</f>
        <v>0</v>
      </c>
      <c r="H41" s="33">
        <f>ESA2010_nov24!H44-ESA2010_20_sept_24!H44</f>
        <v>0</v>
      </c>
      <c r="I41" s="23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56" t="s">
        <v>10</v>
      </c>
      <c r="B42" s="30">
        <f>ESA2010_nov24!B45-ESA2010_20_sept_24!B45</f>
        <v>0</v>
      </c>
      <c r="C42" s="26">
        <f>ESA2010_nov24!C45-ESA2010_20_sept_24!C45</f>
        <v>0</v>
      </c>
      <c r="D42" s="177">
        <f>ESA2010_nov24!D45-ESA2010_20_sept_24!D45</f>
        <v>0</v>
      </c>
      <c r="E42" s="40">
        <f>ESA2010_nov24!E45-ESA2010_20_sept_24!E45</f>
        <v>0</v>
      </c>
      <c r="F42" s="40">
        <f>ESA2010_nov24!F45-ESA2010_20_sept_24!F45</f>
        <v>0</v>
      </c>
      <c r="G42" s="291">
        <f>ESA2010_nov24!G45-ESA2010_20_sept_24!G45</f>
        <v>0</v>
      </c>
      <c r="H42" s="291">
        <f>ESA2010_nov24!H45-ESA2010_20_sept_24!H45</f>
        <v>0</v>
      </c>
      <c r="I42" s="23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56" t="s">
        <v>11</v>
      </c>
      <c r="B43" s="30">
        <f>ESA2010_nov24!B46-ESA2010_20_sept_24!B46</f>
        <v>0</v>
      </c>
      <c r="C43" s="26">
        <f>ESA2010_nov24!C46-ESA2010_20_sept_24!C46</f>
        <v>0</v>
      </c>
      <c r="D43" s="177">
        <f>ESA2010_nov24!D46-ESA2010_20_sept_24!D46</f>
        <v>0</v>
      </c>
      <c r="E43" s="40">
        <f>ESA2010_nov24!E46-ESA2010_20_sept_24!E46</f>
        <v>0</v>
      </c>
      <c r="F43" s="40">
        <f>ESA2010_nov24!F46-ESA2010_20_sept_24!F46</f>
        <v>0</v>
      </c>
      <c r="G43" s="291">
        <f>ESA2010_nov24!G46-ESA2010_20_sept_24!G46</f>
        <v>0</v>
      </c>
      <c r="H43" s="291">
        <f>ESA2010_nov24!H46-ESA2010_20_sept_24!H46</f>
        <v>0</v>
      </c>
      <c r="I43" s="23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53" t="s">
        <v>44</v>
      </c>
      <c r="B44" s="30">
        <f>ESA2010_nov24!B47-ESA2010_20_sept_24!B47</f>
        <v>0</v>
      </c>
      <c r="C44" s="26">
        <f>ESA2010_nov24!C47-ESA2010_20_sept_24!C47</f>
        <v>0</v>
      </c>
      <c r="D44" s="177">
        <f>ESA2010_nov24!D47-ESA2010_20_sept_24!D47</f>
        <v>0</v>
      </c>
      <c r="E44" s="40">
        <f>ESA2010_nov24!E47-ESA2010_20_sept_24!E47</f>
        <v>0</v>
      </c>
      <c r="F44" s="40">
        <f>ESA2010_nov24!F47-ESA2010_20_sept_24!F47</f>
        <v>0</v>
      </c>
      <c r="G44" s="291">
        <f>ESA2010_nov24!G47-ESA2010_20_sept_24!G47</f>
        <v>0</v>
      </c>
      <c r="H44" s="291">
        <f>ESA2010_nov24!H47-ESA2010_20_sept_24!H47</f>
        <v>0</v>
      </c>
      <c r="I44" s="23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53" t="s">
        <v>45</v>
      </c>
      <c r="B45" s="30">
        <f>ESA2010_nov24!B48-ESA2010_20_sept_24!B48</f>
        <v>0</v>
      </c>
      <c r="C45" s="26">
        <f>ESA2010_nov24!C48-ESA2010_20_sept_24!C48</f>
        <v>0</v>
      </c>
      <c r="D45" s="177">
        <f>ESA2010_nov24!D48-ESA2010_20_sept_24!D48</f>
        <v>0</v>
      </c>
      <c r="E45" s="40">
        <f>ESA2010_nov24!E48-ESA2010_20_sept_24!E48</f>
        <v>14967</v>
      </c>
      <c r="F45" s="40">
        <f>ESA2010_nov24!F48-ESA2010_20_sept_24!F48</f>
        <v>15076</v>
      </c>
      <c r="G45" s="291">
        <f>ESA2010_nov24!G48-ESA2010_20_sept_24!G48</f>
        <v>4066</v>
      </c>
      <c r="H45" s="291">
        <f>ESA2010_nov24!H48-ESA2010_20_sept_24!H48</f>
        <v>3992</v>
      </c>
      <c r="I45" s="23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354" t="s">
        <v>93</v>
      </c>
      <c r="B46" s="30">
        <f>ESA2010_nov24!B49-ESA2010_20_sept_24!B49</f>
        <v>0</v>
      </c>
      <c r="C46" s="26">
        <f>ESA2010_nov24!C49-ESA2010_20_sept_24!C49</f>
        <v>0</v>
      </c>
      <c r="D46" s="177">
        <f>ESA2010_nov24!D49-ESA2010_20_sept_24!D49</f>
        <v>0</v>
      </c>
      <c r="E46" s="40">
        <f>ESA2010_nov24!E49-ESA2010_20_sept_24!E49</f>
        <v>0</v>
      </c>
      <c r="F46" s="40">
        <f>ESA2010_nov24!F49-ESA2010_20_sept_24!F49</f>
        <v>0</v>
      </c>
      <c r="G46" s="291">
        <f>ESA2010_nov24!G49-ESA2010_20_sept_24!G49</f>
        <v>0</v>
      </c>
      <c r="H46" s="291">
        <f>ESA2010_nov24!H49-ESA2010_20_sept_24!H49</f>
        <v>0</v>
      </c>
      <c r="I46" s="23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58" t="s">
        <v>97</v>
      </c>
      <c r="B47" s="30">
        <f>ESA2010_nov24!B50-ESA2010_20_sept_24!B50</f>
        <v>0</v>
      </c>
      <c r="C47" s="26">
        <f>ESA2010_nov24!C50-ESA2010_20_sept_24!C50</f>
        <v>0</v>
      </c>
      <c r="D47" s="177">
        <f>ESA2010_nov24!D50-ESA2010_20_sept_24!D50</f>
        <v>0</v>
      </c>
      <c r="E47" s="40">
        <f>ESA2010_nov24!E50-ESA2010_20_sept_24!E50</f>
        <v>0</v>
      </c>
      <c r="F47" s="40">
        <f>ESA2010_nov24!F50-ESA2010_20_sept_24!F50</f>
        <v>0</v>
      </c>
      <c r="G47" s="291">
        <f>ESA2010_nov24!G50-ESA2010_20_sept_24!G50</f>
        <v>0</v>
      </c>
      <c r="H47" s="291">
        <f>ESA2010_nov24!H50-ESA2010_20_sept_24!H50</f>
        <v>0</v>
      </c>
      <c r="I47" s="23"/>
      <c r="J47" s="23"/>
      <c r="K47" s="23"/>
      <c r="L47" s="23"/>
      <c r="M47" s="23"/>
      <c r="N47" s="23"/>
      <c r="O47" s="23"/>
      <c r="P47" s="23"/>
    </row>
    <row r="48" spans="1:16" ht="13.5" customHeight="1" x14ac:dyDescent="0.25">
      <c r="A48" s="53" t="s">
        <v>46</v>
      </c>
      <c r="B48" s="30">
        <f>ESA2010_nov24!B51-ESA2010_20_sept_24!B51</f>
        <v>0</v>
      </c>
      <c r="C48" s="26">
        <f>ESA2010_nov24!C51-ESA2010_20_sept_24!C51</f>
        <v>0</v>
      </c>
      <c r="D48" s="177">
        <f>ESA2010_nov24!D51-ESA2010_20_sept_24!D51</f>
        <v>0</v>
      </c>
      <c r="E48" s="40">
        <f>ESA2010_nov24!E51-ESA2010_20_sept_24!E51</f>
        <v>0</v>
      </c>
      <c r="F48" s="40">
        <f>ESA2010_nov24!F51-ESA2010_20_sept_24!F51</f>
        <v>0</v>
      </c>
      <c r="G48" s="291">
        <f>ESA2010_nov24!G51-ESA2010_20_sept_24!G51</f>
        <v>0</v>
      </c>
      <c r="H48" s="291">
        <f>ESA2010_nov24!H51-ESA2010_20_sept_24!H51</f>
        <v>0</v>
      </c>
      <c r="I48" s="23"/>
      <c r="J48" s="23"/>
      <c r="K48" s="23"/>
      <c r="L48" s="23"/>
      <c r="M48" s="23"/>
      <c r="N48" s="23"/>
      <c r="O48" s="23"/>
      <c r="P48" s="23"/>
    </row>
    <row r="49" spans="1:16" ht="13.5" customHeight="1" x14ac:dyDescent="0.25">
      <c r="A49" s="24" t="s">
        <v>85</v>
      </c>
      <c r="B49" s="30">
        <f>ESA2010_nov24!B52-ESA2010_20_sept_24!B52</f>
        <v>0</v>
      </c>
      <c r="C49" s="26">
        <f>ESA2010_nov24!C52-ESA2010_20_sept_24!C52</f>
        <v>0</v>
      </c>
      <c r="D49" s="177">
        <f>ESA2010_nov24!D52-ESA2010_20_sept_24!D52</f>
        <v>0</v>
      </c>
      <c r="E49" s="40">
        <f>ESA2010_nov24!E52-ESA2010_20_sept_24!E52</f>
        <v>0</v>
      </c>
      <c r="F49" s="40">
        <f>ESA2010_nov24!F52-ESA2010_20_sept_24!F52</f>
        <v>0</v>
      </c>
      <c r="G49" s="291">
        <f>ESA2010_nov24!G52-ESA2010_20_sept_24!G52</f>
        <v>0</v>
      </c>
      <c r="H49" s="291">
        <f>ESA2010_nov24!H52-ESA2010_20_sept_24!H52</f>
        <v>0</v>
      </c>
      <c r="I49" s="23"/>
      <c r="J49" s="23"/>
      <c r="K49" s="23"/>
      <c r="L49" s="23"/>
      <c r="M49" s="23"/>
      <c r="N49" s="23"/>
      <c r="O49" s="23"/>
      <c r="P49" s="23"/>
    </row>
    <row r="50" spans="1:16" ht="13.5" customHeight="1" x14ac:dyDescent="0.25">
      <c r="A50" s="36" t="s">
        <v>10</v>
      </c>
      <c r="B50" s="30">
        <f>ESA2010_nov24!B53-ESA2010_20_sept_24!B53</f>
        <v>0</v>
      </c>
      <c r="C50" s="26">
        <f>ESA2010_nov24!C53-ESA2010_20_sept_24!C53</f>
        <v>0</v>
      </c>
      <c r="D50" s="177">
        <f>ESA2010_nov24!D53-ESA2010_20_sept_24!D53</f>
        <v>0</v>
      </c>
      <c r="E50" s="40">
        <f>ESA2010_nov24!E53-ESA2010_20_sept_24!E53</f>
        <v>0</v>
      </c>
      <c r="F50" s="40">
        <f>ESA2010_nov24!F53-ESA2010_20_sept_24!F53</f>
        <v>0</v>
      </c>
      <c r="G50" s="291">
        <f>ESA2010_nov24!G53-ESA2010_20_sept_24!G53</f>
        <v>0</v>
      </c>
      <c r="H50" s="291">
        <f>ESA2010_nov24!H53-ESA2010_20_sept_24!H53</f>
        <v>0</v>
      </c>
      <c r="I50" s="23"/>
      <c r="J50" s="23"/>
      <c r="K50" s="23"/>
      <c r="L50" s="23"/>
      <c r="M50" s="23"/>
      <c r="N50" s="23"/>
      <c r="O50" s="23"/>
      <c r="P50" s="23"/>
    </row>
    <row r="51" spans="1:16" ht="14.25" customHeight="1" x14ac:dyDescent="0.25">
      <c r="A51" s="36" t="s">
        <v>11</v>
      </c>
      <c r="B51" s="30">
        <f>ESA2010_nov24!B54-ESA2010_20_sept_24!B54</f>
        <v>0</v>
      </c>
      <c r="C51" s="26">
        <f>ESA2010_nov24!C54-ESA2010_20_sept_24!C54</f>
        <v>0</v>
      </c>
      <c r="D51" s="177">
        <f>ESA2010_nov24!D54-ESA2010_20_sept_24!D54</f>
        <v>0</v>
      </c>
      <c r="E51" s="40">
        <f>ESA2010_nov24!E54-ESA2010_20_sept_24!E54</f>
        <v>0</v>
      </c>
      <c r="F51" s="40">
        <f>ESA2010_nov24!F54-ESA2010_20_sept_24!F54</f>
        <v>0</v>
      </c>
      <c r="G51" s="291">
        <f>ESA2010_nov24!G54-ESA2010_20_sept_24!G54</f>
        <v>0</v>
      </c>
      <c r="H51" s="291">
        <f>ESA2010_nov24!H54-ESA2010_20_sept_24!H54</f>
        <v>0</v>
      </c>
      <c r="I51" s="23"/>
      <c r="J51" s="23"/>
      <c r="K51" s="23"/>
      <c r="L51" s="23"/>
      <c r="M51" s="23"/>
      <c r="N51" s="23"/>
      <c r="O51" s="23"/>
      <c r="P51" s="23"/>
    </row>
    <row r="52" spans="1:16" ht="14.25" customHeight="1" x14ac:dyDescent="0.25">
      <c r="A52" s="58" t="s">
        <v>12</v>
      </c>
      <c r="B52" s="30">
        <f>ESA2010_nov24!B55-ESA2010_20_sept_24!B55</f>
        <v>0</v>
      </c>
      <c r="C52" s="26">
        <f>ESA2010_nov24!C55-ESA2010_20_sept_24!C55</f>
        <v>0</v>
      </c>
      <c r="D52" s="177">
        <f>ESA2010_nov24!D55-ESA2010_20_sept_24!D55</f>
        <v>0</v>
      </c>
      <c r="E52" s="40">
        <f>ESA2010_nov24!E55-ESA2010_20_sept_24!E55</f>
        <v>0</v>
      </c>
      <c r="F52" s="40">
        <f>ESA2010_nov24!F55-ESA2010_20_sept_24!F55</f>
        <v>0</v>
      </c>
      <c r="G52" s="291">
        <f>ESA2010_nov24!G55-ESA2010_20_sept_24!G55</f>
        <v>0</v>
      </c>
      <c r="H52" s="291">
        <f>ESA2010_nov24!H55-ESA2010_20_sept_24!H55</f>
        <v>0</v>
      </c>
      <c r="I52" s="23"/>
      <c r="J52" s="23"/>
      <c r="K52" s="23"/>
      <c r="L52" s="23"/>
      <c r="M52" s="23"/>
      <c r="N52" s="23"/>
      <c r="O52" s="23"/>
      <c r="P52" s="23"/>
    </row>
    <row r="53" spans="1:16" ht="14.25" customHeight="1" x14ac:dyDescent="0.25">
      <c r="A53" s="36" t="s">
        <v>49</v>
      </c>
      <c r="B53" s="30">
        <f>ESA2010_nov24!B56-ESA2010_20_sept_24!B56</f>
        <v>0</v>
      </c>
      <c r="C53" s="26">
        <f>ESA2010_nov24!C56-ESA2010_20_sept_24!C56</f>
        <v>0</v>
      </c>
      <c r="D53" s="177">
        <f>ESA2010_nov24!D56-ESA2010_20_sept_24!D56</f>
        <v>0</v>
      </c>
      <c r="E53" s="40">
        <f>ESA2010_nov24!E56-ESA2010_20_sept_24!E56</f>
        <v>0</v>
      </c>
      <c r="F53" s="40">
        <f>ESA2010_nov24!F56-ESA2010_20_sept_24!F56</f>
        <v>0</v>
      </c>
      <c r="G53" s="291">
        <f>ESA2010_nov24!G56-ESA2010_20_sept_24!G56</f>
        <v>0</v>
      </c>
      <c r="H53" s="291">
        <f>ESA2010_nov24!H56-ESA2010_20_sept_24!H56</f>
        <v>0</v>
      </c>
      <c r="I53" s="23"/>
      <c r="J53" s="23"/>
      <c r="K53" s="23"/>
      <c r="L53" s="23"/>
      <c r="M53" s="23"/>
      <c r="N53" s="23"/>
      <c r="O53" s="23"/>
      <c r="P53" s="23"/>
    </row>
    <row r="54" spans="1:16" ht="14.25" customHeight="1" x14ac:dyDescent="0.25">
      <c r="A54" s="59" t="s">
        <v>50</v>
      </c>
      <c r="B54" s="30">
        <f>ESA2010_nov24!B57-ESA2010_20_sept_24!B57</f>
        <v>0</v>
      </c>
      <c r="C54" s="26">
        <f>ESA2010_nov24!C57-ESA2010_20_sept_24!C57</f>
        <v>0</v>
      </c>
      <c r="D54" s="177">
        <f>ESA2010_nov24!D57-ESA2010_20_sept_24!D57</f>
        <v>0</v>
      </c>
      <c r="E54" s="40">
        <f>ESA2010_nov24!E57-ESA2010_20_sept_24!E57</f>
        <v>0</v>
      </c>
      <c r="F54" s="40">
        <f>ESA2010_nov24!F57-ESA2010_20_sept_24!F57</f>
        <v>0</v>
      </c>
      <c r="G54" s="291">
        <f>ESA2010_nov24!G57-ESA2010_20_sept_24!G57</f>
        <v>0</v>
      </c>
      <c r="H54" s="291">
        <f>ESA2010_nov24!H57-ESA2010_20_sept_24!H57</f>
        <v>0</v>
      </c>
      <c r="I54" s="23"/>
      <c r="J54" s="23"/>
      <c r="K54" s="23"/>
      <c r="L54" s="23"/>
      <c r="M54" s="23"/>
      <c r="N54" s="23"/>
      <c r="O54" s="23"/>
      <c r="P54" s="23"/>
    </row>
    <row r="55" spans="1:16" ht="14.25" customHeight="1" x14ac:dyDescent="0.25">
      <c r="A55" s="59" t="s">
        <v>51</v>
      </c>
      <c r="B55" s="30">
        <f>ESA2010_nov24!B58-ESA2010_20_sept_24!B58</f>
        <v>0</v>
      </c>
      <c r="C55" s="26">
        <f>ESA2010_nov24!C58-ESA2010_20_sept_24!C58</f>
        <v>0</v>
      </c>
      <c r="D55" s="177">
        <f>ESA2010_nov24!D58-ESA2010_20_sept_24!D58</f>
        <v>0</v>
      </c>
      <c r="E55" s="40">
        <f>ESA2010_nov24!E58-ESA2010_20_sept_24!E58</f>
        <v>0</v>
      </c>
      <c r="F55" s="40">
        <f>ESA2010_nov24!F58-ESA2010_20_sept_24!F58</f>
        <v>0</v>
      </c>
      <c r="G55" s="291">
        <f>ESA2010_nov24!G58-ESA2010_20_sept_24!G58</f>
        <v>0</v>
      </c>
      <c r="H55" s="291">
        <f>ESA2010_nov24!H58-ESA2010_20_sept_24!H58</f>
        <v>0</v>
      </c>
      <c r="I55" s="23"/>
      <c r="J55" s="23"/>
      <c r="K55" s="23"/>
      <c r="L55" s="23"/>
      <c r="M55" s="23"/>
      <c r="N55" s="23"/>
      <c r="O55" s="23"/>
      <c r="P55" s="23"/>
    </row>
    <row r="56" spans="1:16" ht="14.25" customHeight="1" x14ac:dyDescent="0.25">
      <c r="A56" s="59" t="s">
        <v>52</v>
      </c>
      <c r="B56" s="30">
        <f>ESA2010_nov24!B59-ESA2010_20_sept_24!B59</f>
        <v>0</v>
      </c>
      <c r="C56" s="26">
        <f>ESA2010_nov24!C59-ESA2010_20_sept_24!C59</f>
        <v>0</v>
      </c>
      <c r="D56" s="177">
        <f>ESA2010_nov24!D59-ESA2010_20_sept_24!D59</f>
        <v>0</v>
      </c>
      <c r="E56" s="40">
        <f>ESA2010_nov24!E59-ESA2010_20_sept_24!E59</f>
        <v>0</v>
      </c>
      <c r="F56" s="40">
        <f>ESA2010_nov24!F59-ESA2010_20_sept_24!F59</f>
        <v>0</v>
      </c>
      <c r="G56" s="291">
        <f>ESA2010_nov24!G59-ESA2010_20_sept_24!G59</f>
        <v>0</v>
      </c>
      <c r="H56" s="291">
        <f>ESA2010_nov24!H59-ESA2010_20_sept_24!H59</f>
        <v>0</v>
      </c>
      <c r="I56" s="23"/>
      <c r="J56" s="23"/>
      <c r="K56" s="23"/>
      <c r="L56" s="23"/>
      <c r="M56" s="23"/>
      <c r="N56" s="23"/>
      <c r="O56" s="23"/>
      <c r="P56" s="23"/>
    </row>
    <row r="57" spans="1:16" ht="14.25" customHeight="1" thickBot="1" x14ac:dyDescent="0.3">
      <c r="A57" s="60" t="s">
        <v>53</v>
      </c>
      <c r="B57" s="123">
        <f>ESA2010_nov24!B60-ESA2010_20_sept_24!B60</f>
        <v>0</v>
      </c>
      <c r="C57" s="62">
        <f>ESA2010_nov24!C60-ESA2010_20_sept_24!C60</f>
        <v>0</v>
      </c>
      <c r="D57" s="193">
        <f>ESA2010_nov24!D60-ESA2010_20_sept_24!D60</f>
        <v>0</v>
      </c>
      <c r="E57" s="64">
        <f>ESA2010_nov24!E60-ESA2010_20_sept_24!E60</f>
        <v>0</v>
      </c>
      <c r="F57" s="64">
        <f>ESA2010_nov24!F60-ESA2010_20_sept_24!F60</f>
        <v>0</v>
      </c>
      <c r="G57" s="292">
        <f>ESA2010_nov24!G60-ESA2010_20_sept_24!G60</f>
        <v>0</v>
      </c>
      <c r="H57" s="292">
        <f>ESA2010_nov24!H60-ESA2010_20_sept_24!H60</f>
        <v>0</v>
      </c>
      <c r="I57" s="23"/>
      <c r="J57" s="23"/>
      <c r="K57" s="23"/>
      <c r="L57" s="23"/>
      <c r="M57" s="23"/>
      <c r="N57" s="23"/>
      <c r="O57" s="23"/>
      <c r="P57" s="23"/>
    </row>
    <row r="58" spans="1:16" ht="13.5" customHeight="1" x14ac:dyDescent="0.25">
      <c r="A58" s="16" t="s">
        <v>54</v>
      </c>
      <c r="B58" s="65">
        <f t="shared" ref="B58:F58" si="11">B59+B63</f>
        <v>0</v>
      </c>
      <c r="C58" s="66">
        <f t="shared" si="11"/>
        <v>0</v>
      </c>
      <c r="D58" s="174">
        <f t="shared" si="11"/>
        <v>0</v>
      </c>
      <c r="E58" s="68">
        <f t="shared" si="11"/>
        <v>-6565</v>
      </c>
      <c r="F58" s="68">
        <f t="shared" si="11"/>
        <v>-6723</v>
      </c>
      <c r="G58" s="293">
        <f t="shared" ref="G58:H58" si="12">G59+G63</f>
        <v>-6880</v>
      </c>
      <c r="H58" s="293">
        <f t="shared" si="12"/>
        <v>-7033</v>
      </c>
      <c r="I58" s="23"/>
      <c r="J58" s="23"/>
      <c r="K58" s="23"/>
      <c r="L58" s="23"/>
      <c r="M58" s="23"/>
      <c r="N58" s="23"/>
      <c r="O58" s="23"/>
      <c r="P58" s="23"/>
    </row>
    <row r="59" spans="1:16" ht="13.5" customHeight="1" x14ac:dyDescent="0.25">
      <c r="A59" s="73" t="s">
        <v>55</v>
      </c>
      <c r="B59" s="42">
        <f t="shared" ref="B59:H59" si="13">B60</f>
        <v>0</v>
      </c>
      <c r="C59" s="43">
        <f t="shared" si="13"/>
        <v>0</v>
      </c>
      <c r="D59" s="176">
        <f t="shared" si="13"/>
        <v>0</v>
      </c>
      <c r="E59" s="45">
        <f t="shared" si="13"/>
        <v>-5534</v>
      </c>
      <c r="F59" s="45">
        <f t="shared" si="13"/>
        <v>-5692</v>
      </c>
      <c r="G59" s="290">
        <f t="shared" si="13"/>
        <v>-5849</v>
      </c>
      <c r="H59" s="290">
        <f t="shared" si="13"/>
        <v>-6002</v>
      </c>
      <c r="I59" s="23"/>
      <c r="J59" s="23"/>
      <c r="K59" s="23"/>
      <c r="L59" s="23"/>
      <c r="M59" s="23"/>
      <c r="N59" s="23"/>
      <c r="O59" s="23"/>
      <c r="P59" s="23"/>
    </row>
    <row r="60" spans="1:16" ht="13.5" customHeight="1" x14ac:dyDescent="0.25">
      <c r="A60" s="29" t="s">
        <v>56</v>
      </c>
      <c r="B60" s="25">
        <f t="shared" ref="B60:F60" si="14">B61+B62</f>
        <v>0</v>
      </c>
      <c r="C60" s="26">
        <f t="shared" si="14"/>
        <v>0</v>
      </c>
      <c r="D60" s="175">
        <f t="shared" si="14"/>
        <v>0</v>
      </c>
      <c r="E60" s="28">
        <f t="shared" si="14"/>
        <v>-5534</v>
      </c>
      <c r="F60" s="28">
        <f t="shared" si="14"/>
        <v>-5692</v>
      </c>
      <c r="G60" s="55">
        <f t="shared" ref="G60:H60" si="15">G61+G62</f>
        <v>-5849</v>
      </c>
      <c r="H60" s="55">
        <f t="shared" si="15"/>
        <v>-6002</v>
      </c>
      <c r="I60" s="23"/>
      <c r="J60" s="23"/>
      <c r="K60" s="23"/>
      <c r="L60" s="23"/>
      <c r="M60" s="23"/>
      <c r="N60" s="23"/>
      <c r="O60" s="23"/>
      <c r="P60" s="23"/>
    </row>
    <row r="61" spans="1:16" ht="13.5" customHeight="1" x14ac:dyDescent="0.25">
      <c r="A61" s="29" t="s">
        <v>57</v>
      </c>
      <c r="B61" s="30">
        <f>ESA2010_nov24!B64-ESA2010_20_sept_24!B64</f>
        <v>0</v>
      </c>
      <c r="C61" s="31">
        <f>ESA2010_nov24!C64-ESA2010_20_sept_24!C64</f>
        <v>0</v>
      </c>
      <c r="D61" s="30">
        <f>ESA2010_nov24!D64-ESA2010_20_sept_24!D64</f>
        <v>0</v>
      </c>
      <c r="E61" s="33">
        <f>ESA2010_nov24!E64-ESA2010_20_sept_24!E64</f>
        <v>-5534</v>
      </c>
      <c r="F61" s="34">
        <f>ESA2010_nov24!F64-ESA2010_20_sept_24!F64</f>
        <v>-5692</v>
      </c>
      <c r="G61" s="33">
        <f>ESA2010_nov24!G64-ESA2010_20_sept_24!G64</f>
        <v>-5849</v>
      </c>
      <c r="H61" s="33">
        <f>ESA2010_nov24!H64-ESA2010_20_sept_24!H64</f>
        <v>-6002</v>
      </c>
      <c r="I61" s="23"/>
      <c r="J61" s="23"/>
      <c r="K61" s="23"/>
      <c r="L61" s="23"/>
      <c r="M61" s="23"/>
      <c r="N61" s="23"/>
      <c r="O61" s="23"/>
      <c r="P61" s="23"/>
    </row>
    <row r="62" spans="1:16" ht="13.5" customHeight="1" x14ac:dyDescent="0.25">
      <c r="A62" s="29" t="s">
        <v>58</v>
      </c>
      <c r="B62" s="30">
        <f>ESA2010_nov24!B65-ESA2010_20_sept_24!B65</f>
        <v>0</v>
      </c>
      <c r="C62" s="31">
        <f>ESA2010_nov24!C65-ESA2010_20_sept_24!C65</f>
        <v>0</v>
      </c>
      <c r="D62" s="30">
        <f>ESA2010_nov24!D65-ESA2010_20_sept_24!D65</f>
        <v>0</v>
      </c>
      <c r="E62" s="33">
        <f>ESA2010_nov24!E65-ESA2010_20_sept_24!E65</f>
        <v>0</v>
      </c>
      <c r="F62" s="34">
        <f>ESA2010_nov24!F65-ESA2010_20_sept_24!F65</f>
        <v>0</v>
      </c>
      <c r="G62" s="33">
        <f>ESA2010_nov24!G65-ESA2010_20_sept_24!G65</f>
        <v>0</v>
      </c>
      <c r="H62" s="33">
        <f>ESA2010_nov24!H65-ESA2010_20_sept_24!H65</f>
        <v>0</v>
      </c>
      <c r="I62" s="23"/>
      <c r="J62" s="23"/>
      <c r="K62" s="23"/>
      <c r="L62" s="23"/>
      <c r="M62" s="23"/>
      <c r="N62" s="23"/>
      <c r="O62" s="23"/>
      <c r="P62" s="23"/>
    </row>
    <row r="63" spans="1:16" ht="13.5" customHeight="1" x14ac:dyDescent="0.25">
      <c r="A63" s="73" t="s">
        <v>59</v>
      </c>
      <c r="B63" s="42">
        <f t="shared" ref="B63:H63" si="16">B64</f>
        <v>0</v>
      </c>
      <c r="C63" s="43">
        <f t="shared" si="16"/>
        <v>0</v>
      </c>
      <c r="D63" s="176">
        <f t="shared" si="16"/>
        <v>0</v>
      </c>
      <c r="E63" s="45">
        <f t="shared" si="16"/>
        <v>-1031</v>
      </c>
      <c r="F63" s="45">
        <f t="shared" si="16"/>
        <v>-1031</v>
      </c>
      <c r="G63" s="290">
        <f t="shared" si="16"/>
        <v>-1031</v>
      </c>
      <c r="H63" s="290">
        <f t="shared" si="16"/>
        <v>-1031</v>
      </c>
      <c r="I63" s="23"/>
      <c r="J63" s="23"/>
      <c r="K63" s="23"/>
      <c r="L63" s="23"/>
      <c r="M63" s="23"/>
      <c r="N63" s="23"/>
      <c r="O63" s="23"/>
      <c r="P63" s="23"/>
    </row>
    <row r="64" spans="1:16" ht="13.5" customHeight="1" x14ac:dyDescent="0.25">
      <c r="A64" s="29" t="s">
        <v>56</v>
      </c>
      <c r="B64" s="30">
        <f>ESA2010_nov24!B67-ESA2010_20_sept_24!B67</f>
        <v>0</v>
      </c>
      <c r="C64" s="31">
        <f>ESA2010_nov24!C67-ESA2010_20_sept_24!C67</f>
        <v>0</v>
      </c>
      <c r="D64" s="30">
        <f>ESA2010_nov24!D67-ESA2010_20_sept_24!D67</f>
        <v>0</v>
      </c>
      <c r="E64" s="33">
        <f>ESA2010_nov24!E67-ESA2010_20_sept_24!E67</f>
        <v>-1031</v>
      </c>
      <c r="F64" s="34">
        <f>ESA2010_nov24!F67-ESA2010_20_sept_24!F67</f>
        <v>-1031</v>
      </c>
      <c r="G64" s="33">
        <f>ESA2010_nov24!G67-ESA2010_20_sept_24!G67</f>
        <v>-1031</v>
      </c>
      <c r="H64" s="33">
        <f>ESA2010_nov24!H67-ESA2010_20_sept_24!H67</f>
        <v>-1031</v>
      </c>
      <c r="I64" s="23"/>
      <c r="J64" s="23"/>
      <c r="K64" s="23"/>
      <c r="L64" s="23"/>
      <c r="M64" s="23"/>
      <c r="N64" s="23"/>
      <c r="O64" s="23"/>
      <c r="P64" s="23"/>
    </row>
    <row r="65" spans="1:20" ht="14.25" customHeight="1" thickBot="1" x14ac:dyDescent="0.3">
      <c r="A65" s="77" t="s">
        <v>60</v>
      </c>
      <c r="B65" s="30">
        <f>ESA2010_nov24!B68-ESA2010_20_sept_24!B68</f>
        <v>0</v>
      </c>
      <c r="C65" s="31">
        <f>ESA2010_nov24!C68-ESA2010_20_sept_24!C68</f>
        <v>0</v>
      </c>
      <c r="D65" s="30">
        <f>ESA2010_nov24!D68-ESA2010_20_sept_24!D68</f>
        <v>0</v>
      </c>
      <c r="E65" s="33">
        <f>ESA2010_nov24!E68-ESA2010_20_sept_24!E68</f>
        <v>0</v>
      </c>
      <c r="F65" s="34">
        <f>ESA2010_nov24!F68-ESA2010_20_sept_24!F68</f>
        <v>0</v>
      </c>
      <c r="G65" s="33">
        <f>ESA2010_nov24!G68-ESA2010_20_sept_24!G68</f>
        <v>0</v>
      </c>
      <c r="H65" s="33">
        <f>ESA2010_nov24!H68-ESA2010_20_sept_24!H68</f>
        <v>0</v>
      </c>
      <c r="I65" s="23"/>
      <c r="J65" s="23"/>
      <c r="K65" s="23"/>
      <c r="L65" s="23"/>
      <c r="M65" s="23"/>
      <c r="N65" s="23"/>
      <c r="O65" s="23"/>
      <c r="P65" s="23"/>
    </row>
    <row r="66" spans="1:20" ht="14.25" customHeight="1" thickBot="1" x14ac:dyDescent="0.3">
      <c r="A66" s="79" t="s">
        <v>61</v>
      </c>
      <c r="B66" s="80">
        <f t="shared" ref="B66:H66" si="17">B33+B30+B25+B14+B5</f>
        <v>0</v>
      </c>
      <c r="C66" s="81">
        <f t="shared" si="17"/>
        <v>0</v>
      </c>
      <c r="D66" s="178">
        <f t="shared" si="17"/>
        <v>0</v>
      </c>
      <c r="E66" s="83">
        <f t="shared" si="17"/>
        <v>-4997</v>
      </c>
      <c r="F66" s="83">
        <f t="shared" si="17"/>
        <v>-19313</v>
      </c>
      <c r="G66" s="243">
        <f t="shared" si="17"/>
        <v>-33403</v>
      </c>
      <c r="H66" s="243">
        <f t="shared" si="17"/>
        <v>-29951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20" ht="13.5" customHeight="1" x14ac:dyDescent="0.25">
      <c r="A67" s="84" t="s">
        <v>62</v>
      </c>
      <c r="B67" s="25">
        <f>ESA2010_nov24!B70-ESA2010_20_sept_24!B70</f>
        <v>0</v>
      </c>
      <c r="C67" s="86">
        <f>ESA2010_nov24!C70-ESA2010_20_sept_24!C70</f>
        <v>0</v>
      </c>
      <c r="D67" s="175">
        <f>ESA2010_nov24!D70-ESA2010_20_sept_24!D70</f>
        <v>0</v>
      </c>
      <c r="E67" s="28">
        <f>ESA2010_nov24!E70-ESA2010_20_sept_24!E70</f>
        <v>-19190</v>
      </c>
      <c r="F67" s="28">
        <f>ESA2010_nov24!F70-ESA2010_20_sept_24!F70</f>
        <v>-33623</v>
      </c>
      <c r="G67" s="55">
        <f>ESA2010_nov24!G70-ESA2010_20_sept_24!G70</f>
        <v>-36711</v>
      </c>
      <c r="H67" s="55">
        <f>ESA2010_nov24!H70-ESA2010_20_sept_24!H70</f>
        <v>-33192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ht="13.5" customHeight="1" x14ac:dyDescent="0.25">
      <c r="A68" s="84" t="s">
        <v>63</v>
      </c>
      <c r="B68" s="25">
        <f>ESA2010_nov24!B71-ESA2010_20_sept_24!B71</f>
        <v>0</v>
      </c>
      <c r="C68" s="86">
        <f>ESA2010_nov24!C71-ESA2010_20_sept_24!C71</f>
        <v>0</v>
      </c>
      <c r="D68" s="175">
        <f>ESA2010_nov24!D71-ESA2010_20_sept_24!D71</f>
        <v>0</v>
      </c>
      <c r="E68" s="28">
        <f>ESA2010_nov24!E71-ESA2010_20_sept_24!E71</f>
        <v>0</v>
      </c>
      <c r="F68" s="28">
        <f>ESA2010_nov24!F71-ESA2010_20_sept_24!F71</f>
        <v>0</v>
      </c>
      <c r="G68" s="55">
        <f>ESA2010_nov24!G71-ESA2010_20_sept_24!G71</f>
        <v>0</v>
      </c>
      <c r="H68" s="55">
        <f>ESA2010_nov24!H71-ESA2010_20_sept_24!H71</f>
        <v>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3.5" customHeight="1" x14ac:dyDescent="0.25">
      <c r="A69" s="24" t="s">
        <v>64</v>
      </c>
      <c r="B69" s="25">
        <f>ESA2010_nov24!B72-ESA2010_20_sept_24!B72</f>
        <v>0</v>
      </c>
      <c r="C69" s="86">
        <f>ESA2010_nov24!C72-ESA2010_20_sept_24!C72</f>
        <v>0</v>
      </c>
      <c r="D69" s="175">
        <f>ESA2010_nov24!D72-ESA2010_20_sept_24!D72</f>
        <v>0</v>
      </c>
      <c r="E69" s="28">
        <f>ESA2010_nov24!E72-ESA2010_20_sept_24!E72</f>
        <v>0</v>
      </c>
      <c r="F69" s="28">
        <f>ESA2010_nov24!F72-ESA2010_20_sept_24!F72</f>
        <v>0</v>
      </c>
      <c r="G69" s="55">
        <f>ESA2010_nov24!G72-ESA2010_20_sept_24!G72</f>
        <v>0</v>
      </c>
      <c r="H69" s="55">
        <f>ESA2010_nov24!H72-ESA2010_20_sept_24!H72</f>
        <v>0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3.5" customHeight="1" x14ac:dyDescent="0.25">
      <c r="A70" s="24" t="s">
        <v>65</v>
      </c>
      <c r="B70" s="25">
        <f>ESA2010_nov24!B73-ESA2010_20_sept_24!B73</f>
        <v>0</v>
      </c>
      <c r="C70" s="86">
        <f>ESA2010_nov24!C73-ESA2010_20_sept_24!C73</f>
        <v>0</v>
      </c>
      <c r="D70" s="175">
        <f>ESA2010_nov24!D73-ESA2010_20_sept_24!D73</f>
        <v>0</v>
      </c>
      <c r="E70" s="28">
        <f>ESA2010_nov24!E73-ESA2010_20_sept_24!E73</f>
        <v>-504</v>
      </c>
      <c r="F70" s="28">
        <f>ESA2010_nov24!F73-ESA2010_20_sept_24!F73</f>
        <v>-499</v>
      </c>
      <c r="G70" s="55">
        <f>ESA2010_nov24!G73-ESA2010_20_sept_24!G73</f>
        <v>-494</v>
      </c>
      <c r="H70" s="55">
        <f>ESA2010_nov24!H73-ESA2010_20_sept_24!H73</f>
        <v>-489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20" ht="13.5" customHeight="1" x14ac:dyDescent="0.25">
      <c r="A71" s="24" t="s">
        <v>66</v>
      </c>
      <c r="B71" s="25">
        <f>ESA2010_nov24!B74-ESA2010_20_sept_24!B74</f>
        <v>0</v>
      </c>
      <c r="C71" s="86">
        <f>ESA2010_nov24!C74-ESA2010_20_sept_24!C74</f>
        <v>0</v>
      </c>
      <c r="D71" s="175">
        <f>ESA2010_nov24!D74-ESA2010_20_sept_24!D74</f>
        <v>0</v>
      </c>
      <c r="E71" s="28">
        <f>ESA2010_nov24!E74-ESA2010_20_sept_24!E74</f>
        <v>-270</v>
      </c>
      <c r="F71" s="28">
        <f>ESA2010_nov24!F74-ESA2010_20_sept_24!F74</f>
        <v>-267</v>
      </c>
      <c r="G71" s="55">
        <f>ESA2010_nov24!G74-ESA2010_20_sept_24!G74</f>
        <v>-264</v>
      </c>
      <c r="H71" s="55">
        <f>ESA2010_nov24!H74-ESA2010_20_sept_24!H74</f>
        <v>-262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20" ht="13.5" customHeight="1" x14ac:dyDescent="0.25">
      <c r="A72" s="24" t="s">
        <v>67</v>
      </c>
      <c r="B72" s="25">
        <f>ESA2010_nov24!B75-ESA2010_20_sept_24!B75</f>
        <v>0</v>
      </c>
      <c r="C72" s="86">
        <f>ESA2010_nov24!C75-ESA2010_20_sept_24!C75</f>
        <v>0</v>
      </c>
      <c r="D72" s="175">
        <f>ESA2010_nov24!D75-ESA2010_20_sept_24!D75</f>
        <v>0</v>
      </c>
      <c r="E72" s="28">
        <f>ESA2010_nov24!E75-ESA2010_20_sept_24!E75</f>
        <v>0</v>
      </c>
      <c r="F72" s="28">
        <f>ESA2010_nov24!F75-ESA2010_20_sept_24!F75</f>
        <v>0</v>
      </c>
      <c r="G72" s="55">
        <f>ESA2010_nov24!G75-ESA2010_20_sept_24!G75</f>
        <v>0</v>
      </c>
      <c r="H72" s="55">
        <f>ESA2010_nov24!H75-ESA2010_20_sept_24!H75</f>
        <v>0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ht="13.5" customHeight="1" x14ac:dyDescent="0.25">
      <c r="A73" s="24" t="s">
        <v>68</v>
      </c>
      <c r="B73" s="25">
        <f>ESA2010_nov24!B76-ESA2010_20_sept_24!B76</f>
        <v>0</v>
      </c>
      <c r="C73" s="86">
        <f>ESA2010_nov24!C76-ESA2010_20_sept_24!C76</f>
        <v>0</v>
      </c>
      <c r="D73" s="175">
        <f>ESA2010_nov24!D76-ESA2010_20_sept_24!D76</f>
        <v>0</v>
      </c>
      <c r="E73" s="28">
        <f>ESA2010_nov24!E76-ESA2010_20_sept_24!E76</f>
        <v>14967</v>
      </c>
      <c r="F73" s="28">
        <f>ESA2010_nov24!F76-ESA2010_20_sept_24!F76</f>
        <v>15076</v>
      </c>
      <c r="G73" s="55">
        <f>ESA2010_nov24!G76-ESA2010_20_sept_24!G76</f>
        <v>4066</v>
      </c>
      <c r="H73" s="55">
        <f>ESA2010_nov24!H76-ESA2010_20_sept_24!H76</f>
        <v>3992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ht="14.25" customHeight="1" thickBot="1" x14ac:dyDescent="0.3">
      <c r="A74" s="89" t="s">
        <v>69</v>
      </c>
      <c r="B74" s="50">
        <f t="shared" ref="B74:F74" si="18">B58</f>
        <v>0</v>
      </c>
      <c r="C74" s="90">
        <f t="shared" si="18"/>
        <v>0</v>
      </c>
      <c r="D74" s="179">
        <f t="shared" si="18"/>
        <v>0</v>
      </c>
      <c r="E74" s="192">
        <f t="shared" si="18"/>
        <v>-6565</v>
      </c>
      <c r="F74" s="192">
        <f t="shared" si="18"/>
        <v>-6723</v>
      </c>
      <c r="G74" s="294">
        <f t="shared" ref="G74:H74" si="19">G58</f>
        <v>-6880</v>
      </c>
      <c r="H74" s="294">
        <f t="shared" si="19"/>
        <v>-7033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ht="14.25" customHeight="1" thickBot="1" x14ac:dyDescent="0.3">
      <c r="A75" s="94" t="s">
        <v>70</v>
      </c>
      <c r="B75" s="80">
        <f t="shared" ref="B75:F75" si="20">B66+B74</f>
        <v>0</v>
      </c>
      <c r="C75" s="95">
        <f t="shared" si="20"/>
        <v>0</v>
      </c>
      <c r="D75" s="178">
        <f t="shared" si="20"/>
        <v>0</v>
      </c>
      <c r="E75" s="83">
        <f t="shared" si="20"/>
        <v>-11562</v>
      </c>
      <c r="F75" s="83">
        <f t="shared" si="20"/>
        <v>-26036</v>
      </c>
      <c r="G75" s="243">
        <f t="shared" ref="G75:H75" si="21">G66+G74</f>
        <v>-40283</v>
      </c>
      <c r="H75" s="243">
        <f t="shared" si="21"/>
        <v>-36984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20" s="96" customFormat="1" ht="13.5" customHeight="1" thickBot="1" x14ac:dyDescent="0.3">
      <c r="A76" s="97"/>
      <c r="B76" s="429"/>
      <c r="C76" s="429"/>
      <c r="D76" s="429"/>
      <c r="E76" s="429"/>
      <c r="F76" s="429"/>
      <c r="G76" s="429"/>
      <c r="H76" s="429"/>
      <c r="I76" s="23"/>
      <c r="J76" s="23"/>
      <c r="K76" s="23"/>
      <c r="L76" s="23"/>
      <c r="M76" s="23"/>
      <c r="N76" s="23"/>
      <c r="O76" s="23"/>
      <c r="P76" s="23"/>
    </row>
    <row r="77" spans="1:20" ht="14.25" customHeight="1" thickBot="1" x14ac:dyDescent="0.3">
      <c r="A77" s="100" t="s">
        <v>71</v>
      </c>
      <c r="B77" s="202">
        <f t="shared" ref="B77:F77" si="22">SUM(B78:B79)</f>
        <v>0</v>
      </c>
      <c r="C77" s="102">
        <f t="shared" si="22"/>
        <v>0</v>
      </c>
      <c r="D77" s="103">
        <f t="shared" si="22"/>
        <v>0</v>
      </c>
      <c r="E77" s="104">
        <f t="shared" si="22"/>
        <v>0</v>
      </c>
      <c r="F77" s="104">
        <f t="shared" si="22"/>
        <v>0</v>
      </c>
      <c r="G77" s="102">
        <f t="shared" ref="G77:H77" si="23">SUM(G78:G79)</f>
        <v>0</v>
      </c>
      <c r="H77" s="102">
        <f t="shared" si="23"/>
        <v>0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3.5" customHeight="1" x14ac:dyDescent="0.25">
      <c r="A78" s="110" t="s">
        <v>72</v>
      </c>
      <c r="B78" s="203">
        <f>ESA2010_nov24!B81-ESA2010_20_sept_24!B81</f>
        <v>0</v>
      </c>
      <c r="C78" s="112">
        <f>ESA2010_nov24!C81-ESA2010_20_sept_24!C81</f>
        <v>0</v>
      </c>
      <c r="D78" s="113">
        <f>ESA2010_nov24!D81-ESA2010_20_sept_24!D81</f>
        <v>0</v>
      </c>
      <c r="E78" s="114">
        <f>ESA2010_nov24!E81-ESA2010_20_sept_24!E81</f>
        <v>0</v>
      </c>
      <c r="F78" s="114">
        <f>ESA2010_nov24!F81-ESA2010_20_sept_24!F81</f>
        <v>0</v>
      </c>
      <c r="G78" s="112">
        <f>ESA2010_nov24!G81-ESA2010_20_sept_24!G81</f>
        <v>0</v>
      </c>
      <c r="H78" s="112">
        <f>ESA2010_nov24!H81-ESA2010_20_sept_24!H81</f>
        <v>0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4.25" customHeight="1" thickBot="1" x14ac:dyDescent="0.3">
      <c r="A79" s="117" t="s">
        <v>73</v>
      </c>
      <c r="B79" s="204">
        <f>ESA2010_nov24!B82-ESA2010_20_sept_24!B82</f>
        <v>0</v>
      </c>
      <c r="C79" s="205">
        <f>ESA2010_nov24!C82-ESA2010_20_sept_24!C82</f>
        <v>0</v>
      </c>
      <c r="D79" s="206">
        <f>ESA2010_nov24!D82-ESA2010_20_sept_24!D82</f>
        <v>0</v>
      </c>
      <c r="E79" s="204">
        <f>ESA2010_nov24!E82-ESA2010_20_sept_24!E82</f>
        <v>0</v>
      </c>
      <c r="F79" s="204">
        <f>ESA2010_nov24!F82-ESA2010_20_sept_24!F82</f>
        <v>0</v>
      </c>
      <c r="G79" s="205">
        <f>ESA2010_nov24!G82-ESA2010_20_sept_24!G82</f>
        <v>0</v>
      </c>
      <c r="H79" s="205">
        <f>ESA2010_nov24!H82-ESA2010_20_sept_24!H82</f>
        <v>0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ht="17.25" customHeight="1" thickBot="1" x14ac:dyDescent="0.35">
      <c r="A80" s="125"/>
      <c r="B80" s="207"/>
      <c r="C80" s="207"/>
      <c r="D80" s="207"/>
      <c r="E80" s="207"/>
      <c r="F80" s="207"/>
      <c r="G80" s="207"/>
      <c r="H80" s="207"/>
      <c r="I80" s="23"/>
      <c r="J80" s="23"/>
      <c r="K80" s="23"/>
      <c r="L80" s="23"/>
      <c r="M80" s="23"/>
      <c r="N80" s="23"/>
      <c r="O80" s="23"/>
      <c r="P80" s="23"/>
    </row>
    <row r="81" spans="1:16" s="130" customFormat="1" ht="14.25" customHeight="1" thickBot="1" x14ac:dyDescent="0.3">
      <c r="A81" s="105" t="s">
        <v>74</v>
      </c>
      <c r="B81" s="136">
        <f>ESA2010_nov24!B84-ESA2010_20_sept_24!B84</f>
        <v>0</v>
      </c>
      <c r="C81" s="132">
        <f>ESA2010_nov24!C84-ESA2010_20_sept_24!C84</f>
        <v>0</v>
      </c>
      <c r="D81" s="133">
        <f>ESA2010_nov24!D84-ESA2010_20_sept_24!D84</f>
        <v>0</v>
      </c>
      <c r="E81" s="136">
        <f>ESA2010_nov24!E84-ESA2010_20_sept_24!E84</f>
        <v>0</v>
      </c>
      <c r="F81" s="135">
        <f>ESA2010_nov24!F84-ESA2010_20_sept_24!F84</f>
        <v>0</v>
      </c>
      <c r="G81" s="132">
        <f>ESA2010_nov24!G84-ESA2010_20_sept_24!G84</f>
        <v>0</v>
      </c>
      <c r="H81" s="132">
        <f>ESA2010_nov24!H84-ESA2010_20_sept_24!H84</f>
        <v>0</v>
      </c>
      <c r="I81" s="23"/>
      <c r="J81" s="23"/>
      <c r="K81" s="23"/>
      <c r="L81" s="23"/>
      <c r="M81" s="23"/>
      <c r="N81" s="23"/>
      <c r="O81" s="23"/>
      <c r="P81" s="23"/>
    </row>
    <row r="82" spans="1:16" ht="16.5" customHeight="1" thickBot="1" x14ac:dyDescent="0.35">
      <c r="A82" s="125"/>
      <c r="B82" s="230"/>
      <c r="C82" s="230"/>
      <c r="D82" s="230"/>
      <c r="E82" s="230"/>
      <c r="F82" s="230"/>
      <c r="G82" s="230"/>
      <c r="H82" s="230"/>
      <c r="I82" s="23"/>
      <c r="J82" s="23"/>
      <c r="K82" s="23"/>
      <c r="L82" s="23"/>
      <c r="M82" s="23"/>
      <c r="N82" s="23"/>
      <c r="O82" s="23"/>
      <c r="P82" s="23"/>
    </row>
    <row r="83" spans="1:16" ht="14.25" customHeight="1" thickBot="1" x14ac:dyDescent="0.3">
      <c r="A83" s="139" t="s">
        <v>75</v>
      </c>
      <c r="B83" s="208">
        <f t="shared" ref="B83:F83" si="24">SUM(B84,B87,B90)</f>
        <v>0</v>
      </c>
      <c r="C83" s="209">
        <f t="shared" si="24"/>
        <v>0</v>
      </c>
      <c r="D83" s="208">
        <f t="shared" si="24"/>
        <v>0</v>
      </c>
      <c r="E83" s="210">
        <f t="shared" si="24"/>
        <v>0</v>
      </c>
      <c r="F83" s="235">
        <f t="shared" si="24"/>
        <v>0</v>
      </c>
      <c r="G83" s="209">
        <f t="shared" ref="G83:H83" si="25">SUM(G84,G87,G90)</f>
        <v>0</v>
      </c>
      <c r="H83" s="209">
        <f t="shared" si="25"/>
        <v>0</v>
      </c>
      <c r="I83" s="23"/>
      <c r="J83" s="23"/>
      <c r="K83" s="23"/>
      <c r="L83" s="23"/>
      <c r="M83" s="23"/>
      <c r="N83" s="23"/>
      <c r="O83" s="23"/>
      <c r="P83" s="23"/>
    </row>
    <row r="84" spans="1:16" ht="13.5" customHeight="1" x14ac:dyDescent="0.25">
      <c r="A84" s="53" t="s">
        <v>76</v>
      </c>
      <c r="B84" s="211">
        <f t="shared" ref="B84:F84" si="26">SUM(B85:B86)</f>
        <v>0</v>
      </c>
      <c r="C84" s="212">
        <f t="shared" si="26"/>
        <v>0</v>
      </c>
      <c r="D84" s="213">
        <f t="shared" si="26"/>
        <v>0</v>
      </c>
      <c r="E84" s="214">
        <f t="shared" si="26"/>
        <v>0</v>
      </c>
      <c r="F84" s="236">
        <f t="shared" si="26"/>
        <v>0</v>
      </c>
      <c r="G84" s="212">
        <f t="shared" ref="G84:H84" si="27">SUM(G85:G86)</f>
        <v>0</v>
      </c>
      <c r="H84" s="212">
        <f t="shared" si="27"/>
        <v>0</v>
      </c>
      <c r="I84" s="23"/>
      <c r="J84" s="23"/>
      <c r="K84" s="23"/>
      <c r="L84" s="23"/>
      <c r="M84" s="23"/>
      <c r="N84" s="23"/>
      <c r="O84" s="23"/>
      <c r="P84" s="23"/>
    </row>
    <row r="85" spans="1:16" ht="13.5" customHeight="1" x14ac:dyDescent="0.25">
      <c r="A85" s="215" t="s">
        <v>8</v>
      </c>
      <c r="B85" s="216">
        <f>ESA2010_nov24!B88-ESA2010_20_sept_24!B88</f>
        <v>0</v>
      </c>
      <c r="C85" s="147">
        <f>ESA2010_nov24!C88-ESA2010_20_sept_24!C88</f>
        <v>0</v>
      </c>
      <c r="D85" s="217">
        <f>ESA2010_nov24!D88-ESA2010_20_sept_24!D88</f>
        <v>0</v>
      </c>
      <c r="E85" s="149">
        <f>ESA2010_nov24!E88-ESA2010_20_sept_24!E88</f>
        <v>0</v>
      </c>
      <c r="F85" s="150">
        <f>ESA2010_nov24!F88-ESA2010_20_sept_24!F88</f>
        <v>0</v>
      </c>
      <c r="G85" s="147">
        <f>ESA2010_nov24!G88-ESA2010_20_sept_24!G88</f>
        <v>0</v>
      </c>
      <c r="H85" s="147">
        <f>ESA2010_nov24!H88-ESA2010_20_sept_24!H88</f>
        <v>0</v>
      </c>
      <c r="I85" s="23"/>
      <c r="J85" s="23"/>
      <c r="K85" s="23"/>
      <c r="L85" s="23"/>
      <c r="M85" s="23"/>
      <c r="N85" s="23"/>
      <c r="O85" s="23"/>
      <c r="P85" s="23"/>
    </row>
    <row r="86" spans="1:16" ht="13.5" customHeight="1" x14ac:dyDescent="0.25">
      <c r="A86" s="215" t="s">
        <v>9</v>
      </c>
      <c r="B86" s="216">
        <f>ESA2010_nov24!B89-ESA2010_20_sept_24!B89</f>
        <v>0</v>
      </c>
      <c r="C86" s="147">
        <f>ESA2010_nov24!C89-ESA2010_20_sept_24!C89</f>
        <v>0</v>
      </c>
      <c r="D86" s="217">
        <f>ESA2010_nov24!D89-ESA2010_20_sept_24!D89</f>
        <v>0</v>
      </c>
      <c r="E86" s="149">
        <f>ESA2010_nov24!E89-ESA2010_20_sept_24!E89</f>
        <v>0</v>
      </c>
      <c r="F86" s="150">
        <f>ESA2010_nov24!F89-ESA2010_20_sept_24!F89</f>
        <v>0</v>
      </c>
      <c r="G86" s="147">
        <f>ESA2010_nov24!G89-ESA2010_20_sept_24!G89</f>
        <v>0</v>
      </c>
      <c r="H86" s="147">
        <f>ESA2010_nov24!H89-ESA2010_20_sept_24!H89</f>
        <v>0</v>
      </c>
      <c r="I86" s="23"/>
      <c r="J86" s="23"/>
      <c r="K86" s="23"/>
      <c r="L86" s="23"/>
      <c r="M86" s="23"/>
      <c r="N86" s="23"/>
      <c r="O86" s="23"/>
      <c r="P86" s="23"/>
    </row>
    <row r="87" spans="1:16" ht="13.5" customHeight="1" x14ac:dyDescent="0.25">
      <c r="A87" s="53" t="s">
        <v>77</v>
      </c>
      <c r="B87" s="216">
        <f t="shared" ref="B87:E87" si="28">SUM(B88:B89)</f>
        <v>0</v>
      </c>
      <c r="C87" s="218">
        <f t="shared" si="28"/>
        <v>0</v>
      </c>
      <c r="D87" s="219">
        <f t="shared" si="28"/>
        <v>0</v>
      </c>
      <c r="E87" s="220">
        <f t="shared" si="28"/>
        <v>0</v>
      </c>
      <c r="F87" s="237">
        <f t="shared" ref="F87:G87" si="29">SUM(F88:F89)</f>
        <v>0</v>
      </c>
      <c r="G87" s="218">
        <f t="shared" si="29"/>
        <v>0</v>
      </c>
      <c r="H87" s="218">
        <f t="shared" ref="H87" si="30">SUM(H88:H89)</f>
        <v>0</v>
      </c>
      <c r="I87" s="23"/>
      <c r="J87" s="23"/>
      <c r="K87" s="23"/>
      <c r="L87" s="23"/>
      <c r="M87" s="23"/>
      <c r="N87" s="23"/>
      <c r="O87" s="23"/>
      <c r="P87" s="23"/>
    </row>
    <row r="88" spans="1:16" ht="13.5" customHeight="1" x14ac:dyDescent="0.25">
      <c r="A88" s="215" t="s">
        <v>8</v>
      </c>
      <c r="B88" s="216">
        <f>ESA2010_nov24!B91-ESA2010_20_sept_24!B91</f>
        <v>0</v>
      </c>
      <c r="C88" s="147">
        <f>ESA2010_nov24!C91-ESA2010_20_sept_24!C91</f>
        <v>0</v>
      </c>
      <c r="D88" s="217">
        <f>ESA2010_nov24!D91-ESA2010_20_sept_24!D91</f>
        <v>0</v>
      </c>
      <c r="E88" s="149">
        <f>ESA2010_nov24!E91-ESA2010_20_sept_24!E91</f>
        <v>0</v>
      </c>
      <c r="F88" s="150">
        <f>ESA2010_nov24!F91-ESA2010_20_sept_24!F91</f>
        <v>0</v>
      </c>
      <c r="G88" s="147">
        <f>ESA2010_nov24!G91-ESA2010_20_sept_24!G91</f>
        <v>0</v>
      </c>
      <c r="H88" s="147">
        <f>ESA2010_nov24!H91-ESA2010_20_sept_24!H91</f>
        <v>0</v>
      </c>
      <c r="I88" s="23"/>
      <c r="J88" s="23"/>
      <c r="K88" s="23"/>
      <c r="L88" s="23"/>
      <c r="M88" s="23"/>
      <c r="N88" s="23"/>
      <c r="O88" s="23"/>
      <c r="P88" s="23"/>
    </row>
    <row r="89" spans="1:16" ht="14.25" customHeight="1" x14ac:dyDescent="0.25">
      <c r="A89" s="215" t="s">
        <v>9</v>
      </c>
      <c r="B89" s="216">
        <f>ESA2010_nov24!B92-ESA2010_20_sept_24!B92</f>
        <v>0</v>
      </c>
      <c r="C89" s="147">
        <f>ESA2010_nov24!C92-ESA2010_20_sept_24!C92</f>
        <v>0</v>
      </c>
      <c r="D89" s="217">
        <f>ESA2010_nov24!D92-ESA2010_20_sept_24!D92</f>
        <v>0</v>
      </c>
      <c r="E89" s="149">
        <f>ESA2010_nov24!E92-ESA2010_20_sept_24!E92</f>
        <v>0</v>
      </c>
      <c r="F89" s="150">
        <f>ESA2010_nov24!F92-ESA2010_20_sept_24!F92</f>
        <v>0</v>
      </c>
      <c r="G89" s="147">
        <f>ESA2010_nov24!G92-ESA2010_20_sept_24!G92</f>
        <v>0</v>
      </c>
      <c r="H89" s="147">
        <f>ESA2010_nov24!H92-ESA2010_20_sept_24!H92</f>
        <v>0</v>
      </c>
      <c r="I89" s="23"/>
      <c r="J89" s="23"/>
      <c r="K89" s="23"/>
      <c r="L89" s="23"/>
      <c r="M89" s="23"/>
      <c r="N89" s="23"/>
      <c r="O89" s="23"/>
      <c r="P89" s="23"/>
    </row>
    <row r="90" spans="1:16" ht="14.25" customHeight="1" x14ac:dyDescent="0.25">
      <c r="A90" s="195" t="s">
        <v>78</v>
      </c>
      <c r="B90" s="158">
        <f t="shared" ref="B90:E90" si="31">SUM(B91:B92)</f>
        <v>0</v>
      </c>
      <c r="C90" s="159">
        <f t="shared" si="31"/>
        <v>0</v>
      </c>
      <c r="D90" s="160">
        <f t="shared" si="31"/>
        <v>0</v>
      </c>
      <c r="E90" s="161">
        <f t="shared" si="31"/>
        <v>0</v>
      </c>
      <c r="F90" s="161">
        <f t="shared" ref="F90:G90" si="32">SUM(F91:F92)</f>
        <v>0</v>
      </c>
      <c r="G90" s="162">
        <f t="shared" si="32"/>
        <v>0</v>
      </c>
      <c r="H90" s="162">
        <f t="shared" ref="H90" si="33">SUM(H91:H92)</f>
        <v>0</v>
      </c>
      <c r="I90" s="23"/>
      <c r="J90" s="23"/>
      <c r="K90" s="23"/>
      <c r="L90" s="23"/>
      <c r="M90" s="23"/>
      <c r="N90" s="23"/>
      <c r="O90" s="23"/>
      <c r="P90" s="23"/>
    </row>
    <row r="91" spans="1:16" ht="14.25" customHeight="1" x14ac:dyDescent="0.25">
      <c r="A91" s="215" t="s">
        <v>8</v>
      </c>
      <c r="B91" s="152">
        <f>ESA2010_nov24!B94-ESA2010_20_sept_24!B94</f>
        <v>0</v>
      </c>
      <c r="C91" s="153">
        <f>ESA2010_nov24!C94-ESA2010_20_sept_24!C94</f>
        <v>0</v>
      </c>
      <c r="D91" s="154">
        <f>ESA2010_nov24!D94-ESA2010_20_sept_24!D94</f>
        <v>0</v>
      </c>
      <c r="E91" s="154">
        <f>ESA2010_nov24!E94-ESA2010_20_sept_24!E94</f>
        <v>0</v>
      </c>
      <c r="F91" s="224">
        <f>ESA2010_nov24!F94-ESA2010_20_sept_24!F94</f>
        <v>0</v>
      </c>
      <c r="G91" s="153">
        <f>ESA2010_nov24!G94-ESA2010_20_sept_24!G94</f>
        <v>0</v>
      </c>
      <c r="H91" s="153">
        <f>ESA2010_nov24!H94-ESA2010_20_sept_24!H94</f>
        <v>0</v>
      </c>
      <c r="I91" s="23"/>
      <c r="J91" s="23"/>
      <c r="K91" s="23"/>
      <c r="L91" s="23"/>
      <c r="M91" s="23"/>
      <c r="N91" s="23"/>
      <c r="O91" s="23"/>
      <c r="P91" s="23"/>
    </row>
    <row r="92" spans="1:16" ht="14.25" customHeight="1" thickBot="1" x14ac:dyDescent="0.3">
      <c r="A92" s="164" t="s">
        <v>9</v>
      </c>
      <c r="B92" s="165">
        <f>ESA2010_nov24!B95-ESA2010_20_sept_24!B95</f>
        <v>0</v>
      </c>
      <c r="C92" s="166">
        <f>ESA2010_nov24!C95-ESA2010_20_sept_24!C95</f>
        <v>0</v>
      </c>
      <c r="D92" s="165">
        <f>ESA2010_nov24!D95-ESA2010_20_sept_24!D95</f>
        <v>0</v>
      </c>
      <c r="E92" s="165">
        <f>ESA2010_nov24!E95-ESA2010_20_sept_24!E95</f>
        <v>0</v>
      </c>
      <c r="F92" s="225">
        <f>ESA2010_nov24!F95-ESA2010_20_sept_24!F95</f>
        <v>0</v>
      </c>
      <c r="G92" s="166">
        <f>ESA2010_nov24!G95-ESA2010_20_sept_24!G95</f>
        <v>0</v>
      </c>
      <c r="H92" s="166">
        <f>ESA2010_nov24!H95-ESA2010_20_sept_24!H95</f>
        <v>0</v>
      </c>
      <c r="I92" s="23"/>
      <c r="J92" s="23"/>
      <c r="K92" s="23"/>
      <c r="L92" s="23"/>
      <c r="M92" s="23"/>
      <c r="N92" s="23"/>
      <c r="O92" s="23"/>
      <c r="P92" s="23"/>
    </row>
    <row r="93" spans="1:16" ht="14.25" customHeight="1" x14ac:dyDescent="0.25">
      <c r="A93" s="221"/>
      <c r="B93" s="222"/>
      <c r="C93" s="222"/>
      <c r="D93" s="222"/>
      <c r="E93" s="222"/>
      <c r="F93" s="222"/>
      <c r="G93" s="222"/>
      <c r="H93" s="222"/>
      <c r="I93" s="23"/>
      <c r="J93" s="23"/>
      <c r="K93" s="23"/>
      <c r="L93" s="23"/>
      <c r="M93" s="23"/>
      <c r="N93" s="23"/>
    </row>
    <row r="94" spans="1:16" x14ac:dyDescent="0.25">
      <c r="B94" s="229"/>
      <c r="C94" s="229"/>
      <c r="D94" s="229"/>
      <c r="E94" s="229"/>
      <c r="F94" s="229"/>
      <c r="G94" s="229"/>
      <c r="H94" s="229"/>
      <c r="I94" s="23"/>
      <c r="J94" s="23"/>
      <c r="K94" s="23"/>
      <c r="L94" s="23"/>
      <c r="M94" s="23"/>
    </row>
    <row r="95" spans="1:16" ht="13" x14ac:dyDescent="0.3">
      <c r="A95" s="223"/>
      <c r="B95" s="137"/>
      <c r="C95" s="137"/>
      <c r="D95" s="137"/>
      <c r="E95" s="137"/>
      <c r="F95" s="137"/>
      <c r="G95" s="137"/>
      <c r="H95" s="137"/>
      <c r="I95" s="22"/>
      <c r="J95" s="22"/>
      <c r="K95" s="22"/>
      <c r="L95" s="22"/>
      <c r="M95" s="22"/>
    </row>
    <row r="96" spans="1:16" x14ac:dyDescent="0.25">
      <c r="B96" s="169"/>
      <c r="C96" s="169"/>
      <c r="D96" s="169"/>
      <c r="E96" s="169"/>
      <c r="F96" s="169"/>
      <c r="G96" s="169"/>
      <c r="H96" s="169"/>
    </row>
    <row r="97" spans="2:8" x14ac:dyDescent="0.25">
      <c r="B97" s="137"/>
      <c r="C97" s="137"/>
      <c r="D97" s="137"/>
      <c r="E97" s="137"/>
      <c r="F97" s="137"/>
      <c r="G97" s="137"/>
      <c r="H97" s="137"/>
    </row>
    <row r="98" spans="2:8" x14ac:dyDescent="0.25">
      <c r="B98" s="137"/>
      <c r="C98" s="137"/>
      <c r="D98" s="137"/>
      <c r="E98" s="137"/>
      <c r="F98" s="137"/>
      <c r="G98" s="137"/>
      <c r="H98" s="137"/>
    </row>
    <row r="99" spans="2:8" x14ac:dyDescent="0.25">
      <c r="B99" s="137"/>
      <c r="C99" s="137"/>
      <c r="D99" s="137"/>
      <c r="E99" s="137"/>
      <c r="F99" s="137"/>
      <c r="G99" s="137"/>
      <c r="H99" s="137"/>
    </row>
    <row r="100" spans="2:8" x14ac:dyDescent="0.25">
      <c r="B100" s="137"/>
      <c r="C100" s="137"/>
      <c r="D100" s="137"/>
      <c r="E100" s="137"/>
      <c r="F100" s="137"/>
      <c r="G100" s="137"/>
      <c r="H100" s="137"/>
    </row>
    <row r="101" spans="2:8" x14ac:dyDescent="0.25">
      <c r="B101" s="137"/>
      <c r="C101" s="137"/>
      <c r="D101" s="137"/>
      <c r="E101" s="137"/>
      <c r="F101" s="137"/>
      <c r="G101" s="137"/>
      <c r="H101" s="137"/>
    </row>
    <row r="102" spans="2:8" x14ac:dyDescent="0.25">
      <c r="B102" s="137"/>
      <c r="C102" s="137"/>
      <c r="D102" s="137"/>
      <c r="E102" s="137"/>
      <c r="F102" s="137"/>
      <c r="G102" s="137"/>
      <c r="H102" s="137"/>
    </row>
    <row r="103" spans="2:8" x14ac:dyDescent="0.25">
      <c r="B103" s="137"/>
      <c r="C103" s="137"/>
      <c r="D103" s="137"/>
      <c r="E103" s="137"/>
      <c r="F103" s="137"/>
      <c r="G103" s="137"/>
      <c r="H103" s="137"/>
    </row>
    <row r="104" spans="2:8" x14ac:dyDescent="0.25">
      <c r="B104" s="137"/>
      <c r="C104" s="137"/>
      <c r="D104" s="137"/>
      <c r="E104" s="137"/>
      <c r="F104" s="137"/>
      <c r="G104" s="137"/>
      <c r="H104" s="137"/>
    </row>
    <row r="105" spans="2:8" x14ac:dyDescent="0.25">
      <c r="B105" s="137"/>
      <c r="C105" s="137"/>
      <c r="D105" s="137"/>
      <c r="E105" s="137"/>
      <c r="F105" s="137"/>
      <c r="G105" s="137"/>
      <c r="H105" s="137"/>
    </row>
    <row r="106" spans="2:8" x14ac:dyDescent="0.25">
      <c r="B106" s="137"/>
      <c r="C106" s="137"/>
      <c r="D106" s="137"/>
      <c r="E106" s="137"/>
      <c r="F106" s="137"/>
      <c r="G106" s="137"/>
      <c r="H106" s="137"/>
    </row>
    <row r="107" spans="2:8" x14ac:dyDescent="0.25">
      <c r="B107" s="137"/>
      <c r="C107" s="137"/>
      <c r="D107" s="137"/>
      <c r="E107" s="137"/>
      <c r="F107" s="137"/>
      <c r="G107" s="137"/>
      <c r="H107" s="137"/>
    </row>
    <row r="108" spans="2:8" x14ac:dyDescent="0.25">
      <c r="B108" s="137"/>
      <c r="C108" s="137"/>
      <c r="D108" s="137"/>
      <c r="E108" s="137"/>
      <c r="F108" s="137"/>
      <c r="G108" s="137"/>
      <c r="H108" s="137"/>
    </row>
    <row r="109" spans="2:8" x14ac:dyDescent="0.25">
      <c r="B109" s="137"/>
      <c r="C109" s="137"/>
      <c r="D109" s="137"/>
      <c r="E109" s="137"/>
      <c r="F109" s="137"/>
      <c r="G109" s="137"/>
      <c r="H109" s="137"/>
    </row>
    <row r="110" spans="2:8" x14ac:dyDescent="0.25">
      <c r="B110" s="137"/>
      <c r="C110" s="137"/>
      <c r="D110" s="137"/>
      <c r="E110" s="137"/>
      <c r="F110" s="137"/>
      <c r="G110" s="137"/>
      <c r="H110" s="137"/>
    </row>
    <row r="111" spans="2:8" x14ac:dyDescent="0.25">
      <c r="B111" s="137"/>
      <c r="C111" s="137"/>
      <c r="D111" s="137"/>
      <c r="E111" s="137"/>
      <c r="F111" s="137"/>
      <c r="G111" s="137"/>
      <c r="H111" s="137"/>
    </row>
    <row r="112" spans="2:8" x14ac:dyDescent="0.25">
      <c r="B112" s="137"/>
      <c r="C112" s="137"/>
      <c r="D112" s="137"/>
      <c r="E112" s="137"/>
      <c r="F112" s="137"/>
      <c r="G112" s="137"/>
      <c r="H112" s="137"/>
    </row>
    <row r="113" spans="2:2" x14ac:dyDescent="0.25">
      <c r="B113" s="137"/>
    </row>
    <row r="114" spans="2:2" x14ac:dyDescent="0.25">
      <c r="B114" s="137"/>
    </row>
    <row r="115" spans="2:2" x14ac:dyDescent="0.25">
      <c r="B115" s="13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6"/>
  <sheetViews>
    <sheetView showGridLines="0" topLeftCell="A54" zoomScaleNormal="100" workbookViewId="0">
      <selection activeCell="K85" sqref="K85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9.1796875" style="1"/>
    <col min="10" max="10" width="9.90625" style="1" bestFit="1" customWidth="1"/>
    <col min="11" max="16384" width="9.1796875" style="1"/>
  </cols>
  <sheetData>
    <row r="1" spans="1:16" ht="15.75" customHeight="1" x14ac:dyDescent="0.25">
      <c r="A1" s="4" t="s">
        <v>98</v>
      </c>
      <c r="B1" s="5"/>
      <c r="C1" s="5"/>
      <c r="D1" s="5"/>
      <c r="E1" s="5"/>
      <c r="F1" s="5"/>
      <c r="G1" s="5"/>
      <c r="H1" s="5"/>
    </row>
    <row r="2" spans="1:1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6" ht="13.5" customHeight="1" thickBot="1" x14ac:dyDescent="0.3">
      <c r="A3" s="11" t="s">
        <v>1</v>
      </c>
      <c r="B3" s="9" t="s">
        <v>2</v>
      </c>
      <c r="C3" s="346" t="s">
        <v>3</v>
      </c>
      <c r="D3" s="362" t="s">
        <v>4</v>
      </c>
      <c r="E3" s="363"/>
      <c r="F3" s="363"/>
      <c r="G3" s="363"/>
      <c r="H3" s="364"/>
      <c r="J3" s="22"/>
      <c r="K3" s="22"/>
      <c r="L3" s="22"/>
      <c r="M3" s="22"/>
      <c r="N3" s="22"/>
      <c r="O3" s="22"/>
      <c r="P3" s="22"/>
    </row>
    <row r="4" spans="1:16" ht="14.25" customHeight="1" thickBot="1" x14ac:dyDescent="0.3">
      <c r="A4" s="12"/>
      <c r="B4" s="13">
        <v>2022</v>
      </c>
      <c r="C4" s="15">
        <v>2023</v>
      </c>
      <c r="D4" s="351">
        <v>2024</v>
      </c>
      <c r="E4" s="322">
        <v>2025</v>
      </c>
      <c r="F4" s="322">
        <v>2026</v>
      </c>
      <c r="G4" s="338">
        <v>2027</v>
      </c>
      <c r="H4" s="350">
        <v>2028</v>
      </c>
      <c r="J4" s="22"/>
      <c r="K4" s="22"/>
      <c r="L4" s="22"/>
      <c r="M4" s="22"/>
      <c r="N4" s="22"/>
      <c r="O4" s="22"/>
      <c r="P4" s="22"/>
    </row>
    <row r="5" spans="1:16" ht="13.5" customHeight="1" x14ac:dyDescent="0.25">
      <c r="A5" s="16" t="s">
        <v>5</v>
      </c>
      <c r="B5" s="17">
        <v>8359144.9554199995</v>
      </c>
      <c r="C5" s="18">
        <v>9457643.3008853067</v>
      </c>
      <c r="D5" s="19">
        <v>9991866</v>
      </c>
      <c r="E5" s="20">
        <v>11084824.073832829</v>
      </c>
      <c r="F5" s="20">
        <v>11584869.918750422</v>
      </c>
      <c r="G5" s="289">
        <v>12052550.910323378</v>
      </c>
      <c r="H5" s="336">
        <v>12618440.235003822</v>
      </c>
      <c r="I5" s="22"/>
      <c r="J5" s="22"/>
      <c r="K5" s="22"/>
      <c r="L5" s="22"/>
      <c r="M5" s="22"/>
      <c r="N5" s="22"/>
      <c r="O5" s="22"/>
      <c r="P5" s="22"/>
    </row>
    <row r="6" spans="1:16" ht="13.5" customHeight="1" x14ac:dyDescent="0.25">
      <c r="A6" s="24" t="s">
        <v>6</v>
      </c>
      <c r="B6" s="25">
        <v>4125684.1419600002</v>
      </c>
      <c r="C6" s="26">
        <v>4662099.9692753078</v>
      </c>
      <c r="D6" s="27">
        <v>4760720</v>
      </c>
      <c r="E6" s="28">
        <v>5158403</v>
      </c>
      <c r="F6" s="28">
        <v>5406611</v>
      </c>
      <c r="G6" s="55">
        <v>5724988</v>
      </c>
      <c r="H6" s="300">
        <v>6047504.7279947912</v>
      </c>
      <c r="I6" s="22"/>
      <c r="J6" s="22"/>
      <c r="K6" s="22"/>
      <c r="L6" s="22"/>
      <c r="M6" s="22"/>
      <c r="N6" s="22"/>
      <c r="O6" s="22"/>
      <c r="P6" s="22"/>
    </row>
    <row r="7" spans="1:16" ht="13.5" customHeight="1" x14ac:dyDescent="0.25">
      <c r="A7" s="29" t="s">
        <v>8</v>
      </c>
      <c r="B7" s="30">
        <v>3967510.5436400003</v>
      </c>
      <c r="C7" s="31">
        <v>4534642.9692753078</v>
      </c>
      <c r="D7" s="32">
        <v>4619214</v>
      </c>
      <c r="E7" s="33">
        <v>4997115</v>
      </c>
      <c r="F7" s="34">
        <v>5243335</v>
      </c>
      <c r="G7" s="33">
        <v>5562560</v>
      </c>
      <c r="H7" s="337">
        <v>5881880.7279947912</v>
      </c>
      <c r="I7" s="22"/>
      <c r="J7" s="22"/>
      <c r="K7" s="22"/>
      <c r="L7" s="22"/>
      <c r="M7" s="22"/>
      <c r="N7" s="22"/>
      <c r="O7" s="22"/>
      <c r="P7" s="22"/>
    </row>
    <row r="8" spans="1:16" ht="13.5" customHeight="1" x14ac:dyDescent="0.25">
      <c r="A8" s="29" t="s">
        <v>9</v>
      </c>
      <c r="B8" s="30">
        <v>158173.59831999996</v>
      </c>
      <c r="C8" s="31">
        <v>127457</v>
      </c>
      <c r="D8" s="32">
        <v>141506</v>
      </c>
      <c r="E8" s="33">
        <v>161288</v>
      </c>
      <c r="F8" s="34">
        <v>163276</v>
      </c>
      <c r="G8" s="33">
        <v>162428</v>
      </c>
      <c r="H8" s="337">
        <v>165624</v>
      </c>
      <c r="I8" s="22"/>
      <c r="J8" s="22"/>
      <c r="K8" s="22"/>
      <c r="L8" s="22"/>
      <c r="M8" s="22"/>
      <c r="N8" s="22"/>
      <c r="O8" s="22"/>
      <c r="P8" s="22"/>
    </row>
    <row r="9" spans="1:16" ht="13.5" customHeight="1" x14ac:dyDescent="0.25">
      <c r="A9" s="36" t="s">
        <v>10</v>
      </c>
      <c r="B9" s="30">
        <v>524915.69833999989</v>
      </c>
      <c r="C9" s="31">
        <v>1139848.2456872247</v>
      </c>
      <c r="D9" s="32">
        <v>1325832</v>
      </c>
      <c r="E9" s="33">
        <v>1720590.6800000002</v>
      </c>
      <c r="F9" s="34">
        <v>1555016.0399999996</v>
      </c>
      <c r="G9" s="33">
        <v>1673179.5319999999</v>
      </c>
      <c r="H9" s="337">
        <v>1733023.027258463</v>
      </c>
      <c r="I9" s="22"/>
      <c r="J9" s="22"/>
      <c r="K9" s="22"/>
      <c r="L9" s="22"/>
      <c r="M9" s="22"/>
      <c r="N9" s="22"/>
      <c r="O9" s="22"/>
      <c r="P9" s="22"/>
    </row>
    <row r="10" spans="1:16" ht="13.5" customHeight="1" x14ac:dyDescent="0.25">
      <c r="A10" s="36" t="s">
        <v>11</v>
      </c>
      <c r="B10" s="30">
        <v>2520537.9274300002</v>
      </c>
      <c r="C10" s="31">
        <v>2465576.2092096582</v>
      </c>
      <c r="D10" s="32">
        <v>2404421</v>
      </c>
      <c r="E10" s="33">
        <v>2238154.92</v>
      </c>
      <c r="F10" s="34">
        <v>2508544.5933333337</v>
      </c>
      <c r="G10" s="33">
        <v>2638943.358</v>
      </c>
      <c r="H10" s="337">
        <v>2810022.5946876085</v>
      </c>
      <c r="I10" s="22"/>
      <c r="J10" s="22"/>
      <c r="K10" s="22"/>
      <c r="L10" s="22"/>
      <c r="M10" s="22"/>
      <c r="N10" s="22"/>
      <c r="O10" s="22"/>
      <c r="P10" s="22"/>
    </row>
    <row r="11" spans="1:16" ht="13.5" customHeight="1" x14ac:dyDescent="0.25">
      <c r="A11" s="36" t="s">
        <v>12</v>
      </c>
      <c r="B11" s="30">
        <v>1080230.5161900001</v>
      </c>
      <c r="C11" s="31">
        <v>1056675.514378425</v>
      </c>
      <c r="D11" s="32">
        <v>1030467</v>
      </c>
      <c r="E11" s="33">
        <v>1199657.3999999999</v>
      </c>
      <c r="F11" s="34">
        <v>1343050.3666666667</v>
      </c>
      <c r="G11" s="33">
        <v>1412865.11</v>
      </c>
      <c r="H11" s="337">
        <v>1504459.1060487197</v>
      </c>
      <c r="I11" s="22"/>
      <c r="J11" s="22"/>
      <c r="K11" s="22"/>
      <c r="L11" s="22"/>
      <c r="M11" s="22"/>
      <c r="N11" s="22"/>
      <c r="O11" s="22"/>
      <c r="P11" s="22"/>
    </row>
    <row r="12" spans="1:16" ht="13.5" customHeight="1" x14ac:dyDescent="0.25">
      <c r="A12" s="24" t="s">
        <v>13</v>
      </c>
      <c r="B12" s="37">
        <v>3918696.6663099998</v>
      </c>
      <c r="C12" s="31">
        <v>4364969</v>
      </c>
      <c r="D12" s="32">
        <v>4712474</v>
      </c>
      <c r="E12" s="33">
        <v>5415237.0738328286</v>
      </c>
      <c r="F12" s="34">
        <v>5665524.9187504221</v>
      </c>
      <c r="G12" s="33">
        <v>5770684.9103233777</v>
      </c>
      <c r="H12" s="337">
        <v>6017578.5070090303</v>
      </c>
      <c r="I12" s="22"/>
      <c r="J12" s="22"/>
      <c r="K12" s="22"/>
      <c r="L12" s="22"/>
      <c r="M12" s="22"/>
      <c r="N12" s="22"/>
      <c r="O12" s="22"/>
      <c r="P12" s="22"/>
    </row>
    <row r="13" spans="1:16" ht="13.5" customHeight="1" x14ac:dyDescent="0.25">
      <c r="A13" s="24" t="s">
        <v>10</v>
      </c>
      <c r="B13" s="37">
        <v>3918696.6663099998</v>
      </c>
      <c r="C13" s="31">
        <v>4039171</v>
      </c>
      <c r="D13" s="285">
        <v>4374551</v>
      </c>
      <c r="E13" s="286">
        <v>5415237.0738328286</v>
      </c>
      <c r="F13" s="34">
        <v>5665524.9187504221</v>
      </c>
      <c r="G13" s="33">
        <v>5770684.9103233777</v>
      </c>
      <c r="H13" s="337">
        <v>6017578.5070090303</v>
      </c>
      <c r="I13" s="22"/>
      <c r="J13" s="22"/>
      <c r="K13" s="22"/>
      <c r="L13" s="22"/>
      <c r="M13" s="22"/>
      <c r="N13" s="22"/>
      <c r="O13" s="22"/>
      <c r="P13" s="22"/>
    </row>
    <row r="14" spans="1:16" ht="13.5" customHeight="1" x14ac:dyDescent="0.25">
      <c r="A14" s="24" t="s">
        <v>11</v>
      </c>
      <c r="B14" s="37">
        <v>0</v>
      </c>
      <c r="C14" s="31">
        <v>228059</v>
      </c>
      <c r="D14" s="285">
        <v>236546</v>
      </c>
      <c r="E14" s="286">
        <v>0</v>
      </c>
      <c r="F14" s="34">
        <v>0</v>
      </c>
      <c r="G14" s="33">
        <v>0</v>
      </c>
      <c r="H14" s="337">
        <v>0</v>
      </c>
      <c r="I14" s="22"/>
      <c r="J14" s="22"/>
      <c r="K14" s="22"/>
      <c r="L14" s="22"/>
      <c r="M14" s="22"/>
      <c r="N14" s="22"/>
      <c r="O14" s="22"/>
      <c r="P14" s="22"/>
    </row>
    <row r="15" spans="1:16" ht="13.5" customHeight="1" x14ac:dyDescent="0.25">
      <c r="A15" s="24" t="s">
        <v>12</v>
      </c>
      <c r="B15" s="37">
        <v>0</v>
      </c>
      <c r="C15" s="31">
        <v>97739</v>
      </c>
      <c r="D15" s="285">
        <v>101377</v>
      </c>
      <c r="E15" s="286">
        <v>0</v>
      </c>
      <c r="F15" s="34">
        <v>0</v>
      </c>
      <c r="G15" s="33">
        <v>0</v>
      </c>
      <c r="H15" s="337">
        <v>0</v>
      </c>
      <c r="I15" s="22"/>
      <c r="J15" s="22"/>
      <c r="K15" s="22"/>
      <c r="L15" s="22"/>
      <c r="M15" s="22"/>
      <c r="N15" s="22"/>
      <c r="O15" s="22"/>
      <c r="P15" s="22"/>
    </row>
    <row r="16" spans="1:16" ht="13.5" customHeight="1" x14ac:dyDescent="0.25">
      <c r="A16" s="24" t="s">
        <v>15</v>
      </c>
      <c r="B16" s="38">
        <v>314764.14714999998</v>
      </c>
      <c r="C16" s="26">
        <v>430574.33160999999</v>
      </c>
      <c r="D16" s="39">
        <v>518672</v>
      </c>
      <c r="E16" s="40">
        <v>511184</v>
      </c>
      <c r="F16" s="28">
        <v>512734</v>
      </c>
      <c r="G16" s="55">
        <v>556878</v>
      </c>
      <c r="H16" s="300">
        <v>553357</v>
      </c>
      <c r="I16" s="22"/>
      <c r="J16" s="22"/>
      <c r="K16" s="22"/>
      <c r="L16" s="22"/>
      <c r="M16" s="22"/>
      <c r="N16" s="22"/>
      <c r="O16" s="22"/>
      <c r="P16" s="22"/>
    </row>
    <row r="17" spans="1:16" ht="13.5" customHeight="1" x14ac:dyDescent="0.25">
      <c r="A17" s="41" t="s">
        <v>16</v>
      </c>
      <c r="B17" s="42">
        <v>10971856.990050003</v>
      </c>
      <c r="C17" s="43">
        <v>12447876.52565</v>
      </c>
      <c r="D17" s="44">
        <v>12571185</v>
      </c>
      <c r="E17" s="45">
        <v>14366080</v>
      </c>
      <c r="F17" s="45">
        <v>14838660.5166</v>
      </c>
      <c r="G17" s="290">
        <v>14914411.5666</v>
      </c>
      <c r="H17" s="301">
        <v>15460152.862031821</v>
      </c>
      <c r="I17" s="22"/>
      <c r="J17" s="22"/>
      <c r="K17" s="22"/>
      <c r="L17" s="22"/>
      <c r="M17" s="22"/>
      <c r="N17" s="22"/>
      <c r="O17" s="22"/>
      <c r="P17" s="22"/>
    </row>
    <row r="18" spans="1:16" ht="13.5" customHeight="1" x14ac:dyDescent="0.25">
      <c r="A18" s="24" t="s">
        <v>17</v>
      </c>
      <c r="B18" s="38">
        <v>8440843.1460500024</v>
      </c>
      <c r="C18" s="26">
        <v>9847829.82075</v>
      </c>
      <c r="D18" s="39">
        <v>9864507</v>
      </c>
      <c r="E18" s="40">
        <v>11532225</v>
      </c>
      <c r="F18" s="28">
        <v>11880377.5166</v>
      </c>
      <c r="G18" s="55">
        <v>11891653.5666</v>
      </c>
      <c r="H18" s="300">
        <v>12304370.862031821</v>
      </c>
      <c r="I18" s="22"/>
      <c r="J18" s="22"/>
      <c r="K18" s="22"/>
      <c r="L18" s="22"/>
      <c r="M18" s="22"/>
      <c r="N18" s="22"/>
      <c r="O18" s="22"/>
      <c r="P18" s="22"/>
    </row>
    <row r="19" spans="1:16" ht="13.5" customHeight="1" x14ac:dyDescent="0.25">
      <c r="A19" s="24" t="s">
        <v>18</v>
      </c>
      <c r="B19" s="25">
        <v>2531013.8439999996</v>
      </c>
      <c r="C19" s="26">
        <v>2600046.7049000002</v>
      </c>
      <c r="D19" s="32">
        <v>2706678</v>
      </c>
      <c r="E19" s="33">
        <v>2833855</v>
      </c>
      <c r="F19" s="28">
        <v>2958283</v>
      </c>
      <c r="G19" s="55">
        <v>3022758</v>
      </c>
      <c r="H19" s="300">
        <v>3155782</v>
      </c>
      <c r="I19" s="22"/>
      <c r="J19" s="22"/>
      <c r="K19" s="22"/>
      <c r="L19" s="22"/>
      <c r="M19" s="22"/>
      <c r="N19" s="22"/>
      <c r="O19" s="22"/>
      <c r="P19" s="22"/>
    </row>
    <row r="20" spans="1:16" ht="13.5" customHeight="1" x14ac:dyDescent="0.25">
      <c r="A20" s="29" t="s">
        <v>19</v>
      </c>
      <c r="B20" s="38">
        <v>1294143.4468799999</v>
      </c>
      <c r="C20" s="26">
        <v>1315052.5247499999</v>
      </c>
      <c r="D20" s="39">
        <v>1342572</v>
      </c>
      <c r="E20" s="40">
        <v>1369642</v>
      </c>
      <c r="F20" s="28">
        <v>1399094</v>
      </c>
      <c r="G20" s="55">
        <v>1410838</v>
      </c>
      <c r="H20" s="300">
        <v>1434605</v>
      </c>
      <c r="I20" s="22"/>
      <c r="J20" s="22"/>
      <c r="K20" s="22"/>
      <c r="L20" s="22"/>
      <c r="M20" s="22"/>
      <c r="N20" s="22"/>
      <c r="O20" s="22"/>
      <c r="P20" s="22"/>
    </row>
    <row r="21" spans="1:16" ht="13.5" customHeight="1" x14ac:dyDescent="0.25">
      <c r="A21" s="29" t="s">
        <v>20</v>
      </c>
      <c r="B21" s="38">
        <v>237907.41753999997</v>
      </c>
      <c r="C21" s="26">
        <v>256028.68348000001</v>
      </c>
      <c r="D21" s="39">
        <v>250903</v>
      </c>
      <c r="E21" s="40">
        <v>287298</v>
      </c>
      <c r="F21" s="28">
        <v>288216</v>
      </c>
      <c r="G21" s="55">
        <v>290353</v>
      </c>
      <c r="H21" s="300">
        <v>290817</v>
      </c>
      <c r="I21" s="22"/>
      <c r="J21" s="22"/>
      <c r="K21" s="22"/>
      <c r="L21" s="22"/>
      <c r="M21" s="22"/>
      <c r="N21" s="22"/>
      <c r="O21" s="22"/>
      <c r="P21" s="22"/>
    </row>
    <row r="22" spans="1:16" ht="13.5" customHeight="1" x14ac:dyDescent="0.25">
      <c r="A22" s="29" t="s">
        <v>21</v>
      </c>
      <c r="B22" s="38">
        <v>56343.800469999995</v>
      </c>
      <c r="C22" s="26">
        <v>52897.642440000011</v>
      </c>
      <c r="D22" s="39">
        <v>56328</v>
      </c>
      <c r="E22" s="40">
        <v>56211</v>
      </c>
      <c r="F22" s="28">
        <v>56329</v>
      </c>
      <c r="G22" s="55">
        <v>56683</v>
      </c>
      <c r="H22" s="300">
        <v>56711</v>
      </c>
      <c r="I22" s="22"/>
      <c r="J22" s="22"/>
      <c r="K22" s="22"/>
      <c r="L22" s="22"/>
      <c r="M22" s="22"/>
      <c r="N22" s="22"/>
      <c r="O22" s="22"/>
      <c r="P22" s="22"/>
    </row>
    <row r="23" spans="1:16" ht="13.5" customHeight="1" x14ac:dyDescent="0.25">
      <c r="A23" s="29" t="s">
        <v>22</v>
      </c>
      <c r="B23" s="38">
        <v>5219.6114199999993</v>
      </c>
      <c r="C23" s="26">
        <v>5068.7261299999991</v>
      </c>
      <c r="D23" s="39">
        <v>5236</v>
      </c>
      <c r="E23" s="40">
        <v>5210</v>
      </c>
      <c r="F23" s="28">
        <v>5207</v>
      </c>
      <c r="G23" s="55">
        <v>5226</v>
      </c>
      <c r="H23" s="300">
        <v>5216</v>
      </c>
      <c r="I23" s="22"/>
      <c r="J23" s="22"/>
      <c r="K23" s="22"/>
      <c r="L23" s="22"/>
      <c r="M23" s="22"/>
      <c r="N23" s="22"/>
      <c r="O23" s="22"/>
      <c r="P23" s="22"/>
    </row>
    <row r="24" spans="1:16" ht="13.5" customHeight="1" x14ac:dyDescent="0.25">
      <c r="A24" s="29" t="s">
        <v>23</v>
      </c>
      <c r="B24" s="38">
        <v>901197.60029999982</v>
      </c>
      <c r="C24" s="26">
        <v>936552.02467999991</v>
      </c>
      <c r="D24" s="39">
        <v>1017501</v>
      </c>
      <c r="E24" s="40">
        <v>1080947</v>
      </c>
      <c r="F24" s="28">
        <v>1174326</v>
      </c>
      <c r="G24" s="55">
        <v>1223820</v>
      </c>
      <c r="H24" s="300">
        <v>1332063</v>
      </c>
      <c r="I24" s="22"/>
      <c r="J24" s="22"/>
      <c r="K24" s="22"/>
      <c r="L24" s="22"/>
      <c r="M24" s="22"/>
      <c r="N24" s="22"/>
      <c r="O24" s="22"/>
      <c r="P24" s="22"/>
    </row>
    <row r="25" spans="1:16" ht="13.5" customHeight="1" x14ac:dyDescent="0.25">
      <c r="A25" s="29" t="s">
        <v>24</v>
      </c>
      <c r="B25" s="38">
        <v>11597.070300000001</v>
      </c>
      <c r="C25" s="26">
        <v>13138.471909999998</v>
      </c>
      <c r="D25" s="39">
        <v>13268</v>
      </c>
      <c r="E25" s="40">
        <v>13416</v>
      </c>
      <c r="F25" s="28">
        <v>13621</v>
      </c>
      <c r="G25" s="55">
        <v>13888</v>
      </c>
      <c r="H25" s="300">
        <v>14078</v>
      </c>
      <c r="I25" s="22"/>
      <c r="J25" s="22"/>
      <c r="K25" s="22"/>
      <c r="L25" s="22"/>
      <c r="M25" s="22"/>
      <c r="N25" s="22"/>
      <c r="O25" s="22"/>
      <c r="P25" s="22"/>
    </row>
    <row r="26" spans="1:16" ht="13.5" customHeight="1" x14ac:dyDescent="0.25">
      <c r="A26" s="29" t="s">
        <v>25</v>
      </c>
      <c r="B26" s="38">
        <v>24343.003249999998</v>
      </c>
      <c r="C26" s="26">
        <v>21109.318210000005</v>
      </c>
      <c r="D26" s="39">
        <v>20693</v>
      </c>
      <c r="E26" s="40">
        <v>20978</v>
      </c>
      <c r="F26" s="28">
        <v>21357</v>
      </c>
      <c r="G26" s="55">
        <v>21833</v>
      </c>
      <c r="H26" s="300">
        <v>22191</v>
      </c>
      <c r="I26" s="22"/>
      <c r="J26" s="22"/>
      <c r="K26" s="22"/>
      <c r="L26" s="22"/>
      <c r="M26" s="22"/>
      <c r="N26" s="22"/>
      <c r="O26" s="22"/>
      <c r="P26" s="22"/>
    </row>
    <row r="27" spans="1:16" ht="13.5" customHeight="1" x14ac:dyDescent="0.25">
      <c r="A27" s="29" t="s">
        <v>26</v>
      </c>
      <c r="B27" s="38">
        <v>261.89383999999995</v>
      </c>
      <c r="C27" s="26">
        <v>199.31329999999997</v>
      </c>
      <c r="D27" s="39">
        <v>177</v>
      </c>
      <c r="E27" s="40">
        <v>153</v>
      </c>
      <c r="F27" s="28">
        <v>133</v>
      </c>
      <c r="G27" s="55">
        <v>117</v>
      </c>
      <c r="H27" s="300">
        <v>101</v>
      </c>
      <c r="I27" s="22"/>
      <c r="J27" s="22"/>
      <c r="K27" s="22"/>
      <c r="L27" s="22"/>
      <c r="M27" s="22"/>
      <c r="N27" s="22"/>
      <c r="O27" s="22"/>
      <c r="P27" s="22"/>
    </row>
    <row r="28" spans="1:16" ht="13.5" customHeight="1" x14ac:dyDescent="0.25">
      <c r="A28" s="41" t="s">
        <v>27</v>
      </c>
      <c r="B28" s="42">
        <v>39847.674830000004</v>
      </c>
      <c r="C28" s="43">
        <v>37916.567119999992</v>
      </c>
      <c r="D28" s="44">
        <v>35245</v>
      </c>
      <c r="E28" s="45">
        <v>40335</v>
      </c>
      <c r="F28" s="45">
        <v>43473</v>
      </c>
      <c r="G28" s="290">
        <v>46812</v>
      </c>
      <c r="H28" s="301">
        <v>50241</v>
      </c>
      <c r="I28" s="22"/>
      <c r="J28" s="22"/>
      <c r="K28" s="22"/>
      <c r="L28" s="22"/>
      <c r="M28" s="22"/>
      <c r="N28" s="22"/>
      <c r="O28" s="22"/>
      <c r="P28" s="22"/>
    </row>
    <row r="29" spans="1:16" ht="13.5" customHeight="1" x14ac:dyDescent="0.25">
      <c r="A29" s="24" t="s">
        <v>28</v>
      </c>
      <c r="B29" s="38">
        <v>21.53632</v>
      </c>
      <c r="C29" s="26">
        <v>12.173110000000001</v>
      </c>
      <c r="D29" s="39">
        <v>8</v>
      </c>
      <c r="E29" s="40">
        <v>0</v>
      </c>
      <c r="F29" s="28">
        <v>0</v>
      </c>
      <c r="G29" s="55">
        <v>0</v>
      </c>
      <c r="H29" s="300">
        <v>0</v>
      </c>
      <c r="I29" s="22"/>
      <c r="J29" s="22"/>
      <c r="K29" s="22"/>
      <c r="L29" s="22"/>
      <c r="M29" s="22"/>
      <c r="N29" s="22"/>
      <c r="O29" s="22"/>
      <c r="P29" s="22"/>
    </row>
    <row r="30" spans="1:16" ht="13.5" customHeight="1" x14ac:dyDescent="0.25">
      <c r="A30" s="24" t="s">
        <v>29</v>
      </c>
      <c r="B30" s="38">
        <v>7.4841899999999999</v>
      </c>
      <c r="C30" s="26">
        <v>0.29043000000000002</v>
      </c>
      <c r="D30" s="39">
        <v>0</v>
      </c>
      <c r="E30" s="40">
        <v>0</v>
      </c>
      <c r="F30" s="28">
        <v>0</v>
      </c>
      <c r="G30" s="55">
        <v>0</v>
      </c>
      <c r="H30" s="300">
        <v>0</v>
      </c>
      <c r="I30" s="22"/>
      <c r="J30" s="22"/>
      <c r="K30" s="22"/>
      <c r="L30" s="22"/>
      <c r="M30" s="22"/>
      <c r="N30" s="22"/>
      <c r="O30" s="22"/>
      <c r="P30" s="22"/>
    </row>
    <row r="31" spans="1:16" ht="13.5" customHeight="1" x14ac:dyDescent="0.25">
      <c r="A31" s="24" t="s">
        <v>30</v>
      </c>
      <c r="B31" s="38">
        <v>39818.654320000001</v>
      </c>
      <c r="C31" s="26">
        <v>37904.103579999995</v>
      </c>
      <c r="D31" s="39">
        <v>35237</v>
      </c>
      <c r="E31" s="40">
        <v>40335</v>
      </c>
      <c r="F31" s="28">
        <v>43473</v>
      </c>
      <c r="G31" s="55">
        <v>46812</v>
      </c>
      <c r="H31" s="300">
        <v>50241</v>
      </c>
      <c r="I31" s="22"/>
      <c r="J31" s="22"/>
      <c r="K31" s="22"/>
      <c r="L31" s="22"/>
      <c r="M31" s="22"/>
      <c r="N31" s="22"/>
      <c r="O31" s="22"/>
      <c r="P31" s="22"/>
    </row>
    <row r="32" spans="1:16" ht="13.5" customHeight="1" x14ac:dyDescent="0.25">
      <c r="A32" s="24" t="s">
        <v>31</v>
      </c>
      <c r="B32" s="38">
        <v>0</v>
      </c>
      <c r="C32" s="26">
        <v>0</v>
      </c>
      <c r="D32" s="39">
        <v>0</v>
      </c>
      <c r="E32" s="40">
        <v>0</v>
      </c>
      <c r="F32" s="28">
        <v>0</v>
      </c>
      <c r="G32" s="55">
        <v>0</v>
      </c>
      <c r="H32" s="300">
        <v>0</v>
      </c>
      <c r="I32" s="22"/>
      <c r="J32" s="22"/>
      <c r="K32" s="22"/>
      <c r="L32" s="22"/>
      <c r="M32" s="22"/>
      <c r="N32" s="22"/>
      <c r="O32" s="22"/>
      <c r="P32" s="22"/>
    </row>
    <row r="33" spans="1:16" ht="13.5" customHeight="1" x14ac:dyDescent="0.25">
      <c r="A33" s="41" t="s">
        <v>32</v>
      </c>
      <c r="B33" s="42">
        <v>714845.81651000003</v>
      </c>
      <c r="C33" s="43">
        <v>791189.0454200001</v>
      </c>
      <c r="D33" s="44">
        <v>976742</v>
      </c>
      <c r="E33" s="45">
        <v>997935</v>
      </c>
      <c r="F33" s="45">
        <v>1028239</v>
      </c>
      <c r="G33" s="290">
        <v>1048078</v>
      </c>
      <c r="H33" s="301">
        <v>1069929</v>
      </c>
      <c r="I33" s="22"/>
      <c r="J33" s="22"/>
      <c r="K33" s="22"/>
      <c r="L33" s="22"/>
      <c r="M33" s="22"/>
      <c r="N33" s="22"/>
      <c r="O33" s="22"/>
      <c r="P33" s="22"/>
    </row>
    <row r="34" spans="1:16" ht="13.5" customHeight="1" x14ac:dyDescent="0.25">
      <c r="A34" s="24" t="s">
        <v>33</v>
      </c>
      <c r="B34" s="38">
        <v>456735.76896000002</v>
      </c>
      <c r="C34" s="26">
        <v>496602.23708000005</v>
      </c>
      <c r="D34" s="39">
        <v>620441</v>
      </c>
      <c r="E34" s="40">
        <v>630577</v>
      </c>
      <c r="F34" s="28">
        <v>648741</v>
      </c>
      <c r="G34" s="55">
        <v>660856</v>
      </c>
      <c r="H34" s="300">
        <v>671367</v>
      </c>
      <c r="I34" s="22"/>
      <c r="J34" s="22"/>
      <c r="K34" s="22"/>
      <c r="L34" s="22"/>
      <c r="M34" s="22"/>
      <c r="N34" s="22"/>
      <c r="O34" s="22"/>
      <c r="P34" s="22"/>
    </row>
    <row r="35" spans="1:16" ht="13.5" customHeight="1" x14ac:dyDescent="0.25">
      <c r="A35" s="24" t="s">
        <v>34</v>
      </c>
      <c r="B35" s="38">
        <v>258110.04755000002</v>
      </c>
      <c r="C35" s="26">
        <v>294586.80833999999</v>
      </c>
      <c r="D35" s="39">
        <v>356301</v>
      </c>
      <c r="E35" s="40">
        <v>367358</v>
      </c>
      <c r="F35" s="28">
        <v>379498</v>
      </c>
      <c r="G35" s="55">
        <v>387222</v>
      </c>
      <c r="H35" s="300">
        <v>398562</v>
      </c>
      <c r="I35" s="22"/>
      <c r="J35" s="22"/>
      <c r="K35" s="22"/>
      <c r="L35" s="22"/>
      <c r="M35" s="22"/>
      <c r="N35" s="22"/>
      <c r="O35" s="22"/>
      <c r="P35" s="22"/>
    </row>
    <row r="36" spans="1:16" ht="13.5" customHeight="1" x14ac:dyDescent="0.25">
      <c r="A36" s="41" t="s">
        <v>36</v>
      </c>
      <c r="B36" s="42">
        <v>977753.24118999997</v>
      </c>
      <c r="C36" s="43">
        <v>505882.53176999994</v>
      </c>
      <c r="D36" s="44">
        <v>1094022</v>
      </c>
      <c r="E36" s="45">
        <v>1453055.7189966089</v>
      </c>
      <c r="F36" s="45">
        <v>1672130.715014457</v>
      </c>
      <c r="G36" s="290">
        <v>1658946.1950606885</v>
      </c>
      <c r="H36" s="301">
        <v>1559112.1199105277</v>
      </c>
      <c r="I36" s="22"/>
      <c r="J36" s="22"/>
      <c r="K36" s="22"/>
      <c r="L36" s="22"/>
      <c r="M36" s="22"/>
      <c r="N36" s="22"/>
      <c r="O36" s="22"/>
      <c r="P36" s="22"/>
    </row>
    <row r="37" spans="1:16" ht="13.5" customHeight="1" x14ac:dyDescent="0.25">
      <c r="A37" s="53" t="s">
        <v>38</v>
      </c>
      <c r="B37" s="38">
        <v>0</v>
      </c>
      <c r="C37" s="26">
        <v>0</v>
      </c>
      <c r="D37" s="39">
        <v>0</v>
      </c>
      <c r="E37" s="40">
        <v>0</v>
      </c>
      <c r="F37" s="28">
        <v>0</v>
      </c>
      <c r="G37" s="55">
        <v>0</v>
      </c>
      <c r="H37" s="300">
        <v>0</v>
      </c>
      <c r="I37" s="22"/>
      <c r="J37" s="22"/>
      <c r="K37" s="22"/>
      <c r="L37" s="22"/>
      <c r="M37" s="22"/>
      <c r="N37" s="22"/>
      <c r="O37" s="22"/>
      <c r="P37" s="22"/>
    </row>
    <row r="38" spans="1:16" ht="13.5" customHeight="1" x14ac:dyDescent="0.25">
      <c r="A38" s="24" t="s">
        <v>39</v>
      </c>
      <c r="B38" s="38">
        <v>133682.80103999999</v>
      </c>
      <c r="C38" s="26">
        <v>136633</v>
      </c>
      <c r="D38" s="39">
        <v>139016</v>
      </c>
      <c r="E38" s="40">
        <v>137230</v>
      </c>
      <c r="F38" s="28">
        <v>140652</v>
      </c>
      <c r="G38" s="55">
        <v>141810</v>
      </c>
      <c r="H38" s="300">
        <v>144526</v>
      </c>
      <c r="I38" s="22"/>
      <c r="J38" s="22"/>
      <c r="K38" s="22"/>
      <c r="L38" s="22"/>
      <c r="M38" s="22"/>
      <c r="N38" s="22"/>
      <c r="O38" s="22"/>
      <c r="P38" s="22"/>
    </row>
    <row r="39" spans="1:16" ht="13.5" customHeight="1" x14ac:dyDescent="0.25">
      <c r="A39" s="53" t="s">
        <v>40</v>
      </c>
      <c r="B39" s="38">
        <v>0</v>
      </c>
      <c r="C39" s="26">
        <v>0</v>
      </c>
      <c r="D39" s="39">
        <v>0</v>
      </c>
      <c r="E39" s="40">
        <v>0</v>
      </c>
      <c r="F39" s="28">
        <v>0</v>
      </c>
      <c r="G39" s="55">
        <v>0</v>
      </c>
      <c r="H39" s="300">
        <v>0</v>
      </c>
      <c r="I39" s="22"/>
      <c r="J39" s="22"/>
      <c r="K39" s="22"/>
      <c r="L39" s="22"/>
      <c r="M39" s="22"/>
      <c r="N39" s="22"/>
      <c r="O39" s="22"/>
      <c r="P39" s="22"/>
    </row>
    <row r="40" spans="1:16" ht="13.5" customHeight="1" x14ac:dyDescent="0.25">
      <c r="A40" s="53" t="s">
        <v>41</v>
      </c>
      <c r="B40" s="38">
        <v>93458.933479999905</v>
      </c>
      <c r="C40" s="26">
        <v>116908</v>
      </c>
      <c r="D40" s="39">
        <v>521605</v>
      </c>
      <c r="E40" s="40">
        <v>497739.71899660886</v>
      </c>
      <c r="F40" s="28">
        <v>451164.715014457</v>
      </c>
      <c r="G40" s="55">
        <v>392635.19506068865</v>
      </c>
      <c r="H40" s="300">
        <v>239988.11991052766</v>
      </c>
      <c r="I40" s="22"/>
      <c r="J40" s="22"/>
      <c r="K40" s="22"/>
      <c r="L40" s="22"/>
      <c r="M40" s="22"/>
      <c r="N40" s="22"/>
      <c r="O40" s="22"/>
      <c r="P40" s="22"/>
    </row>
    <row r="41" spans="1:16" ht="13.5" customHeight="1" x14ac:dyDescent="0.25">
      <c r="A41" s="53" t="s">
        <v>88</v>
      </c>
      <c r="B41" s="38">
        <v>519677.12297999999</v>
      </c>
      <c r="C41" s="26">
        <v>0</v>
      </c>
      <c r="D41" s="39">
        <v>244933</v>
      </c>
      <c r="E41" s="40">
        <v>0</v>
      </c>
      <c r="F41" s="28">
        <v>0</v>
      </c>
      <c r="G41" s="55">
        <v>0</v>
      </c>
      <c r="H41" s="300">
        <v>0</v>
      </c>
      <c r="I41" s="22"/>
      <c r="J41" s="22"/>
      <c r="K41" s="22"/>
      <c r="L41" s="22"/>
      <c r="M41" s="22"/>
      <c r="N41" s="22"/>
      <c r="O41" s="22"/>
      <c r="P41" s="22"/>
    </row>
    <row r="42" spans="1:16" ht="13.5" customHeight="1" x14ac:dyDescent="0.25">
      <c r="A42" s="53" t="s">
        <v>89</v>
      </c>
      <c r="B42" s="38">
        <v>0</v>
      </c>
      <c r="C42" s="26">
        <v>37624.289870000001</v>
      </c>
      <c r="D42" s="39">
        <v>7111</v>
      </c>
      <c r="E42" s="40">
        <v>0</v>
      </c>
      <c r="F42" s="28">
        <v>0</v>
      </c>
      <c r="G42" s="55">
        <v>0</v>
      </c>
      <c r="H42" s="300">
        <v>0</v>
      </c>
      <c r="I42" s="22"/>
      <c r="J42" s="22"/>
      <c r="K42" s="22"/>
      <c r="L42" s="22"/>
      <c r="M42" s="22"/>
      <c r="N42" s="22"/>
      <c r="O42" s="22"/>
      <c r="P42" s="22"/>
    </row>
    <row r="43" spans="1:16" ht="13.5" customHeight="1" x14ac:dyDescent="0.25">
      <c r="A43" s="53" t="s">
        <v>42</v>
      </c>
      <c r="B43" s="38">
        <v>74305.482000000004</v>
      </c>
      <c r="C43" s="26">
        <v>44589.589529999997</v>
      </c>
      <c r="D43" s="39">
        <v>1750</v>
      </c>
      <c r="E43" s="40">
        <v>0</v>
      </c>
      <c r="F43" s="28">
        <v>0</v>
      </c>
      <c r="G43" s="55">
        <v>0</v>
      </c>
      <c r="H43" s="300">
        <v>0</v>
      </c>
      <c r="I43" s="22"/>
      <c r="J43" s="22"/>
      <c r="K43" s="22"/>
      <c r="L43" s="22"/>
      <c r="M43" s="22"/>
      <c r="N43" s="22"/>
      <c r="O43" s="22"/>
      <c r="P43" s="22"/>
    </row>
    <row r="44" spans="1:16" ht="13.5" customHeight="1" x14ac:dyDescent="0.25">
      <c r="A44" s="53" t="s">
        <v>43</v>
      </c>
      <c r="B44" s="38">
        <v>303.34433000000001</v>
      </c>
      <c r="C44" s="26">
        <v>338.89035000000001</v>
      </c>
      <c r="D44" s="39">
        <v>328</v>
      </c>
      <c r="E44" s="40">
        <v>328</v>
      </c>
      <c r="F44" s="28">
        <v>328</v>
      </c>
      <c r="G44" s="55">
        <v>328</v>
      </c>
      <c r="H44" s="300">
        <v>328</v>
      </c>
      <c r="I44" s="22"/>
      <c r="J44" s="22"/>
      <c r="K44" s="22"/>
      <c r="L44" s="22"/>
      <c r="M44" s="22"/>
      <c r="N44" s="22"/>
      <c r="O44" s="22"/>
      <c r="P44" s="22"/>
    </row>
    <row r="45" spans="1:16" ht="13.5" customHeight="1" x14ac:dyDescent="0.25">
      <c r="A45" s="56" t="s">
        <v>10</v>
      </c>
      <c r="B45" s="38">
        <v>82.45478</v>
      </c>
      <c r="C45" s="26">
        <v>81.658119999999997</v>
      </c>
      <c r="D45" s="39">
        <v>82</v>
      </c>
      <c r="E45" s="40">
        <v>82</v>
      </c>
      <c r="F45" s="28">
        <v>82</v>
      </c>
      <c r="G45" s="55">
        <v>82</v>
      </c>
      <c r="H45" s="300">
        <v>82</v>
      </c>
      <c r="I45" s="22"/>
      <c r="J45" s="22"/>
      <c r="K45" s="22"/>
      <c r="L45" s="22"/>
      <c r="M45" s="22"/>
      <c r="N45" s="22"/>
      <c r="O45" s="22"/>
      <c r="P45" s="22"/>
    </row>
    <row r="46" spans="1:16" ht="13.5" customHeight="1" x14ac:dyDescent="0.25">
      <c r="A46" s="56" t="s">
        <v>11</v>
      </c>
      <c r="B46" s="38">
        <v>220.88954999999999</v>
      </c>
      <c r="C46" s="26">
        <v>257.23223000000002</v>
      </c>
      <c r="D46" s="39">
        <v>246</v>
      </c>
      <c r="E46" s="40">
        <v>246</v>
      </c>
      <c r="F46" s="28">
        <v>246</v>
      </c>
      <c r="G46" s="55">
        <v>246</v>
      </c>
      <c r="H46" s="300">
        <v>246</v>
      </c>
      <c r="I46" s="22"/>
      <c r="J46" s="22"/>
      <c r="K46" s="22"/>
      <c r="L46" s="22"/>
      <c r="M46" s="22"/>
      <c r="N46" s="22"/>
      <c r="O46" s="22"/>
      <c r="P46" s="22"/>
    </row>
    <row r="47" spans="1:16" ht="13.5" customHeight="1" x14ac:dyDescent="0.25">
      <c r="A47" s="53" t="s">
        <v>44</v>
      </c>
      <c r="B47" s="38">
        <v>1619.40786</v>
      </c>
      <c r="C47" s="26">
        <v>1222.8538599999999</v>
      </c>
      <c r="D47" s="39">
        <v>1000</v>
      </c>
      <c r="E47" s="40">
        <v>1000</v>
      </c>
      <c r="F47" s="28">
        <v>1000</v>
      </c>
      <c r="G47" s="55">
        <v>1000</v>
      </c>
      <c r="H47" s="300">
        <v>1000</v>
      </c>
      <c r="I47" s="22"/>
      <c r="J47" s="22"/>
      <c r="K47" s="22"/>
      <c r="L47" s="22"/>
      <c r="M47" s="22"/>
      <c r="N47" s="22"/>
      <c r="O47" s="22"/>
      <c r="P47" s="22"/>
    </row>
    <row r="48" spans="1:16" ht="13.5" customHeight="1" x14ac:dyDescent="0.25">
      <c r="A48" s="53" t="s">
        <v>45</v>
      </c>
      <c r="B48" s="38">
        <v>30419.05041</v>
      </c>
      <c r="C48" s="26">
        <v>29606.884010000002</v>
      </c>
      <c r="D48" s="39">
        <v>30288</v>
      </c>
      <c r="E48" s="40">
        <v>15995</v>
      </c>
      <c r="F48" s="28">
        <v>16615</v>
      </c>
      <c r="G48" s="55">
        <v>16946</v>
      </c>
      <c r="H48" s="300">
        <v>17552</v>
      </c>
      <c r="I48" s="22"/>
      <c r="J48" s="22"/>
      <c r="K48" s="22"/>
      <c r="L48" s="22"/>
      <c r="M48" s="22"/>
      <c r="N48" s="22"/>
      <c r="O48" s="22"/>
      <c r="P48" s="22"/>
    </row>
    <row r="49" spans="1:16" ht="13.5" customHeight="1" x14ac:dyDescent="0.25">
      <c r="A49" s="354" t="s">
        <v>93</v>
      </c>
      <c r="B49" s="38"/>
      <c r="C49" s="26">
        <v>0</v>
      </c>
      <c r="D49" s="39">
        <v>0</v>
      </c>
      <c r="E49" s="40">
        <v>69321</v>
      </c>
      <c r="F49" s="28">
        <v>94145</v>
      </c>
      <c r="G49" s="55">
        <v>96299</v>
      </c>
      <c r="H49" s="300">
        <v>97933</v>
      </c>
      <c r="I49" s="22"/>
      <c r="J49" s="22"/>
      <c r="K49" s="22"/>
      <c r="L49" s="22"/>
      <c r="M49" s="22"/>
      <c r="N49" s="22"/>
      <c r="O49" s="22"/>
      <c r="P49" s="22"/>
    </row>
    <row r="50" spans="1:16" ht="13.5" customHeight="1" x14ac:dyDescent="0.25">
      <c r="A50" s="358" t="s">
        <v>97</v>
      </c>
      <c r="B50" s="38"/>
      <c r="C50" s="26">
        <v>0</v>
      </c>
      <c r="D50" s="39">
        <v>0</v>
      </c>
      <c r="E50" s="40">
        <v>574140</v>
      </c>
      <c r="F50" s="28">
        <v>802596</v>
      </c>
      <c r="G50" s="55">
        <v>838582</v>
      </c>
      <c r="H50" s="300">
        <v>878930</v>
      </c>
      <c r="I50" s="22"/>
      <c r="J50" s="22"/>
      <c r="K50" s="22"/>
      <c r="L50" s="22"/>
      <c r="M50" s="22"/>
      <c r="N50" s="22"/>
      <c r="O50" s="22"/>
      <c r="P50" s="22"/>
    </row>
    <row r="51" spans="1:16" ht="13.5" customHeight="1" x14ac:dyDescent="0.25">
      <c r="A51" s="53" t="s">
        <v>46</v>
      </c>
      <c r="B51" s="38">
        <v>9.0853400000000022</v>
      </c>
      <c r="C51" s="26">
        <v>7.7539400000000001</v>
      </c>
      <c r="D51" s="39">
        <v>5</v>
      </c>
      <c r="E51" s="40">
        <v>0</v>
      </c>
      <c r="F51" s="28">
        <v>0</v>
      </c>
      <c r="G51" s="55">
        <v>0</v>
      </c>
      <c r="H51" s="300">
        <v>0</v>
      </c>
      <c r="I51" s="22"/>
      <c r="J51" s="22"/>
      <c r="K51" s="22"/>
      <c r="L51" s="22"/>
      <c r="M51" s="22"/>
      <c r="N51" s="22"/>
      <c r="O51" s="22"/>
      <c r="P51" s="22"/>
    </row>
    <row r="52" spans="1:16" ht="13.5" customHeight="1" x14ac:dyDescent="0.25">
      <c r="A52" s="24" t="s">
        <v>47</v>
      </c>
      <c r="B52" s="25">
        <v>124278.01375</v>
      </c>
      <c r="C52" s="26">
        <v>138951.27020999999</v>
      </c>
      <c r="D52" s="27">
        <v>147986</v>
      </c>
      <c r="E52" s="28">
        <v>157302</v>
      </c>
      <c r="F52" s="28">
        <v>165630</v>
      </c>
      <c r="G52" s="55">
        <v>171346</v>
      </c>
      <c r="H52" s="300">
        <v>178855</v>
      </c>
      <c r="I52" s="22"/>
      <c r="J52" s="22"/>
      <c r="K52" s="22"/>
      <c r="L52" s="22"/>
      <c r="M52" s="22"/>
      <c r="N52" s="22"/>
      <c r="O52" s="22"/>
      <c r="P52" s="22"/>
    </row>
    <row r="53" spans="1:16" ht="13.5" customHeight="1" x14ac:dyDescent="0.25">
      <c r="A53" s="36" t="s">
        <v>10</v>
      </c>
      <c r="B53" s="25">
        <v>90534.548049999998</v>
      </c>
      <c r="C53" s="26">
        <v>103237.37547999999</v>
      </c>
      <c r="D53" s="27">
        <v>111064</v>
      </c>
      <c r="E53" s="28">
        <v>118474</v>
      </c>
      <c r="F53" s="28">
        <v>124744</v>
      </c>
      <c r="G53" s="55">
        <v>128846</v>
      </c>
      <c r="H53" s="300">
        <v>134307</v>
      </c>
      <c r="I53" s="22"/>
      <c r="J53" s="22"/>
      <c r="K53" s="22"/>
      <c r="L53" s="22"/>
      <c r="M53" s="22"/>
      <c r="N53" s="22"/>
      <c r="O53" s="22"/>
      <c r="P53" s="22"/>
    </row>
    <row r="54" spans="1:16" ht="14.25" customHeight="1" x14ac:dyDescent="0.25">
      <c r="A54" s="36" t="s">
        <v>11</v>
      </c>
      <c r="B54" s="25">
        <v>526.25009</v>
      </c>
      <c r="C54" s="26">
        <v>630.63604999999995</v>
      </c>
      <c r="D54" s="27">
        <v>0</v>
      </c>
      <c r="E54" s="28">
        <v>0</v>
      </c>
      <c r="F54" s="28">
        <v>0</v>
      </c>
      <c r="G54" s="55">
        <v>0</v>
      </c>
      <c r="H54" s="300">
        <v>0</v>
      </c>
      <c r="I54" s="22"/>
      <c r="J54" s="22"/>
      <c r="K54" s="22"/>
      <c r="L54" s="22"/>
      <c r="M54" s="22"/>
      <c r="N54" s="22"/>
      <c r="O54" s="22"/>
      <c r="P54" s="22"/>
    </row>
    <row r="55" spans="1:16" ht="14.25" customHeight="1" x14ac:dyDescent="0.25">
      <c r="A55" s="58" t="s">
        <v>12</v>
      </c>
      <c r="B55" s="25">
        <v>0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300">
        <v>0</v>
      </c>
      <c r="I55" s="22"/>
      <c r="J55" s="22"/>
      <c r="K55" s="22"/>
      <c r="L55" s="22"/>
      <c r="M55" s="22"/>
      <c r="N55" s="22"/>
      <c r="O55" s="22"/>
      <c r="P55" s="22"/>
    </row>
    <row r="56" spans="1:16" ht="14.25" customHeight="1" x14ac:dyDescent="0.25">
      <c r="A56" s="36" t="s">
        <v>49</v>
      </c>
      <c r="B56" s="25">
        <v>33217.215609999999</v>
      </c>
      <c r="C56" s="26">
        <v>35083.258679999999</v>
      </c>
      <c r="D56" s="27">
        <v>36922</v>
      </c>
      <c r="E56" s="28">
        <v>38828</v>
      </c>
      <c r="F56" s="28">
        <v>40886</v>
      </c>
      <c r="G56" s="55">
        <v>42500</v>
      </c>
      <c r="H56" s="300">
        <v>44548</v>
      </c>
      <c r="I56" s="22"/>
      <c r="J56" s="22"/>
      <c r="K56" s="22"/>
      <c r="L56" s="22"/>
      <c r="M56" s="22"/>
      <c r="N56" s="22"/>
      <c r="O56" s="22"/>
      <c r="P56" s="22"/>
    </row>
    <row r="57" spans="1:16" ht="14.25" customHeight="1" x14ac:dyDescent="0.25">
      <c r="A57" s="257" t="s">
        <v>50</v>
      </c>
      <c r="B57" s="25">
        <v>0.35543000000000013</v>
      </c>
      <c r="C57" s="26">
        <v>0.86316000000000015</v>
      </c>
      <c r="D57" s="27">
        <v>0</v>
      </c>
      <c r="E57" s="28">
        <v>0</v>
      </c>
      <c r="F57" s="28">
        <v>0</v>
      </c>
      <c r="G57" s="55">
        <v>0</v>
      </c>
      <c r="H57" s="300">
        <v>0</v>
      </c>
      <c r="I57" s="22"/>
      <c r="J57" s="22"/>
      <c r="K57" s="22"/>
      <c r="L57" s="22"/>
      <c r="M57" s="22"/>
      <c r="N57" s="22"/>
      <c r="O57" s="22"/>
      <c r="P57" s="22"/>
    </row>
    <row r="58" spans="1:16" ht="14.25" customHeight="1" x14ac:dyDescent="0.25">
      <c r="A58" s="257" t="s">
        <v>51</v>
      </c>
      <c r="B58" s="25">
        <v>214.69233000000006</v>
      </c>
      <c r="C58" s="26">
        <v>623.38842999999997</v>
      </c>
      <c r="D58" s="27">
        <v>-45</v>
      </c>
      <c r="E58" s="28">
        <v>0</v>
      </c>
      <c r="F58" s="28">
        <v>0</v>
      </c>
      <c r="G58" s="55">
        <v>0</v>
      </c>
      <c r="H58" s="300">
        <v>0</v>
      </c>
      <c r="I58" s="22"/>
      <c r="J58" s="22"/>
      <c r="K58" s="22"/>
      <c r="L58" s="22"/>
      <c r="M58" s="22"/>
      <c r="N58" s="22"/>
      <c r="O58" s="22"/>
      <c r="P58" s="22"/>
    </row>
    <row r="59" spans="1:16" ht="14.25" customHeight="1" x14ac:dyDescent="0.25">
      <c r="A59" s="257" t="s">
        <v>52</v>
      </c>
      <c r="B59" s="25">
        <v>90319.500289999996</v>
      </c>
      <c r="C59" s="26">
        <v>102613.12388999999</v>
      </c>
      <c r="D59" s="27">
        <v>111109</v>
      </c>
      <c r="E59" s="28">
        <v>118474</v>
      </c>
      <c r="F59" s="28">
        <v>124744</v>
      </c>
      <c r="G59" s="55">
        <v>128846</v>
      </c>
      <c r="H59" s="300">
        <v>134307</v>
      </c>
      <c r="I59" s="22"/>
      <c r="J59" s="22"/>
      <c r="K59" s="22"/>
      <c r="L59" s="22"/>
      <c r="M59" s="22"/>
      <c r="N59" s="22"/>
      <c r="O59" s="22"/>
      <c r="P59" s="22"/>
    </row>
    <row r="60" spans="1:16" ht="14.25" customHeight="1" thickBot="1" x14ac:dyDescent="0.3">
      <c r="A60" s="258" t="s">
        <v>53</v>
      </c>
      <c r="B60" s="61">
        <v>33217.215609999999</v>
      </c>
      <c r="C60" s="62">
        <v>35083.258679999999</v>
      </c>
      <c r="D60" s="63">
        <v>36922</v>
      </c>
      <c r="E60" s="64">
        <v>38828</v>
      </c>
      <c r="F60" s="64">
        <v>40886</v>
      </c>
      <c r="G60" s="292">
        <v>42500</v>
      </c>
      <c r="H60" s="303">
        <v>44548</v>
      </c>
      <c r="I60" s="22"/>
      <c r="J60" s="22"/>
      <c r="K60" s="22"/>
      <c r="L60" s="22"/>
      <c r="M60" s="22"/>
      <c r="N60" s="22"/>
      <c r="O60" s="22"/>
      <c r="P60" s="22"/>
    </row>
    <row r="61" spans="1:16" ht="13.5" customHeight="1" x14ac:dyDescent="0.25">
      <c r="A61" s="16" t="s">
        <v>54</v>
      </c>
      <c r="B61" s="65">
        <v>14174045.347813969</v>
      </c>
      <c r="C61" s="66">
        <v>15340056.709147647</v>
      </c>
      <c r="D61" s="67">
        <v>17170255</v>
      </c>
      <c r="E61" s="68">
        <v>18115997</v>
      </c>
      <c r="F61" s="68">
        <v>19033614</v>
      </c>
      <c r="G61" s="293">
        <v>19948118</v>
      </c>
      <c r="H61" s="299">
        <v>20313497</v>
      </c>
      <c r="I61" s="22"/>
      <c r="J61" s="22"/>
      <c r="K61" s="22"/>
      <c r="L61" s="22"/>
      <c r="M61" s="22"/>
      <c r="N61" s="22"/>
      <c r="O61" s="22"/>
      <c r="P61" s="22"/>
    </row>
    <row r="62" spans="1:16" ht="13.5" customHeight="1" x14ac:dyDescent="0.25">
      <c r="A62" s="73" t="s">
        <v>55</v>
      </c>
      <c r="B62" s="42">
        <v>9466722.3478139695</v>
      </c>
      <c r="C62" s="43">
        <v>10135746.926617621</v>
      </c>
      <c r="D62" s="44">
        <v>11243832</v>
      </c>
      <c r="E62" s="45">
        <v>11822074</v>
      </c>
      <c r="F62" s="45">
        <v>12404166</v>
      </c>
      <c r="G62" s="290">
        <v>12998545</v>
      </c>
      <c r="H62" s="301">
        <v>13520352</v>
      </c>
      <c r="I62" s="22"/>
      <c r="J62" s="22"/>
      <c r="K62" s="22"/>
      <c r="L62" s="22"/>
      <c r="M62" s="22"/>
      <c r="N62" s="22"/>
      <c r="O62" s="22"/>
      <c r="P62" s="22"/>
    </row>
    <row r="63" spans="1:16" ht="13.5" customHeight="1" x14ac:dyDescent="0.25">
      <c r="A63" s="29" t="s">
        <v>56</v>
      </c>
      <c r="B63" s="25">
        <v>9466722.3478139695</v>
      </c>
      <c r="C63" s="26">
        <v>10135746.926617621</v>
      </c>
      <c r="D63" s="27">
        <v>11243832</v>
      </c>
      <c r="E63" s="28">
        <v>11822074</v>
      </c>
      <c r="F63" s="28">
        <v>12404166</v>
      </c>
      <c r="G63" s="55">
        <v>12998545</v>
      </c>
      <c r="H63" s="300">
        <v>13520352</v>
      </c>
      <c r="I63" s="22"/>
      <c r="J63" s="22"/>
      <c r="K63" s="22"/>
      <c r="L63" s="22"/>
      <c r="M63" s="22"/>
      <c r="N63" s="22"/>
      <c r="O63" s="22"/>
      <c r="P63" s="22"/>
    </row>
    <row r="64" spans="1:16" ht="13.5" customHeight="1" x14ac:dyDescent="0.25">
      <c r="A64" s="29" t="s">
        <v>57</v>
      </c>
      <c r="B64" s="25">
        <v>9063835.6946539693</v>
      </c>
      <c r="C64" s="26">
        <v>9887240.0010676198</v>
      </c>
      <c r="D64" s="27">
        <v>10823756</v>
      </c>
      <c r="E64" s="28">
        <v>11603344</v>
      </c>
      <c r="F64" s="28">
        <v>12185394</v>
      </c>
      <c r="G64" s="55">
        <v>12780307</v>
      </c>
      <c r="H64" s="300">
        <v>13303311</v>
      </c>
      <c r="I64" s="22"/>
      <c r="J64" s="22"/>
      <c r="K64" s="22"/>
      <c r="L64" s="22"/>
      <c r="M64" s="22"/>
      <c r="N64" s="22"/>
      <c r="O64" s="22"/>
      <c r="P64" s="22"/>
    </row>
    <row r="65" spans="1:19" ht="13.5" customHeight="1" x14ac:dyDescent="0.25">
      <c r="A65" s="29" t="s">
        <v>58</v>
      </c>
      <c r="B65" s="25">
        <v>402886.65315999999</v>
      </c>
      <c r="C65" s="26">
        <v>248506.92555000001</v>
      </c>
      <c r="D65" s="27">
        <v>420076</v>
      </c>
      <c r="E65" s="28">
        <v>218730</v>
      </c>
      <c r="F65" s="28">
        <v>218772</v>
      </c>
      <c r="G65" s="55">
        <v>218238</v>
      </c>
      <c r="H65" s="300">
        <v>217041</v>
      </c>
      <c r="I65" s="22"/>
      <c r="J65" s="22"/>
      <c r="K65" s="22"/>
      <c r="L65" s="22"/>
      <c r="M65" s="22"/>
      <c r="N65" s="22"/>
      <c r="O65" s="22"/>
      <c r="P65" s="22"/>
    </row>
    <row r="66" spans="1:19" ht="13.5" customHeight="1" x14ac:dyDescent="0.25">
      <c r="A66" s="73" t="s">
        <v>59</v>
      </c>
      <c r="B66" s="42">
        <v>4707323</v>
      </c>
      <c r="C66" s="43">
        <v>5204309.7825300265</v>
      </c>
      <c r="D66" s="44">
        <v>5926423</v>
      </c>
      <c r="E66" s="45">
        <v>6293923</v>
      </c>
      <c r="F66" s="45">
        <v>6629448</v>
      </c>
      <c r="G66" s="290">
        <v>6949573</v>
      </c>
      <c r="H66" s="301">
        <v>6793145</v>
      </c>
      <c r="I66" s="22"/>
      <c r="J66" s="22"/>
      <c r="K66" s="22"/>
      <c r="L66" s="22"/>
      <c r="M66" s="22"/>
      <c r="N66" s="22"/>
      <c r="O66" s="22"/>
      <c r="P66" s="22"/>
    </row>
    <row r="67" spans="1:19" ht="13.5" customHeight="1" x14ac:dyDescent="0.25">
      <c r="A67" s="29" t="s">
        <v>56</v>
      </c>
      <c r="B67" s="25">
        <v>4707323</v>
      </c>
      <c r="C67" s="26">
        <v>5204309.7825300265</v>
      </c>
      <c r="D67" s="27">
        <v>5926423</v>
      </c>
      <c r="E67" s="28">
        <v>6293923</v>
      </c>
      <c r="F67" s="28">
        <v>6629448</v>
      </c>
      <c r="G67" s="55">
        <v>6949573</v>
      </c>
      <c r="H67" s="300">
        <v>6793145</v>
      </c>
      <c r="I67" s="22"/>
      <c r="J67" s="22"/>
      <c r="K67" s="22"/>
      <c r="L67" s="22"/>
      <c r="M67" s="22"/>
      <c r="N67" s="22"/>
      <c r="O67" s="22"/>
      <c r="P67" s="22"/>
    </row>
    <row r="68" spans="1:19" ht="14.25" customHeight="1" thickBot="1" x14ac:dyDescent="0.3">
      <c r="A68" s="77" t="s">
        <v>60</v>
      </c>
      <c r="B68" s="38">
        <v>37172</v>
      </c>
      <c r="C68" s="26">
        <v>47474</v>
      </c>
      <c r="D68" s="39">
        <v>45418</v>
      </c>
      <c r="E68" s="40">
        <v>46267</v>
      </c>
      <c r="F68" s="40">
        <v>45912</v>
      </c>
      <c r="G68" s="291">
        <v>44205</v>
      </c>
      <c r="H68" s="302">
        <v>42156</v>
      </c>
      <c r="I68" s="22"/>
      <c r="J68" s="22"/>
      <c r="K68" s="22"/>
      <c r="L68" s="22"/>
      <c r="M68" s="22"/>
      <c r="N68" s="22"/>
      <c r="O68" s="22"/>
      <c r="P68" s="22"/>
    </row>
    <row r="69" spans="1:19" ht="14.25" customHeight="1" thickBot="1" x14ac:dyDescent="0.3">
      <c r="A69" s="79" t="s">
        <v>61</v>
      </c>
      <c r="B69" s="178">
        <f t="shared" ref="B69:H69" si="0">B36+B33+B28+B17+B5</f>
        <v>21063448.678000003</v>
      </c>
      <c r="C69" s="83">
        <f t="shared" si="0"/>
        <v>23240507.970845304</v>
      </c>
      <c r="D69" s="178">
        <f t="shared" si="0"/>
        <v>24669060</v>
      </c>
      <c r="E69" s="83">
        <f t="shared" si="0"/>
        <v>27942229.792829435</v>
      </c>
      <c r="F69" s="83">
        <f t="shared" si="0"/>
        <v>29167373.150364876</v>
      </c>
      <c r="G69" s="243">
        <f t="shared" si="0"/>
        <v>29720798.671984065</v>
      </c>
      <c r="H69" s="81">
        <f t="shared" si="0"/>
        <v>30757875.21694617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13.5" customHeight="1" x14ac:dyDescent="0.25">
      <c r="A70" s="84" t="s">
        <v>62</v>
      </c>
      <c r="B70" s="175">
        <f>B9+B13+B16+B18+B19+B28+B45+B51+B53+B38+B37+B41+B42</f>
        <v>16514067.188870002</v>
      </c>
      <c r="C70" s="28">
        <f>C9+C13+C16+C18+C19+C28+C45+C51+C53+C38+C37+C41+C42</f>
        <v>18372970.747477226</v>
      </c>
      <c r="D70" s="175">
        <f>D9+D13+D16+D18+D19+D28+D45+D51+D53+D38+D37+D41+D42+D40+D50+D49</f>
        <v>19849301</v>
      </c>
      <c r="E70" s="28">
        <f t="shared" ref="E70:H70" si="1">E9+E13+E16+E18+E19+E28+E45+E51+E53+E38+E37+E41+E42+E40+E50+E49</f>
        <v>23450413.472829439</v>
      </c>
      <c r="F70" s="28">
        <f t="shared" si="1"/>
        <v>24228792.190364879</v>
      </c>
      <c r="G70" s="55">
        <f t="shared" si="1"/>
        <v>24560220.203984067</v>
      </c>
      <c r="H70" s="26">
        <f t="shared" si="1"/>
        <v>25310118.516209841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13.5" customHeight="1" x14ac:dyDescent="0.25">
      <c r="A71" s="84" t="s">
        <v>63</v>
      </c>
      <c r="B71" s="175">
        <f>+B60</f>
        <v>33217.215609999999</v>
      </c>
      <c r="C71" s="28">
        <f t="shared" ref="C71:H71" si="2">0+C56</f>
        <v>35083.258679999999</v>
      </c>
      <c r="D71" s="175">
        <f t="shared" si="2"/>
        <v>36922</v>
      </c>
      <c r="E71" s="28">
        <f t="shared" si="2"/>
        <v>38828</v>
      </c>
      <c r="F71" s="28">
        <f t="shared" si="2"/>
        <v>40886</v>
      </c>
      <c r="G71" s="55">
        <f t="shared" si="2"/>
        <v>42500</v>
      </c>
      <c r="H71" s="26">
        <f t="shared" si="2"/>
        <v>44548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ht="13.5" customHeight="1" x14ac:dyDescent="0.25">
      <c r="A72" s="24" t="s">
        <v>64</v>
      </c>
      <c r="B72" s="175">
        <f t="shared" ref="B72:C72" si="3">B39+B40-B71+B56</f>
        <v>93458.933479999905</v>
      </c>
      <c r="C72" s="28">
        <f t="shared" si="3"/>
        <v>116908</v>
      </c>
      <c r="D72" s="175">
        <v>0</v>
      </c>
      <c r="E72" s="28">
        <v>0</v>
      </c>
      <c r="F72" s="28">
        <v>0</v>
      </c>
      <c r="G72" s="55">
        <v>0</v>
      </c>
      <c r="H72" s="26"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ht="13.5" customHeight="1" x14ac:dyDescent="0.25">
      <c r="A73" s="24" t="s">
        <v>65</v>
      </c>
      <c r="B73" s="175">
        <f t="shared" ref="B73:H73" si="4">B10+B35+B34+B46+B54+B14</f>
        <v>3236130.8835800006</v>
      </c>
      <c r="C73" s="28">
        <f t="shared" si="4"/>
        <v>3485712.1229096581</v>
      </c>
      <c r="D73" s="175">
        <f t="shared" si="4"/>
        <v>3617955</v>
      </c>
      <c r="E73" s="28">
        <f t="shared" si="4"/>
        <v>3236335.92</v>
      </c>
      <c r="F73" s="28">
        <f t="shared" si="4"/>
        <v>3537029.5933333337</v>
      </c>
      <c r="G73" s="55">
        <f t="shared" si="4"/>
        <v>3687267.358</v>
      </c>
      <c r="H73" s="26">
        <f t="shared" si="4"/>
        <v>3880197.5946876085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ht="13.5" customHeight="1" x14ac:dyDescent="0.25">
      <c r="A74" s="24" t="s">
        <v>66</v>
      </c>
      <c r="B74" s="175">
        <f>B11+B55+B15</f>
        <v>1080230.5161900001</v>
      </c>
      <c r="C74" s="28">
        <f t="shared" ref="C74:H74" si="5">C11+C55+C15</f>
        <v>1154414.514378425</v>
      </c>
      <c r="D74" s="175">
        <f t="shared" si="5"/>
        <v>1131844</v>
      </c>
      <c r="E74" s="28">
        <f t="shared" si="5"/>
        <v>1199657.3999999999</v>
      </c>
      <c r="F74" s="28">
        <f t="shared" si="5"/>
        <v>1343050.3666666667</v>
      </c>
      <c r="G74" s="55">
        <f t="shared" si="5"/>
        <v>1412865.11</v>
      </c>
      <c r="H74" s="26">
        <f t="shared" si="5"/>
        <v>1504459.1060487197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ht="13.5" customHeight="1" x14ac:dyDescent="0.25">
      <c r="A75" s="24" t="s">
        <v>67</v>
      </c>
      <c r="B75" s="175">
        <f t="shared" ref="B75:H75" si="6">B43</f>
        <v>74305.482000000004</v>
      </c>
      <c r="C75" s="28">
        <f t="shared" si="6"/>
        <v>44589.589529999997</v>
      </c>
      <c r="D75" s="175">
        <f t="shared" si="6"/>
        <v>1750</v>
      </c>
      <c r="E75" s="28">
        <f t="shared" si="6"/>
        <v>0</v>
      </c>
      <c r="F75" s="28">
        <f t="shared" si="6"/>
        <v>0</v>
      </c>
      <c r="G75" s="55">
        <f t="shared" si="6"/>
        <v>0</v>
      </c>
      <c r="H75" s="26">
        <f t="shared" si="6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ht="13.5" customHeight="1" x14ac:dyDescent="0.25">
      <c r="A76" s="24" t="s">
        <v>68</v>
      </c>
      <c r="B76" s="175">
        <f t="shared" ref="B76:H76" si="7">B48+B47</f>
        <v>32038.458269999999</v>
      </c>
      <c r="C76" s="28">
        <f t="shared" si="7"/>
        <v>30829.737870000001</v>
      </c>
      <c r="D76" s="175">
        <f t="shared" si="7"/>
        <v>31288</v>
      </c>
      <c r="E76" s="28">
        <f t="shared" si="7"/>
        <v>16995</v>
      </c>
      <c r="F76" s="28">
        <f t="shared" si="7"/>
        <v>17615</v>
      </c>
      <c r="G76" s="55">
        <f t="shared" si="7"/>
        <v>17946</v>
      </c>
      <c r="H76" s="26">
        <f t="shared" si="7"/>
        <v>18552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ht="14.25" customHeight="1" thickBot="1" x14ac:dyDescent="0.3">
      <c r="A77" s="89" t="s">
        <v>69</v>
      </c>
      <c r="B77" s="250">
        <f t="shared" ref="B77:H77" si="8">B61</f>
        <v>14174045.347813969</v>
      </c>
      <c r="C77" s="92">
        <f t="shared" si="8"/>
        <v>15340056.709147647</v>
      </c>
      <c r="D77" s="250">
        <f t="shared" si="8"/>
        <v>17170255</v>
      </c>
      <c r="E77" s="92">
        <f t="shared" si="8"/>
        <v>18115997</v>
      </c>
      <c r="F77" s="92">
        <f t="shared" si="8"/>
        <v>19033614</v>
      </c>
      <c r="G77" s="318">
        <f t="shared" si="8"/>
        <v>19948118</v>
      </c>
      <c r="H77" s="90">
        <f t="shared" si="8"/>
        <v>20313497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ht="14.25" customHeight="1" thickBot="1" x14ac:dyDescent="0.3">
      <c r="A78" s="94" t="s">
        <v>70</v>
      </c>
      <c r="B78" s="251">
        <f t="shared" ref="B78:H78" si="9">B69+B77</f>
        <v>35237494.025813974</v>
      </c>
      <c r="C78" s="83">
        <f t="shared" si="9"/>
        <v>38580564.679992951</v>
      </c>
      <c r="D78" s="178">
        <f t="shared" si="9"/>
        <v>41839315</v>
      </c>
      <c r="E78" s="83">
        <f t="shared" si="9"/>
        <v>46058226.792829439</v>
      </c>
      <c r="F78" s="83">
        <f t="shared" si="9"/>
        <v>48200987.150364876</v>
      </c>
      <c r="G78" s="243">
        <f t="shared" si="9"/>
        <v>49668916.671984062</v>
      </c>
      <c r="H78" s="81">
        <f t="shared" si="9"/>
        <v>51071372.21694617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s="96" customFormat="1" ht="13.5" customHeight="1" thickBot="1" x14ac:dyDescent="0.3">
      <c r="A79" s="97"/>
      <c r="B79" s="226"/>
      <c r="C79" s="226"/>
      <c r="D79" s="226"/>
      <c r="E79" s="226"/>
      <c r="F79" s="226"/>
      <c r="G79" s="226"/>
      <c r="H79" s="226"/>
      <c r="I79" s="23"/>
      <c r="J79" s="23"/>
      <c r="K79" s="23"/>
      <c r="L79" s="23"/>
      <c r="M79" s="23"/>
      <c r="N79" s="23"/>
    </row>
    <row r="80" spans="1:19" ht="14.25" customHeight="1" thickBot="1" x14ac:dyDescent="0.3">
      <c r="A80" s="100" t="s">
        <v>71</v>
      </c>
      <c r="B80" s="102">
        <f t="shared" ref="B80:G80" si="10">SUM(B81:B82)</f>
        <v>87993.031049999991</v>
      </c>
      <c r="C80" s="103">
        <f t="shared" si="10"/>
        <v>100869.76809</v>
      </c>
      <c r="D80" s="104">
        <f t="shared" si="10"/>
        <v>106491</v>
      </c>
      <c r="E80" s="104">
        <f t="shared" si="10"/>
        <v>111603</v>
      </c>
      <c r="F80" s="102">
        <f t="shared" si="10"/>
        <v>189811</v>
      </c>
      <c r="G80" s="102">
        <f t="shared" si="10"/>
        <v>202296</v>
      </c>
      <c r="H80" s="102">
        <f t="shared" ref="H80" si="11">SUM(H81:H82)</f>
        <v>212407</v>
      </c>
      <c r="I80" s="23"/>
      <c r="J80" s="23"/>
      <c r="K80" s="23"/>
      <c r="L80" s="23"/>
      <c r="M80" s="23"/>
      <c r="N80" s="23"/>
    </row>
    <row r="81" spans="1:14" ht="13.5" customHeight="1" x14ac:dyDescent="0.25">
      <c r="A81" s="110" t="s">
        <v>72</v>
      </c>
      <c r="B81" s="111">
        <v>42860.262529999993</v>
      </c>
      <c r="C81" s="112">
        <v>47964.618560000003</v>
      </c>
      <c r="D81" s="113">
        <v>47423</v>
      </c>
      <c r="E81" s="114">
        <v>47833</v>
      </c>
      <c r="F81" s="114">
        <v>121686</v>
      </c>
      <c r="G81" s="333">
        <v>130706</v>
      </c>
      <c r="H81" s="331">
        <v>139548</v>
      </c>
      <c r="I81" s="23"/>
      <c r="J81" s="23"/>
      <c r="K81" s="23"/>
      <c r="L81" s="23"/>
      <c r="M81" s="23"/>
      <c r="N81" s="23"/>
    </row>
    <row r="82" spans="1:14" ht="14.25" customHeight="1" thickBot="1" x14ac:dyDescent="0.3">
      <c r="A82" s="117" t="s">
        <v>73</v>
      </c>
      <c r="B82" s="118">
        <v>45132.768520000005</v>
      </c>
      <c r="C82" s="119">
        <v>52905.149529999995</v>
      </c>
      <c r="D82" s="120">
        <v>59068</v>
      </c>
      <c r="E82" s="121">
        <v>63770</v>
      </c>
      <c r="F82" s="121">
        <v>68125</v>
      </c>
      <c r="G82" s="334">
        <v>71590</v>
      </c>
      <c r="H82" s="332">
        <v>72859</v>
      </c>
      <c r="I82" s="23"/>
      <c r="J82" s="23"/>
      <c r="K82" s="23"/>
      <c r="L82" s="23"/>
      <c r="M82" s="23"/>
      <c r="N82" s="23"/>
    </row>
    <row r="83" spans="1:14" ht="17.25" customHeight="1" thickBot="1" x14ac:dyDescent="0.35">
      <c r="A83" s="125"/>
      <c r="B83" s="126"/>
      <c r="C83" s="126"/>
      <c r="D83" s="126"/>
      <c r="E83" s="126"/>
      <c r="F83" s="126"/>
      <c r="G83" s="126"/>
      <c r="H83" s="126"/>
      <c r="I83" s="23"/>
      <c r="J83" s="23"/>
      <c r="K83" s="23"/>
      <c r="L83" s="23"/>
      <c r="M83" s="23"/>
      <c r="N83" s="23"/>
    </row>
    <row r="84" spans="1:14" s="130" customFormat="1" ht="14.25" customHeight="1" thickBot="1" x14ac:dyDescent="0.3">
      <c r="A84" s="105" t="s">
        <v>74</v>
      </c>
      <c r="B84" s="131">
        <v>1095896.4065660317</v>
      </c>
      <c r="C84" s="132">
        <v>1201647.102872381</v>
      </c>
      <c r="D84" s="133">
        <v>991037</v>
      </c>
      <c r="E84" s="134">
        <v>1095455</v>
      </c>
      <c r="F84" s="135">
        <v>1184526</v>
      </c>
      <c r="G84" s="132">
        <v>1231457</v>
      </c>
      <c r="H84" s="132">
        <v>1302467</v>
      </c>
      <c r="I84" s="23"/>
      <c r="J84" s="23"/>
      <c r="K84" s="23"/>
      <c r="L84" s="23"/>
      <c r="M84" s="23"/>
      <c r="N84" s="23"/>
    </row>
    <row r="85" spans="1:14" ht="14.25" customHeight="1" thickBot="1" x14ac:dyDescent="0.3">
      <c r="B85" s="137"/>
      <c r="C85" s="137"/>
      <c r="D85" s="137"/>
      <c r="E85" s="137"/>
      <c r="F85" s="137"/>
      <c r="G85" s="137"/>
      <c r="H85" s="137"/>
      <c r="I85" s="23"/>
      <c r="J85" s="23"/>
      <c r="K85" s="23"/>
      <c r="L85" s="23"/>
      <c r="M85" s="23"/>
      <c r="N85" s="23"/>
    </row>
    <row r="86" spans="1:14" ht="13.5" customHeight="1" x14ac:dyDescent="0.25">
      <c r="A86" s="139" t="s">
        <v>75</v>
      </c>
      <c r="B86" s="140">
        <f t="shared" ref="B86:H86" si="12">SUM(B87,B90,B93)</f>
        <v>509398.57882000005</v>
      </c>
      <c r="C86" s="144">
        <f t="shared" si="12"/>
        <v>1279020.0852902408</v>
      </c>
      <c r="D86" s="142">
        <f t="shared" si="12"/>
        <v>1313763.434893545</v>
      </c>
      <c r="E86" s="141">
        <f t="shared" si="12"/>
        <v>755320.65803411731</v>
      </c>
      <c r="F86" s="143">
        <f t="shared" si="12"/>
        <v>776654.66749746108</v>
      </c>
      <c r="G86" s="141">
        <f t="shared" si="12"/>
        <v>794619.94213313307</v>
      </c>
      <c r="H86" s="323">
        <f t="shared" si="12"/>
        <v>796433.41988183104</v>
      </c>
      <c r="I86" s="23"/>
      <c r="J86" s="23"/>
      <c r="K86" s="23"/>
      <c r="L86" s="23"/>
      <c r="M86" s="23"/>
      <c r="N86" s="23"/>
    </row>
    <row r="87" spans="1:14" ht="13.5" customHeight="1" x14ac:dyDescent="0.25">
      <c r="A87" s="145" t="s">
        <v>76</v>
      </c>
      <c r="B87" s="146">
        <v>2.7325899999999996</v>
      </c>
      <c r="C87" s="147">
        <v>2.4135</v>
      </c>
      <c r="D87" s="148">
        <v>2.4434999999999998</v>
      </c>
      <c r="E87" s="149">
        <v>2.4434999999999998</v>
      </c>
      <c r="F87" s="150">
        <v>2.4434999999999998</v>
      </c>
      <c r="G87" s="149">
        <v>2.4434999999999998</v>
      </c>
      <c r="H87" s="324">
        <v>2.4434999999999998</v>
      </c>
      <c r="I87" s="23"/>
      <c r="J87" s="23"/>
      <c r="K87" s="23"/>
      <c r="L87" s="23"/>
      <c r="M87" s="23"/>
      <c r="N87" s="23"/>
    </row>
    <row r="88" spans="1:14" ht="13.5" customHeight="1" x14ac:dyDescent="0.25">
      <c r="A88" s="151" t="s">
        <v>8</v>
      </c>
      <c r="B88" s="146">
        <v>0.37403000000000003</v>
      </c>
      <c r="C88" s="147">
        <v>-3.0000000000000027E-2</v>
      </c>
      <c r="D88" s="148">
        <v>0</v>
      </c>
      <c r="E88" s="149">
        <v>0</v>
      </c>
      <c r="F88" s="150">
        <v>0</v>
      </c>
      <c r="G88" s="149">
        <v>0</v>
      </c>
      <c r="H88" s="324">
        <v>0</v>
      </c>
      <c r="I88" s="23"/>
      <c r="J88" s="23"/>
      <c r="K88" s="23"/>
      <c r="L88" s="23"/>
      <c r="M88" s="23"/>
      <c r="N88" s="23"/>
    </row>
    <row r="89" spans="1:14" ht="13.5" customHeight="1" x14ac:dyDescent="0.25">
      <c r="A89" s="151" t="s">
        <v>9</v>
      </c>
      <c r="B89" s="146">
        <v>2.3585599999999998</v>
      </c>
      <c r="C89" s="147">
        <v>2.4434999999999998</v>
      </c>
      <c r="D89" s="148">
        <v>2.4434999999999998</v>
      </c>
      <c r="E89" s="149">
        <v>2.4434999999999998</v>
      </c>
      <c r="F89" s="150">
        <v>2.4434999999999998</v>
      </c>
      <c r="G89" s="149">
        <v>2.4434999999999998</v>
      </c>
      <c r="H89" s="324">
        <v>2.4434999999999998</v>
      </c>
      <c r="I89" s="23"/>
      <c r="J89" s="23"/>
      <c r="K89" s="23"/>
      <c r="L89" s="23"/>
      <c r="M89" s="23"/>
      <c r="N89" s="23"/>
    </row>
    <row r="90" spans="1:14" ht="13.5" customHeight="1" x14ac:dyDescent="0.25">
      <c r="A90" s="145" t="s">
        <v>77</v>
      </c>
      <c r="B90" s="152">
        <v>502961.84623000002</v>
      </c>
      <c r="C90" s="153">
        <v>1270147.463599998</v>
      </c>
      <c r="D90" s="154">
        <v>1285572</v>
      </c>
      <c r="E90" s="47">
        <v>733575.26812574675</v>
      </c>
      <c r="F90" s="47">
        <v>739605.61080732325</v>
      </c>
      <c r="G90" s="327">
        <v>742581.80302268092</v>
      </c>
      <c r="H90" s="325">
        <v>744976.66433178016</v>
      </c>
      <c r="I90" s="23"/>
      <c r="J90" s="23"/>
      <c r="K90" s="23"/>
      <c r="L90" s="23"/>
      <c r="M90" s="23"/>
      <c r="N90" s="23"/>
    </row>
    <row r="91" spans="1:14" ht="13.5" customHeight="1" x14ac:dyDescent="0.25">
      <c r="A91" s="151" t="s">
        <v>8</v>
      </c>
      <c r="B91" s="146">
        <v>378133.84623000002</v>
      </c>
      <c r="C91" s="147">
        <v>1013782.62711822</v>
      </c>
      <c r="D91" s="148">
        <v>1007974</v>
      </c>
      <c r="E91" s="149">
        <v>586122.45347639697</v>
      </c>
      <c r="F91" s="150">
        <v>590652.53153443651</v>
      </c>
      <c r="G91" s="149">
        <v>592787.07007888448</v>
      </c>
      <c r="H91" s="324">
        <v>594457.19973391853</v>
      </c>
      <c r="I91" s="23"/>
      <c r="J91" s="23"/>
      <c r="K91" s="23"/>
      <c r="L91" s="23"/>
      <c r="M91" s="23"/>
      <c r="N91" s="23"/>
    </row>
    <row r="92" spans="1:14" ht="14.25" customHeight="1" x14ac:dyDescent="0.25">
      <c r="A92" s="151" t="s">
        <v>9</v>
      </c>
      <c r="B92" s="146">
        <v>124828</v>
      </c>
      <c r="C92" s="147">
        <v>256364.83648177807</v>
      </c>
      <c r="D92" s="148">
        <v>277598</v>
      </c>
      <c r="E92" s="149">
        <v>147452.81464934981</v>
      </c>
      <c r="F92" s="150">
        <v>148953.07927288671</v>
      </c>
      <c r="G92" s="149">
        <v>149794.73294379644</v>
      </c>
      <c r="H92" s="324">
        <v>150519.4645978616</v>
      </c>
      <c r="I92" s="23"/>
      <c r="J92" s="23"/>
      <c r="K92" s="23"/>
      <c r="L92" s="23"/>
      <c r="M92" s="23"/>
      <c r="N92" s="23"/>
    </row>
    <row r="93" spans="1:14" ht="13.5" customHeight="1" x14ac:dyDescent="0.25">
      <c r="A93" s="157" t="s">
        <v>78</v>
      </c>
      <c r="B93" s="158">
        <v>6434</v>
      </c>
      <c r="C93" s="159">
        <v>8870.2081902426617</v>
      </c>
      <c r="D93" s="160">
        <v>28188.991393544875</v>
      </c>
      <c r="E93" s="161">
        <v>21742.946408370513</v>
      </c>
      <c r="F93" s="161">
        <v>37046.613190137796</v>
      </c>
      <c r="G93" s="328">
        <v>52035.69561045208</v>
      </c>
      <c r="H93" s="326">
        <v>51454.312050050838</v>
      </c>
      <c r="I93" s="23"/>
      <c r="J93" s="23"/>
      <c r="K93" s="23"/>
      <c r="L93" s="23"/>
      <c r="M93" s="23"/>
      <c r="N93" s="23"/>
    </row>
    <row r="94" spans="1:14" ht="13.5" customHeight="1" x14ac:dyDescent="0.25">
      <c r="A94" s="151" t="s">
        <v>8</v>
      </c>
      <c r="B94" s="154">
        <v>4189</v>
      </c>
      <c r="C94" s="153">
        <v>4874.6897137532187</v>
      </c>
      <c r="D94" s="154">
        <v>23676</v>
      </c>
      <c r="E94" s="154">
        <v>16800</v>
      </c>
      <c r="F94" s="154">
        <v>31733</v>
      </c>
      <c r="G94" s="155">
        <v>46538</v>
      </c>
      <c r="H94" s="156">
        <v>46938</v>
      </c>
      <c r="I94" s="23"/>
      <c r="J94" s="23"/>
      <c r="K94" s="23"/>
      <c r="L94" s="23"/>
      <c r="M94" s="23"/>
      <c r="N94" s="23"/>
    </row>
    <row r="95" spans="1:14" ht="13.5" customHeight="1" thickBot="1" x14ac:dyDescent="0.3">
      <c r="A95" s="164" t="s">
        <v>9</v>
      </c>
      <c r="B95" s="165">
        <v>2245</v>
      </c>
      <c r="C95" s="166">
        <v>3995.5184764894429</v>
      </c>
      <c r="D95" s="165">
        <v>4512.991393544874</v>
      </c>
      <c r="E95" s="165">
        <v>4942.9464083705143</v>
      </c>
      <c r="F95" s="165">
        <v>5313.6131901377939</v>
      </c>
      <c r="G95" s="329">
        <v>5497.6956104520832</v>
      </c>
      <c r="H95" s="167">
        <v>4516.3120500508376</v>
      </c>
      <c r="I95" s="23"/>
      <c r="J95" s="23"/>
      <c r="K95" s="23"/>
      <c r="L95" s="23"/>
      <c r="M95" s="23"/>
      <c r="N95" s="23"/>
    </row>
    <row r="96" spans="1:14" ht="13.5" customHeight="1" x14ac:dyDescent="0.25">
      <c r="A96" s="168" t="s">
        <v>79</v>
      </c>
      <c r="B96" s="138"/>
      <c r="C96" s="138"/>
      <c r="D96" s="138"/>
      <c r="E96" s="138"/>
      <c r="F96" s="138"/>
      <c r="G96" s="138"/>
      <c r="H96" s="138"/>
    </row>
    <row r="97" spans="1:8" ht="13.5" customHeight="1" x14ac:dyDescent="0.25">
      <c r="A97" s="168" t="s">
        <v>80</v>
      </c>
      <c r="B97" s="138"/>
      <c r="C97" s="138"/>
      <c r="D97" s="138"/>
      <c r="E97" s="138"/>
      <c r="F97" s="138"/>
      <c r="G97" s="138"/>
      <c r="H97" s="138"/>
    </row>
    <row r="98" spans="1:8" ht="13.5" customHeight="1" x14ac:dyDescent="0.25">
      <c r="A98" s="361" t="s">
        <v>81</v>
      </c>
      <c r="B98" s="361"/>
      <c r="C98" s="361"/>
      <c r="D98" s="361"/>
      <c r="E98" s="361"/>
      <c r="F98" s="361"/>
      <c r="G98" s="361"/>
      <c r="H98" s="1"/>
    </row>
    <row r="99" spans="1:8" ht="13.5" customHeight="1" x14ac:dyDescent="0.25">
      <c r="A99" s="361"/>
      <c r="B99" s="361"/>
      <c r="C99" s="361"/>
      <c r="D99" s="361"/>
      <c r="E99" s="361"/>
      <c r="F99" s="361"/>
      <c r="G99" s="361"/>
      <c r="H99" s="1"/>
    </row>
    <row r="100" spans="1:8" ht="13.5" customHeight="1" x14ac:dyDescent="0.25">
      <c r="A100" s="96"/>
      <c r="B100" s="169"/>
      <c r="C100" s="169"/>
      <c r="D100" s="169"/>
      <c r="E100" s="169"/>
      <c r="F100" s="169"/>
      <c r="G100" s="169"/>
      <c r="H100" s="169"/>
    </row>
    <row r="101" spans="1:8" ht="13.5" customHeight="1" x14ac:dyDescent="0.25">
      <c r="B101" s="169"/>
      <c r="C101" s="169"/>
      <c r="D101" s="169"/>
      <c r="E101" s="169"/>
      <c r="F101" s="169"/>
      <c r="G101" s="169"/>
      <c r="H101" s="169"/>
    </row>
    <row r="102" spans="1:8" ht="13.5" customHeight="1" x14ac:dyDescent="0.25">
      <c r="B102" s="169"/>
      <c r="C102" s="169"/>
      <c r="D102" s="169"/>
      <c r="E102" s="169"/>
      <c r="F102" s="169"/>
      <c r="G102" s="169"/>
      <c r="H102" s="169"/>
    </row>
    <row r="103" spans="1:8" ht="13.5" customHeight="1" x14ac:dyDescent="0.25">
      <c r="B103" s="169"/>
      <c r="C103" s="169"/>
      <c r="D103" s="169"/>
      <c r="E103" s="169"/>
      <c r="F103" s="169"/>
      <c r="G103" s="169"/>
      <c r="H103" s="169"/>
    </row>
    <row r="104" spans="1:8" ht="13.5" customHeight="1" x14ac:dyDescent="0.25">
      <c r="B104" s="169"/>
      <c r="C104" s="169"/>
      <c r="D104" s="169"/>
      <c r="E104" s="169"/>
      <c r="F104" s="169"/>
      <c r="G104" s="169"/>
      <c r="H104" s="169"/>
    </row>
    <row r="105" spans="1:8" ht="13.5" customHeight="1" x14ac:dyDescent="0.25">
      <c r="B105" s="169"/>
      <c r="C105" s="169"/>
      <c r="D105" s="169"/>
      <c r="E105" s="169"/>
      <c r="F105" s="169"/>
      <c r="G105" s="169"/>
      <c r="H105" s="169"/>
    </row>
    <row r="106" spans="1:8" ht="13.5" customHeight="1" x14ac:dyDescent="0.25">
      <c r="B106" s="169"/>
      <c r="C106" s="169"/>
      <c r="D106" s="169"/>
      <c r="E106" s="169"/>
      <c r="F106" s="169"/>
      <c r="G106" s="169"/>
      <c r="H106" s="169"/>
    </row>
    <row r="107" spans="1:8" ht="13.5" customHeight="1" x14ac:dyDescent="0.25">
      <c r="B107" s="169"/>
      <c r="C107" s="169"/>
      <c r="D107" s="169"/>
      <c r="E107" s="169"/>
      <c r="F107" s="169"/>
      <c r="G107" s="169"/>
      <c r="H107" s="169"/>
    </row>
    <row r="108" spans="1:8" ht="13.5" customHeight="1" x14ac:dyDescent="0.25">
      <c r="B108" s="169"/>
      <c r="C108" s="169"/>
      <c r="D108" s="169"/>
      <c r="E108" s="169"/>
      <c r="F108" s="169"/>
      <c r="G108" s="169"/>
      <c r="H108" s="169"/>
    </row>
    <row r="109" spans="1:8" ht="13.5" customHeight="1" x14ac:dyDescent="0.25">
      <c r="B109" s="169"/>
      <c r="C109" s="169"/>
      <c r="D109" s="169"/>
      <c r="E109" s="169"/>
      <c r="F109" s="169"/>
      <c r="G109" s="169"/>
      <c r="H109" s="169"/>
    </row>
    <row r="110" spans="1:8" ht="13.5" customHeight="1" x14ac:dyDescent="0.25">
      <c r="B110" s="169"/>
      <c r="C110" s="169"/>
      <c r="D110" s="169"/>
      <c r="E110" s="169"/>
      <c r="F110" s="169"/>
      <c r="G110" s="169"/>
      <c r="H110" s="169"/>
    </row>
    <row r="111" spans="1:8" ht="13.5" customHeight="1" x14ac:dyDescent="0.25">
      <c r="B111" s="169"/>
      <c r="C111" s="169"/>
      <c r="D111" s="169"/>
      <c r="E111" s="169"/>
      <c r="F111" s="169"/>
      <c r="G111" s="169"/>
      <c r="H111" s="169"/>
    </row>
    <row r="112" spans="1:8" ht="13.5" customHeight="1" x14ac:dyDescent="0.25">
      <c r="B112" s="169"/>
      <c r="C112" s="169"/>
      <c r="D112" s="169"/>
      <c r="E112" s="169"/>
      <c r="F112" s="169"/>
      <c r="G112" s="169"/>
      <c r="H112" s="169"/>
    </row>
    <row r="113" spans="2:8" ht="13.5" customHeight="1" x14ac:dyDescent="0.25">
      <c r="B113" s="169"/>
      <c r="C113" s="169"/>
      <c r="D113" s="169"/>
      <c r="E113" s="169"/>
      <c r="F113" s="169"/>
      <c r="G113" s="169"/>
      <c r="H113" s="169"/>
    </row>
    <row r="114" spans="2:8" ht="13.5" customHeight="1" x14ac:dyDescent="0.25">
      <c r="B114" s="169"/>
      <c r="C114" s="169"/>
      <c r="D114" s="169"/>
      <c r="E114" s="169"/>
      <c r="F114" s="169"/>
      <c r="G114" s="169"/>
      <c r="H114" s="169"/>
    </row>
    <row r="115" spans="2:8" ht="13.5" customHeight="1" x14ac:dyDescent="0.25">
      <c r="B115" s="169"/>
      <c r="C115" s="169"/>
      <c r="D115" s="169"/>
      <c r="E115" s="169"/>
      <c r="F115" s="169"/>
      <c r="G115" s="169"/>
      <c r="H115" s="169"/>
    </row>
    <row r="116" spans="2:8" ht="13.5" customHeight="1" x14ac:dyDescent="0.25">
      <c r="B116" s="169"/>
      <c r="C116" s="169"/>
      <c r="D116" s="169"/>
      <c r="E116" s="169"/>
      <c r="F116" s="169"/>
      <c r="G116" s="169"/>
      <c r="H116" s="169"/>
    </row>
    <row r="117" spans="2:8" ht="13.5" customHeight="1" x14ac:dyDescent="0.25">
      <c r="B117" s="169"/>
      <c r="C117" s="169"/>
      <c r="D117" s="169"/>
      <c r="E117" s="169"/>
      <c r="F117" s="169"/>
      <c r="G117" s="169"/>
      <c r="H117" s="169"/>
    </row>
    <row r="118" spans="2:8" ht="13.5" customHeight="1" x14ac:dyDescent="0.25">
      <c r="B118" s="169"/>
      <c r="C118" s="169"/>
      <c r="D118" s="169"/>
      <c r="E118" s="169"/>
      <c r="F118" s="169"/>
      <c r="G118" s="169"/>
      <c r="H118" s="169"/>
    </row>
    <row r="119" spans="2:8" ht="13.5" customHeight="1" x14ac:dyDescent="0.25">
      <c r="B119" s="169"/>
      <c r="C119" s="169"/>
      <c r="D119" s="169"/>
      <c r="E119" s="169"/>
      <c r="F119" s="169"/>
      <c r="G119" s="169"/>
      <c r="H119" s="169"/>
    </row>
    <row r="120" spans="2:8" ht="13.5" customHeight="1" x14ac:dyDescent="0.25">
      <c r="B120" s="169"/>
      <c r="C120" s="169"/>
      <c r="D120" s="169"/>
      <c r="E120" s="169"/>
      <c r="F120" s="169"/>
      <c r="G120" s="169"/>
      <c r="H120" s="169"/>
    </row>
    <row r="121" spans="2:8" ht="13.5" customHeight="1" x14ac:dyDescent="0.25">
      <c r="B121" s="169"/>
      <c r="C121" s="169"/>
      <c r="D121" s="169"/>
      <c r="E121" s="169"/>
      <c r="F121" s="169"/>
      <c r="G121" s="169"/>
      <c r="H121" s="169"/>
    </row>
    <row r="122" spans="2:8" ht="13.5" customHeight="1" x14ac:dyDescent="0.25">
      <c r="B122" s="169"/>
      <c r="C122" s="169"/>
      <c r="D122" s="169"/>
      <c r="E122" s="169"/>
      <c r="F122" s="169"/>
      <c r="G122" s="169"/>
      <c r="H122" s="169"/>
    </row>
    <row r="123" spans="2:8" ht="13.5" customHeight="1" x14ac:dyDescent="0.25">
      <c r="B123" s="169"/>
      <c r="C123" s="169"/>
      <c r="D123" s="169"/>
      <c r="E123" s="169"/>
      <c r="F123" s="169"/>
      <c r="G123" s="169"/>
      <c r="H123" s="169"/>
    </row>
    <row r="124" spans="2:8" ht="13.5" customHeight="1" x14ac:dyDescent="0.25">
      <c r="B124" s="169"/>
      <c r="C124" s="169"/>
      <c r="D124" s="169"/>
      <c r="E124" s="169"/>
      <c r="F124" s="169"/>
      <c r="G124" s="169"/>
      <c r="H124" s="169"/>
    </row>
    <row r="125" spans="2:8" ht="13.5" customHeight="1" x14ac:dyDescent="0.25">
      <c r="B125" s="169"/>
      <c r="C125" s="169"/>
      <c r="D125" s="169"/>
      <c r="E125" s="169"/>
      <c r="F125" s="169"/>
      <c r="G125" s="169"/>
      <c r="H125" s="169"/>
    </row>
    <row r="126" spans="2:8" ht="13.5" customHeight="1" x14ac:dyDescent="0.25">
      <c r="B126" s="169"/>
      <c r="C126" s="169"/>
      <c r="D126" s="169"/>
      <c r="E126" s="169"/>
      <c r="F126" s="169"/>
      <c r="G126" s="169"/>
      <c r="H126" s="169"/>
    </row>
    <row r="127" spans="2:8" ht="13.5" customHeight="1" x14ac:dyDescent="0.25">
      <c r="B127" s="169"/>
      <c r="C127" s="169"/>
      <c r="D127" s="169"/>
      <c r="E127" s="169"/>
      <c r="F127" s="169"/>
      <c r="G127" s="169"/>
      <c r="H127" s="169"/>
    </row>
    <row r="128" spans="2:8" ht="13.5" customHeight="1" x14ac:dyDescent="0.25">
      <c r="B128" s="169"/>
      <c r="C128" s="169"/>
      <c r="D128" s="169"/>
      <c r="E128" s="169"/>
      <c r="F128" s="169"/>
      <c r="G128" s="169"/>
      <c r="H128" s="169"/>
    </row>
    <row r="129" spans="2:8" ht="13.5" customHeight="1" x14ac:dyDescent="0.25">
      <c r="B129" s="169"/>
      <c r="C129" s="169"/>
      <c r="D129" s="169"/>
      <c r="E129" s="169"/>
      <c r="F129" s="169"/>
      <c r="G129" s="169"/>
      <c r="H129" s="169"/>
    </row>
    <row r="130" spans="2:8" ht="13.5" customHeight="1" x14ac:dyDescent="0.25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5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5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5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5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5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5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5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5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5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5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5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5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5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5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5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5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5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5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5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5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5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5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5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5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5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5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5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5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5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5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5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5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5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5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5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5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5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5">
      <c r="B168" s="169"/>
      <c r="C168" s="169"/>
      <c r="D168" s="169"/>
      <c r="E168" s="169"/>
      <c r="F168" s="169"/>
      <c r="G168" s="169"/>
      <c r="H168" s="169"/>
    </row>
    <row r="169" spans="2:8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5">
      <c r="B172" s="169">
        <v>0</v>
      </c>
      <c r="C172" s="169">
        <v>0</v>
      </c>
      <c r="D172" s="169">
        <v>0</v>
      </c>
      <c r="E172" s="169">
        <v>0</v>
      </c>
      <c r="F172" s="169">
        <v>0</v>
      </c>
      <c r="G172" s="169">
        <v>0</v>
      </c>
      <c r="H172" s="169"/>
    </row>
    <row r="173" spans="2:8" ht="13.5" customHeight="1" x14ac:dyDescent="0.25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5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5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5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5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5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5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5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5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5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5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5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5">
      <c r="B185" s="169"/>
      <c r="C185" s="169"/>
      <c r="D185" s="169"/>
      <c r="E185" s="169"/>
      <c r="F185" s="169"/>
      <c r="G185" s="169"/>
      <c r="H185" s="169"/>
    </row>
    <row r="186" spans="2:8" ht="13.5" customHeight="1" x14ac:dyDescent="0.25">
      <c r="B186" s="169"/>
      <c r="C186" s="169"/>
      <c r="D186" s="169"/>
      <c r="E186" s="169"/>
      <c r="F186" s="169"/>
      <c r="G186" s="169"/>
      <c r="H186" s="169"/>
    </row>
  </sheetData>
  <mergeCells count="2">
    <mergeCell ref="A98:G99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B9D4-7D5C-49A5-92DC-6AFECDC67B91}">
  <dimension ref="A1:Z186"/>
  <sheetViews>
    <sheetView showGridLines="0" zoomScaleNormal="100" workbookViewId="0">
      <pane xSplit="1" ySplit="4" topLeftCell="D35" activePane="bottomRight" state="frozen"/>
      <selection activeCell="H96" sqref="H96"/>
      <selection pane="topRight" activeCell="H96" sqref="H96"/>
      <selection pane="bottomLeft" activeCell="H96" sqref="H96"/>
      <selection pane="bottomRight" activeCell="K49" sqref="K49:P51"/>
    </sheetView>
  </sheetViews>
  <sheetFormatPr defaultColWidth="9.1796875" defaultRowHeight="13.5" customHeight="1" x14ac:dyDescent="0.25"/>
  <cols>
    <col min="1" max="1" width="43.54296875" style="1" customWidth="1"/>
    <col min="2" max="7" width="12.54296875" style="2" customWidth="1"/>
    <col min="8" max="8" width="10.26953125" style="1" customWidth="1"/>
    <col min="9" max="9" width="6.7265625" style="1" customWidth="1"/>
    <col min="10" max="10" width="47.81640625" style="1" customWidth="1"/>
    <col min="11" max="17" width="12.54296875" style="1" customWidth="1"/>
    <col min="18" max="18" width="9.1796875" style="1" customWidth="1"/>
    <col min="19" max="16384" width="9.1796875" style="1"/>
  </cols>
  <sheetData>
    <row r="1" spans="1:26" ht="15.75" customHeight="1" x14ac:dyDescent="0.25">
      <c r="A1" s="4" t="s">
        <v>94</v>
      </c>
      <c r="B1" s="5"/>
      <c r="C1" s="5"/>
      <c r="D1" s="5"/>
      <c r="E1" s="5"/>
      <c r="F1" s="5"/>
      <c r="G1" s="5"/>
      <c r="J1" s="4" t="s">
        <v>95</v>
      </c>
    </row>
    <row r="2" spans="1:2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J2" s="6" t="s">
        <v>0</v>
      </c>
    </row>
    <row r="3" spans="1:26" ht="13.5" customHeight="1" x14ac:dyDescent="0.25">
      <c r="A3" s="11" t="s">
        <v>1</v>
      </c>
      <c r="B3" s="371" t="s">
        <v>4</v>
      </c>
      <c r="C3" s="372"/>
      <c r="D3" s="372"/>
      <c r="E3" s="372"/>
      <c r="F3" s="372"/>
      <c r="G3" s="373"/>
      <c r="J3" s="11" t="s">
        <v>1</v>
      </c>
      <c r="K3" s="368" t="s">
        <v>4</v>
      </c>
      <c r="L3" s="369"/>
      <c r="M3" s="369"/>
      <c r="N3" s="369"/>
      <c r="O3" s="369"/>
      <c r="P3" s="370"/>
    </row>
    <row r="4" spans="1:26" ht="14.25" customHeight="1" thickBot="1" x14ac:dyDescent="0.3">
      <c r="A4" s="12"/>
      <c r="B4" s="357">
        <v>2023</v>
      </c>
      <c r="C4" s="15">
        <v>2024</v>
      </c>
      <c r="D4" s="15">
        <v>2025</v>
      </c>
      <c r="E4" s="15">
        <v>2026</v>
      </c>
      <c r="F4" s="355">
        <v>2027</v>
      </c>
      <c r="G4" s="14">
        <v>2028</v>
      </c>
      <c r="J4" s="12"/>
      <c r="K4" s="357">
        <v>2023</v>
      </c>
      <c r="L4" s="15">
        <v>2024</v>
      </c>
      <c r="M4" s="15">
        <v>2025</v>
      </c>
      <c r="N4" s="15">
        <v>2026</v>
      </c>
      <c r="O4" s="15">
        <v>2027</v>
      </c>
      <c r="P4" s="14">
        <v>2028</v>
      </c>
    </row>
    <row r="5" spans="1:26" ht="13.5" customHeight="1" x14ac:dyDescent="0.25">
      <c r="A5" s="261" t="s">
        <v>5</v>
      </c>
      <c r="B5" s="20">
        <f t="shared" ref="B5:E5" si="0">B6+B12+B16</f>
        <v>9317837.455859717</v>
      </c>
      <c r="C5" s="20">
        <f t="shared" si="0"/>
        <v>9818594</v>
      </c>
      <c r="D5" s="20">
        <f t="shared" si="0"/>
        <v>10513202</v>
      </c>
      <c r="E5" s="20">
        <f t="shared" si="0"/>
        <v>10980867</v>
      </c>
      <c r="F5" s="289">
        <f t="shared" ref="F5:G5" si="1">F6+F12+F16</f>
        <v>11493492</v>
      </c>
      <c r="G5" s="18">
        <f t="shared" si="1"/>
        <v>12046077</v>
      </c>
      <c r="H5" s="21"/>
      <c r="J5" s="16" t="s">
        <v>5</v>
      </c>
      <c r="K5" s="20">
        <f t="shared" ref="K5:M5" si="2">K6+K12+K16</f>
        <v>139805.84502559053</v>
      </c>
      <c r="L5" s="20">
        <f t="shared" si="2"/>
        <v>173272</v>
      </c>
      <c r="M5" s="20">
        <f t="shared" si="2"/>
        <v>580564.07383282855</v>
      </c>
      <c r="N5" s="20">
        <f t="shared" ref="N5:P5" si="3">N6+N12+N16</f>
        <v>597216.91875042208</v>
      </c>
      <c r="O5" s="20">
        <f t="shared" si="3"/>
        <v>546459.9103233777</v>
      </c>
      <c r="P5" s="18">
        <f t="shared" si="3"/>
        <v>552567.23500382155</v>
      </c>
      <c r="Q5" s="22"/>
      <c r="R5" s="23"/>
      <c r="S5" s="23"/>
      <c r="T5" s="23"/>
      <c r="U5" s="23"/>
      <c r="V5" s="23"/>
      <c r="W5" s="23"/>
      <c r="X5" s="23"/>
      <c r="Y5" s="23"/>
      <c r="Z5" s="23"/>
    </row>
    <row r="6" spans="1:26" ht="13.5" customHeight="1" x14ac:dyDescent="0.25">
      <c r="A6" s="262" t="s">
        <v>6</v>
      </c>
      <c r="B6" s="28">
        <f t="shared" ref="B6:E6" si="4">B7+B8</f>
        <v>4624015.6641897177</v>
      </c>
      <c r="C6" s="28">
        <f t="shared" si="4"/>
        <v>4730250</v>
      </c>
      <c r="D6" s="28">
        <f t="shared" si="4"/>
        <v>5100752</v>
      </c>
      <c r="E6" s="28">
        <f t="shared" si="4"/>
        <v>5342575</v>
      </c>
      <c r="F6" s="55">
        <f t="shared" ref="F6:G6" si="5">F7+F8</f>
        <v>5609769</v>
      </c>
      <c r="G6" s="26">
        <f t="shared" si="5"/>
        <v>5918695</v>
      </c>
      <c r="H6" s="21"/>
      <c r="J6" s="24" t="s">
        <v>7</v>
      </c>
      <c r="K6" s="28">
        <f t="shared" ref="K6:M6" si="6">K7+K8</f>
        <v>38084.305085590022</v>
      </c>
      <c r="L6" s="28">
        <f t="shared" si="6"/>
        <v>30470</v>
      </c>
      <c r="M6" s="28">
        <f t="shared" si="6"/>
        <v>56736</v>
      </c>
      <c r="N6" s="28">
        <f t="shared" ref="N6:P6" si="7">N7+N8</f>
        <v>63130</v>
      </c>
      <c r="O6" s="28">
        <f t="shared" si="7"/>
        <v>114322</v>
      </c>
      <c r="P6" s="26">
        <f t="shared" si="7"/>
        <v>127921.72799479123</v>
      </c>
      <c r="Q6" s="22"/>
      <c r="R6" s="23"/>
      <c r="S6" s="23"/>
      <c r="T6" s="23"/>
      <c r="U6" s="23"/>
      <c r="V6" s="23"/>
      <c r="W6" s="23"/>
      <c r="X6" s="23"/>
      <c r="Y6" s="23"/>
      <c r="Z6" s="23"/>
    </row>
    <row r="7" spans="1:26" ht="13.5" customHeight="1" x14ac:dyDescent="0.25">
      <c r="A7" s="263" t="s">
        <v>8</v>
      </c>
      <c r="B7" s="33">
        <v>4435812.6161412867</v>
      </c>
      <c r="C7" s="33">
        <v>4527450</v>
      </c>
      <c r="D7" s="34">
        <v>4889928</v>
      </c>
      <c r="E7" s="34">
        <v>5121530</v>
      </c>
      <c r="F7" s="33">
        <v>5380375</v>
      </c>
      <c r="G7" s="35">
        <v>5676488</v>
      </c>
      <c r="H7" s="21"/>
      <c r="J7" s="29" t="s">
        <v>8</v>
      </c>
      <c r="K7" s="33">
        <f>ESA2010_nov24!C7-A_PS_25!B7</f>
        <v>98830.353134021163</v>
      </c>
      <c r="L7" s="33">
        <f>ESA2010_nov24!D7-A_PS_25!C7</f>
        <v>91764</v>
      </c>
      <c r="M7" s="33">
        <f>ESA2010_nov24!E7-A_PS_25!D7</f>
        <v>106272</v>
      </c>
      <c r="N7" s="34">
        <f>ESA2010_nov24!F7-A_PS_25!E7</f>
        <v>120899</v>
      </c>
      <c r="O7" s="34">
        <f>ESA2010_nov24!G7-A_PS_25!F7</f>
        <v>181288</v>
      </c>
      <c r="P7" s="26">
        <f>ESA2010_nov24!H7-A_PS_25!G7</f>
        <v>204504.72799479123</v>
      </c>
      <c r="Q7" s="22"/>
      <c r="R7" s="23"/>
      <c r="S7" s="23"/>
      <c r="T7" s="23"/>
      <c r="U7" s="23"/>
      <c r="V7" s="23"/>
      <c r="W7" s="23"/>
      <c r="X7" s="23"/>
      <c r="Y7" s="23"/>
      <c r="Z7" s="23"/>
    </row>
    <row r="8" spans="1:26" ht="13.5" customHeight="1" x14ac:dyDescent="0.25">
      <c r="A8" s="263" t="s">
        <v>9</v>
      </c>
      <c r="B8" s="33">
        <v>188203.04804843114</v>
      </c>
      <c r="C8" s="33">
        <v>202800</v>
      </c>
      <c r="D8" s="34">
        <v>210824</v>
      </c>
      <c r="E8" s="34">
        <v>221045</v>
      </c>
      <c r="F8" s="33">
        <v>229394</v>
      </c>
      <c r="G8" s="35">
        <v>242207</v>
      </c>
      <c r="H8" s="21"/>
      <c r="J8" s="29" t="s">
        <v>9</v>
      </c>
      <c r="K8" s="33">
        <f>ESA2010_nov24!C8-A_PS_25!B8</f>
        <v>-60746.048048431141</v>
      </c>
      <c r="L8" s="33">
        <f>ESA2010_nov24!D8-A_PS_25!C8</f>
        <v>-61294</v>
      </c>
      <c r="M8" s="33">
        <f>ESA2010_nov24!E8-A_PS_25!D8</f>
        <v>-49536</v>
      </c>
      <c r="N8" s="34">
        <f>ESA2010_nov24!F8-A_PS_25!E8</f>
        <v>-57769</v>
      </c>
      <c r="O8" s="34">
        <f>ESA2010_nov24!G8-A_PS_25!F8</f>
        <v>-66966</v>
      </c>
      <c r="P8" s="26">
        <f>ESA2010_nov24!H8-A_PS_25!G8</f>
        <v>-76583</v>
      </c>
      <c r="Q8" s="22"/>
      <c r="R8" s="23"/>
      <c r="S8" s="23"/>
      <c r="T8" s="23"/>
      <c r="U8" s="23"/>
      <c r="V8" s="23"/>
      <c r="W8" s="23"/>
      <c r="X8" s="23"/>
      <c r="Y8" s="23"/>
      <c r="Z8" s="23"/>
    </row>
    <row r="9" spans="1:26" ht="13.5" customHeight="1" x14ac:dyDescent="0.25">
      <c r="A9" s="264" t="s">
        <v>10</v>
      </c>
      <c r="B9" s="33">
        <v>1101763.9406016346</v>
      </c>
      <c r="C9" s="33">
        <v>1223158</v>
      </c>
      <c r="D9" s="34">
        <v>1083678</v>
      </c>
      <c r="E9" s="34">
        <v>938488</v>
      </c>
      <c r="F9" s="33">
        <v>988596</v>
      </c>
      <c r="G9" s="35">
        <v>1007394</v>
      </c>
      <c r="H9" s="21"/>
      <c r="J9" s="36" t="s">
        <v>10</v>
      </c>
      <c r="K9" s="33">
        <f>ESA2010_nov24!C9-A_PS_25!B9</f>
        <v>38084.305085590109</v>
      </c>
      <c r="L9" s="33">
        <f>ESA2010_nov24!D9-A_PS_25!C9</f>
        <v>102674</v>
      </c>
      <c r="M9" s="33">
        <f>ESA2010_nov24!E9-A_PS_25!D9</f>
        <v>636771.68000000017</v>
      </c>
      <c r="N9" s="34">
        <f>ESA2010_nov24!F9-A_PS_25!E9</f>
        <v>616388.03999999957</v>
      </c>
      <c r="O9" s="34">
        <f>ESA2010_nov24!G9-A_PS_25!F9</f>
        <v>684444.53199999989</v>
      </c>
      <c r="P9" s="26">
        <f>ESA2010_nov24!H9-A_PS_25!G9</f>
        <v>725492.02725846297</v>
      </c>
      <c r="Q9" s="22"/>
      <c r="R9" s="23"/>
      <c r="S9" s="23"/>
      <c r="T9" s="23"/>
      <c r="U9" s="23"/>
      <c r="V9" s="23"/>
      <c r="W9" s="23"/>
      <c r="X9" s="23"/>
      <c r="Y9" s="23"/>
      <c r="Z9" s="23"/>
    </row>
    <row r="10" spans="1:26" ht="13.5" customHeight="1" x14ac:dyDescent="0.25">
      <c r="A10" s="264" t="s">
        <v>11</v>
      </c>
      <c r="B10" s="33">
        <v>2465576.2092096582</v>
      </c>
      <c r="C10" s="33">
        <v>2454964</v>
      </c>
      <c r="D10" s="34">
        <v>2811952</v>
      </c>
      <c r="E10" s="34">
        <v>3082861</v>
      </c>
      <c r="F10" s="33">
        <v>3234821</v>
      </c>
      <c r="G10" s="35">
        <v>3437911</v>
      </c>
      <c r="H10" s="21"/>
      <c r="J10" s="36" t="s">
        <v>11</v>
      </c>
      <c r="K10" s="33">
        <f>ESA2010_nov24!C10-A_PS_25!B10</f>
        <v>0</v>
      </c>
      <c r="L10" s="33">
        <f>ESA2010_nov24!D10-A_PS_25!C10</f>
        <v>-50543</v>
      </c>
      <c r="M10" s="33">
        <f>ESA2010_nov24!E10-A_PS_25!D10</f>
        <v>-574301.08000000007</v>
      </c>
      <c r="N10" s="34">
        <f>ESA2010_nov24!F10-A_PS_25!E10</f>
        <v>-574815.40666666627</v>
      </c>
      <c r="O10" s="34">
        <f>ESA2010_nov24!G10-A_PS_25!F10</f>
        <v>-596371.64199999999</v>
      </c>
      <c r="P10" s="26">
        <f>ESA2010_nov24!H10-A_PS_25!G10</f>
        <v>-628377.40531239146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3.5" customHeight="1" x14ac:dyDescent="0.25">
      <c r="A11" s="264" t="s">
        <v>12</v>
      </c>
      <c r="B11" s="33">
        <v>1056675.514378425</v>
      </c>
      <c r="C11" s="33">
        <v>1052128</v>
      </c>
      <c r="D11" s="34">
        <v>1205122</v>
      </c>
      <c r="E11" s="34">
        <v>1321226</v>
      </c>
      <c r="F11" s="33">
        <v>1386352</v>
      </c>
      <c r="G11" s="35">
        <v>1473390</v>
      </c>
      <c r="H11" s="21"/>
      <c r="J11" s="36" t="s">
        <v>12</v>
      </c>
      <c r="K11" s="33">
        <f>ESA2010_nov24!C11-A_PS_25!B11</f>
        <v>0</v>
      </c>
      <c r="L11" s="33">
        <f>ESA2010_nov24!D11-A_PS_25!C11</f>
        <v>-21661</v>
      </c>
      <c r="M11" s="33">
        <f>ESA2010_nov24!E11-A_PS_25!D11</f>
        <v>-5734.6000000000931</v>
      </c>
      <c r="N11" s="34">
        <f>ESA2010_nov24!F11-A_PS_25!E11</f>
        <v>21557.366666666698</v>
      </c>
      <c r="O11" s="34">
        <f>ESA2010_nov24!G11-A_PS_25!F11</f>
        <v>26249.110000000102</v>
      </c>
      <c r="P11" s="26">
        <f>ESA2010_nov24!H11-A_PS_25!G11</f>
        <v>30807.106048719725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 x14ac:dyDescent="0.25">
      <c r="A12" s="262" t="s">
        <v>13</v>
      </c>
      <c r="B12" s="33">
        <v>4263247.4600599995</v>
      </c>
      <c r="C12" s="33">
        <v>4618356</v>
      </c>
      <c r="D12" s="34">
        <v>4933003</v>
      </c>
      <c r="E12" s="34">
        <v>5155697</v>
      </c>
      <c r="F12" s="33">
        <v>5344963</v>
      </c>
      <c r="G12" s="35">
        <v>5563914</v>
      </c>
      <c r="H12" s="21"/>
      <c r="J12" s="24" t="s">
        <v>14</v>
      </c>
      <c r="K12" s="33">
        <f>ESA2010_nov24!C12-A_PS_25!B12</f>
        <v>101721.53994000051</v>
      </c>
      <c r="L12" s="33">
        <f>ESA2010_nov24!D12-A_PS_25!C12</f>
        <v>94118</v>
      </c>
      <c r="M12" s="33">
        <f>ESA2010_nov24!E12-A_PS_25!D12</f>
        <v>492702.07383282855</v>
      </c>
      <c r="N12" s="34">
        <f>ESA2010_nov24!F12-A_PS_25!E12</f>
        <v>504501.91875042208</v>
      </c>
      <c r="O12" s="34">
        <f>ESA2010_nov24!G12-A_PS_25!F12</f>
        <v>414281.9103233777</v>
      </c>
      <c r="P12" s="26">
        <f>ESA2010_nov24!H12-A_PS_25!G12</f>
        <v>435012.50700903032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3.5" customHeight="1" x14ac:dyDescent="0.25">
      <c r="A13" s="264" t="s">
        <v>10</v>
      </c>
      <c r="B13" s="286">
        <v>3937449.4600599995</v>
      </c>
      <c r="C13" s="286">
        <v>4280433</v>
      </c>
      <c r="D13" s="286">
        <v>4933003</v>
      </c>
      <c r="E13" s="286">
        <v>5155697</v>
      </c>
      <c r="F13" s="356">
        <v>5344963</v>
      </c>
      <c r="G13" s="35">
        <v>5563914</v>
      </c>
      <c r="H13" s="21"/>
      <c r="J13" s="264" t="s">
        <v>10</v>
      </c>
      <c r="K13" s="33">
        <f>ESA2010_nov24!C13-A_PS_25!B13</f>
        <v>101721.53994000051</v>
      </c>
      <c r="L13" s="33">
        <f>ESA2010_nov24!D13-A_PS_25!C13</f>
        <v>94118</v>
      </c>
      <c r="M13" s="33">
        <f>ESA2010_nov24!E13-A_PS_25!D13</f>
        <v>492702.07383282855</v>
      </c>
      <c r="N13" s="34">
        <f>ESA2010_nov24!F13-A_PS_25!E13</f>
        <v>504501.91875042208</v>
      </c>
      <c r="O13" s="34">
        <f>ESA2010_nov24!G13-A_PS_25!F13</f>
        <v>414281.9103233777</v>
      </c>
      <c r="P13" s="26">
        <f>ESA2010_nov24!H13-A_PS_25!G13</f>
        <v>435012.50700903032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3.5" customHeight="1" x14ac:dyDescent="0.25">
      <c r="A14" s="264" t="s">
        <v>11</v>
      </c>
      <c r="B14" s="286">
        <v>228059</v>
      </c>
      <c r="C14" s="286">
        <v>236546</v>
      </c>
      <c r="D14" s="34">
        <v>0</v>
      </c>
      <c r="E14" s="34">
        <v>0</v>
      </c>
      <c r="F14" s="33">
        <v>0</v>
      </c>
      <c r="G14" s="35">
        <v>0</v>
      </c>
      <c r="H14" s="21"/>
      <c r="J14" s="264" t="s">
        <v>11</v>
      </c>
      <c r="K14" s="33">
        <f>ESA2010_nov24!C14-A_PS_25!B14</f>
        <v>0</v>
      </c>
      <c r="L14" s="33">
        <f>ESA2010_nov24!D14-A_PS_25!C14</f>
        <v>0</v>
      </c>
      <c r="M14" s="33">
        <f>ESA2010_nov24!E14-A_PS_25!D14</f>
        <v>0</v>
      </c>
      <c r="N14" s="34">
        <f>ESA2010_nov24!F14-A_PS_25!E14</f>
        <v>0</v>
      </c>
      <c r="O14" s="34">
        <f>ESA2010_nov24!G14-A_PS_25!F14</f>
        <v>0</v>
      </c>
      <c r="P14" s="26">
        <f>ESA2010_nov24!H14-A_PS_25!G14</f>
        <v>0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3.5" customHeight="1" x14ac:dyDescent="0.25">
      <c r="A15" s="264" t="s">
        <v>12</v>
      </c>
      <c r="B15" s="286">
        <v>97739</v>
      </c>
      <c r="C15" s="286">
        <v>101377</v>
      </c>
      <c r="D15" s="34">
        <v>0</v>
      </c>
      <c r="E15" s="34">
        <v>0</v>
      </c>
      <c r="F15" s="33">
        <v>0</v>
      </c>
      <c r="G15" s="35">
        <v>0</v>
      </c>
      <c r="H15" s="21"/>
      <c r="J15" s="264" t="s">
        <v>12</v>
      </c>
      <c r="K15" s="33">
        <f>ESA2010_nov24!C15-A_PS_25!B15</f>
        <v>0</v>
      </c>
      <c r="L15" s="33">
        <f>ESA2010_nov24!D15-A_PS_25!C15</f>
        <v>0</v>
      </c>
      <c r="M15" s="33">
        <f>ESA2010_nov24!E15-A_PS_25!D15</f>
        <v>0</v>
      </c>
      <c r="N15" s="34">
        <f>ESA2010_nov24!F15-A_PS_25!E15</f>
        <v>0</v>
      </c>
      <c r="O15" s="34">
        <f>ESA2010_nov24!G15-A_PS_25!F15</f>
        <v>0</v>
      </c>
      <c r="P15" s="26">
        <f>ESA2010_nov24!H15-A_PS_25!G15</f>
        <v>0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3.5" customHeight="1" x14ac:dyDescent="0.25">
      <c r="A16" s="262" t="s">
        <v>15</v>
      </c>
      <c r="B16" s="40">
        <v>430574.33160999999</v>
      </c>
      <c r="C16" s="40">
        <v>469988</v>
      </c>
      <c r="D16" s="28">
        <v>479447</v>
      </c>
      <c r="E16" s="28">
        <v>482595</v>
      </c>
      <c r="F16" s="55">
        <v>538760</v>
      </c>
      <c r="G16" s="26">
        <v>563468</v>
      </c>
      <c r="H16" s="21"/>
      <c r="J16" s="24" t="s">
        <v>15</v>
      </c>
      <c r="K16" s="33">
        <f>ESA2010_nov24!C16-A_PS_25!B16</f>
        <v>0</v>
      </c>
      <c r="L16" s="33">
        <f>ESA2010_nov24!D16-A_PS_25!C16</f>
        <v>48684</v>
      </c>
      <c r="M16" s="33">
        <f>ESA2010_nov24!E16-A_PS_25!D16</f>
        <v>31126</v>
      </c>
      <c r="N16" s="34">
        <f>ESA2010_nov24!F16-A_PS_25!E16</f>
        <v>29585</v>
      </c>
      <c r="O16" s="34">
        <f>ESA2010_nov24!G16-A_PS_25!F16</f>
        <v>17856</v>
      </c>
      <c r="P16" s="26">
        <f>ESA2010_nov24!H16-A_PS_25!G16</f>
        <v>-10367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3.5" customHeight="1" x14ac:dyDescent="0.25">
      <c r="A17" s="265" t="s">
        <v>16</v>
      </c>
      <c r="B17" s="45">
        <f t="shared" ref="B17:E17" si="8">B18+B19</f>
        <v>12399810.186149999</v>
      </c>
      <c r="C17" s="45">
        <f t="shared" si="8"/>
        <v>12696963</v>
      </c>
      <c r="D17" s="45">
        <f t="shared" si="8"/>
        <v>13468089</v>
      </c>
      <c r="E17" s="45">
        <f t="shared" si="8"/>
        <v>13722470</v>
      </c>
      <c r="F17" s="290">
        <f t="shared" ref="F17:G17" si="9">F18+F19</f>
        <v>13818795</v>
      </c>
      <c r="G17" s="43">
        <f t="shared" si="9"/>
        <v>14306165</v>
      </c>
      <c r="H17" s="21"/>
      <c r="J17" s="41" t="s">
        <v>16</v>
      </c>
      <c r="K17" s="45">
        <f t="shared" ref="K17:M17" si="10">K18+K19</f>
        <v>48066.3395000007</v>
      </c>
      <c r="L17" s="45">
        <f t="shared" si="10"/>
        <v>-125778</v>
      </c>
      <c r="M17" s="45">
        <f t="shared" si="10"/>
        <v>892310</v>
      </c>
      <c r="N17" s="45">
        <f t="shared" ref="N17:P17" si="11">N18+N19</f>
        <v>1109841.5165999997</v>
      </c>
      <c r="O17" s="45">
        <f t="shared" si="11"/>
        <v>1088602.5666000005</v>
      </c>
      <c r="P17" s="43">
        <f t="shared" si="11"/>
        <v>1146287.8620318212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3.5" customHeight="1" x14ac:dyDescent="0.25">
      <c r="A18" s="262" t="s">
        <v>17</v>
      </c>
      <c r="B18" s="40">
        <v>9799763.4812499993</v>
      </c>
      <c r="C18" s="40">
        <v>9961846</v>
      </c>
      <c r="D18" s="28">
        <v>10605392</v>
      </c>
      <c r="E18" s="28">
        <v>10832667</v>
      </c>
      <c r="F18" s="55">
        <v>10904227</v>
      </c>
      <c r="G18" s="26">
        <v>11355487</v>
      </c>
      <c r="H18" s="46"/>
      <c r="J18" s="24" t="s">
        <v>17</v>
      </c>
      <c r="K18" s="33">
        <f>ESA2010_nov24!C18-A_PS_25!B18</f>
        <v>48066.3395000007</v>
      </c>
      <c r="L18" s="33">
        <f>ESA2010_nov24!D18-A_PS_25!C18</f>
        <v>-97339</v>
      </c>
      <c r="M18" s="33">
        <f>ESA2010_nov24!E18-A_PS_25!D18</f>
        <v>921152</v>
      </c>
      <c r="N18" s="34">
        <f>ESA2010_nov24!F18-A_PS_25!E18</f>
        <v>1041361.5165999997</v>
      </c>
      <c r="O18" s="34">
        <f>ESA2010_nov24!G18-A_PS_25!F18</f>
        <v>980412.56660000049</v>
      </c>
      <c r="P18" s="26">
        <f>ESA2010_nov24!H18-A_PS_25!G18</f>
        <v>941183.86203182116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3.5" customHeight="1" x14ac:dyDescent="0.25">
      <c r="A19" s="262" t="s">
        <v>18</v>
      </c>
      <c r="B19" s="33">
        <f t="shared" ref="B19:D19" si="12">SUM(B20:B27)</f>
        <v>2600046.7049000002</v>
      </c>
      <c r="C19" s="33">
        <f t="shared" si="12"/>
        <v>2735117</v>
      </c>
      <c r="D19" s="28">
        <f t="shared" si="12"/>
        <v>2862697</v>
      </c>
      <c r="E19" s="28">
        <f t="shared" ref="E19:G19" si="13">SUM(E20:E27)</f>
        <v>2889803</v>
      </c>
      <c r="F19" s="55">
        <f t="shared" si="13"/>
        <v>2914568</v>
      </c>
      <c r="G19" s="26">
        <f t="shared" si="13"/>
        <v>2950678</v>
      </c>
      <c r="H19" s="21"/>
      <c r="J19" s="24" t="s">
        <v>18</v>
      </c>
      <c r="K19" s="33">
        <f t="shared" ref="K19:M19" si="14">SUM(K20:K27)</f>
        <v>0</v>
      </c>
      <c r="L19" s="33">
        <f t="shared" si="14"/>
        <v>-28439</v>
      </c>
      <c r="M19" s="28">
        <f t="shared" si="14"/>
        <v>-28842</v>
      </c>
      <c r="N19" s="28">
        <f t="shared" ref="N19:P19" si="15">SUM(N20:N27)</f>
        <v>68480</v>
      </c>
      <c r="O19" s="28">
        <f t="shared" si="15"/>
        <v>108190</v>
      </c>
      <c r="P19" s="26">
        <f t="shared" si="15"/>
        <v>205104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5" customHeight="1" x14ac:dyDescent="0.25">
      <c r="A20" s="263" t="s">
        <v>19</v>
      </c>
      <c r="B20" s="40">
        <v>1315052.5247499999</v>
      </c>
      <c r="C20" s="40">
        <v>1338097</v>
      </c>
      <c r="D20" s="28">
        <v>1376345</v>
      </c>
      <c r="E20" s="28">
        <v>1404173</v>
      </c>
      <c r="F20" s="55">
        <v>1424384</v>
      </c>
      <c r="G20" s="26">
        <v>1451624</v>
      </c>
      <c r="H20" s="21"/>
      <c r="J20" s="29" t="s">
        <v>19</v>
      </c>
      <c r="K20" s="33">
        <f>ESA2010_nov24!C20-A_PS_25!B20</f>
        <v>0</v>
      </c>
      <c r="L20" s="33">
        <f>ESA2010_nov24!D20-A_PS_25!C20</f>
        <v>4475</v>
      </c>
      <c r="M20" s="33">
        <f>ESA2010_nov24!E20-A_PS_25!D20</f>
        <v>-6703</v>
      </c>
      <c r="N20" s="34">
        <f>ESA2010_nov24!F20-A_PS_25!E20</f>
        <v>-5079</v>
      </c>
      <c r="O20" s="34">
        <f>ESA2010_nov24!G20-A_PS_25!F20</f>
        <v>-13546</v>
      </c>
      <c r="P20" s="26">
        <f>ESA2010_nov24!H20-A_PS_25!G20</f>
        <v>-17019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3.5" customHeight="1" x14ac:dyDescent="0.25">
      <c r="A21" s="263" t="s">
        <v>20</v>
      </c>
      <c r="B21" s="40">
        <v>256028.68348000001</v>
      </c>
      <c r="C21" s="40">
        <v>281987</v>
      </c>
      <c r="D21" s="28">
        <v>310060</v>
      </c>
      <c r="E21" s="28">
        <v>311078</v>
      </c>
      <c r="F21" s="55">
        <v>311681</v>
      </c>
      <c r="G21" s="26">
        <v>312616</v>
      </c>
      <c r="H21" s="21"/>
      <c r="J21" s="29" t="s">
        <v>20</v>
      </c>
      <c r="K21" s="33">
        <f>ESA2010_nov24!C21-A_PS_25!B21</f>
        <v>0</v>
      </c>
      <c r="L21" s="33">
        <f>ESA2010_nov24!D21-A_PS_25!C21</f>
        <v>-31084</v>
      </c>
      <c r="M21" s="33">
        <f>ESA2010_nov24!E21-A_PS_25!D21</f>
        <v>-22762</v>
      </c>
      <c r="N21" s="34">
        <f>ESA2010_nov24!F21-A_PS_25!E21</f>
        <v>-22862</v>
      </c>
      <c r="O21" s="34">
        <f>ESA2010_nov24!G21-A_PS_25!F21</f>
        <v>-21328</v>
      </c>
      <c r="P21" s="26">
        <f>ESA2010_nov24!H21-A_PS_25!G21</f>
        <v>-21799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3.5" customHeight="1" x14ac:dyDescent="0.25">
      <c r="A22" s="263" t="s">
        <v>21</v>
      </c>
      <c r="B22" s="40">
        <v>52897.642440000011</v>
      </c>
      <c r="C22" s="40">
        <v>53901</v>
      </c>
      <c r="D22" s="28">
        <v>54212</v>
      </c>
      <c r="E22" s="28">
        <v>54342</v>
      </c>
      <c r="F22" s="55">
        <v>54354</v>
      </c>
      <c r="G22" s="26">
        <v>54441</v>
      </c>
      <c r="H22" s="21"/>
      <c r="J22" s="29" t="s">
        <v>21</v>
      </c>
      <c r="K22" s="33">
        <f>ESA2010_nov24!C22-A_PS_25!B22</f>
        <v>0</v>
      </c>
      <c r="L22" s="33">
        <f>ESA2010_nov24!D22-A_PS_25!C22</f>
        <v>2427</v>
      </c>
      <c r="M22" s="33">
        <f>ESA2010_nov24!E22-A_PS_25!D22</f>
        <v>1999</v>
      </c>
      <c r="N22" s="34">
        <f>ESA2010_nov24!F22-A_PS_25!E22</f>
        <v>1987</v>
      </c>
      <c r="O22" s="34">
        <f>ESA2010_nov24!G22-A_PS_25!F22</f>
        <v>2329</v>
      </c>
      <c r="P22" s="26">
        <f>ESA2010_nov24!H22-A_PS_25!G22</f>
        <v>2270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3.5" customHeight="1" x14ac:dyDescent="0.25">
      <c r="A23" s="263" t="s">
        <v>22</v>
      </c>
      <c r="B23" s="40">
        <v>5068.7261299999991</v>
      </c>
      <c r="C23" s="40">
        <v>5152</v>
      </c>
      <c r="D23" s="28">
        <v>5167</v>
      </c>
      <c r="E23" s="28">
        <v>5166</v>
      </c>
      <c r="F23" s="55">
        <v>5154</v>
      </c>
      <c r="G23" s="26">
        <v>5149</v>
      </c>
      <c r="H23" s="21"/>
      <c r="J23" s="29" t="s">
        <v>22</v>
      </c>
      <c r="K23" s="33">
        <f>ESA2010_nov24!C23-A_PS_25!B23</f>
        <v>0</v>
      </c>
      <c r="L23" s="33">
        <f>ESA2010_nov24!D23-A_PS_25!C23</f>
        <v>84</v>
      </c>
      <c r="M23" s="33">
        <f>ESA2010_nov24!E23-A_PS_25!D23</f>
        <v>43</v>
      </c>
      <c r="N23" s="34">
        <f>ESA2010_nov24!F23-A_PS_25!E23</f>
        <v>41</v>
      </c>
      <c r="O23" s="34">
        <f>ESA2010_nov24!G23-A_PS_25!F23</f>
        <v>72</v>
      </c>
      <c r="P23" s="26">
        <f>ESA2010_nov24!H23-A_PS_25!G23</f>
        <v>67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3.5" customHeight="1" x14ac:dyDescent="0.25">
      <c r="A24" s="263" t="s">
        <v>23</v>
      </c>
      <c r="B24" s="40">
        <v>936552.02467999991</v>
      </c>
      <c r="C24" s="40">
        <v>1020851</v>
      </c>
      <c r="D24" s="28">
        <v>1081082</v>
      </c>
      <c r="E24" s="28">
        <v>1078614</v>
      </c>
      <c r="F24" s="55">
        <v>1082033</v>
      </c>
      <c r="G24" s="26">
        <v>1089295</v>
      </c>
      <c r="H24" s="21"/>
      <c r="J24" s="29" t="s">
        <v>23</v>
      </c>
      <c r="K24" s="33">
        <f>ESA2010_nov24!C24-A_PS_25!B24</f>
        <v>0</v>
      </c>
      <c r="L24" s="33">
        <f>ESA2010_nov24!D24-A_PS_25!C24</f>
        <v>-3350</v>
      </c>
      <c r="M24" s="33">
        <f>ESA2010_nov24!E24-A_PS_25!D24</f>
        <v>-135</v>
      </c>
      <c r="N24" s="34">
        <f>ESA2010_nov24!F24-A_PS_25!E24</f>
        <v>95712</v>
      </c>
      <c r="O24" s="34">
        <f>ESA2010_nov24!G24-A_PS_25!F24</f>
        <v>141787</v>
      </c>
      <c r="P24" s="26">
        <f>ESA2010_nov24!H24-A_PS_25!G24</f>
        <v>242768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3.5" customHeight="1" x14ac:dyDescent="0.25">
      <c r="A25" s="263" t="s">
        <v>24</v>
      </c>
      <c r="B25" s="40">
        <v>13138.471909999998</v>
      </c>
      <c r="C25" s="40">
        <v>13387</v>
      </c>
      <c r="D25" s="28">
        <v>13643</v>
      </c>
      <c r="E25" s="28">
        <v>13856</v>
      </c>
      <c r="F25" s="55">
        <v>14043</v>
      </c>
      <c r="G25" s="26">
        <v>14250</v>
      </c>
      <c r="H25" s="21"/>
      <c r="J25" s="29" t="s">
        <v>24</v>
      </c>
      <c r="K25" s="33">
        <f>ESA2010_nov24!C25-A_PS_25!B25</f>
        <v>0</v>
      </c>
      <c r="L25" s="33">
        <f>ESA2010_nov24!D25-A_PS_25!C25</f>
        <v>-119</v>
      </c>
      <c r="M25" s="33">
        <f>ESA2010_nov24!E25-A_PS_25!D25</f>
        <v>-227</v>
      </c>
      <c r="N25" s="34">
        <f>ESA2010_nov24!F25-A_PS_25!E25</f>
        <v>-235</v>
      </c>
      <c r="O25" s="34">
        <f>ESA2010_nov24!G25-A_PS_25!F25</f>
        <v>-155</v>
      </c>
      <c r="P25" s="26">
        <f>ESA2010_nov24!H25-A_PS_25!G25</f>
        <v>-172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3.5" customHeight="1" x14ac:dyDescent="0.25">
      <c r="A26" s="263" t="s">
        <v>25</v>
      </c>
      <c r="B26" s="40">
        <v>21109.318210000005</v>
      </c>
      <c r="C26" s="40">
        <v>21568</v>
      </c>
      <c r="D26" s="28">
        <v>22037</v>
      </c>
      <c r="E26" s="28">
        <v>22442</v>
      </c>
      <c r="F26" s="55">
        <v>22804</v>
      </c>
      <c r="G26" s="26">
        <v>23203</v>
      </c>
      <c r="H26" s="21"/>
      <c r="J26" s="29" t="s">
        <v>25</v>
      </c>
      <c r="K26" s="33">
        <f>ESA2010_nov24!C26-A_PS_25!B26</f>
        <v>0</v>
      </c>
      <c r="L26" s="33">
        <f>ESA2010_nov24!D26-A_PS_25!C26</f>
        <v>-875</v>
      </c>
      <c r="M26" s="33">
        <f>ESA2010_nov24!E26-A_PS_25!D26</f>
        <v>-1059</v>
      </c>
      <c r="N26" s="34">
        <f>ESA2010_nov24!F26-A_PS_25!E26</f>
        <v>-1085</v>
      </c>
      <c r="O26" s="34">
        <f>ESA2010_nov24!G26-A_PS_25!F26</f>
        <v>-971</v>
      </c>
      <c r="P26" s="26">
        <f>ESA2010_nov24!H26-A_PS_25!G26</f>
        <v>-1012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3.5" customHeight="1" x14ac:dyDescent="0.25">
      <c r="A27" s="263" t="s">
        <v>26</v>
      </c>
      <c r="B27" s="40">
        <v>199.31329999999997</v>
      </c>
      <c r="C27" s="40">
        <v>174</v>
      </c>
      <c r="D27" s="28">
        <v>151</v>
      </c>
      <c r="E27" s="28">
        <v>132</v>
      </c>
      <c r="F27" s="55">
        <v>115</v>
      </c>
      <c r="G27" s="26">
        <v>100</v>
      </c>
      <c r="H27" s="21"/>
      <c r="J27" s="29" t="s">
        <v>26</v>
      </c>
      <c r="K27" s="33">
        <f>ESA2010_nov24!C27-A_PS_25!B27</f>
        <v>0</v>
      </c>
      <c r="L27" s="33">
        <f>ESA2010_nov24!D27-A_PS_25!C27</f>
        <v>3</v>
      </c>
      <c r="M27" s="33">
        <f>ESA2010_nov24!E27-A_PS_25!D27</f>
        <v>2</v>
      </c>
      <c r="N27" s="34">
        <f>ESA2010_nov24!F27-A_PS_25!E27</f>
        <v>1</v>
      </c>
      <c r="O27" s="34">
        <f>ESA2010_nov24!G27-A_PS_25!F27</f>
        <v>2</v>
      </c>
      <c r="P27" s="26">
        <f>ESA2010_nov24!H27-A_PS_25!G27</f>
        <v>1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3.5" customHeight="1" x14ac:dyDescent="0.25">
      <c r="A28" s="265" t="s">
        <v>27</v>
      </c>
      <c r="B28" s="45">
        <f t="shared" ref="B28:E28" si="16">SUM(B29:B32)</f>
        <v>37916.567119999992</v>
      </c>
      <c r="C28" s="45">
        <f t="shared" si="16"/>
        <v>35110</v>
      </c>
      <c r="D28" s="45">
        <f t="shared" si="16"/>
        <v>39376</v>
      </c>
      <c r="E28" s="45">
        <f t="shared" si="16"/>
        <v>41909</v>
      </c>
      <c r="F28" s="290">
        <f t="shared" ref="F28:G28" si="17">SUM(F29:F32)</f>
        <v>44402</v>
      </c>
      <c r="G28" s="43">
        <f t="shared" si="17"/>
        <v>46892</v>
      </c>
      <c r="H28" s="21"/>
      <c r="J28" s="41" t="s">
        <v>27</v>
      </c>
      <c r="K28" s="45">
        <f t="shared" ref="K28:M28" si="18">SUM(K29:K32)</f>
        <v>0</v>
      </c>
      <c r="L28" s="45">
        <f t="shared" si="18"/>
        <v>135</v>
      </c>
      <c r="M28" s="45">
        <f t="shared" si="18"/>
        <v>959</v>
      </c>
      <c r="N28" s="45">
        <f t="shared" ref="N28:P28" si="19">SUM(N29:N32)</f>
        <v>1564</v>
      </c>
      <c r="O28" s="45">
        <f t="shared" si="19"/>
        <v>2410</v>
      </c>
      <c r="P28" s="43">
        <f t="shared" si="19"/>
        <v>3349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3.5" customHeight="1" x14ac:dyDescent="0.25">
      <c r="A29" s="262" t="s">
        <v>28</v>
      </c>
      <c r="B29" s="40">
        <v>12.173110000000001</v>
      </c>
      <c r="C29" s="40">
        <v>0</v>
      </c>
      <c r="D29" s="28">
        <v>0</v>
      </c>
      <c r="E29" s="28">
        <v>0</v>
      </c>
      <c r="F29" s="55">
        <v>0</v>
      </c>
      <c r="G29" s="26">
        <v>0</v>
      </c>
      <c r="H29" s="21"/>
      <c r="J29" s="24" t="s">
        <v>28</v>
      </c>
      <c r="K29" s="33">
        <f>ESA2010_nov24!C29-A_PS_25!B29</f>
        <v>0</v>
      </c>
      <c r="L29" s="33">
        <f>ESA2010_nov24!D29-A_PS_25!C29</f>
        <v>8</v>
      </c>
      <c r="M29" s="33">
        <f>ESA2010_nov24!E29-A_PS_25!D29</f>
        <v>0</v>
      </c>
      <c r="N29" s="34">
        <f>ESA2010_nov24!F29-A_PS_25!E29</f>
        <v>0</v>
      </c>
      <c r="O29" s="34">
        <f>ESA2010_nov24!G29-A_PS_25!F29</f>
        <v>0</v>
      </c>
      <c r="P29" s="26">
        <f>ESA2010_nov24!H29-A_PS_25!G29</f>
        <v>0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3.5" customHeight="1" x14ac:dyDescent="0.25">
      <c r="A30" s="262" t="s">
        <v>29</v>
      </c>
      <c r="B30" s="40">
        <v>0.29043000000000002</v>
      </c>
      <c r="C30" s="40">
        <v>0</v>
      </c>
      <c r="D30" s="28">
        <v>0</v>
      </c>
      <c r="E30" s="28">
        <v>0</v>
      </c>
      <c r="F30" s="55">
        <v>0</v>
      </c>
      <c r="G30" s="26">
        <v>0</v>
      </c>
      <c r="H30" s="21"/>
      <c r="J30" s="24" t="s">
        <v>29</v>
      </c>
      <c r="K30" s="33">
        <f>ESA2010_nov24!C30-A_PS_25!B30</f>
        <v>0</v>
      </c>
      <c r="L30" s="33">
        <f>ESA2010_nov24!D30-A_PS_25!C30</f>
        <v>0</v>
      </c>
      <c r="M30" s="33">
        <f>ESA2010_nov24!E30-A_PS_25!D30</f>
        <v>0</v>
      </c>
      <c r="N30" s="34">
        <f>ESA2010_nov24!F30-A_PS_25!E30</f>
        <v>0</v>
      </c>
      <c r="O30" s="34">
        <f>ESA2010_nov24!G30-A_PS_25!F30</f>
        <v>0</v>
      </c>
      <c r="P30" s="26">
        <f>ESA2010_nov24!H30-A_PS_25!G30</f>
        <v>0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3.5" customHeight="1" x14ac:dyDescent="0.25">
      <c r="A31" s="262" t="s">
        <v>30</v>
      </c>
      <c r="B31" s="40">
        <v>37904.103579999995</v>
      </c>
      <c r="C31" s="40">
        <v>35110</v>
      </c>
      <c r="D31" s="28">
        <v>39376</v>
      </c>
      <c r="E31" s="28">
        <v>41909</v>
      </c>
      <c r="F31" s="55">
        <v>44402</v>
      </c>
      <c r="G31" s="26">
        <v>46892</v>
      </c>
      <c r="H31" s="21"/>
      <c r="J31" s="24" t="s">
        <v>30</v>
      </c>
      <c r="K31" s="33">
        <f>ESA2010_nov24!C31-A_PS_25!B31</f>
        <v>0</v>
      </c>
      <c r="L31" s="33">
        <f>ESA2010_nov24!D31-A_PS_25!C31</f>
        <v>127</v>
      </c>
      <c r="M31" s="33">
        <f>ESA2010_nov24!E31-A_PS_25!D31</f>
        <v>959</v>
      </c>
      <c r="N31" s="34">
        <f>ESA2010_nov24!F31-A_PS_25!E31</f>
        <v>1564</v>
      </c>
      <c r="O31" s="34">
        <f>ESA2010_nov24!G31-A_PS_25!F31</f>
        <v>2410</v>
      </c>
      <c r="P31" s="26">
        <f>ESA2010_nov24!H31-A_PS_25!G31</f>
        <v>3349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3.5" customHeight="1" x14ac:dyDescent="0.25">
      <c r="A32" s="262" t="s">
        <v>31</v>
      </c>
      <c r="B32" s="40">
        <v>0</v>
      </c>
      <c r="C32" s="40">
        <v>0</v>
      </c>
      <c r="D32" s="28">
        <v>0</v>
      </c>
      <c r="E32" s="28">
        <v>0</v>
      </c>
      <c r="F32" s="55">
        <v>0</v>
      </c>
      <c r="G32" s="26">
        <v>0</v>
      </c>
      <c r="H32" s="21"/>
      <c r="J32" s="24" t="s">
        <v>31</v>
      </c>
      <c r="K32" s="33">
        <f>ESA2010_nov24!C32-A_PS_25!B32</f>
        <v>0</v>
      </c>
      <c r="L32" s="33">
        <f>ESA2010_nov24!D32-A_PS_25!C32</f>
        <v>0</v>
      </c>
      <c r="M32" s="33">
        <f>ESA2010_nov24!E32-A_PS_25!D32</f>
        <v>0</v>
      </c>
      <c r="N32" s="34">
        <f>ESA2010_nov24!F32-A_PS_25!E32</f>
        <v>0</v>
      </c>
      <c r="O32" s="34">
        <f>ESA2010_nov24!G32-A_PS_25!F32</f>
        <v>0</v>
      </c>
      <c r="P32" s="26">
        <f>ESA2010_nov24!H32-A_PS_25!G32</f>
        <v>0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3.5" customHeight="1" x14ac:dyDescent="0.25">
      <c r="A33" s="265" t="s">
        <v>32</v>
      </c>
      <c r="B33" s="45">
        <f>SUM(B34:B35)</f>
        <v>791189.0454200001</v>
      </c>
      <c r="C33" s="45">
        <f>SUM(C34:C35)</f>
        <v>970682</v>
      </c>
      <c r="D33" s="45">
        <f>SUM(D34:D35)</f>
        <v>994311</v>
      </c>
      <c r="E33" s="45">
        <f>SUM(E34:E35)</f>
        <v>1020540</v>
      </c>
      <c r="F33" s="290">
        <f t="shared" ref="F33:G33" si="20">SUM(F34:F35)</f>
        <v>1045785</v>
      </c>
      <c r="G33" s="43">
        <f t="shared" si="20"/>
        <v>1068582</v>
      </c>
      <c r="H33" s="21"/>
      <c r="I33" s="51"/>
      <c r="J33" s="41" t="s">
        <v>32</v>
      </c>
      <c r="K33" s="45">
        <f>SUM(K34:K35)</f>
        <v>0</v>
      </c>
      <c r="L33" s="45">
        <f>SUM(L34:L35)</f>
        <v>6060</v>
      </c>
      <c r="M33" s="45">
        <f>SUM(M34:M35)</f>
        <v>3624</v>
      </c>
      <c r="N33" s="45">
        <f t="shared" ref="N33:P33" si="21">SUM(N34:N35)</f>
        <v>7699</v>
      </c>
      <c r="O33" s="45">
        <f t="shared" si="21"/>
        <v>2293</v>
      </c>
      <c r="P33" s="43">
        <f t="shared" si="21"/>
        <v>1347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3.5" customHeight="1" x14ac:dyDescent="0.25">
      <c r="A34" s="262" t="s">
        <v>33</v>
      </c>
      <c r="B34" s="40">
        <v>496602.23708000005</v>
      </c>
      <c r="C34" s="40">
        <v>623887</v>
      </c>
      <c r="D34" s="28">
        <v>634053</v>
      </c>
      <c r="E34" s="28">
        <v>649126</v>
      </c>
      <c r="F34" s="55">
        <v>664860</v>
      </c>
      <c r="G34" s="26">
        <v>675938</v>
      </c>
      <c r="H34" s="21"/>
      <c r="J34" s="24" t="s">
        <v>33</v>
      </c>
      <c r="K34" s="33">
        <f>ESA2010_nov24!C34-A_PS_25!B34</f>
        <v>0</v>
      </c>
      <c r="L34" s="33">
        <f>ESA2010_nov24!D34-A_PS_25!C34</f>
        <v>-3446</v>
      </c>
      <c r="M34" s="33">
        <f>ESA2010_nov24!E34-A_PS_25!D34</f>
        <v>-3476</v>
      </c>
      <c r="N34" s="34">
        <f>ESA2010_nov24!F34-A_PS_25!E34</f>
        <v>-385</v>
      </c>
      <c r="O34" s="34">
        <f>ESA2010_nov24!G34-A_PS_25!F34</f>
        <v>-4004</v>
      </c>
      <c r="P34" s="26">
        <f>ESA2010_nov24!H34-A_PS_25!G34</f>
        <v>-4571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3.5" customHeight="1" x14ac:dyDescent="0.25">
      <c r="A35" s="262" t="s">
        <v>34</v>
      </c>
      <c r="B35" s="40">
        <v>294586.80833999999</v>
      </c>
      <c r="C35" s="40">
        <v>346795</v>
      </c>
      <c r="D35" s="28">
        <v>360258</v>
      </c>
      <c r="E35" s="28">
        <v>371414</v>
      </c>
      <c r="F35" s="55">
        <v>380925</v>
      </c>
      <c r="G35" s="26">
        <v>392644</v>
      </c>
      <c r="H35" s="21"/>
      <c r="J35" s="24" t="s">
        <v>34</v>
      </c>
      <c r="K35" s="33">
        <f>ESA2010_nov24!C35-A_PS_25!B35</f>
        <v>0</v>
      </c>
      <c r="L35" s="33">
        <f>ESA2010_nov24!D35-A_PS_25!C35</f>
        <v>9506</v>
      </c>
      <c r="M35" s="33">
        <f>ESA2010_nov24!E35-A_PS_25!D35</f>
        <v>7100</v>
      </c>
      <c r="N35" s="34">
        <f>ESA2010_nov24!F35-A_PS_25!E35</f>
        <v>8084</v>
      </c>
      <c r="O35" s="34">
        <f>ESA2010_nov24!G35-A_PS_25!F35</f>
        <v>6297</v>
      </c>
      <c r="P35" s="26">
        <f>ESA2010_nov24!H35-A_PS_25!G35</f>
        <v>5918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3.5" customHeight="1" x14ac:dyDescent="0.25">
      <c r="A36" s="265" t="s">
        <v>36</v>
      </c>
      <c r="B36" s="45">
        <f>SUM(B37,B39,B40,B43,B44,B47:B52,B38,B41,B42)</f>
        <v>891792.58131156454</v>
      </c>
      <c r="C36" s="45">
        <f t="shared" ref="C36:E36" si="22">SUM(C37,C39,C40,C43,C44,C47:C52,C38,C41,C42)</f>
        <v>983039</v>
      </c>
      <c r="D36" s="45">
        <f t="shared" si="22"/>
        <v>750792</v>
      </c>
      <c r="E36" s="45">
        <f t="shared" si="22"/>
        <v>712311</v>
      </c>
      <c r="F36" s="290">
        <f t="shared" ref="F36:G36" si="23">SUM(F37,F39,F40,F43,F44,F47:F52,F38,F41,F42)</f>
        <v>665302</v>
      </c>
      <c r="G36" s="43">
        <f t="shared" si="23"/>
        <v>528979</v>
      </c>
      <c r="H36" s="21"/>
      <c r="J36" s="41" t="s">
        <v>37</v>
      </c>
      <c r="K36" s="45">
        <f>SUM(K37,K39,K40,K43,K44,K47:K52,K38,K41,K42)</f>
        <v>-385910.0495415646</v>
      </c>
      <c r="L36" s="45">
        <f t="shared" ref="L36:M36" si="24">SUM(L37,L39,L40,L43,L44,L47:L52,L38,L41,L42)</f>
        <v>110983</v>
      </c>
      <c r="M36" s="45">
        <f t="shared" si="24"/>
        <v>694005.71899660886</v>
      </c>
      <c r="N36" s="45">
        <f t="shared" ref="N36:P36" si="25">SUM(N37,N39,N40,N43,N44,N47:N52,N38,N41,N42)</f>
        <v>953641.715014457</v>
      </c>
      <c r="O36" s="45">
        <f t="shared" si="25"/>
        <v>979854.19506068865</v>
      </c>
      <c r="P36" s="43">
        <f t="shared" si="25"/>
        <v>1027678.1199105277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3.5" customHeight="1" x14ac:dyDescent="0.25">
      <c r="A37" s="266" t="s">
        <v>38</v>
      </c>
      <c r="B37" s="40">
        <v>0</v>
      </c>
      <c r="C37" s="40">
        <v>0</v>
      </c>
      <c r="D37" s="28">
        <v>0</v>
      </c>
      <c r="E37" s="28">
        <v>0</v>
      </c>
      <c r="F37" s="55">
        <v>0</v>
      </c>
      <c r="G37" s="26">
        <v>0</v>
      </c>
      <c r="H37" s="21"/>
      <c r="J37" s="24" t="s">
        <v>38</v>
      </c>
      <c r="K37" s="33">
        <f>ESA2010_nov24!C37-A_PS_25!B37</f>
        <v>0</v>
      </c>
      <c r="L37" s="33">
        <f>ESA2010_nov24!D37-A_PS_25!C37</f>
        <v>0</v>
      </c>
      <c r="M37" s="33">
        <f>ESA2010_nov24!E37-A_PS_25!D37</f>
        <v>0</v>
      </c>
      <c r="N37" s="34">
        <f>ESA2010_nov24!F37-A_PS_25!E37</f>
        <v>0</v>
      </c>
      <c r="O37" s="34">
        <f>ESA2010_nov24!G37-A_PS_25!F37</f>
        <v>0</v>
      </c>
      <c r="P37" s="26">
        <f>ESA2010_nov24!H37-A_PS_25!G37</f>
        <v>0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3.5" customHeight="1" x14ac:dyDescent="0.25">
      <c r="A38" s="262" t="s">
        <v>39</v>
      </c>
      <c r="B38" s="40">
        <v>136225.32291856458</v>
      </c>
      <c r="C38" s="40">
        <v>138028</v>
      </c>
      <c r="D38" s="28">
        <v>142382</v>
      </c>
      <c r="E38" s="28">
        <v>145510</v>
      </c>
      <c r="F38" s="55">
        <v>147864</v>
      </c>
      <c r="G38" s="26">
        <v>151044</v>
      </c>
      <c r="H38" s="21"/>
      <c r="J38" s="24" t="s">
        <v>39</v>
      </c>
      <c r="K38" s="33">
        <f>ESA2010_nov24!C38-A_PS_25!B38</f>
        <v>407.67708143542404</v>
      </c>
      <c r="L38" s="33">
        <f>ESA2010_nov24!D38-A_PS_25!C38</f>
        <v>988</v>
      </c>
      <c r="M38" s="33">
        <f>ESA2010_nov24!E38-A_PS_25!D38</f>
        <v>-5152</v>
      </c>
      <c r="N38" s="34">
        <f>ESA2010_nov24!F38-A_PS_25!E38</f>
        <v>-4858</v>
      </c>
      <c r="O38" s="34">
        <f>ESA2010_nov24!G38-A_PS_25!F38</f>
        <v>-6054</v>
      </c>
      <c r="P38" s="26">
        <f>ESA2010_nov24!H38-A_PS_25!G38</f>
        <v>-6518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3.5" customHeight="1" x14ac:dyDescent="0.25">
      <c r="A39" s="266" t="s">
        <v>40</v>
      </c>
      <c r="B39" s="40">
        <v>0</v>
      </c>
      <c r="C39" s="40">
        <v>0</v>
      </c>
      <c r="D39" s="28">
        <v>0</v>
      </c>
      <c r="E39" s="28">
        <v>0</v>
      </c>
      <c r="F39" s="55">
        <v>0</v>
      </c>
      <c r="G39" s="26">
        <v>0</v>
      </c>
      <c r="H39" s="21"/>
      <c r="J39" s="24" t="s">
        <v>40</v>
      </c>
      <c r="K39" s="33">
        <f>ESA2010_nov24!C39-A_PS_25!B39</f>
        <v>0</v>
      </c>
      <c r="L39" s="33">
        <f>ESA2010_nov24!D39-A_PS_25!C39</f>
        <v>0</v>
      </c>
      <c r="M39" s="33">
        <f>ESA2010_nov24!E39-A_PS_25!D39</f>
        <v>0</v>
      </c>
      <c r="N39" s="34">
        <f>ESA2010_nov24!F39-A_PS_25!E39</f>
        <v>0</v>
      </c>
      <c r="O39" s="34">
        <f>ESA2010_nov24!G39-A_PS_25!F39</f>
        <v>0</v>
      </c>
      <c r="P39" s="26">
        <f>ESA2010_nov24!H39-A_PS_25!G39</f>
        <v>0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3.5" customHeight="1" x14ac:dyDescent="0.25">
      <c r="A40" s="266" t="s">
        <v>41</v>
      </c>
      <c r="B40" s="40">
        <v>88031.30325300002</v>
      </c>
      <c r="C40" s="40">
        <v>497118</v>
      </c>
      <c r="D40" s="28">
        <v>435569</v>
      </c>
      <c r="E40" s="28">
        <v>385896</v>
      </c>
      <c r="F40" s="55">
        <v>329397</v>
      </c>
      <c r="G40" s="26">
        <v>181557</v>
      </c>
      <c r="H40" s="21"/>
      <c r="J40" s="24" t="s">
        <v>41</v>
      </c>
      <c r="K40" s="33">
        <f>ESA2010_nov24!C40-A_PS_25!B40</f>
        <v>28876.69674699998</v>
      </c>
      <c r="L40" s="33">
        <f>ESA2010_nov24!D40-A_PS_25!C40</f>
        <v>24487</v>
      </c>
      <c r="M40" s="33">
        <f>ESA2010_nov24!E40-A_PS_25!D40</f>
        <v>38945.718996608863</v>
      </c>
      <c r="N40" s="34">
        <f>ESA2010_nov24!F40-A_PS_25!E40</f>
        <v>44014.715014457004</v>
      </c>
      <c r="O40" s="34">
        <f>ESA2010_nov24!G40-A_PS_25!F40</f>
        <v>45382.195060688653</v>
      </c>
      <c r="P40" s="26">
        <f>ESA2010_nov24!H40-A_PS_25!G40</f>
        <v>51984.119910527661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3.5" customHeight="1" x14ac:dyDescent="0.25">
      <c r="A41" s="266" t="s">
        <v>88</v>
      </c>
      <c r="B41" s="40">
        <v>416020</v>
      </c>
      <c r="C41" s="40">
        <v>163581</v>
      </c>
      <c r="D41" s="28">
        <v>0</v>
      </c>
      <c r="E41" s="28">
        <v>0</v>
      </c>
      <c r="F41" s="55">
        <v>0</v>
      </c>
      <c r="G41" s="26">
        <v>0</v>
      </c>
      <c r="H41" s="21"/>
      <c r="J41" s="24" t="s">
        <v>88</v>
      </c>
      <c r="K41" s="33">
        <f>ESA2010_nov24!C41-A_PS_25!B41</f>
        <v>-416020</v>
      </c>
      <c r="L41" s="33">
        <f>ESA2010_nov24!D41-A_PS_25!C41</f>
        <v>81352</v>
      </c>
      <c r="M41" s="33">
        <f>ESA2010_nov24!E41-A_PS_25!D41</f>
        <v>0</v>
      </c>
      <c r="N41" s="34">
        <f>ESA2010_nov24!F41-A_PS_25!E41</f>
        <v>0</v>
      </c>
      <c r="O41" s="34">
        <f>ESA2010_nov24!G41-A_PS_25!F41</f>
        <v>0</v>
      </c>
      <c r="P41" s="26">
        <f>ESA2010_nov24!H41-A_PS_25!G41</f>
        <v>0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3.5" customHeight="1" x14ac:dyDescent="0.25">
      <c r="A42" s="266" t="s">
        <v>89</v>
      </c>
      <c r="B42" s="40">
        <v>37624.289870000001</v>
      </c>
      <c r="C42" s="40">
        <v>6050</v>
      </c>
      <c r="D42" s="28">
        <v>0</v>
      </c>
      <c r="E42" s="28">
        <v>0</v>
      </c>
      <c r="F42" s="55">
        <v>0</v>
      </c>
      <c r="G42" s="26">
        <v>0</v>
      </c>
      <c r="H42" s="21"/>
      <c r="J42" s="24" t="s">
        <v>89</v>
      </c>
      <c r="K42" s="33">
        <f>ESA2010_nov24!C42-A_PS_25!B42</f>
        <v>0</v>
      </c>
      <c r="L42" s="33">
        <f>ESA2010_nov24!D42-A_PS_25!C42</f>
        <v>1061</v>
      </c>
      <c r="M42" s="33">
        <f>ESA2010_nov24!E42-A_PS_25!D42</f>
        <v>0</v>
      </c>
      <c r="N42" s="34">
        <f>ESA2010_nov24!F42-A_PS_25!E42</f>
        <v>0</v>
      </c>
      <c r="O42" s="34">
        <f>ESA2010_nov24!G42-A_PS_25!F42</f>
        <v>0</v>
      </c>
      <c r="P42" s="26">
        <f>ESA2010_nov24!H42-A_PS_25!G42</f>
        <v>0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3.5" customHeight="1" x14ac:dyDescent="0.25">
      <c r="A43" s="266" t="s">
        <v>42</v>
      </c>
      <c r="B43" s="40">
        <v>44589.589529999997</v>
      </c>
      <c r="C43" s="40">
        <v>1000</v>
      </c>
      <c r="D43" s="28">
        <v>0</v>
      </c>
      <c r="E43" s="28">
        <v>0</v>
      </c>
      <c r="F43" s="55">
        <v>0</v>
      </c>
      <c r="G43" s="26">
        <v>0</v>
      </c>
      <c r="H43" s="21"/>
      <c r="J43" s="24" t="s">
        <v>42</v>
      </c>
      <c r="K43" s="33">
        <f>ESA2010_nov24!C43-A_PS_25!B43</f>
        <v>0</v>
      </c>
      <c r="L43" s="33">
        <f>ESA2010_nov24!D43-A_PS_25!C43</f>
        <v>750</v>
      </c>
      <c r="M43" s="33">
        <f>ESA2010_nov24!E43-A_PS_25!D43</f>
        <v>0</v>
      </c>
      <c r="N43" s="34">
        <f>ESA2010_nov24!F43-A_PS_25!E43</f>
        <v>0</v>
      </c>
      <c r="O43" s="34">
        <f>ESA2010_nov24!G43-A_PS_25!F43</f>
        <v>0</v>
      </c>
      <c r="P43" s="26">
        <f>ESA2010_nov24!H43-A_PS_25!G43</f>
        <v>0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3.5" customHeight="1" x14ac:dyDescent="0.25">
      <c r="A44" s="266" t="s">
        <v>43</v>
      </c>
      <c r="B44" s="40">
        <v>338.89035000000001</v>
      </c>
      <c r="C44" s="40">
        <v>328</v>
      </c>
      <c r="D44" s="28">
        <v>328</v>
      </c>
      <c r="E44" s="28">
        <v>328</v>
      </c>
      <c r="F44" s="55">
        <v>328</v>
      </c>
      <c r="G44" s="26">
        <v>328</v>
      </c>
      <c r="H44" s="21"/>
      <c r="J44" s="53" t="s">
        <v>43</v>
      </c>
      <c r="K44" s="33">
        <f>ESA2010_nov24!C44-A_PS_25!B44</f>
        <v>0</v>
      </c>
      <c r="L44" s="33">
        <f>ESA2010_nov24!D44-A_PS_25!C44</f>
        <v>0</v>
      </c>
      <c r="M44" s="33">
        <f>ESA2010_nov24!E44-A_PS_25!D44</f>
        <v>0</v>
      </c>
      <c r="N44" s="34">
        <f>ESA2010_nov24!F44-A_PS_25!E44</f>
        <v>0</v>
      </c>
      <c r="O44" s="34">
        <f>ESA2010_nov24!G44-A_PS_25!F44</f>
        <v>0</v>
      </c>
      <c r="P44" s="26">
        <f>ESA2010_nov24!H44-A_PS_25!G44</f>
        <v>0</v>
      </c>
      <c r="Q44" s="22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3.5" customHeight="1" x14ac:dyDescent="0.25">
      <c r="A45" s="267" t="s">
        <v>10</v>
      </c>
      <c r="B45" s="40">
        <v>81.658119999999997</v>
      </c>
      <c r="C45" s="40">
        <v>82</v>
      </c>
      <c r="D45" s="28">
        <v>82</v>
      </c>
      <c r="E45" s="28">
        <v>82</v>
      </c>
      <c r="F45" s="55">
        <v>82</v>
      </c>
      <c r="G45" s="26">
        <v>82</v>
      </c>
      <c r="H45" s="21"/>
      <c r="J45" s="56" t="s">
        <v>10</v>
      </c>
      <c r="K45" s="33">
        <f>ESA2010_nov24!C45-A_PS_25!B45</f>
        <v>0</v>
      </c>
      <c r="L45" s="33">
        <f>ESA2010_nov24!D45-A_PS_25!C45</f>
        <v>0</v>
      </c>
      <c r="M45" s="33">
        <f>ESA2010_nov24!E45-A_PS_25!D45</f>
        <v>0</v>
      </c>
      <c r="N45" s="34">
        <f>ESA2010_nov24!F45-A_PS_25!E45</f>
        <v>0</v>
      </c>
      <c r="O45" s="34">
        <f>ESA2010_nov24!G45-A_PS_25!F45</f>
        <v>0</v>
      </c>
      <c r="P45" s="26">
        <f>ESA2010_nov24!H45-A_PS_25!G45</f>
        <v>0</v>
      </c>
      <c r="Q45" s="22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3.5" customHeight="1" x14ac:dyDescent="0.25">
      <c r="A46" s="267" t="s">
        <v>11</v>
      </c>
      <c r="B46" s="40">
        <v>257.23223000000002</v>
      </c>
      <c r="C46" s="40">
        <v>246</v>
      </c>
      <c r="D46" s="28">
        <v>246</v>
      </c>
      <c r="E46" s="28">
        <v>246</v>
      </c>
      <c r="F46" s="55">
        <v>246</v>
      </c>
      <c r="G46" s="26">
        <v>246</v>
      </c>
      <c r="H46" s="21"/>
      <c r="J46" s="56" t="s">
        <v>11</v>
      </c>
      <c r="K46" s="33">
        <f>ESA2010_nov24!C46-A_PS_25!B46</f>
        <v>0</v>
      </c>
      <c r="L46" s="33">
        <f>ESA2010_nov24!D46-A_PS_25!C46</f>
        <v>0</v>
      </c>
      <c r="M46" s="33">
        <f>ESA2010_nov24!E46-A_PS_25!D46</f>
        <v>0</v>
      </c>
      <c r="N46" s="34">
        <f>ESA2010_nov24!F46-A_PS_25!E46</f>
        <v>0</v>
      </c>
      <c r="O46" s="34">
        <f>ESA2010_nov24!G46-A_PS_25!F46</f>
        <v>0</v>
      </c>
      <c r="P46" s="26">
        <f>ESA2010_nov24!H46-A_PS_25!G46</f>
        <v>0</v>
      </c>
      <c r="Q46" s="22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3.5" customHeight="1" x14ac:dyDescent="0.25">
      <c r="A47" s="266" t="s">
        <v>44</v>
      </c>
      <c r="B47" s="40">
        <v>1222.8538599999999</v>
      </c>
      <c r="C47" s="40">
        <v>1000</v>
      </c>
      <c r="D47" s="28">
        <v>1000</v>
      </c>
      <c r="E47" s="28">
        <v>1000</v>
      </c>
      <c r="F47" s="55">
        <v>1000</v>
      </c>
      <c r="G47" s="26">
        <v>1000</v>
      </c>
      <c r="H47" s="21"/>
      <c r="J47" s="53" t="s">
        <v>44</v>
      </c>
      <c r="K47" s="33">
        <f>ESA2010_nov24!C47-A_PS_25!B47</f>
        <v>0</v>
      </c>
      <c r="L47" s="33">
        <f>ESA2010_nov24!D47-A_PS_25!C47</f>
        <v>0</v>
      </c>
      <c r="M47" s="33">
        <f>ESA2010_nov24!E47-A_PS_25!D47</f>
        <v>0</v>
      </c>
      <c r="N47" s="34">
        <f>ESA2010_nov24!F47-A_PS_25!E47</f>
        <v>0</v>
      </c>
      <c r="O47" s="34">
        <f>ESA2010_nov24!G47-A_PS_25!F47</f>
        <v>0</v>
      </c>
      <c r="P47" s="26">
        <f>ESA2010_nov24!H47-A_PS_25!G47</f>
        <v>0</v>
      </c>
      <c r="Q47" s="22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3.5" customHeight="1" x14ac:dyDescent="0.25">
      <c r="A48" s="266" t="s">
        <v>45</v>
      </c>
      <c r="B48" s="40">
        <v>29606.884010000002</v>
      </c>
      <c r="C48" s="40">
        <v>30187</v>
      </c>
      <c r="D48" s="28">
        <v>16146</v>
      </c>
      <c r="E48" s="28">
        <v>16730</v>
      </c>
      <c r="F48" s="55">
        <v>17254</v>
      </c>
      <c r="G48" s="26">
        <v>17939</v>
      </c>
      <c r="H48" s="21"/>
      <c r="J48" s="53" t="s">
        <v>45</v>
      </c>
      <c r="K48" s="33">
        <f>ESA2010_nov24!C48-A_PS_25!B48</f>
        <v>0</v>
      </c>
      <c r="L48" s="33">
        <f>ESA2010_nov24!D48-A_PS_25!C48</f>
        <v>101</v>
      </c>
      <c r="M48" s="33">
        <f>ESA2010_nov24!E48-A_PS_25!D48</f>
        <v>14816</v>
      </c>
      <c r="N48" s="34">
        <f>ESA2010_nov24!F48-A_PS_25!E48</f>
        <v>14961</v>
      </c>
      <c r="O48" s="34">
        <f>ESA2010_nov24!G48-A_PS_25!F48</f>
        <v>3758</v>
      </c>
      <c r="P48" s="26">
        <f>ESA2010_nov24!H48-A_PS_25!G48</f>
        <v>3605</v>
      </c>
      <c r="Q48" s="22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3.5" customHeight="1" x14ac:dyDescent="0.25">
      <c r="A49" s="354" t="s">
        <v>93</v>
      </c>
      <c r="B49" s="40"/>
      <c r="C49" s="40"/>
      <c r="D49" s="28"/>
      <c r="E49" s="28"/>
      <c r="F49" s="55"/>
      <c r="G49" s="26"/>
      <c r="H49" s="21"/>
      <c r="J49" s="354" t="s">
        <v>93</v>
      </c>
      <c r="K49" s="33">
        <f>ESA2010_nov24!C49-A_PS_25!B49</f>
        <v>0</v>
      </c>
      <c r="L49" s="33">
        <f>ESA2010_nov24!D49-A_PS_25!C49</f>
        <v>0</v>
      </c>
      <c r="M49" s="33">
        <f>ESA2010_nov24!E49-A_PS_25!D49</f>
        <v>69321</v>
      </c>
      <c r="N49" s="34">
        <f>ESA2010_nov24!F49-A_PS_25!E49</f>
        <v>94145</v>
      </c>
      <c r="O49" s="34">
        <f>ESA2010_nov24!G49-A_PS_25!F49</f>
        <v>96299</v>
      </c>
      <c r="P49" s="26">
        <f>ESA2010_nov24!H49-A_PS_25!G49</f>
        <v>97933</v>
      </c>
      <c r="Q49" s="22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3.5" customHeight="1" x14ac:dyDescent="0.25">
      <c r="A50" s="53" t="s">
        <v>97</v>
      </c>
      <c r="B50" s="40"/>
      <c r="C50" s="40"/>
      <c r="D50" s="28"/>
      <c r="E50" s="28"/>
      <c r="F50" s="55"/>
      <c r="G50" s="26"/>
      <c r="H50" s="21"/>
      <c r="J50" s="53" t="s">
        <v>97</v>
      </c>
      <c r="K50" s="33">
        <f>ESA2010_nov24!C50-A_PS_25!B50</f>
        <v>0</v>
      </c>
      <c r="L50" s="33">
        <f>ESA2010_nov24!D50-A_PS_25!C50</f>
        <v>0</v>
      </c>
      <c r="M50" s="33">
        <f>ESA2010_nov24!E50-A_PS_25!D50</f>
        <v>574140</v>
      </c>
      <c r="N50" s="34">
        <f>ESA2010_nov24!F50-A_PS_25!E50</f>
        <v>802596</v>
      </c>
      <c r="O50" s="34">
        <f>ESA2010_nov24!G50-A_PS_25!F50</f>
        <v>838582</v>
      </c>
      <c r="P50" s="26">
        <f>ESA2010_nov24!H50-A_PS_25!G50</f>
        <v>878930</v>
      </c>
      <c r="Q50" s="22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3.5" customHeight="1" x14ac:dyDescent="0.25">
      <c r="A51" s="266" t="s">
        <v>46</v>
      </c>
      <c r="B51" s="40">
        <v>7.7539400000000001</v>
      </c>
      <c r="C51" s="40">
        <v>0</v>
      </c>
      <c r="D51" s="28">
        <v>0</v>
      </c>
      <c r="E51" s="28">
        <v>0</v>
      </c>
      <c r="F51" s="55">
        <v>0</v>
      </c>
      <c r="G51" s="26">
        <v>0</v>
      </c>
      <c r="H51" s="21"/>
      <c r="J51" s="53" t="s">
        <v>46</v>
      </c>
      <c r="K51" s="33">
        <f>ESA2010_nov24!C51-A_PS_25!B51</f>
        <v>0</v>
      </c>
      <c r="L51" s="33">
        <f>ESA2010_nov24!D51-A_PS_25!C51</f>
        <v>5</v>
      </c>
      <c r="M51" s="33">
        <f>ESA2010_nov24!E51-A_PS_25!D51</f>
        <v>0</v>
      </c>
      <c r="N51" s="34">
        <f>ESA2010_nov24!F51-A_PS_25!E51</f>
        <v>0</v>
      </c>
      <c r="O51" s="34">
        <f>ESA2010_nov24!G51-A_PS_25!F51</f>
        <v>0</v>
      </c>
      <c r="P51" s="26">
        <f>ESA2010_nov24!H51-A_PS_25!G51</f>
        <v>0</v>
      </c>
      <c r="Q51" s="22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3.5" customHeight="1" x14ac:dyDescent="0.25">
      <c r="A52" s="262" t="s">
        <v>47</v>
      </c>
      <c r="B52" s="28">
        <v>138125.69357999999</v>
      </c>
      <c r="C52" s="28">
        <v>145747</v>
      </c>
      <c r="D52" s="28">
        <v>155367</v>
      </c>
      <c r="E52" s="28">
        <v>162847</v>
      </c>
      <c r="F52" s="55">
        <v>169459</v>
      </c>
      <c r="G52" s="26">
        <v>177111</v>
      </c>
      <c r="H52" s="21"/>
      <c r="J52" s="24" t="s">
        <v>48</v>
      </c>
      <c r="K52" s="33">
        <f>ESA2010_nov24!C52-A_PS_25!B52</f>
        <v>825.57662999999593</v>
      </c>
      <c r="L52" s="33">
        <f>ESA2010_nov24!D52-A_PS_25!C52</f>
        <v>2239</v>
      </c>
      <c r="M52" s="33">
        <f>ESA2010_nov24!E52-A_PS_25!D52</f>
        <v>1935</v>
      </c>
      <c r="N52" s="34">
        <f>ESA2010_nov24!F52-A_PS_25!E52</f>
        <v>2783</v>
      </c>
      <c r="O52" s="34">
        <f>ESA2010_nov24!G52-A_PS_25!F52</f>
        <v>1887</v>
      </c>
      <c r="P52" s="26">
        <f>ESA2010_nov24!H52-A_PS_25!G52</f>
        <v>1744</v>
      </c>
      <c r="Q52" s="22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3.5" customHeight="1" x14ac:dyDescent="0.25">
      <c r="A53" s="264" t="s">
        <v>10</v>
      </c>
      <c r="B53" s="28">
        <v>102930.05752999999</v>
      </c>
      <c r="C53" s="28">
        <v>109492</v>
      </c>
      <c r="D53" s="28">
        <v>116926</v>
      </c>
      <c r="E53" s="28">
        <v>122419</v>
      </c>
      <c r="F53" s="55">
        <v>127185</v>
      </c>
      <c r="G53" s="26">
        <v>132700</v>
      </c>
      <c r="H53" s="21"/>
      <c r="J53" s="36" t="s">
        <v>10</v>
      </c>
      <c r="K53" s="33">
        <f>ESA2010_nov24!C53-A_PS_25!B53</f>
        <v>307.31794999999693</v>
      </c>
      <c r="L53" s="33">
        <f>ESA2010_nov24!D53-A_PS_25!C53</f>
        <v>1572</v>
      </c>
      <c r="M53" s="33">
        <f>ESA2010_nov24!E53-A_PS_25!D53</f>
        <v>1548</v>
      </c>
      <c r="N53" s="34">
        <f>ESA2010_nov24!F53-A_PS_25!E53</f>
        <v>2325</v>
      </c>
      <c r="O53" s="34">
        <f>ESA2010_nov24!G53-A_PS_25!F53</f>
        <v>1661</v>
      </c>
      <c r="P53" s="26">
        <f>ESA2010_nov24!H53-A_PS_25!G53</f>
        <v>1607</v>
      </c>
      <c r="Q53" s="22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25">
      <c r="A54" s="264" t="s">
        <v>11</v>
      </c>
      <c r="B54" s="28">
        <v>630.63604999999995</v>
      </c>
      <c r="C54" s="28">
        <v>0</v>
      </c>
      <c r="D54" s="28">
        <v>0</v>
      </c>
      <c r="E54" s="28">
        <v>0</v>
      </c>
      <c r="F54" s="55">
        <v>0</v>
      </c>
      <c r="G54" s="26">
        <v>0</v>
      </c>
      <c r="H54" s="21"/>
      <c r="J54" s="36" t="s">
        <v>11</v>
      </c>
      <c r="K54" s="33">
        <f>ESA2010_nov24!C54-A_PS_25!B54</f>
        <v>0</v>
      </c>
      <c r="L54" s="33">
        <f>ESA2010_nov24!D54-A_PS_25!C54</f>
        <v>0</v>
      </c>
      <c r="M54" s="33">
        <f>ESA2010_nov24!E54-A_PS_25!D54</f>
        <v>0</v>
      </c>
      <c r="N54" s="34">
        <f>ESA2010_nov24!F54-A_PS_25!E54</f>
        <v>0</v>
      </c>
      <c r="O54" s="34">
        <f>ESA2010_nov24!G54-A_PS_25!F54</f>
        <v>0</v>
      </c>
      <c r="P54" s="26">
        <f>ESA2010_nov24!H54-A_PS_25!G54</f>
        <v>0</v>
      </c>
      <c r="Q54" s="22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25">
      <c r="A55" s="268" t="s">
        <v>12</v>
      </c>
      <c r="B55" s="28">
        <v>0</v>
      </c>
      <c r="C55" s="28">
        <v>0</v>
      </c>
      <c r="D55" s="28">
        <v>0</v>
      </c>
      <c r="E55" s="28">
        <v>0</v>
      </c>
      <c r="F55" s="55">
        <v>0</v>
      </c>
      <c r="G55" s="26">
        <v>0</v>
      </c>
      <c r="H55" s="21"/>
      <c r="J55" s="58" t="s">
        <v>12</v>
      </c>
      <c r="K55" s="33">
        <f>ESA2010_nov24!C55-A_PS_25!B55</f>
        <v>0</v>
      </c>
      <c r="L55" s="33">
        <f>ESA2010_nov24!D55-A_PS_25!C55</f>
        <v>0</v>
      </c>
      <c r="M55" s="33">
        <f>ESA2010_nov24!E55-A_PS_25!D55</f>
        <v>0</v>
      </c>
      <c r="N55" s="34">
        <f>ESA2010_nov24!F55-A_PS_25!E55</f>
        <v>0</v>
      </c>
      <c r="O55" s="34">
        <f>ESA2010_nov24!G55-A_PS_25!F55</f>
        <v>0</v>
      </c>
      <c r="P55" s="26">
        <f>ESA2010_nov24!H55-A_PS_25!G55</f>
        <v>0</v>
      </c>
      <c r="Q55" s="22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25" customHeight="1" x14ac:dyDescent="0.25">
      <c r="A56" s="264" t="s">
        <v>49</v>
      </c>
      <c r="B56" s="28">
        <v>34565</v>
      </c>
      <c r="C56" s="28">
        <v>36255</v>
      </c>
      <c r="D56" s="28">
        <v>38441</v>
      </c>
      <c r="E56" s="28">
        <v>40428</v>
      </c>
      <c r="F56" s="55">
        <v>42274</v>
      </c>
      <c r="G56" s="26">
        <v>44411</v>
      </c>
      <c r="H56" s="21"/>
      <c r="J56" s="36" t="s">
        <v>49</v>
      </c>
      <c r="K56" s="33">
        <f>ESA2010_nov24!C56-A_PS_25!B56</f>
        <v>518.258679999999</v>
      </c>
      <c r="L56" s="33">
        <f>ESA2010_nov24!D56-A_PS_25!C56</f>
        <v>667</v>
      </c>
      <c r="M56" s="33">
        <f>ESA2010_nov24!E56-A_PS_25!D56</f>
        <v>387</v>
      </c>
      <c r="N56" s="34">
        <f>ESA2010_nov24!F56-A_PS_25!E56</f>
        <v>458</v>
      </c>
      <c r="O56" s="34">
        <f>ESA2010_nov24!G56-A_PS_25!F56</f>
        <v>226</v>
      </c>
      <c r="P56" s="26">
        <f>ESA2010_nov24!H56-A_PS_25!G56</f>
        <v>137</v>
      </c>
      <c r="Q56" s="22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4.25" customHeight="1" x14ac:dyDescent="0.25">
      <c r="A57" s="269" t="s">
        <v>50</v>
      </c>
      <c r="B57" s="28">
        <v>0.86316000000000015</v>
      </c>
      <c r="C57" s="28">
        <v>0</v>
      </c>
      <c r="D57" s="28">
        <v>0</v>
      </c>
      <c r="E57" s="28">
        <v>0</v>
      </c>
      <c r="F57" s="55">
        <v>0</v>
      </c>
      <c r="G57" s="26">
        <v>0</v>
      </c>
      <c r="H57" s="21"/>
      <c r="J57" s="257" t="s">
        <v>50</v>
      </c>
      <c r="K57" s="33">
        <f>ESA2010_nov24!C57-A_PS_25!B57</f>
        <v>0</v>
      </c>
      <c r="L57" s="33">
        <f>ESA2010_nov24!D57-A_PS_25!C57</f>
        <v>0</v>
      </c>
      <c r="M57" s="33">
        <f>ESA2010_nov24!E57-A_PS_25!D57</f>
        <v>0</v>
      </c>
      <c r="N57" s="34">
        <f>ESA2010_nov24!F57-A_PS_25!E57</f>
        <v>0</v>
      </c>
      <c r="O57" s="34">
        <f>ESA2010_nov24!G57-A_PS_25!F57</f>
        <v>0</v>
      </c>
      <c r="P57" s="26">
        <f>ESA2010_nov24!H57-A_PS_25!G57</f>
        <v>0</v>
      </c>
      <c r="Q57" s="22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4.25" customHeight="1" x14ac:dyDescent="0.25">
      <c r="A58" s="269" t="s">
        <v>51</v>
      </c>
      <c r="B58" s="28">
        <v>623.38842999999997</v>
      </c>
      <c r="C58" s="28">
        <v>9</v>
      </c>
      <c r="D58" s="28">
        <v>0</v>
      </c>
      <c r="E58" s="28">
        <v>0</v>
      </c>
      <c r="F58" s="55">
        <v>0</v>
      </c>
      <c r="G58" s="26">
        <v>0</v>
      </c>
      <c r="H58" s="21"/>
      <c r="J58" s="257" t="s">
        <v>51</v>
      </c>
      <c r="K58" s="33">
        <f>ESA2010_nov24!C58-A_PS_25!B58</f>
        <v>0</v>
      </c>
      <c r="L58" s="33">
        <f>ESA2010_nov24!D58-A_PS_25!C58</f>
        <v>-54</v>
      </c>
      <c r="M58" s="33">
        <f>ESA2010_nov24!E58-A_PS_25!D58</f>
        <v>0</v>
      </c>
      <c r="N58" s="34">
        <f>ESA2010_nov24!F58-A_PS_25!E58</f>
        <v>0</v>
      </c>
      <c r="O58" s="34">
        <f>ESA2010_nov24!G58-A_PS_25!F58</f>
        <v>0</v>
      </c>
      <c r="P58" s="26">
        <f>ESA2010_nov24!H58-A_PS_25!G58</f>
        <v>0</v>
      </c>
      <c r="Q58" s="22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x14ac:dyDescent="0.25">
      <c r="A59" s="269" t="s">
        <v>52</v>
      </c>
      <c r="B59" s="28">
        <v>102305.80593999999</v>
      </c>
      <c r="C59" s="28">
        <v>109483</v>
      </c>
      <c r="D59" s="28">
        <v>116926</v>
      </c>
      <c r="E59" s="28">
        <v>122419</v>
      </c>
      <c r="F59" s="55">
        <v>127185</v>
      </c>
      <c r="G59" s="26">
        <v>132700</v>
      </c>
      <c r="H59" s="21"/>
      <c r="J59" s="257" t="s">
        <v>52</v>
      </c>
      <c r="K59" s="33">
        <f>ESA2010_nov24!C59-A_PS_25!B59</f>
        <v>307.31794999999693</v>
      </c>
      <c r="L59" s="33">
        <f>ESA2010_nov24!D59-A_PS_25!C59</f>
        <v>1626</v>
      </c>
      <c r="M59" s="33">
        <f>ESA2010_nov24!E59-A_PS_25!D59</f>
        <v>1548</v>
      </c>
      <c r="N59" s="34">
        <f>ESA2010_nov24!F59-A_PS_25!E59</f>
        <v>2325</v>
      </c>
      <c r="O59" s="34">
        <f>ESA2010_nov24!G59-A_PS_25!F59</f>
        <v>1661</v>
      </c>
      <c r="P59" s="26">
        <f>ESA2010_nov24!H59-A_PS_25!G59</f>
        <v>1607</v>
      </c>
      <c r="Q59" s="22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4.25" customHeight="1" thickBot="1" x14ac:dyDescent="0.3">
      <c r="A60" s="270" t="s">
        <v>53</v>
      </c>
      <c r="B60" s="64">
        <v>34565</v>
      </c>
      <c r="C60" s="64">
        <v>36255</v>
      </c>
      <c r="D60" s="64">
        <v>38441</v>
      </c>
      <c r="E60" s="64">
        <v>40428</v>
      </c>
      <c r="F60" s="292">
        <v>42274</v>
      </c>
      <c r="G60" s="62">
        <v>44411</v>
      </c>
      <c r="H60" s="21"/>
      <c r="J60" s="258" t="s">
        <v>53</v>
      </c>
      <c r="K60" s="33">
        <f>ESA2010_nov24!C60-A_PS_25!B60</f>
        <v>518.258679999999</v>
      </c>
      <c r="L60" s="33">
        <f>ESA2010_nov24!D60-A_PS_25!C60</f>
        <v>667</v>
      </c>
      <c r="M60" s="33">
        <f>ESA2010_nov24!E60-A_PS_25!D60</f>
        <v>387</v>
      </c>
      <c r="N60" s="34">
        <f>ESA2010_nov24!F60-A_PS_25!E60</f>
        <v>458</v>
      </c>
      <c r="O60" s="34">
        <f>ESA2010_nov24!G60-A_PS_25!F60</f>
        <v>226</v>
      </c>
      <c r="P60" s="26">
        <f>ESA2010_nov24!H60-A_PS_25!G60</f>
        <v>137</v>
      </c>
      <c r="Q60" s="22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3.5" customHeight="1" x14ac:dyDescent="0.25">
      <c r="A61" s="261" t="s">
        <v>54</v>
      </c>
      <c r="B61" s="68">
        <f t="shared" ref="B61:E61" si="26">B62+B66</f>
        <v>15340056.708080027</v>
      </c>
      <c r="C61" s="68">
        <f t="shared" si="26"/>
        <v>17067454</v>
      </c>
      <c r="D61" s="68">
        <f t="shared" si="26"/>
        <v>18088004</v>
      </c>
      <c r="E61" s="68">
        <f t="shared" si="26"/>
        <v>18919223</v>
      </c>
      <c r="F61" s="293">
        <f t="shared" ref="F61:G61" si="27">F62+F66</f>
        <v>19672734</v>
      </c>
      <c r="G61" s="66">
        <f t="shared" si="27"/>
        <v>19984063</v>
      </c>
      <c r="H61" s="21"/>
      <c r="J61" s="16" t="s">
        <v>54</v>
      </c>
      <c r="K61" s="71">
        <f t="shared" ref="K61:M61" si="28">K62+K66</f>
        <v>1.0676197707653046E-3</v>
      </c>
      <c r="L61" s="71">
        <f t="shared" si="28"/>
        <v>102801</v>
      </c>
      <c r="M61" s="71">
        <f t="shared" si="28"/>
        <v>21428</v>
      </c>
      <c r="N61" s="71">
        <f t="shared" ref="N61:P61" si="29">N62+N66</f>
        <v>107668</v>
      </c>
      <c r="O61" s="71">
        <f t="shared" si="29"/>
        <v>268504</v>
      </c>
      <c r="P61" s="72">
        <f t="shared" si="29"/>
        <v>322401</v>
      </c>
      <c r="Q61" s="22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3.5" customHeight="1" x14ac:dyDescent="0.25">
      <c r="A62" s="271" t="s">
        <v>55</v>
      </c>
      <c r="B62" s="45">
        <f t="shared" ref="B62:G62" si="30">B63</f>
        <v>10135746.925550001</v>
      </c>
      <c r="C62" s="45">
        <f t="shared" si="30"/>
        <v>11135606</v>
      </c>
      <c r="D62" s="45">
        <f t="shared" si="30"/>
        <v>11789685</v>
      </c>
      <c r="E62" s="45">
        <f t="shared" si="30"/>
        <v>12314593</v>
      </c>
      <c r="F62" s="290">
        <f t="shared" si="30"/>
        <v>12803725</v>
      </c>
      <c r="G62" s="43">
        <f t="shared" si="30"/>
        <v>13304866</v>
      </c>
      <c r="H62" s="21"/>
      <c r="J62" s="73" t="s">
        <v>55</v>
      </c>
      <c r="K62" s="45">
        <f t="shared" ref="K62:P62" si="31">K63</f>
        <v>1.0676197707653046E-3</v>
      </c>
      <c r="L62" s="45">
        <f t="shared" si="31"/>
        <v>108226</v>
      </c>
      <c r="M62" s="45">
        <f t="shared" si="31"/>
        <v>26855</v>
      </c>
      <c r="N62" s="45">
        <f t="shared" si="31"/>
        <v>83881</v>
      </c>
      <c r="O62" s="45">
        <f t="shared" si="31"/>
        <v>188971</v>
      </c>
      <c r="P62" s="43">
        <f t="shared" si="31"/>
        <v>209484</v>
      </c>
      <c r="Q62" s="22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3.5" customHeight="1" x14ac:dyDescent="0.25">
      <c r="A63" s="263" t="s">
        <v>56</v>
      </c>
      <c r="B63" s="28">
        <f t="shared" ref="B63:E63" si="32">B64+B65</f>
        <v>10135746.925550001</v>
      </c>
      <c r="C63" s="28">
        <f t="shared" si="32"/>
        <v>11135606</v>
      </c>
      <c r="D63" s="28">
        <f t="shared" si="32"/>
        <v>11789685</v>
      </c>
      <c r="E63" s="28">
        <f t="shared" si="32"/>
        <v>12314593</v>
      </c>
      <c r="F63" s="55">
        <f t="shared" ref="F63:G63" si="33">F64+F65</f>
        <v>12803725</v>
      </c>
      <c r="G63" s="26">
        <f t="shared" si="33"/>
        <v>13304866</v>
      </c>
      <c r="H63" s="21"/>
      <c r="J63" s="29" t="s">
        <v>56</v>
      </c>
      <c r="K63" s="28">
        <f t="shared" ref="K63:M63" si="34">K64+K65</f>
        <v>1.0676197707653046E-3</v>
      </c>
      <c r="L63" s="28">
        <f t="shared" si="34"/>
        <v>108226</v>
      </c>
      <c r="M63" s="28">
        <f t="shared" si="34"/>
        <v>26855</v>
      </c>
      <c r="N63" s="28">
        <f t="shared" ref="N63:P63" si="35">N64+N65</f>
        <v>83881</v>
      </c>
      <c r="O63" s="28">
        <f t="shared" si="35"/>
        <v>188971</v>
      </c>
      <c r="P63" s="26">
        <f t="shared" si="35"/>
        <v>209484</v>
      </c>
      <c r="Q63" s="22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5" customHeight="1" x14ac:dyDescent="0.25">
      <c r="A64" s="263" t="s">
        <v>57</v>
      </c>
      <c r="B64" s="28">
        <v>9887240</v>
      </c>
      <c r="C64" s="28">
        <v>10898829</v>
      </c>
      <c r="D64" s="28">
        <v>11570631</v>
      </c>
      <c r="E64" s="28">
        <v>12096084</v>
      </c>
      <c r="F64" s="55">
        <v>12586761</v>
      </c>
      <c r="G64" s="26">
        <v>13089235</v>
      </c>
      <c r="H64" s="21"/>
      <c r="J64" s="29" t="s">
        <v>57</v>
      </c>
      <c r="K64" s="33">
        <f>ESA2010_nov24!C64-A_PS_25!B64</f>
        <v>1.0676197707653046E-3</v>
      </c>
      <c r="L64" s="33">
        <f>ESA2010_nov24!D64-A_PS_25!C64</f>
        <v>-75073</v>
      </c>
      <c r="M64" s="33">
        <f>ESA2010_nov24!E64-A_PS_25!D64</f>
        <v>27179</v>
      </c>
      <c r="N64" s="34">
        <f>ESA2010_nov24!F64-A_PS_25!E64</f>
        <v>83618</v>
      </c>
      <c r="O64" s="34">
        <f>ESA2010_nov24!G64-A_PS_25!F64</f>
        <v>187697</v>
      </c>
      <c r="P64" s="26">
        <f>ESA2010_nov24!H64-A_PS_25!G64</f>
        <v>208074</v>
      </c>
      <c r="Q64" s="22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3.5" customHeight="1" x14ac:dyDescent="0.25">
      <c r="A65" s="263" t="s">
        <v>58</v>
      </c>
      <c r="B65" s="28">
        <v>248506.92555000001</v>
      </c>
      <c r="C65" s="28">
        <v>236777</v>
      </c>
      <c r="D65" s="28">
        <v>219054</v>
      </c>
      <c r="E65" s="28">
        <v>218509</v>
      </c>
      <c r="F65" s="55">
        <v>216964</v>
      </c>
      <c r="G65" s="26">
        <v>215631</v>
      </c>
      <c r="H65" s="21"/>
      <c r="J65" s="29" t="s">
        <v>58</v>
      </c>
      <c r="K65" s="33">
        <f>ESA2010_nov24!C65-A_PS_25!B65</f>
        <v>0</v>
      </c>
      <c r="L65" s="33">
        <f>ESA2010_nov24!D65-A_PS_25!C65</f>
        <v>183299</v>
      </c>
      <c r="M65" s="33">
        <f>ESA2010_nov24!E65-A_PS_25!D65</f>
        <v>-324</v>
      </c>
      <c r="N65" s="34">
        <f>ESA2010_nov24!F65-A_PS_25!E65</f>
        <v>263</v>
      </c>
      <c r="O65" s="34">
        <f>ESA2010_nov24!G65-A_PS_25!F65</f>
        <v>1274</v>
      </c>
      <c r="P65" s="26">
        <f>ESA2010_nov24!H65-A_PS_25!G65</f>
        <v>1410</v>
      </c>
      <c r="Q65" s="22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3.5" customHeight="1" x14ac:dyDescent="0.25">
      <c r="A66" s="271" t="s">
        <v>59</v>
      </c>
      <c r="B66" s="45">
        <f t="shared" ref="B66:G66" si="36">B67</f>
        <v>5204309.7825300265</v>
      </c>
      <c r="C66" s="45">
        <f t="shared" si="36"/>
        <v>5931848</v>
      </c>
      <c r="D66" s="45">
        <f t="shared" si="36"/>
        <v>6298319</v>
      </c>
      <c r="E66" s="45">
        <f t="shared" si="36"/>
        <v>6604630</v>
      </c>
      <c r="F66" s="290">
        <f t="shared" si="36"/>
        <v>6869009</v>
      </c>
      <c r="G66" s="43">
        <f t="shared" si="36"/>
        <v>6679197</v>
      </c>
      <c r="H66" s="76"/>
      <c r="J66" s="73" t="s">
        <v>59</v>
      </c>
      <c r="K66" s="45">
        <f t="shared" ref="K66:P66" si="37">K67</f>
        <v>0</v>
      </c>
      <c r="L66" s="45">
        <f t="shared" si="37"/>
        <v>-5425</v>
      </c>
      <c r="M66" s="45">
        <f t="shared" si="37"/>
        <v>-5427</v>
      </c>
      <c r="N66" s="45">
        <f t="shared" si="37"/>
        <v>23787</v>
      </c>
      <c r="O66" s="45">
        <f t="shared" si="37"/>
        <v>79533</v>
      </c>
      <c r="P66" s="43">
        <f t="shared" si="37"/>
        <v>112917</v>
      </c>
      <c r="Q66" s="22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3.5" customHeight="1" x14ac:dyDescent="0.25">
      <c r="A67" s="263" t="s">
        <v>56</v>
      </c>
      <c r="B67" s="28">
        <v>5204309.7825300265</v>
      </c>
      <c r="C67" s="28">
        <v>5931848</v>
      </c>
      <c r="D67" s="28">
        <v>6298319</v>
      </c>
      <c r="E67" s="28">
        <v>6604630</v>
      </c>
      <c r="F67" s="55">
        <v>6869009</v>
      </c>
      <c r="G67" s="26">
        <v>6679197</v>
      </c>
      <c r="H67" s="21"/>
      <c r="J67" s="29" t="s">
        <v>56</v>
      </c>
      <c r="K67" s="33">
        <f>ESA2010_nov24!C67-A_PS_25!B67</f>
        <v>0</v>
      </c>
      <c r="L67" s="33">
        <f>ESA2010_nov24!D67-A_PS_25!C67</f>
        <v>-5425</v>
      </c>
      <c r="M67" s="33">
        <f>ESA2010_nov24!E67-A_PS_25!D67</f>
        <v>-5427</v>
      </c>
      <c r="N67" s="34">
        <f>ESA2010_nov24!F67-A_PS_25!E67</f>
        <v>23787</v>
      </c>
      <c r="O67" s="34">
        <f>ESA2010_nov24!G67-A_PS_25!F67</f>
        <v>79533</v>
      </c>
      <c r="P67" s="26">
        <f>ESA2010_nov24!H67-A_PS_25!G67</f>
        <v>112917</v>
      </c>
      <c r="Q67" s="22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4.25" customHeight="1" thickBot="1" x14ac:dyDescent="0.3">
      <c r="A68" s="272" t="s">
        <v>60</v>
      </c>
      <c r="B68" s="40">
        <v>47474</v>
      </c>
      <c r="C68" s="40">
        <v>45418</v>
      </c>
      <c r="D68" s="40">
        <v>44855</v>
      </c>
      <c r="E68" s="40">
        <v>44699</v>
      </c>
      <c r="F68" s="291">
        <v>42782</v>
      </c>
      <c r="G68" s="54">
        <v>40395</v>
      </c>
      <c r="H68" s="21"/>
      <c r="J68" s="77" t="s">
        <v>60</v>
      </c>
      <c r="K68" s="33">
        <f>ESA2010_nov24!C68-A_PS_25!B68</f>
        <v>0</v>
      </c>
      <c r="L68" s="33">
        <f>ESA2010_nov24!D68-A_PS_25!C68</f>
        <v>0</v>
      </c>
      <c r="M68" s="33">
        <f>ESA2010_nov24!E68-A_PS_25!D68</f>
        <v>1412</v>
      </c>
      <c r="N68" s="34">
        <f>ESA2010_nov24!F68-A_PS_25!E68</f>
        <v>1213</v>
      </c>
      <c r="O68" s="34">
        <f>ESA2010_nov24!G68-A_PS_25!F68</f>
        <v>1423</v>
      </c>
      <c r="P68" s="26">
        <f>ESA2010_nov24!H68-A_PS_25!G68</f>
        <v>1761</v>
      </c>
      <c r="Q68" s="22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4.25" customHeight="1" thickBot="1" x14ac:dyDescent="0.3">
      <c r="A69" s="273" t="s">
        <v>61</v>
      </c>
      <c r="B69" s="83">
        <f>B36+B33+B28+B17+B5</f>
        <v>23438545.835861281</v>
      </c>
      <c r="C69" s="83">
        <f>C36+C33+C28+C17+C5</f>
        <v>24504388</v>
      </c>
      <c r="D69" s="83">
        <f>D36+D33+D28+D17+D5</f>
        <v>25765770</v>
      </c>
      <c r="E69" s="83">
        <f>E36+E33+E28+E17+E5</f>
        <v>26478097</v>
      </c>
      <c r="F69" s="243">
        <f t="shared" ref="F69:G69" si="38">F36+F33+F28+F17+F5</f>
        <v>27067776</v>
      </c>
      <c r="G69" s="81">
        <f t="shared" si="38"/>
        <v>27996695</v>
      </c>
      <c r="H69" s="21"/>
      <c r="J69" s="79" t="s">
        <v>61</v>
      </c>
      <c r="K69" s="83">
        <f>+K36+K33+K28+K17+K5</f>
        <v>-198037.86501597337</v>
      </c>
      <c r="L69" s="83">
        <f>+L36+L33+L28+L17+L5</f>
        <v>164672</v>
      </c>
      <c r="M69" s="83">
        <f>+M36+M33+M28+M17+M5</f>
        <v>2171462.7928294372</v>
      </c>
      <c r="N69" s="83">
        <f t="shared" ref="N69:P69" si="39">+N36+N33+N28+N17+N5</f>
        <v>2669963.1503648786</v>
      </c>
      <c r="O69" s="83">
        <f t="shared" si="39"/>
        <v>2619619.6719840667</v>
      </c>
      <c r="P69" s="81">
        <f t="shared" si="39"/>
        <v>2731229.2169461707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3.5" customHeight="1" x14ac:dyDescent="0.25">
      <c r="A70" s="274" t="s">
        <v>62</v>
      </c>
      <c r="B70" s="88">
        <f>B9+B13+B16+B18+B19+B28+B45+B51+B53+B38+B37+B41+B42+B49</f>
        <v>18600403.567920201</v>
      </c>
      <c r="C70" s="88">
        <f>C9+C13+C16+C18+C19+C28+C45+C51+C53+C38+C37+C41+C42+C49+C40</f>
        <v>19620003</v>
      </c>
      <c r="D70" s="88">
        <f t="shared" ref="D70:E70" si="40">D9+D13+D16+D18+D19+D28+D45+D51+D53+D38+D37+D41+D42+D49+D40</f>
        <v>20698552</v>
      </c>
      <c r="E70" s="88">
        <f t="shared" si="40"/>
        <v>20995066</v>
      </c>
      <c r="F70" s="308">
        <f t="shared" ref="F70:G70" si="41">F9+F13+F16+F18+F19+F28+F45+F51+F53+F38+F37+F41+F42+F49+F40</f>
        <v>21340044</v>
      </c>
      <c r="G70" s="86">
        <f t="shared" si="41"/>
        <v>21953216</v>
      </c>
      <c r="H70" s="21"/>
      <c r="J70" s="84" t="s">
        <v>62</v>
      </c>
      <c r="K70" s="33">
        <f>ESA2010_nov24!C70-A_PS_25!B70</f>
        <v>-227432.82044297457</v>
      </c>
      <c r="L70" s="33">
        <f>ESA2010_nov24!D70-A_PS_25!C70</f>
        <v>229298</v>
      </c>
      <c r="M70" s="33">
        <f>ESA2010_nov24!E70-A_PS_25!D70</f>
        <v>2732671.4728294387</v>
      </c>
      <c r="N70" s="34">
        <f>ESA2010_nov24!F70-A_PS_25!E70</f>
        <v>3200103.1903648786</v>
      </c>
      <c r="O70" s="34">
        <f>ESA2010_nov24!G70-A_PS_25!F70</f>
        <v>3183465.2039840668</v>
      </c>
      <c r="P70" s="26">
        <f>ESA2010_nov24!H70-A_PS_25!G70</f>
        <v>3323710.5162098408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3.5" customHeight="1" x14ac:dyDescent="0.25">
      <c r="A71" s="274" t="s">
        <v>63</v>
      </c>
      <c r="B71" s="88">
        <f>0+B56</f>
        <v>34565</v>
      </c>
      <c r="C71" s="88">
        <f>0+C56</f>
        <v>36255</v>
      </c>
      <c r="D71" s="88">
        <f>0+D56</f>
        <v>38441</v>
      </c>
      <c r="E71" s="88">
        <f>0+E56</f>
        <v>40428</v>
      </c>
      <c r="F71" s="308">
        <f t="shared" ref="F71:G71" si="42">0+F56</f>
        <v>42274</v>
      </c>
      <c r="G71" s="86">
        <f t="shared" si="42"/>
        <v>44411</v>
      </c>
      <c r="H71" s="21"/>
      <c r="J71" s="84" t="s">
        <v>63</v>
      </c>
      <c r="K71" s="33">
        <f>ESA2010_nov24!C71-A_PS_25!B71</f>
        <v>518.258679999999</v>
      </c>
      <c r="L71" s="33">
        <f>ESA2010_nov24!D71-A_PS_25!C71</f>
        <v>667</v>
      </c>
      <c r="M71" s="33">
        <f>ESA2010_nov24!E71-A_PS_25!D71</f>
        <v>387</v>
      </c>
      <c r="N71" s="34">
        <f>ESA2010_nov24!F71-A_PS_25!E71</f>
        <v>458</v>
      </c>
      <c r="O71" s="34">
        <f>ESA2010_nov24!G71-A_PS_25!F71</f>
        <v>226</v>
      </c>
      <c r="P71" s="26">
        <f>ESA2010_nov24!H71-A_PS_25!G71</f>
        <v>137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3.5" customHeight="1" x14ac:dyDescent="0.25">
      <c r="A72" s="262" t="s">
        <v>64</v>
      </c>
      <c r="B72" s="88">
        <f>B39+B40-B71+B56</f>
        <v>88031.30325300002</v>
      </c>
      <c r="C72" s="88">
        <v>0</v>
      </c>
      <c r="D72" s="88">
        <v>0</v>
      </c>
      <c r="E72" s="88">
        <v>0</v>
      </c>
      <c r="F72" s="308">
        <v>1</v>
      </c>
      <c r="G72" s="86">
        <v>2</v>
      </c>
      <c r="H72" s="21"/>
      <c r="J72" s="24" t="s">
        <v>64</v>
      </c>
      <c r="K72" s="33">
        <f>ESA2010_nov24!C72-A_PS_25!B72</f>
        <v>28876.69674699998</v>
      </c>
      <c r="L72" s="33">
        <f>ESA2010_nov24!D72-A_PS_25!C72</f>
        <v>0</v>
      </c>
      <c r="M72" s="33">
        <f>ESA2010_nov24!E72-A_PS_25!D72</f>
        <v>0</v>
      </c>
      <c r="N72" s="34">
        <f>ESA2010_nov24!F72-A_PS_25!E72</f>
        <v>0</v>
      </c>
      <c r="O72" s="34">
        <f>ESA2010_nov24!G72-A_PS_25!F72</f>
        <v>-1</v>
      </c>
      <c r="P72" s="26">
        <f>ESA2010_nov24!H72-A_PS_25!G72</f>
        <v>-2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3.5" customHeight="1" x14ac:dyDescent="0.25">
      <c r="A73" s="262" t="s">
        <v>65</v>
      </c>
      <c r="B73" s="88">
        <f>B10+B35+B34+B46+B54+B14</f>
        <v>3485712.1229096581</v>
      </c>
      <c r="C73" s="88">
        <f>C10+C35+C34+C46+C54+C14</f>
        <v>3662438</v>
      </c>
      <c r="D73" s="88">
        <f>D10+D35+D34+D46+D54+D14</f>
        <v>3806509</v>
      </c>
      <c r="E73" s="88">
        <f>E10+E35+E34+E46+E54+E14</f>
        <v>4103647</v>
      </c>
      <c r="F73" s="308">
        <f t="shared" ref="F73:G73" si="43">F10+F35+F34+F46+F54+F14</f>
        <v>4280852</v>
      </c>
      <c r="G73" s="86">
        <f t="shared" si="43"/>
        <v>4506739</v>
      </c>
      <c r="H73" s="21"/>
      <c r="J73" s="24" t="s">
        <v>65</v>
      </c>
      <c r="K73" s="33">
        <f>ESA2010_nov24!C73-A_PS_25!B73</f>
        <v>0</v>
      </c>
      <c r="L73" s="33">
        <f>ESA2010_nov24!D73-A_PS_25!C73</f>
        <v>-44483</v>
      </c>
      <c r="M73" s="33">
        <f>ESA2010_nov24!E73-A_PS_25!D73</f>
        <v>-570677.08000000007</v>
      </c>
      <c r="N73" s="34">
        <f>ESA2010_nov24!F73-A_PS_25!E73</f>
        <v>-567116.40666666627</v>
      </c>
      <c r="O73" s="34">
        <f>ESA2010_nov24!G73-A_PS_25!F73</f>
        <v>-594078.64199999999</v>
      </c>
      <c r="P73" s="26">
        <f>ESA2010_nov24!H73-A_PS_25!G73</f>
        <v>-627030.40531239146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3.5" customHeight="1" x14ac:dyDescent="0.25">
      <c r="A74" s="262" t="s">
        <v>66</v>
      </c>
      <c r="B74" s="88">
        <f>B11+B55+B15</f>
        <v>1154414.514378425</v>
      </c>
      <c r="C74" s="88">
        <f t="shared" ref="C74:E74" si="44">C11+C55+C15</f>
        <v>1153505</v>
      </c>
      <c r="D74" s="88">
        <f t="shared" si="44"/>
        <v>1205122</v>
      </c>
      <c r="E74" s="88">
        <f t="shared" si="44"/>
        <v>1321226</v>
      </c>
      <c r="F74" s="308">
        <f t="shared" ref="F74:G74" si="45">F11+F55+F15</f>
        <v>1386352</v>
      </c>
      <c r="G74" s="86">
        <f t="shared" si="45"/>
        <v>1473390</v>
      </c>
      <c r="H74" s="21"/>
      <c r="J74" s="24" t="s">
        <v>66</v>
      </c>
      <c r="K74" s="33">
        <f>ESA2010_nov24!C74-A_PS_25!B74</f>
        <v>0</v>
      </c>
      <c r="L74" s="33">
        <f>ESA2010_nov24!D74-A_PS_25!C74</f>
        <v>-21661</v>
      </c>
      <c r="M74" s="33">
        <f>ESA2010_nov24!E74-A_PS_25!D74</f>
        <v>-5734.6000000000931</v>
      </c>
      <c r="N74" s="34">
        <f>ESA2010_nov24!F74-A_PS_25!E74</f>
        <v>21557.366666666698</v>
      </c>
      <c r="O74" s="34">
        <f>ESA2010_nov24!G74-A_PS_25!F74</f>
        <v>26249.110000000102</v>
      </c>
      <c r="P74" s="26">
        <f>ESA2010_nov24!H74-A_PS_25!G74</f>
        <v>30807.106048719725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3.5" customHeight="1" x14ac:dyDescent="0.25">
      <c r="A75" s="262" t="s">
        <v>67</v>
      </c>
      <c r="B75" s="88">
        <f t="shared" ref="B75:E75" si="46">B43</f>
        <v>44589.589529999997</v>
      </c>
      <c r="C75" s="88">
        <f t="shared" si="46"/>
        <v>1000</v>
      </c>
      <c r="D75" s="88">
        <f t="shared" si="46"/>
        <v>0</v>
      </c>
      <c r="E75" s="88">
        <f t="shared" si="46"/>
        <v>0</v>
      </c>
      <c r="F75" s="308">
        <f t="shared" ref="F75:G75" si="47">F43</f>
        <v>0</v>
      </c>
      <c r="G75" s="86">
        <f t="shared" si="47"/>
        <v>0</v>
      </c>
      <c r="H75" s="21"/>
      <c r="J75" s="24" t="s">
        <v>67</v>
      </c>
      <c r="K75" s="33">
        <f>ESA2010_nov24!C75-A_PS_25!B75</f>
        <v>0</v>
      </c>
      <c r="L75" s="33">
        <f>ESA2010_nov24!D75-A_PS_25!C75</f>
        <v>750</v>
      </c>
      <c r="M75" s="33">
        <f>ESA2010_nov24!E75-A_PS_25!D75</f>
        <v>0</v>
      </c>
      <c r="N75" s="34">
        <f>ESA2010_nov24!F75-A_PS_25!E75</f>
        <v>0</v>
      </c>
      <c r="O75" s="34">
        <f>ESA2010_nov24!G75-A_PS_25!F75</f>
        <v>0</v>
      </c>
      <c r="P75" s="26">
        <f>ESA2010_nov24!H75-A_PS_25!G75</f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3.5" customHeight="1" x14ac:dyDescent="0.25">
      <c r="A76" s="262" t="s">
        <v>68</v>
      </c>
      <c r="B76" s="88">
        <f t="shared" ref="B76:E76" si="48">B48+B47</f>
        <v>30829.737870000001</v>
      </c>
      <c r="C76" s="88">
        <f t="shared" si="48"/>
        <v>31187</v>
      </c>
      <c r="D76" s="88">
        <f t="shared" si="48"/>
        <v>17146</v>
      </c>
      <c r="E76" s="88">
        <f t="shared" si="48"/>
        <v>17730</v>
      </c>
      <c r="F76" s="308">
        <f t="shared" ref="F76:G76" si="49">F48+F47</f>
        <v>18254</v>
      </c>
      <c r="G76" s="86">
        <f t="shared" si="49"/>
        <v>18939</v>
      </c>
      <c r="H76" s="21"/>
      <c r="J76" s="24" t="s">
        <v>68</v>
      </c>
      <c r="K76" s="33">
        <f>ESA2010_nov24!C76-A_PS_25!B76</f>
        <v>0</v>
      </c>
      <c r="L76" s="33">
        <f>ESA2010_nov24!D76-A_PS_25!C76</f>
        <v>101</v>
      </c>
      <c r="M76" s="33">
        <f>ESA2010_nov24!E76-A_PS_25!D76</f>
        <v>14816</v>
      </c>
      <c r="N76" s="34">
        <f>ESA2010_nov24!F76-A_PS_25!E76</f>
        <v>14961</v>
      </c>
      <c r="O76" s="34">
        <f>ESA2010_nov24!G76-A_PS_25!F76</f>
        <v>3758</v>
      </c>
      <c r="P76" s="26">
        <f>ESA2010_nov24!H76-A_PS_25!G76</f>
        <v>3605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4.25" customHeight="1" thickBot="1" x14ac:dyDescent="0.3">
      <c r="A77" s="275" t="s">
        <v>69</v>
      </c>
      <c r="B77" s="92">
        <f t="shared" ref="B77:E77" si="50">B61</f>
        <v>15340056.708080027</v>
      </c>
      <c r="C77" s="92">
        <f t="shared" si="50"/>
        <v>17067454</v>
      </c>
      <c r="D77" s="92">
        <f t="shared" si="50"/>
        <v>18088004</v>
      </c>
      <c r="E77" s="92">
        <f t="shared" si="50"/>
        <v>18919223</v>
      </c>
      <c r="F77" s="318">
        <f t="shared" ref="F77:G77" si="51">F61</f>
        <v>19672734</v>
      </c>
      <c r="G77" s="90">
        <f t="shared" si="51"/>
        <v>19984063</v>
      </c>
      <c r="H77" s="21"/>
      <c r="J77" s="89" t="s">
        <v>69</v>
      </c>
      <c r="K77" s="92">
        <f t="shared" ref="K77:M77" si="52">K61</f>
        <v>1.0676197707653046E-3</v>
      </c>
      <c r="L77" s="92">
        <f t="shared" si="52"/>
        <v>102801</v>
      </c>
      <c r="M77" s="92">
        <f t="shared" si="52"/>
        <v>21428</v>
      </c>
      <c r="N77" s="92">
        <f t="shared" ref="N77:P77" si="53">N61</f>
        <v>107668</v>
      </c>
      <c r="O77" s="92">
        <f t="shared" si="53"/>
        <v>268504</v>
      </c>
      <c r="P77" s="90">
        <f t="shared" si="53"/>
        <v>322401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4.25" customHeight="1" thickBot="1" x14ac:dyDescent="0.3">
      <c r="A78" s="276" t="s">
        <v>70</v>
      </c>
      <c r="B78" s="83">
        <f t="shared" ref="B78:E78" si="54">B69+B77</f>
        <v>38778602.543941304</v>
      </c>
      <c r="C78" s="83">
        <f t="shared" si="54"/>
        <v>41571842</v>
      </c>
      <c r="D78" s="83">
        <f t="shared" si="54"/>
        <v>43853774</v>
      </c>
      <c r="E78" s="83">
        <f t="shared" si="54"/>
        <v>45397320</v>
      </c>
      <c r="F78" s="243">
        <f t="shared" ref="F78:G78" si="55">F69+F77</f>
        <v>46740510</v>
      </c>
      <c r="G78" s="81">
        <f t="shared" si="55"/>
        <v>47980758</v>
      </c>
      <c r="H78" s="21"/>
      <c r="J78" s="94" t="s">
        <v>70</v>
      </c>
      <c r="K78" s="83">
        <f t="shared" ref="K78:M78" si="56">+K77+K69</f>
        <v>-198037.8639483536</v>
      </c>
      <c r="L78" s="83">
        <f t="shared" si="56"/>
        <v>267473</v>
      </c>
      <c r="M78" s="83">
        <f t="shared" si="56"/>
        <v>2192890.7928294372</v>
      </c>
      <c r="N78" s="83">
        <f t="shared" ref="N78:P78" si="57">+N77+N69</f>
        <v>2777631.1503648786</v>
      </c>
      <c r="O78" s="83">
        <f t="shared" si="57"/>
        <v>2888123.6719840667</v>
      </c>
      <c r="P78" s="81">
        <f t="shared" si="57"/>
        <v>3053630.2169461707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96" customFormat="1" ht="13.5" customHeight="1" thickBot="1" x14ac:dyDescent="0.3">
      <c r="A79" s="97"/>
      <c r="B79" s="226"/>
      <c r="C79" s="226"/>
      <c r="D79" s="226"/>
      <c r="E79" s="226"/>
      <c r="F79" s="226"/>
      <c r="G79" s="226"/>
      <c r="H79" s="46"/>
      <c r="J79" s="97"/>
      <c r="K79" s="226"/>
      <c r="L79" s="226"/>
      <c r="M79" s="226"/>
      <c r="N79" s="226"/>
      <c r="O79" s="226"/>
      <c r="P79" s="226"/>
      <c r="Q79" s="99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4.25" customHeight="1" thickBot="1" x14ac:dyDescent="0.3">
      <c r="A80" s="100" t="s">
        <v>71</v>
      </c>
      <c r="B80" s="103">
        <f t="shared" ref="B80:E80" si="58">SUM(B81:B82)</f>
        <v>100869.76809</v>
      </c>
      <c r="C80" s="104">
        <f t="shared" si="58"/>
        <v>105114</v>
      </c>
      <c r="D80" s="104">
        <f t="shared" si="58"/>
        <v>110293</v>
      </c>
      <c r="E80" s="104">
        <f t="shared" si="58"/>
        <v>122528</v>
      </c>
      <c r="F80" s="202">
        <f t="shared" ref="F80:G80" si="59">SUM(F81:F82)</f>
        <v>128677</v>
      </c>
      <c r="G80" s="102">
        <f t="shared" si="59"/>
        <v>134462</v>
      </c>
      <c r="J80" s="105" t="s">
        <v>71</v>
      </c>
      <c r="K80" s="108">
        <f>ESA2010_nov24!C80-A_PS_25!B80</f>
        <v>0</v>
      </c>
      <c r="L80" s="108">
        <f>ESA2010_nov24!D80-A_PS_25!C80</f>
        <v>1377</v>
      </c>
      <c r="M80" s="108">
        <f>ESA2010_nov24!E80-A_PS_25!D80</f>
        <v>1310</v>
      </c>
      <c r="N80" s="108">
        <f>ESA2010_nov24!F80-A_PS_25!E80</f>
        <v>67283</v>
      </c>
      <c r="O80" s="108">
        <f>ESA2010_nov24!G80-A_PS_25!F80</f>
        <v>73619</v>
      </c>
      <c r="P80" s="109">
        <f>ESA2010_nov24!H80-A_PS_25!G80</f>
        <v>77945</v>
      </c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3.5" customHeight="1" x14ac:dyDescent="0.25">
      <c r="A81" s="110" t="s">
        <v>72</v>
      </c>
      <c r="B81" s="113">
        <v>47964.618560000003</v>
      </c>
      <c r="C81" s="114">
        <v>47423</v>
      </c>
      <c r="D81" s="114">
        <v>47797</v>
      </c>
      <c r="E81" s="114">
        <v>55773</v>
      </c>
      <c r="F81" s="333">
        <v>58909</v>
      </c>
      <c r="G81" s="112">
        <v>62133</v>
      </c>
      <c r="J81" s="115" t="s">
        <v>72</v>
      </c>
      <c r="K81" s="33">
        <f>ESA2010_nov24!C81-A_PS_25!B81</f>
        <v>0</v>
      </c>
      <c r="L81" s="33">
        <f>ESA2010_nov24!D81-A_PS_25!C81</f>
        <v>0</v>
      </c>
      <c r="M81" s="33">
        <f>ESA2010_nov24!E81-A_PS_25!D81</f>
        <v>36</v>
      </c>
      <c r="N81" s="34">
        <f>ESA2010_nov24!F81-A_PS_25!E81</f>
        <v>65913</v>
      </c>
      <c r="O81" s="34">
        <f>ESA2010_nov24!G81-A_PS_25!F81</f>
        <v>71797</v>
      </c>
      <c r="P81" s="26">
        <f>ESA2010_nov24!H81-A_PS_25!G81</f>
        <v>77415</v>
      </c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4.25" customHeight="1" thickBot="1" x14ac:dyDescent="0.3">
      <c r="A82" s="117" t="s">
        <v>73</v>
      </c>
      <c r="B82" s="120">
        <v>52905.149529999995</v>
      </c>
      <c r="C82" s="121">
        <v>57691</v>
      </c>
      <c r="D82" s="121">
        <v>62496</v>
      </c>
      <c r="E82" s="121">
        <v>66755</v>
      </c>
      <c r="F82" s="334">
        <v>69768</v>
      </c>
      <c r="G82" s="119">
        <v>72329</v>
      </c>
      <c r="J82" s="117" t="s">
        <v>73</v>
      </c>
      <c r="K82" s="33">
        <f>ESA2010_nov24!C82-A_PS_25!B82</f>
        <v>0</v>
      </c>
      <c r="L82" s="33">
        <f>ESA2010_nov24!D82-A_PS_25!C82</f>
        <v>1377</v>
      </c>
      <c r="M82" s="33">
        <f>ESA2010_nov24!E82-A_PS_25!D82</f>
        <v>1274</v>
      </c>
      <c r="N82" s="34">
        <f>ESA2010_nov24!F82-A_PS_25!E82</f>
        <v>1370</v>
      </c>
      <c r="O82" s="34">
        <f>ESA2010_nov24!G82-A_PS_25!F82</f>
        <v>1822</v>
      </c>
      <c r="P82" s="26">
        <f>ESA2010_nov24!H82-A_PS_25!G82</f>
        <v>530</v>
      </c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7.25" customHeight="1" thickBot="1" x14ac:dyDescent="0.35">
      <c r="A83" s="125"/>
      <c r="B83" s="231"/>
      <c r="C83" s="231"/>
      <c r="D83" s="231"/>
      <c r="E83" s="231"/>
      <c r="F83" s="231"/>
      <c r="G83" s="231"/>
      <c r="J83" s="127"/>
      <c r="K83" s="129"/>
      <c r="L83" s="129"/>
      <c r="M83" s="129"/>
      <c r="N83" s="129"/>
      <c r="O83" s="129"/>
      <c r="P83" s="129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130" customFormat="1" ht="14.25" customHeight="1" thickBot="1" x14ac:dyDescent="0.3">
      <c r="A84" s="105" t="s">
        <v>74</v>
      </c>
      <c r="B84" s="133">
        <v>1201647.102872381</v>
      </c>
      <c r="C84" s="134">
        <v>970333</v>
      </c>
      <c r="D84" s="135">
        <v>1071107</v>
      </c>
      <c r="E84" s="132">
        <v>1153678</v>
      </c>
      <c r="F84" s="132">
        <v>1189652</v>
      </c>
      <c r="G84" s="132">
        <v>1257499</v>
      </c>
      <c r="J84" s="105" t="s">
        <v>74</v>
      </c>
      <c r="K84" s="136">
        <f>ESA2010_nov24!C84-A_PS_25!B84</f>
        <v>0</v>
      </c>
      <c r="L84" s="134">
        <f>ESA2010_nov24!D84-A_PS_25!C84</f>
        <v>20704</v>
      </c>
      <c r="M84" s="135">
        <f>ESA2010_nov24!E84-A_PS_25!D84</f>
        <v>24348</v>
      </c>
      <c r="N84" s="135">
        <f>ESA2010_nov24!F84-A_PS_25!E84</f>
        <v>30848</v>
      </c>
      <c r="O84" s="135">
        <f>ESA2010_nov24!G84-A_PS_25!F84</f>
        <v>41805</v>
      </c>
      <c r="P84" s="132">
        <f>ESA2010_nov24!H84-A_PS_25!G84</f>
        <v>44968</v>
      </c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4.25" customHeight="1" thickBot="1" x14ac:dyDescent="0.3">
      <c r="B85" s="169"/>
      <c r="C85" s="169"/>
      <c r="D85" s="169"/>
      <c r="E85" s="169"/>
      <c r="F85" s="169"/>
      <c r="G85" s="169"/>
      <c r="K85" s="22"/>
      <c r="L85" s="22"/>
      <c r="M85" s="22"/>
      <c r="N85" s="22"/>
      <c r="O85" s="22"/>
      <c r="P85" s="22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3.5" customHeight="1" x14ac:dyDescent="0.25">
      <c r="A86" s="139" t="s">
        <v>75</v>
      </c>
      <c r="B86" s="142">
        <f t="shared" ref="B86:E86" si="60">SUM(B87,B90,B93)</f>
        <v>1157242.876291143</v>
      </c>
      <c r="C86" s="141">
        <f t="shared" si="60"/>
        <v>1190029</v>
      </c>
      <c r="D86" s="143">
        <f t="shared" si="60"/>
        <v>870679</v>
      </c>
      <c r="E86" s="143">
        <f t="shared" si="60"/>
        <v>890027</v>
      </c>
      <c r="F86" s="141">
        <f t="shared" ref="F86:G86" si="61">SUM(F87,F90,F93)</f>
        <v>908549</v>
      </c>
      <c r="G86" s="144">
        <f t="shared" si="61"/>
        <v>911657</v>
      </c>
      <c r="J86" s="139" t="s">
        <v>75</v>
      </c>
      <c r="K86" s="142">
        <f t="shared" ref="K86:M86" si="62">SUM(K87,K90,K93)</f>
        <v>121777.20899909784</v>
      </c>
      <c r="L86" s="141">
        <f t="shared" si="62"/>
        <v>123734.43489354487</v>
      </c>
      <c r="M86" s="143">
        <f t="shared" si="62"/>
        <v>-115358.34196588272</v>
      </c>
      <c r="N86" s="143">
        <f t="shared" ref="N86:P86" si="63">SUM(N87,N90,N93)</f>
        <v>-113372.33250253899</v>
      </c>
      <c r="O86" s="143">
        <f t="shared" si="63"/>
        <v>-113929.05786686701</v>
      </c>
      <c r="P86" s="144">
        <f t="shared" si="63"/>
        <v>-115223.58011816903</v>
      </c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3.5" customHeight="1" x14ac:dyDescent="0.25">
      <c r="A87" s="145" t="s">
        <v>76</v>
      </c>
      <c r="B87" s="148">
        <v>-3.0000000000000027E-2</v>
      </c>
      <c r="C87" s="149">
        <v>0</v>
      </c>
      <c r="D87" s="150">
        <v>0</v>
      </c>
      <c r="E87" s="150">
        <v>0</v>
      </c>
      <c r="F87" s="149">
        <v>0</v>
      </c>
      <c r="G87" s="147">
        <v>0</v>
      </c>
      <c r="J87" s="145" t="s">
        <v>76</v>
      </c>
      <c r="K87" s="148">
        <f t="shared" ref="K87:M87" si="64">SUM(K88:K89)</f>
        <v>2.4434999999999998</v>
      </c>
      <c r="L87" s="149">
        <f t="shared" si="64"/>
        <v>2.4434999999999998</v>
      </c>
      <c r="M87" s="150">
        <f t="shared" si="64"/>
        <v>2.4434999999999998</v>
      </c>
      <c r="N87" s="150">
        <f t="shared" ref="N87:P87" si="65">SUM(N88:N89)</f>
        <v>2.4434999999999998</v>
      </c>
      <c r="O87" s="150">
        <f t="shared" si="65"/>
        <v>2.4434999999999998</v>
      </c>
      <c r="P87" s="147">
        <f t="shared" si="65"/>
        <v>2.4434999999999998</v>
      </c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3.5" customHeight="1" x14ac:dyDescent="0.25">
      <c r="A88" s="151" t="s">
        <v>8</v>
      </c>
      <c r="B88" s="148">
        <v>-3.0000000000000027E-2</v>
      </c>
      <c r="C88" s="149">
        <v>0</v>
      </c>
      <c r="D88" s="150">
        <v>0</v>
      </c>
      <c r="E88" s="150">
        <v>0</v>
      </c>
      <c r="F88" s="149">
        <v>0</v>
      </c>
      <c r="G88" s="147">
        <v>0</v>
      </c>
      <c r="J88" s="151" t="s">
        <v>8</v>
      </c>
      <c r="K88" s="33">
        <f>ESA2010_nov24!C88-A_PS_25!B88</f>
        <v>0</v>
      </c>
      <c r="L88" s="33">
        <f>ESA2010_nov24!D88-A_PS_25!C88</f>
        <v>0</v>
      </c>
      <c r="M88" s="33">
        <f>ESA2010_nov24!E88-A_PS_25!D88</f>
        <v>0</v>
      </c>
      <c r="N88" s="34">
        <f>ESA2010_nov24!F88-A_PS_25!E88</f>
        <v>0</v>
      </c>
      <c r="O88" s="34">
        <f>ESA2010_nov24!G88-A_PS_25!F88</f>
        <v>0</v>
      </c>
      <c r="P88" s="26">
        <f>ESA2010_nov24!H88-A_PS_25!G88</f>
        <v>0</v>
      </c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3.5" customHeight="1" x14ac:dyDescent="0.25">
      <c r="A89" s="151" t="s">
        <v>9</v>
      </c>
      <c r="B89" s="148">
        <v>0</v>
      </c>
      <c r="C89" s="149">
        <v>0</v>
      </c>
      <c r="D89" s="150">
        <v>0</v>
      </c>
      <c r="E89" s="150">
        <v>0</v>
      </c>
      <c r="F89" s="149">
        <v>0</v>
      </c>
      <c r="G89" s="147">
        <v>0</v>
      </c>
      <c r="J89" s="151" t="s">
        <v>9</v>
      </c>
      <c r="K89" s="33">
        <f>ESA2010_nov24!C89-A_PS_25!B89</f>
        <v>2.4434999999999998</v>
      </c>
      <c r="L89" s="33">
        <f>ESA2010_nov24!D89-A_PS_25!C89</f>
        <v>2.4434999999999998</v>
      </c>
      <c r="M89" s="33">
        <f>ESA2010_nov24!E89-A_PS_25!D89</f>
        <v>2.4434999999999998</v>
      </c>
      <c r="N89" s="34">
        <f>ESA2010_nov24!F89-A_PS_25!E89</f>
        <v>2.4434999999999998</v>
      </c>
      <c r="O89" s="34">
        <f>ESA2010_nov24!G89-A_PS_25!F89</f>
        <v>2.4434999999999998</v>
      </c>
      <c r="P89" s="26">
        <f>ESA2010_nov24!H89-A_PS_25!G89</f>
        <v>2.4434999999999998</v>
      </c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3.5" customHeight="1" x14ac:dyDescent="0.25">
      <c r="A90" s="145" t="s">
        <v>77</v>
      </c>
      <c r="B90" s="154">
        <v>1148372.6981009003</v>
      </c>
      <c r="C90" s="47">
        <v>1161840</v>
      </c>
      <c r="D90" s="47">
        <v>848936</v>
      </c>
      <c r="E90" s="47">
        <v>852980</v>
      </c>
      <c r="F90" s="327">
        <v>856513</v>
      </c>
      <c r="G90" s="48">
        <v>860203</v>
      </c>
      <c r="J90" s="145" t="s">
        <v>77</v>
      </c>
      <c r="K90" s="155">
        <f t="shared" ref="K90:M90" si="66">SUM(K91:K92)</f>
        <v>121774.76549909785</v>
      </c>
      <c r="L90" s="47">
        <f t="shared" si="66"/>
        <v>123732</v>
      </c>
      <c r="M90" s="47">
        <f t="shared" si="66"/>
        <v>-115360.73187425322</v>
      </c>
      <c r="N90" s="47">
        <f t="shared" ref="N90:P90" si="67">SUM(N91:N92)</f>
        <v>-113374.38919267678</v>
      </c>
      <c r="O90" s="47">
        <f t="shared" si="67"/>
        <v>-113931.19697731908</v>
      </c>
      <c r="P90" s="48">
        <f t="shared" si="67"/>
        <v>-115226.33566821986</v>
      </c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3.5" customHeight="1" x14ac:dyDescent="0.25">
      <c r="A91" s="151" t="s">
        <v>8</v>
      </c>
      <c r="B91" s="148">
        <v>914952.2739842002</v>
      </c>
      <c r="C91" s="149">
        <v>926230</v>
      </c>
      <c r="D91" s="150">
        <v>673452</v>
      </c>
      <c r="E91" s="150">
        <v>676082</v>
      </c>
      <c r="F91" s="149">
        <v>678327</v>
      </c>
      <c r="G91" s="147">
        <v>680577</v>
      </c>
      <c r="J91" s="151" t="s">
        <v>8</v>
      </c>
      <c r="K91" s="33">
        <f>ESA2010_nov24!C91-A_PS_25!B91</f>
        <v>98830.353134019766</v>
      </c>
      <c r="L91" s="33">
        <f>ESA2010_nov24!D91-A_PS_25!C91</f>
        <v>81744</v>
      </c>
      <c r="M91" s="33">
        <f>ESA2010_nov24!E91-A_PS_25!D91</f>
        <v>-87329.546523603029</v>
      </c>
      <c r="N91" s="34">
        <f>ESA2010_nov24!F91-A_PS_25!E91</f>
        <v>-85429.468465563492</v>
      </c>
      <c r="O91" s="34">
        <f>ESA2010_nov24!G91-A_PS_25!F91</f>
        <v>-85539.929921115516</v>
      </c>
      <c r="P91" s="26">
        <f>ESA2010_nov24!H91-A_PS_25!G91</f>
        <v>-86119.800266081467</v>
      </c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4.25" customHeight="1" x14ac:dyDescent="0.25">
      <c r="A92" s="151" t="s">
        <v>9</v>
      </c>
      <c r="B92" s="148">
        <v>233420.42411669999</v>
      </c>
      <c r="C92" s="149">
        <v>235610</v>
      </c>
      <c r="D92" s="150">
        <v>175484</v>
      </c>
      <c r="E92" s="150">
        <v>176898</v>
      </c>
      <c r="F92" s="149">
        <v>178186</v>
      </c>
      <c r="G92" s="147">
        <v>179626</v>
      </c>
      <c r="J92" s="151" t="s">
        <v>9</v>
      </c>
      <c r="K92" s="33">
        <f>ESA2010_nov24!C92-A_PS_25!B92</f>
        <v>22944.412365078082</v>
      </c>
      <c r="L92" s="33">
        <f>ESA2010_nov24!D92-A_PS_25!C92</f>
        <v>41988</v>
      </c>
      <c r="M92" s="33">
        <f>ESA2010_nov24!E92-A_PS_25!D92</f>
        <v>-28031.185350650194</v>
      </c>
      <c r="N92" s="34">
        <f>ESA2010_nov24!F92-A_PS_25!E92</f>
        <v>-27944.920727113291</v>
      </c>
      <c r="O92" s="34">
        <f>ESA2010_nov24!G92-A_PS_25!F92</f>
        <v>-28391.267056203564</v>
      </c>
      <c r="P92" s="26">
        <f>ESA2010_nov24!H92-A_PS_25!G92</f>
        <v>-29106.535402138397</v>
      </c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3.5" customHeight="1" x14ac:dyDescent="0.25">
      <c r="A93" s="157" t="s">
        <v>78</v>
      </c>
      <c r="B93" s="160">
        <v>8870.208190242658</v>
      </c>
      <c r="C93" s="161">
        <v>28189</v>
      </c>
      <c r="D93" s="161">
        <v>21743</v>
      </c>
      <c r="E93" s="161">
        <v>37047</v>
      </c>
      <c r="F93" s="328">
        <v>52036</v>
      </c>
      <c r="G93" s="162">
        <v>51454</v>
      </c>
      <c r="J93" s="157" t="s">
        <v>78</v>
      </c>
      <c r="K93" s="163">
        <f t="shared" ref="K93:M93" si="68">SUM(K94:K95)</f>
        <v>0</v>
      </c>
      <c r="L93" s="161">
        <f t="shared" si="68"/>
        <v>-8.6064551260278677E-3</v>
      </c>
      <c r="M93" s="161">
        <f t="shared" si="68"/>
        <v>-5.3591629485708836E-2</v>
      </c>
      <c r="N93" s="161">
        <f t="shared" ref="N93:P93" si="69">SUM(N94:N95)</f>
        <v>-0.38680986220606428</v>
      </c>
      <c r="O93" s="161">
        <f t="shared" si="69"/>
        <v>-0.30438954791679862</v>
      </c>
      <c r="P93" s="162">
        <f t="shared" si="69"/>
        <v>0.31205005083756987</v>
      </c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3.5" customHeight="1" x14ac:dyDescent="0.25">
      <c r="A94" s="151" t="s">
        <v>8</v>
      </c>
      <c r="B94" s="154">
        <v>4874.6897137532187</v>
      </c>
      <c r="C94" s="154">
        <v>23676</v>
      </c>
      <c r="D94" s="154">
        <v>16800</v>
      </c>
      <c r="E94" s="224">
        <v>31733</v>
      </c>
      <c r="F94" s="155">
        <v>46538</v>
      </c>
      <c r="G94" s="153">
        <v>46938</v>
      </c>
      <c r="J94" s="151" t="s">
        <v>8</v>
      </c>
      <c r="K94" s="33">
        <f>ESA2010_nov24!C94-A_PS_25!B94</f>
        <v>0</v>
      </c>
      <c r="L94" s="33">
        <f>ESA2010_nov24!D94-A_PS_25!C94</f>
        <v>0</v>
      </c>
      <c r="M94" s="33">
        <f>ESA2010_nov24!E94-A_PS_25!D94</f>
        <v>0</v>
      </c>
      <c r="N94" s="34">
        <f>ESA2010_nov24!F94-A_PS_25!E94</f>
        <v>0</v>
      </c>
      <c r="O94" s="34">
        <f>ESA2010_nov24!G94-A_PS_25!F94</f>
        <v>0</v>
      </c>
      <c r="P94" s="26">
        <f>ESA2010_nov24!H94-A_PS_25!G94</f>
        <v>0</v>
      </c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3.5" customHeight="1" thickBot="1" x14ac:dyDescent="0.3">
      <c r="A95" s="164" t="s">
        <v>9</v>
      </c>
      <c r="B95" s="165">
        <v>3995.5184764894402</v>
      </c>
      <c r="C95" s="165">
        <v>4513</v>
      </c>
      <c r="D95" s="165">
        <v>4943</v>
      </c>
      <c r="E95" s="225">
        <v>5314</v>
      </c>
      <c r="F95" s="329">
        <v>5498</v>
      </c>
      <c r="G95" s="166">
        <v>4516</v>
      </c>
      <c r="J95" s="164" t="s">
        <v>9</v>
      </c>
      <c r="K95" s="33">
        <f>ESA2010_nov24!C95-A_PS_25!B95</f>
        <v>0</v>
      </c>
      <c r="L95" s="33">
        <f>ESA2010_nov24!D95-A_PS_25!C95</f>
        <v>-8.6064551260278677E-3</v>
      </c>
      <c r="M95" s="33">
        <f>ESA2010_nov24!E95-A_PS_25!D95</f>
        <v>-5.3591629485708836E-2</v>
      </c>
      <c r="N95" s="34">
        <f>ESA2010_nov24!F95-A_PS_25!E95</f>
        <v>-0.38680986220606428</v>
      </c>
      <c r="O95" s="34">
        <f>ESA2010_nov24!G95-A_PS_25!F95</f>
        <v>-0.30438954791679862</v>
      </c>
      <c r="P95" s="26">
        <f>ESA2010_nov24!H95-A_PS_25!G95</f>
        <v>0.31205005083756987</v>
      </c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3.5" customHeight="1" x14ac:dyDescent="0.25">
      <c r="A96" s="168" t="s">
        <v>79</v>
      </c>
      <c r="B96" s="138"/>
      <c r="C96" s="138"/>
      <c r="D96" s="138"/>
      <c r="E96" s="138"/>
      <c r="F96" s="138"/>
      <c r="G96" s="138"/>
    </row>
    <row r="97" spans="1:16" ht="13.5" customHeight="1" x14ac:dyDescent="0.25">
      <c r="A97" s="168" t="s">
        <v>80</v>
      </c>
      <c r="B97" s="138"/>
      <c r="C97" s="138"/>
      <c r="D97" s="138"/>
      <c r="E97" s="138"/>
      <c r="F97" s="138"/>
      <c r="G97" s="138"/>
      <c r="K97" s="138"/>
      <c r="L97" s="138"/>
      <c r="M97" s="138"/>
      <c r="N97" s="138"/>
      <c r="O97" s="138"/>
      <c r="P97" s="138"/>
    </row>
    <row r="98" spans="1:16" ht="13.5" customHeight="1" x14ac:dyDescent="0.25">
      <c r="A98" s="361" t="s">
        <v>81</v>
      </c>
      <c r="B98" s="361"/>
      <c r="C98" s="361"/>
      <c r="D98" s="361"/>
      <c r="E98" s="361"/>
      <c r="F98" s="353"/>
      <c r="G98" s="353"/>
      <c r="K98" s="138"/>
      <c r="L98" s="138"/>
      <c r="M98" s="138"/>
      <c r="N98" s="138"/>
      <c r="O98" s="138"/>
      <c r="P98" s="138"/>
    </row>
    <row r="99" spans="1:16" ht="13.5" customHeight="1" x14ac:dyDescent="0.25">
      <c r="A99" s="361"/>
      <c r="B99" s="361"/>
      <c r="C99" s="361"/>
      <c r="D99" s="361"/>
      <c r="E99" s="361"/>
      <c r="F99" s="353"/>
      <c r="G99" s="353"/>
      <c r="K99" s="138"/>
      <c r="L99" s="138"/>
      <c r="M99" s="138"/>
      <c r="N99" s="138"/>
      <c r="O99" s="138"/>
      <c r="P99" s="138"/>
    </row>
    <row r="100" spans="1:16" ht="13.5" customHeight="1" x14ac:dyDescent="0.25">
      <c r="A100" s="96"/>
      <c r="B100" s="169"/>
      <c r="C100" s="169"/>
      <c r="D100" s="169"/>
      <c r="E100" s="169"/>
      <c r="F100" s="169"/>
      <c r="G100" s="169"/>
      <c r="K100" s="138"/>
      <c r="L100" s="138"/>
      <c r="M100" s="138"/>
      <c r="N100" s="138"/>
      <c r="O100" s="138"/>
      <c r="P100" s="138"/>
    </row>
    <row r="101" spans="1:16" ht="13.5" customHeight="1" x14ac:dyDescent="0.25">
      <c r="B101" s="169"/>
      <c r="C101" s="169"/>
      <c r="D101" s="169"/>
      <c r="E101" s="169"/>
      <c r="F101" s="169"/>
      <c r="G101" s="169"/>
      <c r="K101" s="138"/>
      <c r="L101" s="138"/>
      <c r="M101" s="138"/>
      <c r="N101" s="138"/>
      <c r="O101" s="138"/>
      <c r="P101" s="138"/>
    </row>
    <row r="102" spans="1:16" ht="13.5" customHeight="1" x14ac:dyDescent="0.25">
      <c r="B102" s="169"/>
      <c r="C102" s="169"/>
      <c r="D102" s="169"/>
      <c r="E102" s="169"/>
      <c r="F102" s="169"/>
      <c r="G102" s="169"/>
      <c r="K102" s="138"/>
      <c r="L102" s="138"/>
      <c r="M102" s="138"/>
      <c r="N102" s="138"/>
      <c r="O102" s="138"/>
      <c r="P102" s="138"/>
    </row>
    <row r="103" spans="1:16" ht="13.5" customHeight="1" x14ac:dyDescent="0.25">
      <c r="B103" s="169"/>
      <c r="C103" s="169"/>
      <c r="D103" s="169"/>
      <c r="E103" s="169"/>
      <c r="F103" s="169"/>
      <c r="G103" s="169"/>
      <c r="K103" s="138"/>
      <c r="L103" s="138"/>
      <c r="M103" s="138"/>
      <c r="N103" s="138"/>
      <c r="O103" s="138"/>
      <c r="P103" s="138"/>
    </row>
    <row r="104" spans="1:16" ht="13.5" customHeight="1" x14ac:dyDescent="0.25">
      <c r="B104" s="169"/>
      <c r="C104" s="169"/>
      <c r="D104" s="169"/>
      <c r="E104" s="169"/>
      <c r="F104" s="169"/>
      <c r="G104" s="169"/>
      <c r="H104" s="169"/>
      <c r="K104" s="138"/>
      <c r="L104" s="138"/>
      <c r="M104" s="138"/>
      <c r="N104" s="138"/>
      <c r="O104" s="138"/>
      <c r="P104" s="138"/>
    </row>
    <row r="105" spans="1:16" ht="13.5" customHeight="1" x14ac:dyDescent="0.25">
      <c r="B105" s="169"/>
      <c r="C105" s="169"/>
      <c r="D105" s="169"/>
      <c r="E105" s="169"/>
      <c r="F105" s="169"/>
      <c r="G105" s="169"/>
      <c r="K105" s="138"/>
      <c r="L105" s="138"/>
      <c r="M105" s="138"/>
      <c r="N105" s="138"/>
      <c r="O105" s="138"/>
      <c r="P105" s="138"/>
    </row>
    <row r="106" spans="1:16" ht="13.5" customHeight="1" x14ac:dyDescent="0.25">
      <c r="B106" s="169"/>
      <c r="C106" s="169"/>
      <c r="D106" s="169"/>
      <c r="E106" s="169"/>
      <c r="F106" s="169"/>
      <c r="G106" s="169"/>
      <c r="K106" s="138"/>
      <c r="L106" s="138"/>
      <c r="M106" s="138"/>
      <c r="N106" s="138"/>
      <c r="O106" s="138"/>
      <c r="P106" s="138"/>
    </row>
    <row r="107" spans="1:16" ht="13.5" customHeight="1" x14ac:dyDescent="0.25">
      <c r="B107" s="169"/>
      <c r="C107" s="169"/>
      <c r="D107" s="169"/>
      <c r="E107" s="169"/>
      <c r="F107" s="169"/>
      <c r="G107" s="169"/>
      <c r="K107" s="138"/>
      <c r="L107" s="138"/>
      <c r="M107" s="138"/>
      <c r="N107" s="138"/>
      <c r="O107" s="138"/>
      <c r="P107" s="138"/>
    </row>
    <row r="108" spans="1:16" ht="13.5" customHeight="1" x14ac:dyDescent="0.25">
      <c r="B108" s="169"/>
      <c r="C108" s="169"/>
      <c r="D108" s="169"/>
      <c r="E108" s="169"/>
      <c r="F108" s="169"/>
      <c r="G108" s="169"/>
      <c r="K108" s="138"/>
      <c r="L108" s="138"/>
      <c r="M108" s="138"/>
      <c r="N108" s="138"/>
      <c r="O108" s="138"/>
      <c r="P108" s="138"/>
    </row>
    <row r="109" spans="1:16" ht="13.5" customHeight="1" x14ac:dyDescent="0.25">
      <c r="B109" s="169"/>
      <c r="C109" s="169"/>
      <c r="D109" s="169"/>
      <c r="E109" s="169"/>
      <c r="F109" s="169"/>
      <c r="G109" s="169"/>
      <c r="K109" s="138"/>
      <c r="L109" s="138"/>
      <c r="M109" s="138"/>
      <c r="N109" s="138"/>
      <c r="O109" s="138"/>
      <c r="P109" s="138"/>
    </row>
    <row r="110" spans="1:16" ht="13.5" customHeight="1" x14ac:dyDescent="0.25">
      <c r="B110" s="169"/>
      <c r="C110" s="169"/>
      <c r="D110" s="169"/>
      <c r="E110" s="169"/>
      <c r="F110" s="169"/>
      <c r="G110" s="169"/>
      <c r="K110" s="138"/>
      <c r="L110" s="138"/>
      <c r="M110" s="138"/>
      <c r="N110" s="138"/>
      <c r="O110" s="138"/>
      <c r="P110" s="138"/>
    </row>
    <row r="111" spans="1:16" ht="13.5" customHeight="1" x14ac:dyDescent="0.25">
      <c r="B111" s="169"/>
      <c r="C111" s="169"/>
      <c r="D111" s="169"/>
      <c r="E111" s="169"/>
      <c r="F111" s="169"/>
      <c r="G111" s="169"/>
      <c r="K111" s="138"/>
      <c r="L111" s="138"/>
      <c r="M111" s="138"/>
      <c r="N111" s="138"/>
      <c r="O111" s="138"/>
      <c r="P111" s="138"/>
    </row>
    <row r="112" spans="1:16" ht="13.5" customHeight="1" x14ac:dyDescent="0.25">
      <c r="B112" s="169"/>
      <c r="C112" s="169"/>
      <c r="D112" s="169"/>
      <c r="E112" s="169"/>
      <c r="F112" s="169"/>
      <c r="G112" s="169"/>
      <c r="K112" s="138"/>
      <c r="L112" s="138"/>
      <c r="M112" s="138"/>
      <c r="N112" s="138"/>
      <c r="O112" s="138"/>
      <c r="P112" s="138"/>
    </row>
    <row r="113" spans="2:16" ht="13.5" customHeight="1" x14ac:dyDescent="0.25">
      <c r="B113" s="169"/>
      <c r="C113" s="169"/>
      <c r="D113" s="169"/>
      <c r="E113" s="169"/>
      <c r="F113" s="169"/>
      <c r="G113" s="169"/>
      <c r="K113" s="138"/>
      <c r="L113" s="138"/>
      <c r="M113" s="138"/>
      <c r="N113" s="138"/>
      <c r="O113" s="138"/>
      <c r="P113" s="138"/>
    </row>
    <row r="114" spans="2:16" ht="13.5" customHeight="1" x14ac:dyDescent="0.25">
      <c r="B114" s="169"/>
      <c r="C114" s="169"/>
      <c r="D114" s="169"/>
      <c r="E114" s="169"/>
      <c r="F114" s="169"/>
      <c r="G114" s="169"/>
      <c r="K114" s="138"/>
      <c r="L114" s="138"/>
      <c r="M114" s="138"/>
      <c r="N114" s="138"/>
      <c r="O114" s="138"/>
      <c r="P114" s="138"/>
    </row>
    <row r="115" spans="2:16" ht="13.5" customHeight="1" x14ac:dyDescent="0.25">
      <c r="B115" s="169"/>
      <c r="C115" s="169"/>
      <c r="D115" s="169"/>
      <c r="E115" s="169"/>
      <c r="F115" s="169"/>
      <c r="G115" s="169"/>
      <c r="K115" s="138"/>
      <c r="L115" s="138"/>
      <c r="M115" s="138"/>
      <c r="N115" s="138"/>
      <c r="O115" s="138"/>
      <c r="P115" s="138"/>
    </row>
    <row r="116" spans="2:16" ht="13.5" customHeight="1" x14ac:dyDescent="0.25">
      <c r="B116" s="169"/>
      <c r="C116" s="169"/>
      <c r="D116" s="169"/>
      <c r="E116" s="169"/>
      <c r="F116" s="169"/>
      <c r="G116" s="169"/>
    </row>
    <row r="117" spans="2:16" ht="13.5" customHeight="1" x14ac:dyDescent="0.25">
      <c r="B117" s="169"/>
      <c r="C117" s="169"/>
      <c r="D117" s="169"/>
      <c r="E117" s="169"/>
      <c r="F117" s="169"/>
      <c r="G117" s="169"/>
    </row>
    <row r="118" spans="2:16" ht="13.5" customHeight="1" x14ac:dyDescent="0.25">
      <c r="B118" s="169"/>
      <c r="C118" s="169"/>
      <c r="D118" s="169"/>
      <c r="E118" s="169"/>
      <c r="F118" s="169"/>
      <c r="G118" s="169"/>
    </row>
    <row r="119" spans="2:16" ht="13.5" customHeight="1" x14ac:dyDescent="0.25">
      <c r="B119" s="169"/>
      <c r="C119" s="169"/>
      <c r="D119" s="169"/>
      <c r="E119" s="169"/>
      <c r="F119" s="169"/>
      <c r="G119" s="169"/>
    </row>
    <row r="120" spans="2:16" ht="13.5" customHeight="1" x14ac:dyDescent="0.25">
      <c r="B120" s="169"/>
      <c r="C120" s="169"/>
      <c r="D120" s="169"/>
      <c r="E120" s="169"/>
      <c r="F120" s="169"/>
      <c r="G120" s="169"/>
    </row>
    <row r="121" spans="2:16" ht="13.5" customHeight="1" x14ac:dyDescent="0.25">
      <c r="B121" s="169"/>
      <c r="C121" s="169"/>
      <c r="D121" s="169"/>
      <c r="E121" s="169"/>
      <c r="F121" s="169"/>
      <c r="G121" s="169"/>
    </row>
    <row r="122" spans="2:16" ht="13.5" customHeight="1" x14ac:dyDescent="0.25">
      <c r="B122" s="169"/>
      <c r="C122" s="169"/>
      <c r="D122" s="169"/>
      <c r="E122" s="169"/>
      <c r="F122" s="169"/>
      <c r="G122" s="169"/>
    </row>
    <row r="123" spans="2:16" ht="13.5" customHeight="1" x14ac:dyDescent="0.25">
      <c r="B123" s="169"/>
      <c r="C123" s="169"/>
      <c r="D123" s="169"/>
      <c r="E123" s="169"/>
      <c r="F123" s="169"/>
      <c r="G123" s="169"/>
    </row>
    <row r="124" spans="2:16" ht="13.5" customHeight="1" x14ac:dyDescent="0.25">
      <c r="B124" s="169"/>
      <c r="C124" s="169"/>
      <c r="D124" s="169"/>
      <c r="E124" s="169"/>
      <c r="F124" s="169"/>
      <c r="G124" s="169"/>
    </row>
    <row r="125" spans="2:16" ht="13.5" customHeight="1" x14ac:dyDescent="0.25">
      <c r="B125" s="169"/>
      <c r="C125" s="169"/>
      <c r="D125" s="169"/>
      <c r="E125" s="169"/>
      <c r="F125" s="169"/>
      <c r="G125" s="169"/>
    </row>
    <row r="126" spans="2:16" ht="13.5" customHeight="1" x14ac:dyDescent="0.25">
      <c r="B126" s="169"/>
      <c r="C126" s="169"/>
      <c r="D126" s="169"/>
      <c r="E126" s="169"/>
      <c r="F126" s="169"/>
      <c r="G126" s="169"/>
    </row>
    <row r="127" spans="2:16" ht="13.5" customHeight="1" x14ac:dyDescent="0.25">
      <c r="B127" s="169"/>
      <c r="C127" s="169"/>
      <c r="D127" s="169"/>
      <c r="E127" s="169"/>
      <c r="F127" s="169"/>
      <c r="G127" s="169"/>
    </row>
    <row r="128" spans="2:16" ht="13.5" customHeight="1" x14ac:dyDescent="0.25">
      <c r="B128" s="169"/>
      <c r="C128" s="169"/>
      <c r="D128" s="169"/>
      <c r="E128" s="169"/>
      <c r="F128" s="169"/>
      <c r="G128" s="169"/>
    </row>
    <row r="129" spans="2:7" ht="13.5" customHeight="1" x14ac:dyDescent="0.25">
      <c r="B129" s="169"/>
      <c r="C129" s="169"/>
      <c r="D129" s="169"/>
      <c r="E129" s="169"/>
      <c r="F129" s="169"/>
      <c r="G129" s="169"/>
    </row>
    <row r="130" spans="2:7" ht="13.5" customHeight="1" x14ac:dyDescent="0.25">
      <c r="B130" s="169"/>
      <c r="C130" s="169"/>
      <c r="D130" s="169"/>
      <c r="E130" s="169"/>
      <c r="F130" s="169"/>
      <c r="G130" s="169"/>
    </row>
    <row r="131" spans="2:7" ht="13.5" customHeight="1" x14ac:dyDescent="0.25">
      <c r="B131" s="169"/>
      <c r="C131" s="169"/>
      <c r="D131" s="169"/>
      <c r="E131" s="169"/>
      <c r="F131" s="169"/>
      <c r="G131" s="169"/>
    </row>
    <row r="132" spans="2:7" ht="13.5" customHeight="1" x14ac:dyDescent="0.25">
      <c r="B132" s="169"/>
      <c r="C132" s="169"/>
      <c r="D132" s="169"/>
      <c r="E132" s="169"/>
      <c r="F132" s="169"/>
      <c r="G132" s="169"/>
    </row>
    <row r="133" spans="2:7" ht="13.5" customHeight="1" x14ac:dyDescent="0.25">
      <c r="B133" s="169"/>
      <c r="C133" s="169"/>
      <c r="D133" s="169"/>
      <c r="E133" s="169"/>
      <c r="F133" s="169"/>
      <c r="G133" s="169"/>
    </row>
    <row r="134" spans="2:7" ht="13.5" customHeight="1" x14ac:dyDescent="0.25">
      <c r="B134" s="169"/>
      <c r="C134" s="169"/>
      <c r="D134" s="169"/>
      <c r="E134" s="169"/>
      <c r="F134" s="169"/>
      <c r="G134" s="169"/>
    </row>
    <row r="135" spans="2:7" ht="13.5" customHeight="1" x14ac:dyDescent="0.25">
      <c r="B135" s="169"/>
      <c r="C135" s="169"/>
      <c r="D135" s="169"/>
      <c r="E135" s="169"/>
      <c r="F135" s="169"/>
      <c r="G135" s="169"/>
    </row>
    <row r="136" spans="2:7" ht="13.5" customHeight="1" x14ac:dyDescent="0.25">
      <c r="B136" s="169"/>
      <c r="C136" s="169"/>
      <c r="D136" s="169"/>
      <c r="E136" s="169"/>
      <c r="F136" s="169"/>
      <c r="G136" s="169"/>
    </row>
    <row r="137" spans="2:7" ht="13.5" customHeight="1" x14ac:dyDescent="0.25">
      <c r="B137" s="169"/>
      <c r="C137" s="169"/>
      <c r="D137" s="169"/>
      <c r="E137" s="169"/>
      <c r="F137" s="169"/>
      <c r="G137" s="169"/>
    </row>
    <row r="138" spans="2:7" ht="13.5" customHeight="1" x14ac:dyDescent="0.25">
      <c r="B138" s="169"/>
      <c r="C138" s="169"/>
      <c r="D138" s="169"/>
      <c r="E138" s="169"/>
      <c r="F138" s="169"/>
      <c r="G138" s="169"/>
    </row>
    <row r="139" spans="2:7" ht="13.5" customHeight="1" x14ac:dyDescent="0.25">
      <c r="B139" s="169"/>
      <c r="C139" s="169"/>
      <c r="D139" s="169"/>
      <c r="E139" s="169"/>
      <c r="F139" s="169"/>
      <c r="G139" s="169"/>
    </row>
    <row r="140" spans="2:7" ht="13.5" customHeight="1" x14ac:dyDescent="0.25">
      <c r="B140" s="169"/>
      <c r="C140" s="169"/>
      <c r="D140" s="169"/>
      <c r="E140" s="169"/>
      <c r="F140" s="169"/>
      <c r="G140" s="169"/>
    </row>
    <row r="141" spans="2:7" ht="13.5" customHeight="1" x14ac:dyDescent="0.25">
      <c r="B141" s="169"/>
      <c r="C141" s="169"/>
      <c r="D141" s="169"/>
      <c r="E141" s="169"/>
      <c r="F141" s="169"/>
      <c r="G141" s="169"/>
    </row>
    <row r="142" spans="2:7" ht="13.5" customHeight="1" x14ac:dyDescent="0.25">
      <c r="B142" s="169"/>
      <c r="C142" s="169"/>
      <c r="D142" s="169"/>
      <c r="E142" s="169"/>
      <c r="F142" s="169"/>
      <c r="G142" s="169"/>
    </row>
    <row r="143" spans="2:7" ht="13.5" customHeight="1" x14ac:dyDescent="0.25">
      <c r="B143" s="169"/>
      <c r="C143" s="169"/>
      <c r="D143" s="169"/>
      <c r="E143" s="169"/>
      <c r="F143" s="169"/>
      <c r="G143" s="169"/>
    </row>
    <row r="144" spans="2:7" ht="13.5" customHeight="1" x14ac:dyDescent="0.25">
      <c r="B144" s="169"/>
      <c r="C144" s="169"/>
      <c r="D144" s="169"/>
      <c r="E144" s="169"/>
      <c r="F144" s="169"/>
      <c r="G144" s="169"/>
    </row>
    <row r="145" spans="2:7" ht="13.5" customHeight="1" x14ac:dyDescent="0.25">
      <c r="B145" s="169"/>
      <c r="C145" s="169"/>
      <c r="D145" s="169"/>
      <c r="E145" s="169"/>
      <c r="F145" s="169"/>
      <c r="G145" s="169"/>
    </row>
    <row r="146" spans="2:7" ht="13.5" customHeight="1" x14ac:dyDescent="0.25">
      <c r="B146" s="169"/>
      <c r="C146" s="169"/>
      <c r="D146" s="169"/>
      <c r="E146" s="169"/>
      <c r="F146" s="169"/>
      <c r="G146" s="169"/>
    </row>
    <row r="147" spans="2:7" ht="13.5" customHeight="1" x14ac:dyDescent="0.25">
      <c r="B147" s="169"/>
      <c r="C147" s="169"/>
      <c r="D147" s="169"/>
      <c r="E147" s="169"/>
      <c r="F147" s="169"/>
      <c r="G147" s="169"/>
    </row>
    <row r="148" spans="2:7" ht="13.5" customHeight="1" x14ac:dyDescent="0.25">
      <c r="B148" s="169"/>
      <c r="C148" s="169"/>
      <c r="D148" s="169"/>
      <c r="E148" s="169"/>
      <c r="F148" s="169"/>
      <c r="G148" s="169"/>
    </row>
    <row r="149" spans="2:7" ht="13.5" customHeight="1" x14ac:dyDescent="0.25">
      <c r="B149" s="169"/>
      <c r="C149" s="169"/>
      <c r="D149" s="169"/>
      <c r="E149" s="169"/>
      <c r="F149" s="169"/>
      <c r="G149" s="169"/>
    </row>
    <row r="150" spans="2:7" ht="13.5" customHeight="1" x14ac:dyDescent="0.25">
      <c r="B150" s="169"/>
      <c r="C150" s="169"/>
      <c r="D150" s="169"/>
      <c r="E150" s="169"/>
      <c r="F150" s="169"/>
      <c r="G150" s="169"/>
    </row>
    <row r="151" spans="2:7" ht="13.5" customHeight="1" x14ac:dyDescent="0.25">
      <c r="B151" s="169"/>
      <c r="C151" s="169"/>
      <c r="D151" s="169"/>
      <c r="E151" s="169"/>
      <c r="F151" s="169"/>
      <c r="G151" s="169"/>
    </row>
    <row r="152" spans="2:7" ht="13.5" customHeight="1" x14ac:dyDescent="0.25">
      <c r="B152" s="169"/>
      <c r="C152" s="169"/>
      <c r="D152" s="169"/>
      <c r="E152" s="169"/>
      <c r="F152" s="169"/>
      <c r="G152" s="169"/>
    </row>
    <row r="153" spans="2:7" ht="13.5" customHeight="1" x14ac:dyDescent="0.25">
      <c r="B153" s="169"/>
      <c r="C153" s="169"/>
      <c r="D153" s="169"/>
      <c r="E153" s="169"/>
      <c r="F153" s="169"/>
      <c r="G153" s="169"/>
    </row>
    <row r="154" spans="2:7" ht="13.5" customHeight="1" x14ac:dyDescent="0.25">
      <c r="B154" s="169"/>
      <c r="C154" s="169"/>
      <c r="D154" s="169"/>
      <c r="E154" s="169"/>
      <c r="F154" s="169"/>
      <c r="G154" s="169"/>
    </row>
    <row r="155" spans="2:7" ht="13.5" customHeight="1" x14ac:dyDescent="0.25">
      <c r="B155" s="169"/>
      <c r="C155" s="169"/>
      <c r="D155" s="169"/>
      <c r="E155" s="169"/>
      <c r="F155" s="169"/>
      <c r="G155" s="169"/>
    </row>
    <row r="156" spans="2:7" ht="13.5" customHeight="1" x14ac:dyDescent="0.25">
      <c r="B156" s="169"/>
      <c r="C156" s="169"/>
      <c r="D156" s="169"/>
      <c r="E156" s="169"/>
      <c r="F156" s="169"/>
      <c r="G156" s="169"/>
    </row>
    <row r="157" spans="2:7" ht="13.5" customHeight="1" x14ac:dyDescent="0.25">
      <c r="B157" s="169"/>
      <c r="C157" s="169"/>
      <c r="D157" s="169"/>
      <c r="E157" s="169"/>
      <c r="F157" s="169"/>
      <c r="G157" s="169"/>
    </row>
    <row r="158" spans="2:7" ht="13.5" customHeight="1" x14ac:dyDescent="0.25">
      <c r="B158" s="169"/>
      <c r="C158" s="169"/>
      <c r="D158" s="169"/>
      <c r="E158" s="169"/>
      <c r="F158" s="169"/>
      <c r="G158" s="169"/>
    </row>
    <row r="159" spans="2:7" ht="13.5" customHeight="1" x14ac:dyDescent="0.25">
      <c r="B159" s="169"/>
      <c r="C159" s="169"/>
      <c r="D159" s="169"/>
      <c r="E159" s="169"/>
      <c r="F159" s="169"/>
      <c r="G159" s="169"/>
    </row>
    <row r="160" spans="2:7" ht="13.5" customHeight="1" x14ac:dyDescent="0.25">
      <c r="B160" s="169"/>
      <c r="C160" s="169"/>
      <c r="D160" s="169"/>
      <c r="E160" s="169"/>
      <c r="F160" s="169"/>
      <c r="G160" s="169"/>
    </row>
    <row r="161" spans="2:7" ht="13.5" customHeight="1" x14ac:dyDescent="0.25">
      <c r="B161" s="169"/>
      <c r="C161" s="169"/>
      <c r="D161" s="169"/>
      <c r="E161" s="169"/>
      <c r="F161" s="169"/>
      <c r="G161" s="169"/>
    </row>
    <row r="162" spans="2:7" ht="13.5" customHeight="1" x14ac:dyDescent="0.25">
      <c r="B162" s="169"/>
      <c r="C162" s="169"/>
      <c r="D162" s="169"/>
      <c r="E162" s="169"/>
      <c r="F162" s="169"/>
      <c r="G162" s="169"/>
    </row>
    <row r="163" spans="2:7" ht="13.5" customHeight="1" x14ac:dyDescent="0.25">
      <c r="B163" s="169"/>
      <c r="C163" s="169"/>
      <c r="D163" s="169"/>
      <c r="E163" s="169"/>
      <c r="F163" s="169"/>
      <c r="G163" s="169"/>
    </row>
    <row r="164" spans="2:7" ht="13.5" customHeight="1" x14ac:dyDescent="0.25">
      <c r="B164" s="169"/>
      <c r="C164" s="169"/>
      <c r="D164" s="169"/>
      <c r="E164" s="169"/>
      <c r="F164" s="169"/>
      <c r="G164" s="169"/>
    </row>
    <row r="165" spans="2:7" ht="13.5" customHeight="1" x14ac:dyDescent="0.25">
      <c r="B165" s="169"/>
      <c r="C165" s="169"/>
      <c r="D165" s="169"/>
      <c r="E165" s="169"/>
      <c r="F165" s="169"/>
      <c r="G165" s="169"/>
    </row>
    <row r="166" spans="2:7" ht="13.5" customHeight="1" x14ac:dyDescent="0.25">
      <c r="B166" s="169"/>
      <c r="C166" s="169"/>
      <c r="D166" s="169"/>
      <c r="E166" s="169"/>
      <c r="F166" s="169"/>
      <c r="G166" s="169"/>
    </row>
    <row r="167" spans="2:7" ht="13.5" customHeight="1" x14ac:dyDescent="0.25">
      <c r="B167" s="169"/>
      <c r="C167" s="169"/>
      <c r="D167" s="169"/>
      <c r="E167" s="169"/>
      <c r="F167" s="169"/>
      <c r="G167" s="169"/>
    </row>
    <row r="168" spans="2:7" ht="13.5" customHeight="1" x14ac:dyDescent="0.25">
      <c r="B168" s="169"/>
      <c r="C168" s="169"/>
      <c r="D168" s="169"/>
      <c r="E168" s="169"/>
      <c r="F168" s="169"/>
      <c r="G168" s="169"/>
    </row>
    <row r="169" spans="2:7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/>
      <c r="G169" s="169"/>
    </row>
    <row r="170" spans="2:7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/>
      <c r="G170" s="169"/>
    </row>
    <row r="171" spans="2:7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/>
      <c r="G171" s="169"/>
    </row>
    <row r="172" spans="2:7" ht="13.5" customHeight="1" x14ac:dyDescent="0.25">
      <c r="B172" s="169">
        <v>0</v>
      </c>
      <c r="C172" s="169">
        <v>0</v>
      </c>
      <c r="D172" s="169">
        <v>0</v>
      </c>
      <c r="E172" s="169">
        <v>0</v>
      </c>
      <c r="F172" s="169"/>
      <c r="G172" s="169"/>
    </row>
    <row r="173" spans="2:7" ht="13.5" customHeight="1" x14ac:dyDescent="0.25">
      <c r="B173" s="169"/>
      <c r="C173" s="169"/>
      <c r="D173" s="169"/>
      <c r="E173" s="169"/>
      <c r="F173" s="169"/>
      <c r="G173" s="169"/>
    </row>
    <row r="174" spans="2:7" ht="13.5" customHeight="1" x14ac:dyDescent="0.25">
      <c r="B174" s="169"/>
      <c r="C174" s="169"/>
      <c r="D174" s="169"/>
      <c r="E174" s="169"/>
      <c r="F174" s="169"/>
      <c r="G174" s="169"/>
    </row>
    <row r="175" spans="2:7" ht="13.5" customHeight="1" x14ac:dyDescent="0.25">
      <c r="B175" s="169"/>
      <c r="C175" s="169"/>
      <c r="D175" s="169"/>
      <c r="E175" s="169"/>
      <c r="F175" s="169"/>
      <c r="G175" s="169"/>
    </row>
    <row r="176" spans="2:7" ht="13.5" customHeight="1" x14ac:dyDescent="0.25">
      <c r="B176" s="169"/>
      <c r="C176" s="169"/>
      <c r="D176" s="169"/>
      <c r="E176" s="169"/>
      <c r="F176" s="169"/>
      <c r="G176" s="169"/>
    </row>
    <row r="177" spans="2:7" ht="13.5" customHeight="1" x14ac:dyDescent="0.25">
      <c r="B177" s="169"/>
      <c r="C177" s="169"/>
      <c r="D177" s="169"/>
      <c r="E177" s="169"/>
      <c r="F177" s="169"/>
      <c r="G177" s="169"/>
    </row>
    <row r="178" spans="2:7" ht="13.5" customHeight="1" x14ac:dyDescent="0.25">
      <c r="B178" s="169"/>
      <c r="C178" s="169"/>
      <c r="D178" s="169"/>
      <c r="E178" s="169"/>
      <c r="F178" s="169"/>
      <c r="G178" s="169"/>
    </row>
    <row r="179" spans="2:7" ht="13.5" customHeight="1" x14ac:dyDescent="0.25">
      <c r="B179" s="169"/>
      <c r="C179" s="169"/>
      <c r="D179" s="169"/>
      <c r="E179" s="169"/>
      <c r="F179" s="169"/>
      <c r="G179" s="169"/>
    </row>
    <row r="180" spans="2:7" ht="13.5" customHeight="1" x14ac:dyDescent="0.25">
      <c r="B180" s="169"/>
      <c r="C180" s="169"/>
      <c r="D180" s="169"/>
      <c r="E180" s="169"/>
      <c r="F180" s="169"/>
      <c r="G180" s="169"/>
    </row>
    <row r="181" spans="2:7" ht="13.5" customHeight="1" x14ac:dyDescent="0.25">
      <c r="B181" s="169"/>
      <c r="C181" s="169"/>
      <c r="D181" s="169"/>
      <c r="E181" s="169"/>
      <c r="F181" s="169"/>
      <c r="G181" s="169"/>
    </row>
    <row r="182" spans="2:7" ht="13.5" customHeight="1" x14ac:dyDescent="0.25">
      <c r="B182" s="169"/>
      <c r="C182" s="169"/>
      <c r="D182" s="169"/>
      <c r="E182" s="169"/>
      <c r="F182" s="169"/>
      <c r="G182" s="169"/>
    </row>
    <row r="183" spans="2:7" ht="13.5" customHeight="1" x14ac:dyDescent="0.25">
      <c r="B183" s="169"/>
      <c r="C183" s="169"/>
      <c r="D183" s="169"/>
      <c r="E183" s="169"/>
      <c r="F183" s="169"/>
      <c r="G183" s="169"/>
    </row>
    <row r="184" spans="2:7" ht="13.5" customHeight="1" x14ac:dyDescent="0.25">
      <c r="B184" s="169"/>
      <c r="C184" s="169"/>
      <c r="D184" s="169"/>
      <c r="E184" s="169"/>
      <c r="F184" s="169"/>
      <c r="G184" s="169"/>
    </row>
    <row r="185" spans="2:7" ht="13.5" customHeight="1" x14ac:dyDescent="0.25">
      <c r="B185" s="169"/>
      <c r="C185" s="169"/>
      <c r="D185" s="169"/>
      <c r="E185" s="169"/>
      <c r="F185" s="169"/>
      <c r="G185" s="169"/>
    </row>
    <row r="186" spans="2:7" ht="13.5" customHeight="1" x14ac:dyDescent="0.25">
      <c r="B186" s="169"/>
      <c r="C186" s="169"/>
      <c r="D186" s="169"/>
      <c r="E186" s="169"/>
      <c r="F186" s="169"/>
      <c r="G186" s="169"/>
    </row>
  </sheetData>
  <mergeCells count="3">
    <mergeCell ref="K3:P3"/>
    <mergeCell ref="A98:E99"/>
    <mergeCell ref="B3:G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D1A0-10A8-44E3-83EC-D1AFFCAFF33C}">
  <sheetPr>
    <pageSetUpPr fitToPage="1"/>
  </sheetPr>
  <dimension ref="A1:U93"/>
  <sheetViews>
    <sheetView showGridLines="0" workbookViewId="0">
      <pane xSplit="1" ySplit="4" topLeftCell="C42" activePane="bottomRight" state="frozen"/>
      <selection activeCell="H96" sqref="H96"/>
      <selection pane="topRight" activeCell="H96" sqref="H96"/>
      <selection pane="bottomLeft" activeCell="H96" sqref="H96"/>
      <selection pane="bottomRight" activeCell="K49" sqref="K49:P51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7" width="12.54296875" style="1" customWidth="1"/>
    <col min="8" max="8" width="11.7265625" style="1" bestFit="1" customWidth="1"/>
    <col min="9" max="9" width="12" style="1" bestFit="1" customWidth="1"/>
    <col min="10" max="10" width="47.81640625" style="1" customWidth="1"/>
    <col min="11" max="16" width="12.54296875" style="1" customWidth="1"/>
    <col min="17" max="17" width="14.54296875" style="1" bestFit="1" customWidth="1"/>
    <col min="18" max="18" width="9.81640625" style="1" bestFit="1" customWidth="1"/>
    <col min="19" max="20" width="9.26953125" style="1" bestFit="1" customWidth="1"/>
    <col min="21" max="21" width="13.1796875" style="1" bestFit="1" customWidth="1"/>
    <col min="22" max="16384" width="9.1796875" style="1"/>
  </cols>
  <sheetData>
    <row r="1" spans="1:17" ht="15.75" customHeight="1" x14ac:dyDescent="0.25">
      <c r="A1" s="4" t="s">
        <v>96</v>
      </c>
      <c r="B1" s="5"/>
      <c r="C1" s="5"/>
      <c r="J1" s="4" t="s">
        <v>95</v>
      </c>
    </row>
    <row r="2" spans="1:17" ht="13.5" customHeight="1" thickBot="1" x14ac:dyDescent="0.3">
      <c r="A2" s="6" t="s">
        <v>0</v>
      </c>
      <c r="J2" s="6" t="s">
        <v>0</v>
      </c>
    </row>
    <row r="3" spans="1:17" ht="13.5" customHeight="1" x14ac:dyDescent="0.25">
      <c r="A3" s="11" t="s">
        <v>1</v>
      </c>
      <c r="B3" s="374" t="s">
        <v>4</v>
      </c>
      <c r="C3" s="375"/>
      <c r="D3" s="375"/>
      <c r="E3" s="375"/>
      <c r="F3" s="375"/>
      <c r="G3" s="376"/>
      <c r="J3" s="11" t="s">
        <v>1</v>
      </c>
      <c r="K3" s="374" t="s">
        <v>4</v>
      </c>
      <c r="L3" s="375"/>
      <c r="M3" s="375"/>
      <c r="N3" s="375"/>
      <c r="O3" s="375"/>
      <c r="P3" s="376"/>
    </row>
    <row r="4" spans="1:17" ht="14.25" customHeight="1" thickBot="1" x14ac:dyDescent="0.3">
      <c r="A4" s="12"/>
      <c r="B4" s="171">
        <v>2023</v>
      </c>
      <c r="C4" s="173">
        <v>2024</v>
      </c>
      <c r="D4" s="173">
        <v>2025</v>
      </c>
      <c r="E4" s="173">
        <v>2026</v>
      </c>
      <c r="F4" s="173">
        <v>2027</v>
      </c>
      <c r="G4" s="172">
        <v>2028</v>
      </c>
      <c r="J4" s="12"/>
      <c r="K4" s="171">
        <v>2023</v>
      </c>
      <c r="L4" s="173">
        <v>2024</v>
      </c>
      <c r="M4" s="173">
        <v>2025</v>
      </c>
      <c r="N4" s="173">
        <v>2026</v>
      </c>
      <c r="O4" s="173">
        <v>2027</v>
      </c>
      <c r="P4" s="172">
        <v>2028</v>
      </c>
    </row>
    <row r="5" spans="1:17" ht="13.5" customHeight="1" x14ac:dyDescent="0.25">
      <c r="A5" s="16" t="s">
        <v>5</v>
      </c>
      <c r="B5" s="174">
        <f t="shared" ref="B5:G5" si="0">B6+B12+B16</f>
        <v>8186807.6423299983</v>
      </c>
      <c r="C5" s="71">
        <f t="shared" si="0"/>
        <v>8663174</v>
      </c>
      <c r="D5" s="71">
        <f t="shared" si="0"/>
        <v>9568331</v>
      </c>
      <c r="E5" s="71">
        <f t="shared" ref="E5:F5" si="1">E6+E12+E16</f>
        <v>10119542</v>
      </c>
      <c r="F5" s="71">
        <f t="shared" si="1"/>
        <v>10557706</v>
      </c>
      <c r="G5" s="72">
        <f t="shared" si="0"/>
        <v>11011999</v>
      </c>
      <c r="H5" s="22"/>
      <c r="I5" s="189"/>
      <c r="J5" s="16" t="s">
        <v>5</v>
      </c>
      <c r="K5" s="20">
        <f t="shared" ref="K5:L5" si="2">K6+K12+K16</f>
        <v>0</v>
      </c>
      <c r="L5" s="20">
        <f t="shared" si="2"/>
        <v>-62486</v>
      </c>
      <c r="M5" s="20">
        <f t="shared" ref="M5:P5" si="3">M6+M12+M16</f>
        <v>121349.0387696689</v>
      </c>
      <c r="N5" s="20">
        <f t="shared" si="3"/>
        <v>760217.65336816479</v>
      </c>
      <c r="O5" s="20">
        <f t="shared" si="3"/>
        <v>612682.91960232379</v>
      </c>
      <c r="P5" s="18">
        <f t="shared" si="3"/>
        <v>444907.64678146067</v>
      </c>
    </row>
    <row r="6" spans="1:17" ht="13.5" customHeight="1" x14ac:dyDescent="0.25">
      <c r="A6" s="24" t="s">
        <v>7</v>
      </c>
      <c r="B6" s="175">
        <f t="shared" ref="B6:G6" si="4">+B7+B8</f>
        <v>3524014.5243599997</v>
      </c>
      <c r="C6" s="28">
        <f t="shared" si="4"/>
        <v>3472013</v>
      </c>
      <c r="D6" s="28">
        <f t="shared" si="4"/>
        <v>4082843</v>
      </c>
      <c r="E6" s="28">
        <f t="shared" ref="E6:F6" si="5">+E7+E8</f>
        <v>4376418</v>
      </c>
      <c r="F6" s="28">
        <f t="shared" si="5"/>
        <v>4622467</v>
      </c>
      <c r="G6" s="26">
        <f t="shared" si="4"/>
        <v>4917110</v>
      </c>
      <c r="H6" s="22"/>
      <c r="I6" s="189"/>
      <c r="J6" s="24" t="s">
        <v>7</v>
      </c>
      <c r="K6" s="28">
        <f t="shared" ref="K6:L6" si="6">K7+K8</f>
        <v>0</v>
      </c>
      <c r="L6" s="28">
        <f t="shared" si="6"/>
        <v>-78772</v>
      </c>
      <c r="M6" s="28">
        <f t="shared" ref="M6:P6" si="7">M7+M8</f>
        <v>62357.038769668899</v>
      </c>
      <c r="N6" s="28">
        <f t="shared" si="7"/>
        <v>130363.04261892097</v>
      </c>
      <c r="O6" s="28">
        <f t="shared" si="7"/>
        <v>172296.07839310408</v>
      </c>
      <c r="P6" s="26">
        <f t="shared" si="7"/>
        <v>184619.24067160609</v>
      </c>
    </row>
    <row r="7" spans="1:17" ht="13.5" customHeight="1" x14ac:dyDescent="0.25">
      <c r="A7" s="29" t="s">
        <v>8</v>
      </c>
      <c r="B7" s="245">
        <v>3490393.9756599995</v>
      </c>
      <c r="C7" s="247">
        <v>3518852</v>
      </c>
      <c r="D7" s="247">
        <v>4113549</v>
      </c>
      <c r="E7" s="247">
        <v>4339579</v>
      </c>
      <c r="F7" s="247">
        <v>4577005</v>
      </c>
      <c r="G7" s="246">
        <v>4864429</v>
      </c>
      <c r="H7" s="22"/>
      <c r="I7" s="189"/>
      <c r="J7" s="29" t="s">
        <v>8</v>
      </c>
      <c r="K7" s="33">
        <f>CASH_nov24!C7-C_PS_25!B7</f>
        <v>0</v>
      </c>
      <c r="L7" s="33">
        <f>CASH_nov24!D7-C_PS_25!C7</f>
        <v>2704</v>
      </c>
      <c r="M7" s="34">
        <f>CASH_nov24!E7-C_PS_25!D7</f>
        <v>170127.0387696689</v>
      </c>
      <c r="N7" s="34">
        <f>CASH_nov24!F7-C_PS_25!E7</f>
        <v>140049.3981419038</v>
      </c>
      <c r="O7" s="34">
        <f>CASH_nov24!G7-C_PS_25!F7</f>
        <v>191006.35301185679</v>
      </c>
      <c r="P7" s="35">
        <f>CASH_nov24!H7-C_PS_25!G7</f>
        <v>212121.07253714651</v>
      </c>
    </row>
    <row r="8" spans="1:17" ht="13.5" customHeight="1" x14ac:dyDescent="0.25">
      <c r="A8" s="29" t="s">
        <v>9</v>
      </c>
      <c r="B8" s="245">
        <v>33620.548699999992</v>
      </c>
      <c r="C8" s="247">
        <v>-46839</v>
      </c>
      <c r="D8" s="247">
        <v>-30706</v>
      </c>
      <c r="E8" s="247">
        <v>36839</v>
      </c>
      <c r="F8" s="247">
        <v>45462</v>
      </c>
      <c r="G8" s="246">
        <v>52681</v>
      </c>
      <c r="H8" s="22"/>
      <c r="I8" s="189"/>
      <c r="J8" s="29" t="s">
        <v>9</v>
      </c>
      <c r="K8" s="33">
        <f>CASH_nov24!C8-C_PS_25!B8</f>
        <v>0</v>
      </c>
      <c r="L8" s="33">
        <f>CASH_nov24!D8-C_PS_25!C8</f>
        <v>-81476</v>
      </c>
      <c r="M8" s="34">
        <f>CASH_nov24!E8-C_PS_25!D8</f>
        <v>-107770</v>
      </c>
      <c r="N8" s="34">
        <f>CASH_nov24!F8-C_PS_25!E8</f>
        <v>-9686.3555229828344</v>
      </c>
      <c r="O8" s="34">
        <f>CASH_nov24!G8-C_PS_25!F8</f>
        <v>-18710.274618752701</v>
      </c>
      <c r="P8" s="35">
        <f>CASH_nov24!H8-C_PS_25!G8</f>
        <v>-27501.831865540422</v>
      </c>
    </row>
    <row r="9" spans="1:17" ht="13.5" customHeight="1" x14ac:dyDescent="0.25">
      <c r="A9" s="36" t="s">
        <v>10</v>
      </c>
      <c r="B9" s="248">
        <v>1762.800771916518</v>
      </c>
      <c r="C9" s="249">
        <v>-35079</v>
      </c>
      <c r="D9" s="247">
        <v>65769</v>
      </c>
      <c r="E9" s="247">
        <v>-27669</v>
      </c>
      <c r="F9" s="247">
        <v>1294</v>
      </c>
      <c r="G9" s="246">
        <v>5809</v>
      </c>
      <c r="H9" s="22"/>
      <c r="I9" s="189"/>
      <c r="J9" s="36" t="s">
        <v>10</v>
      </c>
      <c r="K9" s="33">
        <f>CASH_nov24!C9-C_PS_25!B9</f>
        <v>0</v>
      </c>
      <c r="L9" s="33">
        <f>CASH_nov24!D9-C_PS_25!C9</f>
        <v>-6568</v>
      </c>
      <c r="M9" s="34">
        <f>CASH_nov24!E9-C_PS_25!D9</f>
        <v>642392.71876966907</v>
      </c>
      <c r="N9" s="34">
        <f>CASH_nov24!F9-C_PS_25!E9</f>
        <v>683621.0826189206</v>
      </c>
      <c r="O9" s="34">
        <f>CASH_nov24!G9-C_PS_25!F9</f>
        <v>742418.61039310438</v>
      </c>
      <c r="P9" s="35">
        <f>CASH_nov24!H9-C_PS_25!G9</f>
        <v>782189.53993527754</v>
      </c>
      <c r="Q9" s="23"/>
    </row>
    <row r="10" spans="1:17" ht="13.5" customHeight="1" x14ac:dyDescent="0.25">
      <c r="A10" s="36" t="s">
        <v>11</v>
      </c>
      <c r="B10" s="245">
        <v>2465576.2092096582</v>
      </c>
      <c r="C10" s="247">
        <v>2454964</v>
      </c>
      <c r="D10" s="247">
        <v>2811952</v>
      </c>
      <c r="E10" s="247">
        <v>3082861</v>
      </c>
      <c r="F10" s="247">
        <v>3234821</v>
      </c>
      <c r="G10" s="246">
        <v>3437911</v>
      </c>
      <c r="H10" s="22"/>
      <c r="I10" s="189"/>
      <c r="J10" s="36" t="s">
        <v>11</v>
      </c>
      <c r="K10" s="33">
        <f>CASH_nov24!C10-C_PS_25!B10</f>
        <v>0</v>
      </c>
      <c r="L10" s="33">
        <f>CASH_nov24!D10-C_PS_25!C10</f>
        <v>-50543</v>
      </c>
      <c r="M10" s="34">
        <f>CASH_nov24!E10-C_PS_25!D10</f>
        <v>-574301.08000000007</v>
      </c>
      <c r="N10" s="34">
        <f>CASH_nov24!F10-C_PS_25!E10</f>
        <v>-574815.40666666627</v>
      </c>
      <c r="O10" s="34">
        <f>CASH_nov24!G10-C_PS_25!F10</f>
        <v>-596371.64199999999</v>
      </c>
      <c r="P10" s="35">
        <f>CASH_nov24!H10-C_PS_25!G10</f>
        <v>-628377.40531239146</v>
      </c>
    </row>
    <row r="11" spans="1:17" ht="13.5" customHeight="1" x14ac:dyDescent="0.25">
      <c r="A11" s="36" t="s">
        <v>12</v>
      </c>
      <c r="B11" s="245">
        <v>1056675.514378425</v>
      </c>
      <c r="C11" s="247">
        <v>1052128</v>
      </c>
      <c r="D11" s="247">
        <v>1205122</v>
      </c>
      <c r="E11" s="247">
        <v>1321226</v>
      </c>
      <c r="F11" s="247">
        <v>1386352</v>
      </c>
      <c r="G11" s="246">
        <v>1473390</v>
      </c>
      <c r="H11" s="22"/>
      <c r="I11" s="189"/>
      <c r="J11" s="36" t="s">
        <v>12</v>
      </c>
      <c r="K11" s="33">
        <f>CASH_nov24!C11-C_PS_25!B11</f>
        <v>0</v>
      </c>
      <c r="L11" s="33">
        <f>CASH_nov24!D11-C_PS_25!C11</f>
        <v>-21661</v>
      </c>
      <c r="M11" s="34">
        <f>CASH_nov24!E11-C_PS_25!D11</f>
        <v>-5734.6000000000931</v>
      </c>
      <c r="N11" s="34">
        <f>CASH_nov24!F11-C_PS_25!E11</f>
        <v>21557.366666666698</v>
      </c>
      <c r="O11" s="34">
        <f>CASH_nov24!G11-C_PS_25!F11</f>
        <v>26249.110000000102</v>
      </c>
      <c r="P11" s="35">
        <f>CASH_nov24!H11-C_PS_25!G11</f>
        <v>30807.106048719725</v>
      </c>
    </row>
    <row r="12" spans="1:17" ht="13.5" customHeight="1" x14ac:dyDescent="0.25">
      <c r="A12" s="24" t="s">
        <v>14</v>
      </c>
      <c r="B12" s="245">
        <v>4232218.7863599993</v>
      </c>
      <c r="C12" s="247">
        <v>4721173</v>
      </c>
      <c r="D12" s="247">
        <v>5006041</v>
      </c>
      <c r="E12" s="247">
        <v>5260529</v>
      </c>
      <c r="F12" s="247">
        <v>5396479</v>
      </c>
      <c r="G12" s="246">
        <v>5531421</v>
      </c>
      <c r="H12" s="22"/>
      <c r="I12" s="189"/>
      <c r="J12" s="24" t="s">
        <v>14</v>
      </c>
      <c r="K12" s="33">
        <f>CASH_nov24!C12-C_PS_25!B12</f>
        <v>0</v>
      </c>
      <c r="L12" s="33">
        <f>CASH_nov24!D12-C_PS_25!C12</f>
        <v>-32398</v>
      </c>
      <c r="M12" s="34">
        <f>CASH_nov24!E12-C_PS_25!D12</f>
        <v>27866</v>
      </c>
      <c r="N12" s="34">
        <f>CASH_nov24!F12-C_PS_25!E12</f>
        <v>600269.61074924376</v>
      </c>
      <c r="O12" s="34">
        <f>CASH_nov24!G12-C_PS_25!F12</f>
        <v>422530.84120921977</v>
      </c>
      <c r="P12" s="35">
        <f>CASH_nov24!H12-C_PS_25!G12</f>
        <v>270655.40610985458</v>
      </c>
    </row>
    <row r="13" spans="1:17" ht="13.5" customHeight="1" x14ac:dyDescent="0.25">
      <c r="A13" s="36" t="s">
        <v>10</v>
      </c>
      <c r="B13" s="245">
        <v>3906420.7863599993</v>
      </c>
      <c r="C13" s="247">
        <v>4383250</v>
      </c>
      <c r="D13" s="247">
        <v>5006041</v>
      </c>
      <c r="E13" s="247">
        <v>5260529</v>
      </c>
      <c r="F13" s="247">
        <v>5396479</v>
      </c>
      <c r="G13" s="246">
        <v>5531421</v>
      </c>
      <c r="H13" s="22"/>
      <c r="I13" s="189"/>
      <c r="J13" s="36" t="s">
        <v>10</v>
      </c>
      <c r="K13" s="33">
        <f>CASH_nov24!C13-C_PS_25!B13</f>
        <v>0</v>
      </c>
      <c r="L13" s="33">
        <f>CASH_nov24!D13-C_PS_25!C13</f>
        <v>-32398</v>
      </c>
      <c r="M13" s="34">
        <f>CASH_nov24!E13-C_PS_25!D13</f>
        <v>27866</v>
      </c>
      <c r="N13" s="34">
        <f>CASH_nov24!F13-C_PS_25!E13</f>
        <v>600269.61074924376</v>
      </c>
      <c r="O13" s="34">
        <f>CASH_nov24!G13-C_PS_25!F13</f>
        <v>422530.84120921977</v>
      </c>
      <c r="P13" s="35">
        <f>CASH_nov24!H13-C_PS_25!G13</f>
        <v>270655.40610985458</v>
      </c>
    </row>
    <row r="14" spans="1:17" ht="13.5" customHeight="1" x14ac:dyDescent="0.25">
      <c r="A14" s="36" t="s">
        <v>11</v>
      </c>
      <c r="B14" s="245">
        <v>228059</v>
      </c>
      <c r="C14" s="247">
        <v>236546</v>
      </c>
      <c r="D14" s="247">
        <v>0</v>
      </c>
      <c r="E14" s="247">
        <v>0</v>
      </c>
      <c r="F14" s="247">
        <v>0</v>
      </c>
      <c r="G14" s="246">
        <v>0</v>
      </c>
      <c r="H14" s="22"/>
      <c r="I14" s="189"/>
      <c r="J14" s="36" t="s">
        <v>11</v>
      </c>
      <c r="K14" s="33">
        <f>CASH_nov24!C14-C_PS_25!B14</f>
        <v>0</v>
      </c>
      <c r="L14" s="33">
        <f>CASH_nov24!D14-C_PS_25!C14</f>
        <v>0</v>
      </c>
      <c r="M14" s="34">
        <f>CASH_nov24!E14-C_PS_25!D14</f>
        <v>0</v>
      </c>
      <c r="N14" s="34">
        <f>CASH_nov24!F14-C_PS_25!E14</f>
        <v>0</v>
      </c>
      <c r="O14" s="34">
        <f>CASH_nov24!G14-C_PS_25!F14</f>
        <v>0</v>
      </c>
      <c r="P14" s="35">
        <f>CASH_nov24!H14-C_PS_25!G14</f>
        <v>0</v>
      </c>
    </row>
    <row r="15" spans="1:17" ht="13.5" customHeight="1" x14ac:dyDescent="0.25">
      <c r="A15" s="36" t="s">
        <v>12</v>
      </c>
      <c r="B15" s="245">
        <v>97739</v>
      </c>
      <c r="C15" s="247">
        <v>101377</v>
      </c>
      <c r="D15" s="247">
        <v>0</v>
      </c>
      <c r="E15" s="247">
        <v>0</v>
      </c>
      <c r="F15" s="247">
        <v>0</v>
      </c>
      <c r="G15" s="246">
        <v>0</v>
      </c>
      <c r="H15" s="22"/>
      <c r="I15" s="189"/>
      <c r="J15" s="36" t="s">
        <v>12</v>
      </c>
      <c r="K15" s="33">
        <f>CASH_nov24!C15-C_PS_25!B15</f>
        <v>0</v>
      </c>
      <c r="L15" s="33">
        <f>CASH_nov24!D15-C_PS_25!C15</f>
        <v>0</v>
      </c>
      <c r="M15" s="34">
        <f>CASH_nov24!E15-C_PS_25!D15</f>
        <v>0</v>
      </c>
      <c r="N15" s="34">
        <f>CASH_nov24!F15-C_PS_25!E15</f>
        <v>0</v>
      </c>
      <c r="O15" s="34">
        <f>CASH_nov24!G15-C_PS_25!F15</f>
        <v>0</v>
      </c>
      <c r="P15" s="35">
        <f>CASH_nov24!H15-C_PS_25!G15</f>
        <v>0</v>
      </c>
    </row>
    <row r="16" spans="1:17" ht="13.5" customHeight="1" x14ac:dyDescent="0.25">
      <c r="A16" s="24" t="s">
        <v>15</v>
      </c>
      <c r="B16" s="245">
        <v>430574.33160999999</v>
      </c>
      <c r="C16" s="247">
        <v>469988</v>
      </c>
      <c r="D16" s="247">
        <v>479447</v>
      </c>
      <c r="E16" s="247">
        <v>482595</v>
      </c>
      <c r="F16" s="247">
        <v>538760</v>
      </c>
      <c r="G16" s="246">
        <v>563468</v>
      </c>
      <c r="H16" s="232"/>
      <c r="I16" s="189"/>
      <c r="J16" s="24" t="s">
        <v>15</v>
      </c>
      <c r="K16" s="33">
        <f>CASH_nov24!C16-C_PS_25!B16</f>
        <v>0</v>
      </c>
      <c r="L16" s="33">
        <f>CASH_nov24!D16-C_PS_25!C16</f>
        <v>48684</v>
      </c>
      <c r="M16" s="34">
        <f>CASH_nov24!E16-C_PS_25!D16</f>
        <v>31126</v>
      </c>
      <c r="N16" s="34">
        <f>CASH_nov24!F16-C_PS_25!E16</f>
        <v>29585</v>
      </c>
      <c r="O16" s="34">
        <f>CASH_nov24!G16-C_PS_25!F16</f>
        <v>17856</v>
      </c>
      <c r="P16" s="35">
        <f>CASH_nov24!H16-C_PS_25!G16</f>
        <v>-10367</v>
      </c>
    </row>
    <row r="17" spans="1:16" ht="13.5" customHeight="1" x14ac:dyDescent="0.25">
      <c r="A17" s="41" t="s">
        <v>16</v>
      </c>
      <c r="B17" s="176">
        <f t="shared" ref="B17:G17" si="8">B18+B19</f>
        <v>12214141.4146</v>
      </c>
      <c r="C17" s="45">
        <f t="shared" si="8"/>
        <v>12683407</v>
      </c>
      <c r="D17" s="45">
        <f t="shared" si="8"/>
        <v>13468981</v>
      </c>
      <c r="E17" s="45">
        <f t="shared" si="8"/>
        <v>13728532</v>
      </c>
      <c r="F17" s="45">
        <f t="shared" si="8"/>
        <v>13826309</v>
      </c>
      <c r="G17" s="43">
        <f t="shared" si="8"/>
        <v>14324479</v>
      </c>
      <c r="H17" s="227"/>
      <c r="I17" s="189"/>
      <c r="J17" s="41" t="s">
        <v>16</v>
      </c>
      <c r="K17" s="45">
        <f t="shared" ref="K17:L17" si="9">K18+K19</f>
        <v>0</v>
      </c>
      <c r="L17" s="45">
        <f t="shared" si="9"/>
        <v>100309</v>
      </c>
      <c r="M17" s="45">
        <f t="shared" ref="M17:P17" si="10">M18+M19</f>
        <v>1022552</v>
      </c>
      <c r="N17" s="45">
        <f t="shared" si="10"/>
        <v>1075357.5165999997</v>
      </c>
      <c r="O17" s="45">
        <f t="shared" si="10"/>
        <v>1086085.5666000005</v>
      </c>
      <c r="P17" s="43">
        <f t="shared" si="10"/>
        <v>1143033.8620318212</v>
      </c>
    </row>
    <row r="18" spans="1:16" ht="13.5" customHeight="1" x14ac:dyDescent="0.25">
      <c r="A18" s="24" t="s">
        <v>17</v>
      </c>
      <c r="B18" s="175">
        <v>9649063.5971900001</v>
      </c>
      <c r="C18" s="28">
        <v>9931014</v>
      </c>
      <c r="D18" s="28">
        <v>10618972</v>
      </c>
      <c r="E18" s="28">
        <v>10840913</v>
      </c>
      <c r="F18" s="28">
        <v>10913735</v>
      </c>
      <c r="G18" s="26">
        <v>11376710</v>
      </c>
      <c r="H18" s="227"/>
      <c r="I18" s="189"/>
      <c r="J18" s="24" t="s">
        <v>17</v>
      </c>
      <c r="K18" s="33">
        <f>CASH_nov24!C18-C_PS_25!B18</f>
        <v>0</v>
      </c>
      <c r="L18" s="33">
        <f>CASH_nov24!D18-C_PS_25!C18</f>
        <v>134919</v>
      </c>
      <c r="M18" s="34">
        <f>CASH_nov24!E18-C_PS_25!D18</f>
        <v>1043384</v>
      </c>
      <c r="N18" s="34">
        <f>CASH_nov24!F18-C_PS_25!E18</f>
        <v>1017087.5165999997</v>
      </c>
      <c r="O18" s="34">
        <f>CASH_nov24!G18-C_PS_25!F18</f>
        <v>978503.56660000049</v>
      </c>
      <c r="P18" s="35">
        <f>CASH_nov24!H18-C_PS_25!G18</f>
        <v>948491.86203182116</v>
      </c>
    </row>
    <row r="19" spans="1:16" ht="13.5" customHeight="1" x14ac:dyDescent="0.25">
      <c r="A19" s="24" t="s">
        <v>18</v>
      </c>
      <c r="B19" s="245">
        <f t="shared" ref="B19:G19" si="11">SUM(B20:B27)</f>
        <v>2565077.8174100001</v>
      </c>
      <c r="C19" s="247">
        <f t="shared" si="11"/>
        <v>2752393</v>
      </c>
      <c r="D19" s="247">
        <f t="shared" si="11"/>
        <v>2850009</v>
      </c>
      <c r="E19" s="247">
        <f t="shared" si="11"/>
        <v>2887619</v>
      </c>
      <c r="F19" s="247">
        <f t="shared" si="11"/>
        <v>2912574</v>
      </c>
      <c r="G19" s="246">
        <f t="shared" si="11"/>
        <v>2947769</v>
      </c>
      <c r="H19" s="227"/>
      <c r="I19" s="189"/>
      <c r="J19" s="24" t="s">
        <v>18</v>
      </c>
      <c r="K19" s="33">
        <f t="shared" ref="K19:L19" si="12">SUM(K20:K27)</f>
        <v>0</v>
      </c>
      <c r="L19" s="33">
        <f t="shared" si="12"/>
        <v>-34610</v>
      </c>
      <c r="M19" s="34">
        <f t="shared" ref="M19:P19" si="13">SUM(M20:M27)</f>
        <v>-20832</v>
      </c>
      <c r="N19" s="34">
        <f t="shared" si="13"/>
        <v>58270</v>
      </c>
      <c r="O19" s="28">
        <f t="shared" si="13"/>
        <v>107582</v>
      </c>
      <c r="P19" s="26">
        <f t="shared" si="13"/>
        <v>194542</v>
      </c>
    </row>
    <row r="20" spans="1:16" ht="13.5" customHeight="1" x14ac:dyDescent="0.25">
      <c r="A20" s="29" t="s">
        <v>19</v>
      </c>
      <c r="B20" s="245">
        <v>1317484.3223300001</v>
      </c>
      <c r="C20" s="247">
        <v>1335629</v>
      </c>
      <c r="D20" s="247">
        <v>1373039</v>
      </c>
      <c r="E20" s="247">
        <v>1401974</v>
      </c>
      <c r="F20" s="247">
        <v>1422787</v>
      </c>
      <c r="G20" s="246">
        <v>1449472</v>
      </c>
      <c r="H20" s="227"/>
      <c r="I20" s="189"/>
      <c r="J20" s="29" t="s">
        <v>19</v>
      </c>
      <c r="K20" s="33">
        <f>CASH_nov24!C20-C_PS_25!B20</f>
        <v>0</v>
      </c>
      <c r="L20" s="33">
        <f>CASH_nov24!D20-C_PS_25!C20</f>
        <v>4843</v>
      </c>
      <c r="M20" s="34">
        <f>CASH_nov24!E20-C_PS_25!D20</f>
        <v>-6362</v>
      </c>
      <c r="N20" s="34">
        <f>CASH_nov24!F20-C_PS_25!E20</f>
        <v>-5203</v>
      </c>
      <c r="O20" s="34">
        <f>CASH_nov24!G20-C_PS_25!F20</f>
        <v>-12875</v>
      </c>
      <c r="P20" s="35">
        <f>CASH_nov24!H20-C_PS_25!G20</f>
        <v>-16741</v>
      </c>
    </row>
    <row r="21" spans="1:16" ht="13.5" customHeight="1" x14ac:dyDescent="0.25">
      <c r="A21" s="29" t="s">
        <v>20</v>
      </c>
      <c r="B21" s="245">
        <v>232979.02336999998</v>
      </c>
      <c r="C21" s="247">
        <v>300423</v>
      </c>
      <c r="D21" s="247">
        <v>309672</v>
      </c>
      <c r="E21" s="247">
        <v>310965</v>
      </c>
      <c r="F21" s="247">
        <v>311614</v>
      </c>
      <c r="G21" s="246">
        <v>312512</v>
      </c>
      <c r="H21" s="227"/>
      <c r="I21" s="189"/>
      <c r="J21" s="29" t="s">
        <v>20</v>
      </c>
      <c r="K21" s="33">
        <f>CASH_nov24!C21-C_PS_25!B21</f>
        <v>0</v>
      </c>
      <c r="L21" s="33">
        <f>CASH_nov24!D21-C_PS_25!C21</f>
        <v>-31426</v>
      </c>
      <c r="M21" s="34">
        <f>CASH_nov24!E21-C_PS_25!D21</f>
        <v>-20013</v>
      </c>
      <c r="N21" s="34">
        <f>CASH_nov24!F21-C_PS_25!E21</f>
        <v>-22851</v>
      </c>
      <c r="O21" s="34">
        <f>CASH_nov24!G21-C_PS_25!F21</f>
        <v>-21499</v>
      </c>
      <c r="P21" s="35">
        <f>CASH_nov24!H21-C_PS_25!G21</f>
        <v>-21747</v>
      </c>
    </row>
    <row r="22" spans="1:16" ht="13.5" customHeight="1" x14ac:dyDescent="0.25">
      <c r="A22" s="29" t="s">
        <v>21</v>
      </c>
      <c r="B22" s="245">
        <v>53387.056870000008</v>
      </c>
      <c r="C22" s="247">
        <v>53943</v>
      </c>
      <c r="D22" s="247">
        <v>54180</v>
      </c>
      <c r="E22" s="247">
        <v>54334</v>
      </c>
      <c r="F22" s="247">
        <v>54354</v>
      </c>
      <c r="G22" s="246">
        <v>54435</v>
      </c>
      <c r="H22" s="23"/>
      <c r="I22" s="189"/>
      <c r="J22" s="29" t="s">
        <v>21</v>
      </c>
      <c r="K22" s="33">
        <f>CASH_nov24!C22-C_PS_25!B22</f>
        <v>0</v>
      </c>
      <c r="L22" s="33">
        <f>CASH_nov24!D22-C_PS_25!C22</f>
        <v>2442</v>
      </c>
      <c r="M22" s="34">
        <f>CASH_nov24!E22-C_PS_25!D22</f>
        <v>1890</v>
      </c>
      <c r="N22" s="34">
        <f>CASH_nov24!F22-C_PS_25!E22</f>
        <v>1987</v>
      </c>
      <c r="O22" s="34">
        <f>CASH_nov24!G22-C_PS_25!F22</f>
        <v>2306</v>
      </c>
      <c r="P22" s="35">
        <f>CASH_nov24!H22-C_PS_25!G22</f>
        <v>2274</v>
      </c>
    </row>
    <row r="23" spans="1:16" ht="13.5" customHeight="1" x14ac:dyDescent="0.25">
      <c r="A23" s="29" t="s">
        <v>22</v>
      </c>
      <c r="B23" s="245">
        <v>5188.9180999999999</v>
      </c>
      <c r="C23" s="247">
        <v>5107</v>
      </c>
      <c r="D23" s="247">
        <v>5176</v>
      </c>
      <c r="E23" s="247">
        <v>5166</v>
      </c>
      <c r="F23" s="247">
        <v>5156</v>
      </c>
      <c r="G23" s="246">
        <v>5150</v>
      </c>
      <c r="H23" s="23"/>
      <c r="I23" s="189"/>
      <c r="J23" s="29" t="s">
        <v>22</v>
      </c>
      <c r="K23" s="33">
        <f>CASH_nov24!C23-C_PS_25!B23</f>
        <v>0</v>
      </c>
      <c r="L23" s="33">
        <f>CASH_nov24!D23-C_PS_25!C23</f>
        <v>98</v>
      </c>
      <c r="M23" s="34">
        <f>CASH_nov24!E23-C_PS_25!D23</f>
        <v>48</v>
      </c>
      <c r="N23" s="34">
        <f>CASH_nov24!F23-C_PS_25!E23</f>
        <v>42</v>
      </c>
      <c r="O23" s="34">
        <f>CASH_nov24!G23-C_PS_25!F23</f>
        <v>67</v>
      </c>
      <c r="P23" s="35">
        <f>CASH_nov24!H23-C_PS_25!G23</f>
        <v>68</v>
      </c>
    </row>
    <row r="24" spans="1:16" ht="13.5" customHeight="1" x14ac:dyDescent="0.25">
      <c r="A24" s="29" t="s">
        <v>23</v>
      </c>
      <c r="B24" s="245">
        <v>921777.96286999993</v>
      </c>
      <c r="C24" s="247">
        <v>1022137</v>
      </c>
      <c r="D24" s="247">
        <v>1072152</v>
      </c>
      <c r="E24" s="247">
        <v>1078813</v>
      </c>
      <c r="F24" s="247">
        <v>1081758</v>
      </c>
      <c r="G24" s="246">
        <v>1088710</v>
      </c>
      <c r="H24" s="23"/>
      <c r="I24" s="189"/>
      <c r="J24" s="29" t="s">
        <v>23</v>
      </c>
      <c r="K24" s="33">
        <f>CASH_nov24!C24-C_PS_25!B24</f>
        <v>0</v>
      </c>
      <c r="L24" s="33">
        <f>CASH_nov24!D24-C_PS_25!C24</f>
        <v>-9509</v>
      </c>
      <c r="M24" s="34">
        <f>CASH_nov24!E24-C_PS_25!D24</f>
        <v>4703</v>
      </c>
      <c r="N24" s="34">
        <f>CASH_nov24!F24-C_PS_25!E24</f>
        <v>85612</v>
      </c>
      <c r="O24" s="34">
        <f>CASH_nov24!G24-C_PS_25!F24</f>
        <v>140728</v>
      </c>
      <c r="P24" s="35">
        <f>CASH_nov24!H24-C_PS_25!G24</f>
        <v>231865</v>
      </c>
    </row>
    <row r="25" spans="1:16" ht="13.5" customHeight="1" x14ac:dyDescent="0.25">
      <c r="A25" s="29" t="s">
        <v>24</v>
      </c>
      <c r="B25" s="245">
        <v>13106.597019999999</v>
      </c>
      <c r="C25" s="247">
        <v>13264</v>
      </c>
      <c r="D25" s="247">
        <v>13622</v>
      </c>
      <c r="E25" s="247">
        <v>13837</v>
      </c>
      <c r="F25" s="247">
        <v>14026</v>
      </c>
      <c r="G25" s="246">
        <v>14231</v>
      </c>
      <c r="H25" s="23"/>
      <c r="I25" s="189"/>
      <c r="J25" s="29" t="s">
        <v>24</v>
      </c>
      <c r="K25" s="33">
        <f>CASH_nov24!C25-C_PS_25!B25</f>
        <v>0</v>
      </c>
      <c r="L25" s="33">
        <f>CASH_nov24!D25-C_PS_25!C25</f>
        <v>-135</v>
      </c>
      <c r="M25" s="34">
        <f>CASH_nov24!E25-C_PS_25!D25</f>
        <v>-190</v>
      </c>
      <c r="N25" s="34">
        <f>CASH_nov24!F25-C_PS_25!E25</f>
        <v>-234</v>
      </c>
      <c r="O25" s="34">
        <f>CASH_nov24!G25-C_PS_25!F25</f>
        <v>-162</v>
      </c>
      <c r="P25" s="35">
        <f>CASH_nov24!H25-C_PS_25!G25</f>
        <v>-170</v>
      </c>
    </row>
    <row r="26" spans="1:16" ht="13.5" customHeight="1" x14ac:dyDescent="0.25">
      <c r="A26" s="29" t="s">
        <v>25</v>
      </c>
      <c r="B26" s="245">
        <v>20952.69831</v>
      </c>
      <c r="C26" s="247">
        <v>21711</v>
      </c>
      <c r="D26" s="247">
        <v>22015</v>
      </c>
      <c r="E26" s="247">
        <v>22395</v>
      </c>
      <c r="F26" s="247">
        <v>22762</v>
      </c>
      <c r="G26" s="246">
        <v>23157</v>
      </c>
      <c r="H26" s="23"/>
      <c r="I26" s="189"/>
      <c r="J26" s="29" t="s">
        <v>25</v>
      </c>
      <c r="K26" s="33">
        <f>CASH_nov24!C26-C_PS_25!B26</f>
        <v>0</v>
      </c>
      <c r="L26" s="33">
        <f>CASH_nov24!D26-C_PS_25!C26</f>
        <v>-927</v>
      </c>
      <c r="M26" s="34">
        <f>CASH_nov24!E26-C_PS_25!D26</f>
        <v>-909</v>
      </c>
      <c r="N26" s="34">
        <f>CASH_nov24!F26-C_PS_25!E26</f>
        <v>-1083</v>
      </c>
      <c r="O26" s="34">
        <f>CASH_nov24!G26-C_PS_25!F26</f>
        <v>-985</v>
      </c>
      <c r="P26" s="35">
        <f>CASH_nov24!H26-C_PS_25!G26</f>
        <v>-1008</v>
      </c>
    </row>
    <row r="27" spans="1:16" ht="13.5" customHeight="1" x14ac:dyDescent="0.25">
      <c r="A27" s="29" t="s">
        <v>26</v>
      </c>
      <c r="B27" s="245">
        <v>201.23854</v>
      </c>
      <c r="C27" s="247">
        <v>179</v>
      </c>
      <c r="D27" s="247">
        <v>153</v>
      </c>
      <c r="E27" s="247">
        <v>135</v>
      </c>
      <c r="F27" s="247">
        <v>117</v>
      </c>
      <c r="G27" s="246">
        <v>102</v>
      </c>
      <c r="H27" s="23"/>
      <c r="I27" s="189"/>
      <c r="J27" s="29" t="s">
        <v>26</v>
      </c>
      <c r="K27" s="33">
        <f>CASH_nov24!C27-C_PS_25!B27</f>
        <v>0</v>
      </c>
      <c r="L27" s="33">
        <f>CASH_nov24!D27-C_PS_25!C27</f>
        <v>4</v>
      </c>
      <c r="M27" s="34">
        <f>CASH_nov24!E27-C_PS_25!D27</f>
        <v>1</v>
      </c>
      <c r="N27" s="34">
        <f>CASH_nov24!F27-C_PS_25!E27</f>
        <v>0</v>
      </c>
      <c r="O27" s="34">
        <f>CASH_nov24!G27-C_PS_25!F27</f>
        <v>2</v>
      </c>
      <c r="P27" s="35">
        <f>CASH_nov24!H27-C_PS_25!G27</f>
        <v>1</v>
      </c>
    </row>
    <row r="28" spans="1:16" ht="13.5" customHeight="1" x14ac:dyDescent="0.25">
      <c r="A28" s="41" t="s">
        <v>27</v>
      </c>
      <c r="B28" s="176">
        <f t="shared" ref="B28:G28" si="14">SUM(B29:B32)</f>
        <v>37916.567119999992</v>
      </c>
      <c r="C28" s="45">
        <f t="shared" si="14"/>
        <v>35110</v>
      </c>
      <c r="D28" s="45">
        <f t="shared" si="14"/>
        <v>39376</v>
      </c>
      <c r="E28" s="45">
        <f t="shared" si="14"/>
        <v>41909</v>
      </c>
      <c r="F28" s="45">
        <f t="shared" si="14"/>
        <v>44402</v>
      </c>
      <c r="G28" s="43">
        <f t="shared" si="14"/>
        <v>46892</v>
      </c>
      <c r="H28" s="23"/>
      <c r="I28" s="189"/>
      <c r="J28" s="41" t="s">
        <v>27</v>
      </c>
      <c r="K28" s="45">
        <f t="shared" ref="K28:L28" si="15">SUM(K29:K32)</f>
        <v>0</v>
      </c>
      <c r="L28" s="45">
        <f t="shared" si="15"/>
        <v>135</v>
      </c>
      <c r="M28" s="45">
        <f t="shared" ref="M28:P28" si="16">SUM(M29:M32)</f>
        <v>959</v>
      </c>
      <c r="N28" s="45">
        <f t="shared" si="16"/>
        <v>1564</v>
      </c>
      <c r="O28" s="45">
        <f t="shared" si="16"/>
        <v>2410</v>
      </c>
      <c r="P28" s="43">
        <f t="shared" si="16"/>
        <v>3349</v>
      </c>
    </row>
    <row r="29" spans="1:16" ht="13.5" customHeight="1" x14ac:dyDescent="0.25">
      <c r="A29" s="24" t="s">
        <v>28</v>
      </c>
      <c r="B29" s="245">
        <v>12.173110000000001</v>
      </c>
      <c r="C29" s="247">
        <v>0</v>
      </c>
      <c r="D29" s="247">
        <v>0</v>
      </c>
      <c r="E29" s="247">
        <v>0</v>
      </c>
      <c r="F29" s="247">
        <v>0</v>
      </c>
      <c r="G29" s="246">
        <v>0</v>
      </c>
      <c r="H29" s="23"/>
      <c r="I29" s="189"/>
      <c r="J29" s="24" t="s">
        <v>28</v>
      </c>
      <c r="K29" s="33">
        <f>CASH_nov24!C29-C_PS_25!B29</f>
        <v>0</v>
      </c>
      <c r="L29" s="33">
        <f>CASH_nov24!D29-C_PS_25!C29</f>
        <v>8</v>
      </c>
      <c r="M29" s="34">
        <f>CASH_nov24!E29-C_PS_25!D29</f>
        <v>0</v>
      </c>
      <c r="N29" s="34">
        <f>CASH_nov24!F29-C_PS_25!E29</f>
        <v>0</v>
      </c>
      <c r="O29" s="34">
        <f>CASH_nov24!G29-C_PS_25!F29</f>
        <v>0</v>
      </c>
      <c r="P29" s="35">
        <f>CASH_nov24!H29-C_PS_25!G29</f>
        <v>0</v>
      </c>
    </row>
    <row r="30" spans="1:16" ht="13.5" customHeight="1" x14ac:dyDescent="0.25">
      <c r="A30" s="24" t="s">
        <v>29</v>
      </c>
      <c r="B30" s="245">
        <v>0.29043000000000002</v>
      </c>
      <c r="C30" s="247">
        <v>0</v>
      </c>
      <c r="D30" s="247">
        <v>0</v>
      </c>
      <c r="E30" s="247">
        <v>0</v>
      </c>
      <c r="F30" s="247">
        <v>0</v>
      </c>
      <c r="G30" s="246">
        <v>0</v>
      </c>
      <c r="H30" s="23"/>
      <c r="I30" s="189"/>
      <c r="J30" s="24" t="s">
        <v>29</v>
      </c>
      <c r="K30" s="33">
        <f>CASH_nov24!C30-C_PS_25!B30</f>
        <v>0</v>
      </c>
      <c r="L30" s="33">
        <f>CASH_nov24!D30-C_PS_25!C30</f>
        <v>0</v>
      </c>
      <c r="M30" s="34">
        <f>CASH_nov24!E30-C_PS_25!D30</f>
        <v>0</v>
      </c>
      <c r="N30" s="34">
        <f>CASH_nov24!F30-C_PS_25!E30</f>
        <v>0</v>
      </c>
      <c r="O30" s="34">
        <f>CASH_nov24!G30-C_PS_25!F30</f>
        <v>0</v>
      </c>
      <c r="P30" s="35">
        <f>CASH_nov24!H30-C_PS_25!G30</f>
        <v>0</v>
      </c>
    </row>
    <row r="31" spans="1:16" ht="13.5" customHeight="1" x14ac:dyDescent="0.25">
      <c r="A31" s="24" t="s">
        <v>30</v>
      </c>
      <c r="B31" s="245">
        <v>37904.103579999995</v>
      </c>
      <c r="C31" s="247">
        <v>35110</v>
      </c>
      <c r="D31" s="247">
        <v>39376</v>
      </c>
      <c r="E31" s="247">
        <v>41909</v>
      </c>
      <c r="F31" s="247">
        <v>44402</v>
      </c>
      <c r="G31" s="246">
        <v>46892</v>
      </c>
      <c r="H31" s="23"/>
      <c r="I31" s="189"/>
      <c r="J31" s="24" t="s">
        <v>30</v>
      </c>
      <c r="K31" s="33">
        <f>CASH_nov24!C31-C_PS_25!B31</f>
        <v>0</v>
      </c>
      <c r="L31" s="33">
        <f>CASH_nov24!D31-C_PS_25!C31</f>
        <v>127</v>
      </c>
      <c r="M31" s="34">
        <f>CASH_nov24!E31-C_PS_25!D31</f>
        <v>959</v>
      </c>
      <c r="N31" s="34">
        <f>CASH_nov24!F31-C_PS_25!E31</f>
        <v>1564</v>
      </c>
      <c r="O31" s="34">
        <f>CASH_nov24!G31-C_PS_25!F31</f>
        <v>2410</v>
      </c>
      <c r="P31" s="35">
        <f>CASH_nov24!H31-C_PS_25!G31</f>
        <v>3349</v>
      </c>
    </row>
    <row r="32" spans="1:16" ht="13.5" customHeight="1" x14ac:dyDescent="0.25">
      <c r="A32" s="24" t="s">
        <v>31</v>
      </c>
      <c r="B32" s="245">
        <v>0</v>
      </c>
      <c r="C32" s="247">
        <v>0</v>
      </c>
      <c r="D32" s="247">
        <v>0</v>
      </c>
      <c r="E32" s="247">
        <v>0</v>
      </c>
      <c r="F32" s="247">
        <v>0</v>
      </c>
      <c r="G32" s="246">
        <v>0</v>
      </c>
      <c r="H32" s="23"/>
      <c r="I32" s="189"/>
      <c r="J32" s="24" t="s">
        <v>31</v>
      </c>
      <c r="K32" s="33">
        <f>CASH_nov24!C32-C_PS_25!B32</f>
        <v>0</v>
      </c>
      <c r="L32" s="33">
        <f>CASH_nov24!D32-C_PS_25!C32</f>
        <v>0</v>
      </c>
      <c r="M32" s="34">
        <f>CASH_nov24!E32-C_PS_25!D32</f>
        <v>0</v>
      </c>
      <c r="N32" s="34">
        <f>CASH_nov24!F32-C_PS_25!E32</f>
        <v>0</v>
      </c>
      <c r="O32" s="34">
        <f>CASH_nov24!G32-C_PS_25!F32</f>
        <v>0</v>
      </c>
      <c r="P32" s="35">
        <f>CASH_nov24!H32-C_PS_25!G32</f>
        <v>0</v>
      </c>
    </row>
    <row r="33" spans="1:16" ht="13.5" customHeight="1" x14ac:dyDescent="0.25">
      <c r="A33" s="41" t="s">
        <v>32</v>
      </c>
      <c r="B33" s="176">
        <f>SUM(B34:B35)</f>
        <v>791189.0454200001</v>
      </c>
      <c r="C33" s="45">
        <f>SUM(C34:C35)</f>
        <v>970682</v>
      </c>
      <c r="D33" s="45">
        <f>SUM(D34:D35)</f>
        <v>994311</v>
      </c>
      <c r="E33" s="45">
        <f t="shared" ref="E33:F33" si="17">SUM(E34:E35)</f>
        <v>1020540</v>
      </c>
      <c r="F33" s="45">
        <f t="shared" si="17"/>
        <v>1045785</v>
      </c>
      <c r="G33" s="43">
        <f>SUM(G34:G35)</f>
        <v>1068582</v>
      </c>
      <c r="H33" s="23"/>
      <c r="I33" s="189"/>
      <c r="J33" s="41" t="s">
        <v>32</v>
      </c>
      <c r="K33" s="45">
        <f>SUM(K34:K35)</f>
        <v>0</v>
      </c>
      <c r="L33" s="45">
        <f>SUM(L34:L35)</f>
        <v>6060</v>
      </c>
      <c r="M33" s="45">
        <f t="shared" ref="M33:P33" si="18">SUM(M34:M35)</f>
        <v>3624</v>
      </c>
      <c r="N33" s="45">
        <f t="shared" si="18"/>
        <v>7699</v>
      </c>
      <c r="O33" s="45">
        <f t="shared" si="18"/>
        <v>2293</v>
      </c>
      <c r="P33" s="43">
        <f t="shared" si="18"/>
        <v>1347</v>
      </c>
    </row>
    <row r="34" spans="1:16" ht="13.5" customHeight="1" x14ac:dyDescent="0.25">
      <c r="A34" s="24" t="s">
        <v>33</v>
      </c>
      <c r="B34" s="177">
        <v>496602.23708000005</v>
      </c>
      <c r="C34" s="40">
        <v>623887</v>
      </c>
      <c r="D34" s="28">
        <v>634053</v>
      </c>
      <c r="E34" s="28">
        <v>649126</v>
      </c>
      <c r="F34" s="28">
        <v>664860</v>
      </c>
      <c r="G34" s="26">
        <v>675938</v>
      </c>
      <c r="H34" s="23"/>
      <c r="I34" s="189"/>
      <c r="J34" s="24" t="s">
        <v>33</v>
      </c>
      <c r="K34" s="33">
        <f>CASH_nov24!C34-C_PS_25!B34</f>
        <v>0</v>
      </c>
      <c r="L34" s="33">
        <f>CASH_nov24!D34-C_PS_25!C34</f>
        <v>-3446</v>
      </c>
      <c r="M34" s="34">
        <f>CASH_nov24!E34-C_PS_25!D34</f>
        <v>-3476</v>
      </c>
      <c r="N34" s="34">
        <f>CASH_nov24!F34-C_PS_25!E34</f>
        <v>-385</v>
      </c>
      <c r="O34" s="34">
        <f>CASH_nov24!G34-C_PS_25!F34</f>
        <v>-4004</v>
      </c>
      <c r="P34" s="35">
        <f>CASH_nov24!H34-C_PS_25!G34</f>
        <v>-4571</v>
      </c>
    </row>
    <row r="35" spans="1:16" ht="13.5" customHeight="1" x14ac:dyDescent="0.25">
      <c r="A35" s="24" t="s">
        <v>34</v>
      </c>
      <c r="B35" s="175">
        <v>294586.80833999999</v>
      </c>
      <c r="C35" s="28">
        <v>346795</v>
      </c>
      <c r="D35" s="28">
        <v>360258</v>
      </c>
      <c r="E35" s="28">
        <v>371414</v>
      </c>
      <c r="F35" s="28">
        <v>380925</v>
      </c>
      <c r="G35" s="26">
        <v>392644</v>
      </c>
      <c r="H35" s="23"/>
      <c r="I35" s="189"/>
      <c r="J35" s="24" t="s">
        <v>34</v>
      </c>
      <c r="K35" s="33">
        <f>CASH_nov24!C35-C_PS_25!B35</f>
        <v>0</v>
      </c>
      <c r="L35" s="33">
        <f>CASH_nov24!D35-C_PS_25!C35</f>
        <v>9506</v>
      </c>
      <c r="M35" s="34">
        <f>CASH_nov24!E35-C_PS_25!D35</f>
        <v>7100</v>
      </c>
      <c r="N35" s="34">
        <f>CASH_nov24!F35-C_PS_25!E35</f>
        <v>8084</v>
      </c>
      <c r="O35" s="34">
        <f>CASH_nov24!G35-C_PS_25!F35</f>
        <v>6297</v>
      </c>
      <c r="P35" s="35">
        <f>CASH_nov24!H35-C_PS_25!G35</f>
        <v>5918</v>
      </c>
    </row>
    <row r="36" spans="1:16" ht="13.5" customHeight="1" x14ac:dyDescent="0.25">
      <c r="A36" s="41" t="s">
        <v>37</v>
      </c>
      <c r="B36" s="176">
        <f>+SUM(B37:B44,B47:B52)</f>
        <v>1002024.0499399999</v>
      </c>
      <c r="C36" s="45">
        <f t="shared" ref="C36:G36" si="19">+SUM(C37:C44,C47:C52)</f>
        <v>1197264</v>
      </c>
      <c r="D36" s="45">
        <f t="shared" si="19"/>
        <v>913634</v>
      </c>
      <c r="E36" s="45">
        <f t="shared" si="19"/>
        <v>711887</v>
      </c>
      <c r="F36" s="45">
        <f t="shared" si="19"/>
        <v>666156</v>
      </c>
      <c r="G36" s="43">
        <f t="shared" si="19"/>
        <v>534650</v>
      </c>
      <c r="H36" s="23"/>
      <c r="I36" s="189"/>
      <c r="J36" s="41" t="s">
        <v>37</v>
      </c>
      <c r="K36" s="45">
        <f>SUM(K37:K38,K39,K40,K43,K44,K47:K52,K41,K42)</f>
        <v>0</v>
      </c>
      <c r="L36" s="45">
        <f t="shared" ref="L36" si="20">SUM(L37:L38,L39,L40,L43,L44,L47:L52,L41,L42)</f>
        <v>-381915</v>
      </c>
      <c r="M36" s="45">
        <f t="shared" ref="M36:P36" si="21">SUM(M37:M38,M39,M40,M43,M44,M47:M52,M41,M42)</f>
        <v>774105.15908022481</v>
      </c>
      <c r="N36" s="45">
        <f t="shared" si="21"/>
        <v>952953.38201296958</v>
      </c>
      <c r="O36" s="45">
        <f t="shared" si="21"/>
        <v>983302.40505683597</v>
      </c>
      <c r="P36" s="43">
        <f t="shared" si="21"/>
        <v>1030193.3761730411</v>
      </c>
    </row>
    <row r="37" spans="1:16" ht="13.5" customHeight="1" x14ac:dyDescent="0.25">
      <c r="A37" s="53" t="s">
        <v>38</v>
      </c>
      <c r="B37" s="177">
        <v>0</v>
      </c>
      <c r="C37" s="40">
        <v>0</v>
      </c>
      <c r="D37" s="40">
        <v>0</v>
      </c>
      <c r="E37" s="40">
        <v>0</v>
      </c>
      <c r="F37" s="40">
        <v>0</v>
      </c>
      <c r="G37" s="54">
        <v>0</v>
      </c>
      <c r="H37" s="23"/>
      <c r="I37" s="189"/>
      <c r="J37" s="24" t="s">
        <v>38</v>
      </c>
      <c r="K37" s="33">
        <f>CASH_nov24!C37-C_PS_25!B37</f>
        <v>0</v>
      </c>
      <c r="L37" s="33">
        <f>CASH_nov24!D37-C_PS_25!C37</f>
        <v>0</v>
      </c>
      <c r="M37" s="34">
        <f>CASH_nov24!E37-C_PS_25!D37</f>
        <v>0</v>
      </c>
      <c r="N37" s="34">
        <f>CASH_nov24!F37-C_PS_25!E37</f>
        <v>0</v>
      </c>
      <c r="O37" s="34">
        <f>CASH_nov24!G37-C_PS_25!F37</f>
        <v>0</v>
      </c>
      <c r="P37" s="35">
        <f>CASH_nov24!H37-C_PS_25!G37</f>
        <v>0</v>
      </c>
    </row>
    <row r="38" spans="1:16" ht="13.5" customHeight="1" x14ac:dyDescent="0.25">
      <c r="A38" s="24" t="s">
        <v>39</v>
      </c>
      <c r="B38" s="177">
        <v>135462.78884999998</v>
      </c>
      <c r="C38" s="40">
        <v>137951</v>
      </c>
      <c r="D38" s="40">
        <v>140513</v>
      </c>
      <c r="E38" s="40">
        <v>144271</v>
      </c>
      <c r="F38" s="40">
        <v>147016</v>
      </c>
      <c r="G38" s="54">
        <v>147875</v>
      </c>
      <c r="H38" s="23"/>
      <c r="I38" s="189"/>
      <c r="J38" s="24" t="s">
        <v>39</v>
      </c>
      <c r="K38" s="33">
        <f>CASH_nov24!C38-C_PS_25!B38</f>
        <v>0</v>
      </c>
      <c r="L38" s="33">
        <f>CASH_nov24!D38-C_PS_25!C38</f>
        <v>4529</v>
      </c>
      <c r="M38" s="34">
        <f>CASH_nov24!E38-C_PS_25!D38</f>
        <v>3081</v>
      </c>
      <c r="N38" s="34">
        <f>CASH_nov24!F38-C_PS_25!E38</f>
        <v>-4718.5</v>
      </c>
      <c r="O38" s="34">
        <f>CASH_nov24!G38-C_PS_25!F38</f>
        <v>-2704</v>
      </c>
      <c r="P38" s="35">
        <f>CASH_nov24!H38-C_PS_25!G38</f>
        <v>-3416</v>
      </c>
    </row>
    <row r="39" spans="1:16" ht="13.5" customHeight="1" x14ac:dyDescent="0.25">
      <c r="A39" s="53" t="s">
        <v>40</v>
      </c>
      <c r="B39" s="175">
        <v>0</v>
      </c>
      <c r="C39" s="28">
        <v>0</v>
      </c>
      <c r="D39" s="28">
        <v>0</v>
      </c>
      <c r="E39" s="28">
        <v>0</v>
      </c>
      <c r="F39" s="28">
        <v>0</v>
      </c>
      <c r="G39" s="26">
        <v>0</v>
      </c>
      <c r="H39" s="23"/>
      <c r="I39" s="189"/>
      <c r="J39" s="24" t="s">
        <v>40</v>
      </c>
      <c r="K39" s="33">
        <f>CASH_nov24!C39-C_PS_25!B39</f>
        <v>0</v>
      </c>
      <c r="L39" s="33">
        <f>CASH_nov24!D39-C_PS_25!C39</f>
        <v>0</v>
      </c>
      <c r="M39" s="34">
        <f>CASH_nov24!E39-C_PS_25!D39</f>
        <v>0</v>
      </c>
      <c r="N39" s="34">
        <f>CASH_nov24!F39-C_PS_25!E39</f>
        <v>0</v>
      </c>
      <c r="O39" s="34">
        <f>CASH_nov24!G39-C_PS_25!F39</f>
        <v>0</v>
      </c>
      <c r="P39" s="35">
        <f>CASH_nov24!H39-C_PS_25!G39</f>
        <v>0</v>
      </c>
    </row>
    <row r="40" spans="1:16" ht="13.5" customHeight="1" x14ac:dyDescent="0.25">
      <c r="A40" s="53" t="s">
        <v>41</v>
      </c>
      <c r="B40" s="175">
        <v>99118.360539999965</v>
      </c>
      <c r="C40" s="28">
        <v>463045</v>
      </c>
      <c r="D40" s="28">
        <v>440698</v>
      </c>
      <c r="E40" s="28">
        <v>390035</v>
      </c>
      <c r="F40" s="28">
        <v>334105</v>
      </c>
      <c r="G40" s="26">
        <v>193877</v>
      </c>
      <c r="H40" s="23"/>
      <c r="I40" s="189"/>
      <c r="J40" s="24" t="s">
        <v>41</v>
      </c>
      <c r="K40" s="33">
        <f>CASH_nov24!C40-C_PS_25!B40</f>
        <v>0</v>
      </c>
      <c r="L40" s="33">
        <f>CASH_nov24!D40-C_PS_25!C40</f>
        <v>24836</v>
      </c>
      <c r="M40" s="34">
        <f>CASH_nov24!E40-C_PS_25!D40</f>
        <v>37741.15908022481</v>
      </c>
      <c r="N40" s="34">
        <f>CASH_nov24!F40-C_PS_25!E40</f>
        <v>43592.882012969523</v>
      </c>
      <c r="O40" s="34">
        <f>CASH_nov24!G40-C_PS_25!F40</f>
        <v>45268.405056835967</v>
      </c>
      <c r="P40" s="35">
        <f>CASH_nov24!H40-C_PS_25!G40</f>
        <v>51433.376173041121</v>
      </c>
    </row>
    <row r="41" spans="1:16" ht="13.5" customHeight="1" x14ac:dyDescent="0.25">
      <c r="A41" s="53" t="s">
        <v>88</v>
      </c>
      <c r="B41" s="175">
        <v>519677.12297999999</v>
      </c>
      <c r="C41" s="28">
        <v>416020</v>
      </c>
      <c r="D41" s="28">
        <v>163581</v>
      </c>
      <c r="E41" s="28">
        <v>0</v>
      </c>
      <c r="F41" s="28">
        <v>0</v>
      </c>
      <c r="G41" s="26">
        <v>0</v>
      </c>
      <c r="H41" s="23"/>
      <c r="I41" s="189"/>
      <c r="J41" s="24" t="s">
        <v>88</v>
      </c>
      <c r="K41" s="33">
        <f>CASH_nov24!C41-C_PS_25!B41</f>
        <v>0</v>
      </c>
      <c r="L41" s="33">
        <f>CASH_nov24!D41-C_PS_25!C41</f>
        <v>-416020</v>
      </c>
      <c r="M41" s="34">
        <f>CASH_nov24!E41-C_PS_25!D41</f>
        <v>81352</v>
      </c>
      <c r="N41" s="34">
        <f>CASH_nov24!F41-C_PS_25!E41</f>
        <v>0</v>
      </c>
      <c r="O41" s="34">
        <f>CASH_nov24!G41-C_PS_25!F41</f>
        <v>0</v>
      </c>
      <c r="P41" s="35">
        <f>CASH_nov24!H41-C_PS_25!G41</f>
        <v>0</v>
      </c>
    </row>
    <row r="42" spans="1:16" ht="13.5" customHeight="1" x14ac:dyDescent="0.25">
      <c r="A42" s="53" t="s">
        <v>89</v>
      </c>
      <c r="B42" s="175">
        <v>37624.289870000001</v>
      </c>
      <c r="C42" s="28">
        <v>6050</v>
      </c>
      <c r="D42" s="28">
        <v>0</v>
      </c>
      <c r="E42" s="28">
        <v>0</v>
      </c>
      <c r="F42" s="28">
        <v>0</v>
      </c>
      <c r="G42" s="26">
        <v>0</v>
      </c>
      <c r="H42" s="23"/>
      <c r="I42" s="189"/>
      <c r="J42" s="24" t="s">
        <v>89</v>
      </c>
      <c r="K42" s="33">
        <f>CASH_nov24!C42-C_PS_25!B42</f>
        <v>0</v>
      </c>
      <c r="L42" s="33">
        <f>CASH_nov24!D42-C_PS_25!C42</f>
        <v>1061</v>
      </c>
      <c r="M42" s="34">
        <f>CASH_nov24!E42-C_PS_25!D42</f>
        <v>0</v>
      </c>
      <c r="N42" s="34">
        <f>CASH_nov24!F42-C_PS_25!E42</f>
        <v>0</v>
      </c>
      <c r="O42" s="34">
        <f>CASH_nov24!G42-C_PS_25!F42</f>
        <v>0</v>
      </c>
      <c r="P42" s="35">
        <f>CASH_nov24!H42-C_PS_25!G42</f>
        <v>0</v>
      </c>
    </row>
    <row r="43" spans="1:16" ht="13.5" customHeight="1" x14ac:dyDescent="0.25">
      <c r="A43" s="53" t="s">
        <v>42</v>
      </c>
      <c r="B43" s="175">
        <v>44589.589529999997</v>
      </c>
      <c r="C43" s="28">
        <v>1000</v>
      </c>
      <c r="D43" s="28">
        <v>0</v>
      </c>
      <c r="E43" s="28">
        <v>0</v>
      </c>
      <c r="F43" s="28">
        <v>0</v>
      </c>
      <c r="G43" s="26">
        <v>0</v>
      </c>
      <c r="H43" s="23"/>
      <c r="I43" s="189"/>
      <c r="J43" s="24" t="s">
        <v>42</v>
      </c>
      <c r="K43" s="33">
        <f>CASH_nov24!C43-C_PS_25!B43</f>
        <v>0</v>
      </c>
      <c r="L43" s="33">
        <f>CASH_nov24!D43-C_PS_25!C43</f>
        <v>750</v>
      </c>
      <c r="M43" s="34">
        <f>CASH_nov24!E43-C_PS_25!D43</f>
        <v>0</v>
      </c>
      <c r="N43" s="34">
        <f>CASH_nov24!F43-C_PS_25!E43</f>
        <v>0</v>
      </c>
      <c r="O43" s="34">
        <f>CASH_nov24!G43-C_PS_25!F43</f>
        <v>0</v>
      </c>
      <c r="P43" s="35">
        <f>CASH_nov24!H43-C_PS_25!G43</f>
        <v>0</v>
      </c>
    </row>
    <row r="44" spans="1:16" ht="13.5" customHeight="1" x14ac:dyDescent="0.25">
      <c r="A44" s="53" t="s">
        <v>43</v>
      </c>
      <c r="B44" s="177">
        <v>338.89035000000001</v>
      </c>
      <c r="C44" s="40">
        <v>328</v>
      </c>
      <c r="D44" s="40">
        <v>328</v>
      </c>
      <c r="E44" s="40">
        <v>328</v>
      </c>
      <c r="F44" s="40">
        <v>328</v>
      </c>
      <c r="G44" s="54">
        <v>328</v>
      </c>
      <c r="H44" s="23"/>
      <c r="I44" s="189"/>
      <c r="J44" s="53" t="s">
        <v>43</v>
      </c>
      <c r="K44" s="33">
        <f>CASH_nov24!C44-C_PS_25!B44</f>
        <v>0</v>
      </c>
      <c r="L44" s="33">
        <f>CASH_nov24!D44-C_PS_25!C44</f>
        <v>0</v>
      </c>
      <c r="M44" s="34">
        <f>CASH_nov24!E44-C_PS_25!D44</f>
        <v>0</v>
      </c>
      <c r="N44" s="34">
        <f>CASH_nov24!F44-C_PS_25!E44</f>
        <v>0</v>
      </c>
      <c r="O44" s="34">
        <f>CASH_nov24!G44-C_PS_25!F44</f>
        <v>0</v>
      </c>
      <c r="P44" s="35">
        <f>CASH_nov24!H44-C_PS_25!G44</f>
        <v>0</v>
      </c>
    </row>
    <row r="45" spans="1:16" ht="13.5" customHeight="1" x14ac:dyDescent="0.25">
      <c r="A45" s="56" t="s">
        <v>10</v>
      </c>
      <c r="B45" s="177">
        <v>81.658119999999997</v>
      </c>
      <c r="C45" s="40">
        <v>82</v>
      </c>
      <c r="D45" s="40">
        <v>82</v>
      </c>
      <c r="E45" s="40">
        <v>82</v>
      </c>
      <c r="F45" s="40">
        <v>82</v>
      </c>
      <c r="G45" s="54">
        <v>82</v>
      </c>
      <c r="H45" s="23"/>
      <c r="I45" s="189"/>
      <c r="J45" s="56" t="s">
        <v>10</v>
      </c>
      <c r="K45" s="33">
        <f>CASH_nov24!C45-C_PS_25!B45</f>
        <v>0</v>
      </c>
      <c r="L45" s="33">
        <f>CASH_nov24!D45-C_PS_25!C45</f>
        <v>0</v>
      </c>
      <c r="M45" s="34">
        <f>CASH_nov24!E45-C_PS_25!D45</f>
        <v>0</v>
      </c>
      <c r="N45" s="34">
        <f>CASH_nov24!F45-C_PS_25!E45</f>
        <v>0</v>
      </c>
      <c r="O45" s="34">
        <f>CASH_nov24!G45-C_PS_25!F45</f>
        <v>0</v>
      </c>
      <c r="P45" s="35">
        <f>CASH_nov24!H45-C_PS_25!G45</f>
        <v>0</v>
      </c>
    </row>
    <row r="46" spans="1:16" ht="13.5" customHeight="1" x14ac:dyDescent="0.25">
      <c r="A46" s="56" t="s">
        <v>11</v>
      </c>
      <c r="B46" s="177">
        <v>257.23223000000002</v>
      </c>
      <c r="C46" s="40">
        <v>246</v>
      </c>
      <c r="D46" s="40">
        <v>246</v>
      </c>
      <c r="E46" s="40">
        <v>246</v>
      </c>
      <c r="F46" s="40">
        <v>246</v>
      </c>
      <c r="G46" s="54">
        <v>246</v>
      </c>
      <c r="H46" s="23"/>
      <c r="I46" s="189"/>
      <c r="J46" s="56" t="s">
        <v>11</v>
      </c>
      <c r="K46" s="33">
        <f>CASH_nov24!C46-C_PS_25!B46</f>
        <v>0</v>
      </c>
      <c r="L46" s="33">
        <f>CASH_nov24!D46-C_PS_25!C46</f>
        <v>0</v>
      </c>
      <c r="M46" s="34">
        <f>CASH_nov24!E46-C_PS_25!D46</f>
        <v>0</v>
      </c>
      <c r="N46" s="34">
        <f>CASH_nov24!F46-C_PS_25!E46</f>
        <v>0</v>
      </c>
      <c r="O46" s="34">
        <f>CASH_nov24!G46-C_PS_25!F46</f>
        <v>0</v>
      </c>
      <c r="P46" s="35">
        <f>CASH_nov24!H46-C_PS_25!G46</f>
        <v>0</v>
      </c>
    </row>
    <row r="47" spans="1:16" ht="13.5" customHeight="1" x14ac:dyDescent="0.25">
      <c r="A47" s="53" t="s">
        <v>44</v>
      </c>
      <c r="B47" s="177">
        <v>1222.8538599999999</v>
      </c>
      <c r="C47" s="40">
        <v>1000</v>
      </c>
      <c r="D47" s="40">
        <v>1000</v>
      </c>
      <c r="E47" s="40">
        <v>1000</v>
      </c>
      <c r="F47" s="40">
        <v>1000</v>
      </c>
      <c r="G47" s="54">
        <v>1000</v>
      </c>
      <c r="H47" s="23"/>
      <c r="I47" s="189"/>
      <c r="J47" s="53" t="s">
        <v>44</v>
      </c>
      <c r="K47" s="33">
        <f>CASH_nov24!C47-C_PS_25!B47</f>
        <v>0</v>
      </c>
      <c r="L47" s="33">
        <f>CASH_nov24!D47-C_PS_25!C47</f>
        <v>0</v>
      </c>
      <c r="M47" s="34">
        <f>CASH_nov24!E47-C_PS_25!D47</f>
        <v>0</v>
      </c>
      <c r="N47" s="34">
        <f>CASH_nov24!F47-C_PS_25!E47</f>
        <v>0</v>
      </c>
      <c r="O47" s="34">
        <f>CASH_nov24!G47-C_PS_25!F47</f>
        <v>0</v>
      </c>
      <c r="P47" s="35">
        <f>CASH_nov24!H47-C_PS_25!G47</f>
        <v>0</v>
      </c>
    </row>
    <row r="48" spans="1:16" ht="13.5" customHeight="1" x14ac:dyDescent="0.25">
      <c r="A48" s="53" t="s">
        <v>45</v>
      </c>
      <c r="B48" s="177">
        <v>29606.884010000002</v>
      </c>
      <c r="C48" s="40">
        <v>30187</v>
      </c>
      <c r="D48" s="40">
        <v>16146</v>
      </c>
      <c r="E48" s="40">
        <v>16730</v>
      </c>
      <c r="F48" s="40">
        <v>17254</v>
      </c>
      <c r="G48" s="54">
        <v>17939</v>
      </c>
      <c r="H48" s="23"/>
      <c r="I48" s="189"/>
      <c r="J48" s="53" t="s">
        <v>45</v>
      </c>
      <c r="K48" s="33">
        <f>CASH_nov24!C48-C_PS_25!B48</f>
        <v>0</v>
      </c>
      <c r="L48" s="33">
        <f>CASH_nov24!D48-C_PS_25!C48</f>
        <v>101</v>
      </c>
      <c r="M48" s="34">
        <f>CASH_nov24!E48-C_PS_25!D48</f>
        <v>14816</v>
      </c>
      <c r="N48" s="34">
        <f>CASH_nov24!F48-C_PS_25!E48</f>
        <v>14961</v>
      </c>
      <c r="O48" s="34">
        <f>CASH_nov24!G48-C_PS_25!F48</f>
        <v>3758</v>
      </c>
      <c r="P48" s="35">
        <f>CASH_nov24!H48-C_PS_25!G48</f>
        <v>3605</v>
      </c>
    </row>
    <row r="49" spans="1:16" ht="13.5" customHeight="1" x14ac:dyDescent="0.25">
      <c r="A49" s="354" t="s">
        <v>93</v>
      </c>
      <c r="B49" s="177"/>
      <c r="C49" s="40"/>
      <c r="D49" s="40"/>
      <c r="E49" s="40"/>
      <c r="F49" s="40"/>
      <c r="G49" s="54"/>
      <c r="H49" s="23"/>
      <c r="I49" s="189"/>
      <c r="J49" s="354" t="s">
        <v>93</v>
      </c>
      <c r="K49" s="33">
        <f>CASH_nov24!C49-C_PS_25!B49</f>
        <v>0</v>
      </c>
      <c r="L49" s="33">
        <f>CASH_nov24!D49-C_PS_25!C49</f>
        <v>0</v>
      </c>
      <c r="M49" s="34">
        <f>CASH_nov24!E49-C_PS_25!D49</f>
        <v>61618</v>
      </c>
      <c r="N49" s="34">
        <f>CASH_nov24!F49-C_PS_25!E49</f>
        <v>94002</v>
      </c>
      <c r="O49" s="34">
        <f>CASH_nov24!G49-C_PS_25!F49</f>
        <v>96119</v>
      </c>
      <c r="P49" s="35">
        <f>CASH_nov24!H49-C_PS_25!G49</f>
        <v>97797</v>
      </c>
    </row>
    <row r="50" spans="1:16" ht="13.5" customHeight="1" x14ac:dyDescent="0.25">
      <c r="A50" s="53" t="s">
        <v>97</v>
      </c>
      <c r="B50" s="177"/>
      <c r="C50" s="40"/>
      <c r="D50" s="40"/>
      <c r="E50" s="40"/>
      <c r="F50" s="40"/>
      <c r="G50" s="54"/>
      <c r="H50" s="23"/>
      <c r="I50" s="189"/>
      <c r="J50" s="53" t="s">
        <v>97</v>
      </c>
      <c r="K50" s="33">
        <f>CASH_nov24!C50-C_PS_25!B50</f>
        <v>0</v>
      </c>
      <c r="L50" s="33">
        <f>CASH_nov24!D50-C_PS_25!C50</f>
        <v>0</v>
      </c>
      <c r="M50" s="34">
        <f>CASH_nov24!E50-C_PS_25!D50</f>
        <v>574140</v>
      </c>
      <c r="N50" s="34">
        <f>CASH_nov24!F50-C_PS_25!E50</f>
        <v>802596</v>
      </c>
      <c r="O50" s="34">
        <f>CASH_nov24!G50-C_PS_25!F50</f>
        <v>838582</v>
      </c>
      <c r="P50" s="35">
        <f>CASH_nov24!H50-C_PS_25!G50</f>
        <v>878930</v>
      </c>
    </row>
    <row r="51" spans="1:16" ht="13.5" customHeight="1" x14ac:dyDescent="0.25">
      <c r="A51" s="53" t="s">
        <v>46</v>
      </c>
      <c r="B51" s="38">
        <v>7.7539400000000001</v>
      </c>
      <c r="C51" s="40">
        <v>0</v>
      </c>
      <c r="D51" s="40">
        <v>0</v>
      </c>
      <c r="E51" s="40">
        <v>0</v>
      </c>
      <c r="F51" s="40">
        <v>0</v>
      </c>
      <c r="G51" s="54">
        <v>0</v>
      </c>
      <c r="H51" s="23"/>
      <c r="I51" s="189"/>
      <c r="J51" s="53" t="s">
        <v>46</v>
      </c>
      <c r="K51" s="33">
        <f>CASH_nov24!C51-C_PS_25!B51</f>
        <v>0</v>
      </c>
      <c r="L51" s="33">
        <f>CASH_nov24!D51-C_PS_25!C51</f>
        <v>5</v>
      </c>
      <c r="M51" s="34">
        <f>CASH_nov24!E51-C_PS_25!D51</f>
        <v>0</v>
      </c>
      <c r="N51" s="34">
        <f>CASH_nov24!F51-C_PS_25!E51</f>
        <v>0</v>
      </c>
      <c r="O51" s="34">
        <f>CASH_nov24!G51-C_PS_25!F51</f>
        <v>0</v>
      </c>
      <c r="P51" s="35">
        <f>CASH_nov24!H51-C_PS_25!G51</f>
        <v>0</v>
      </c>
    </row>
    <row r="52" spans="1:16" ht="13.5" customHeight="1" x14ac:dyDescent="0.25">
      <c r="A52" s="24" t="s">
        <v>82</v>
      </c>
      <c r="B52" s="27">
        <v>134375.51601000002</v>
      </c>
      <c r="C52" s="28">
        <v>141683</v>
      </c>
      <c r="D52" s="28">
        <v>151368</v>
      </c>
      <c r="E52" s="28">
        <v>159523</v>
      </c>
      <c r="F52" s="28">
        <v>166453</v>
      </c>
      <c r="G52" s="26">
        <v>173631</v>
      </c>
      <c r="H52" s="23"/>
      <c r="I52" s="189"/>
      <c r="J52" s="24" t="s">
        <v>48</v>
      </c>
      <c r="K52" s="33">
        <f>CASH_nov24!C52-C_PS_25!B52</f>
        <v>0</v>
      </c>
      <c r="L52" s="33">
        <f>CASH_nov24!D52-C_PS_25!C52</f>
        <v>2823</v>
      </c>
      <c r="M52" s="34">
        <f>CASH_nov24!E52-C_PS_25!D52</f>
        <v>1357</v>
      </c>
      <c r="N52" s="34">
        <f>CASH_nov24!F52-C_PS_25!E52</f>
        <v>2520</v>
      </c>
      <c r="O52" s="34">
        <f>CASH_nov24!G52-C_PS_25!F52</f>
        <v>2279</v>
      </c>
      <c r="P52" s="35">
        <f>CASH_nov24!H52-C_PS_25!G52</f>
        <v>1844</v>
      </c>
    </row>
    <row r="53" spans="1:16" ht="13.5" customHeight="1" x14ac:dyDescent="0.25">
      <c r="A53" s="36" t="s">
        <v>10</v>
      </c>
      <c r="B53" s="27">
        <v>100527.66435000001</v>
      </c>
      <c r="C53" s="28">
        <v>107118</v>
      </c>
      <c r="D53" s="28">
        <v>115113</v>
      </c>
      <c r="E53" s="28">
        <v>121082</v>
      </c>
      <c r="F53" s="28">
        <v>126025</v>
      </c>
      <c r="G53" s="26">
        <v>131357</v>
      </c>
      <c r="H53" s="23"/>
      <c r="I53" s="189"/>
      <c r="J53" s="36" t="s">
        <v>10</v>
      </c>
      <c r="K53" s="33">
        <f>CASH_nov24!C53-C_PS_25!B53</f>
        <v>0</v>
      </c>
      <c r="L53" s="33">
        <f>CASH_nov24!D53-C_PS_25!C53</f>
        <v>2305</v>
      </c>
      <c r="M53" s="34">
        <f>CASH_nov24!E53-C_PS_25!D53</f>
        <v>690</v>
      </c>
      <c r="N53" s="34">
        <f>CASH_nov24!F53-C_PS_25!E53</f>
        <v>2133</v>
      </c>
      <c r="O53" s="34">
        <f>CASH_nov24!G53-C_PS_25!F53</f>
        <v>1821</v>
      </c>
      <c r="P53" s="35">
        <f>CASH_nov24!H53-C_PS_25!G53</f>
        <v>1618</v>
      </c>
    </row>
    <row r="54" spans="1:16" ht="14.25" customHeight="1" x14ac:dyDescent="0.25">
      <c r="A54" s="57" t="s">
        <v>11</v>
      </c>
      <c r="B54" s="27">
        <v>630.63604999999995</v>
      </c>
      <c r="C54" s="28">
        <v>0</v>
      </c>
      <c r="D54" s="28">
        <v>0</v>
      </c>
      <c r="E54" s="28">
        <v>0</v>
      </c>
      <c r="F54" s="28">
        <v>0</v>
      </c>
      <c r="G54" s="26">
        <v>0</v>
      </c>
      <c r="H54" s="23"/>
      <c r="I54" s="189"/>
      <c r="J54" s="36" t="s">
        <v>11</v>
      </c>
      <c r="K54" s="33">
        <f>CASH_nov24!C54-C_PS_25!B54</f>
        <v>0</v>
      </c>
      <c r="L54" s="33">
        <f>CASH_nov24!D54-C_PS_25!C54</f>
        <v>0</v>
      </c>
      <c r="M54" s="34">
        <f>CASH_nov24!E54-C_PS_25!D54</f>
        <v>0</v>
      </c>
      <c r="N54" s="34">
        <f>CASH_nov24!F54-C_PS_25!E54</f>
        <v>0</v>
      </c>
      <c r="O54" s="34">
        <f>CASH_nov24!G54-C_PS_25!F54</f>
        <v>0</v>
      </c>
      <c r="P54" s="35">
        <f>CASH_nov24!H54-C_PS_25!G54</f>
        <v>0</v>
      </c>
    </row>
    <row r="55" spans="1:16" ht="14.25" customHeight="1" x14ac:dyDescent="0.25">
      <c r="A55" s="58" t="s">
        <v>12</v>
      </c>
      <c r="B55" s="27">
        <v>0</v>
      </c>
      <c r="C55" s="28">
        <v>0</v>
      </c>
      <c r="D55" s="28">
        <v>0</v>
      </c>
      <c r="E55" s="28">
        <v>0</v>
      </c>
      <c r="F55" s="28">
        <v>0</v>
      </c>
      <c r="G55" s="26">
        <v>0</v>
      </c>
      <c r="H55" s="23"/>
      <c r="I55" s="189"/>
      <c r="J55" s="58" t="s">
        <v>12</v>
      </c>
      <c r="K55" s="33">
        <f>CASH_nov24!C55-C_PS_25!B55</f>
        <v>0</v>
      </c>
      <c r="L55" s="33">
        <f>CASH_nov24!D55-C_PS_25!C55</f>
        <v>0</v>
      </c>
      <c r="M55" s="34">
        <f>CASH_nov24!E55-C_PS_25!D55</f>
        <v>0</v>
      </c>
      <c r="N55" s="34">
        <f>CASH_nov24!F55-C_PS_25!E55</f>
        <v>0</v>
      </c>
      <c r="O55" s="34">
        <f>CASH_nov24!G55-C_PS_25!F55</f>
        <v>0</v>
      </c>
      <c r="P55" s="35">
        <f>CASH_nov24!H55-C_PS_25!G55</f>
        <v>0</v>
      </c>
    </row>
    <row r="56" spans="1:16" ht="14.25" customHeight="1" x14ac:dyDescent="0.25">
      <c r="A56" s="36" t="s">
        <v>49</v>
      </c>
      <c r="B56" s="27">
        <v>33217.215609999999</v>
      </c>
      <c r="C56" s="28">
        <v>34565</v>
      </c>
      <c r="D56" s="28">
        <v>36255</v>
      </c>
      <c r="E56" s="28">
        <v>38441</v>
      </c>
      <c r="F56" s="28">
        <v>40428</v>
      </c>
      <c r="G56" s="26">
        <v>42274</v>
      </c>
      <c r="H56" s="23"/>
      <c r="I56" s="189"/>
      <c r="J56" s="36" t="s">
        <v>49</v>
      </c>
      <c r="K56" s="33">
        <f>CASH_nov24!C56-C_PS_25!B56</f>
        <v>0</v>
      </c>
      <c r="L56" s="33">
        <f>CASH_nov24!D56-C_PS_25!C56</f>
        <v>518</v>
      </c>
      <c r="M56" s="34">
        <f>CASH_nov24!E56-C_PS_25!D56</f>
        <v>667</v>
      </c>
      <c r="N56" s="34">
        <f>CASH_nov24!F56-C_PS_25!E56</f>
        <v>387</v>
      </c>
      <c r="O56" s="34">
        <f>CASH_nov24!G56-C_PS_25!F56</f>
        <v>458</v>
      </c>
      <c r="P56" s="35">
        <f>CASH_nov24!H56-C_PS_25!G56</f>
        <v>226</v>
      </c>
    </row>
    <row r="57" spans="1:16" ht="14.25" customHeight="1" x14ac:dyDescent="0.25">
      <c r="A57" s="59" t="s">
        <v>50</v>
      </c>
      <c r="B57" s="27">
        <v>0.86316000000000015</v>
      </c>
      <c r="C57" s="28">
        <v>0</v>
      </c>
      <c r="D57" s="28">
        <v>0</v>
      </c>
      <c r="E57" s="28">
        <v>0</v>
      </c>
      <c r="F57" s="28">
        <v>0</v>
      </c>
      <c r="G57" s="26">
        <v>0</v>
      </c>
      <c r="H57" s="23"/>
      <c r="I57" s="189"/>
      <c r="J57" s="257" t="s">
        <v>50</v>
      </c>
      <c r="K57" s="33">
        <f>CASH_nov24!C57-C_PS_25!B57</f>
        <v>0</v>
      </c>
      <c r="L57" s="33">
        <f>CASH_nov24!D57-C_PS_25!C57</f>
        <v>0</v>
      </c>
      <c r="M57" s="34">
        <f>CASH_nov24!E57-C_PS_25!D57</f>
        <v>0</v>
      </c>
      <c r="N57" s="34">
        <f>CASH_nov24!F57-C_PS_25!E57</f>
        <v>0</v>
      </c>
      <c r="O57" s="34">
        <f>CASH_nov24!G57-C_PS_25!F57</f>
        <v>0</v>
      </c>
      <c r="P57" s="35">
        <f>CASH_nov24!H57-C_PS_25!G57</f>
        <v>0</v>
      </c>
    </row>
    <row r="58" spans="1:16" ht="14.25" customHeight="1" x14ac:dyDescent="0.25">
      <c r="A58" s="59" t="s">
        <v>51</v>
      </c>
      <c r="B58" s="27">
        <v>898.31369999999993</v>
      </c>
      <c r="C58" s="28">
        <v>18</v>
      </c>
      <c r="D58" s="28">
        <v>0</v>
      </c>
      <c r="E58" s="28">
        <v>0</v>
      </c>
      <c r="F58" s="28">
        <v>0</v>
      </c>
      <c r="G58" s="26">
        <v>0</v>
      </c>
      <c r="H58" s="23"/>
      <c r="I58" s="189"/>
      <c r="J58" s="257" t="s">
        <v>51</v>
      </c>
      <c r="K58" s="33">
        <f>CASH_nov24!C58-C_PS_25!B58</f>
        <v>0</v>
      </c>
      <c r="L58" s="33">
        <f>CASH_nov24!D58-C_PS_25!C58</f>
        <v>-55</v>
      </c>
      <c r="M58" s="34">
        <f>CASH_nov24!E58-C_PS_25!D58</f>
        <v>0</v>
      </c>
      <c r="N58" s="34">
        <f>CASH_nov24!F58-C_PS_25!E58</f>
        <v>0</v>
      </c>
      <c r="O58" s="34">
        <f>CASH_nov24!G58-C_PS_25!F58</f>
        <v>0</v>
      </c>
      <c r="P58" s="35">
        <f>CASH_nov24!H58-C_PS_25!G58</f>
        <v>0</v>
      </c>
    </row>
    <row r="59" spans="1:16" ht="14.25" customHeight="1" x14ac:dyDescent="0.25">
      <c r="A59" s="59" t="s">
        <v>52</v>
      </c>
      <c r="B59" s="27">
        <v>99628.48749</v>
      </c>
      <c r="C59" s="28">
        <v>107100</v>
      </c>
      <c r="D59" s="28">
        <v>115113</v>
      </c>
      <c r="E59" s="28">
        <v>121082</v>
      </c>
      <c r="F59" s="28">
        <v>126025</v>
      </c>
      <c r="G59" s="26">
        <v>131357</v>
      </c>
      <c r="H59" s="23"/>
      <c r="I59" s="189"/>
      <c r="J59" s="257" t="s">
        <v>52</v>
      </c>
      <c r="K59" s="33">
        <f>CASH_nov24!C59-C_PS_25!B59</f>
        <v>0</v>
      </c>
      <c r="L59" s="33">
        <f>CASH_nov24!D59-C_PS_25!C59</f>
        <v>2360</v>
      </c>
      <c r="M59" s="34">
        <f>CASH_nov24!E59-C_PS_25!D59</f>
        <v>690</v>
      </c>
      <c r="N59" s="34">
        <f>CASH_nov24!F59-C_PS_25!E59</f>
        <v>2133</v>
      </c>
      <c r="O59" s="34">
        <f>CASH_nov24!G59-C_PS_25!F59</f>
        <v>1821</v>
      </c>
      <c r="P59" s="35">
        <f>CASH_nov24!H59-C_PS_25!G59</f>
        <v>1618</v>
      </c>
    </row>
    <row r="60" spans="1:16" ht="14.25" customHeight="1" thickBot="1" x14ac:dyDescent="0.3">
      <c r="A60" s="60" t="s">
        <v>53</v>
      </c>
      <c r="B60" s="63">
        <v>33217.215609999999</v>
      </c>
      <c r="C60" s="64">
        <v>34565</v>
      </c>
      <c r="D60" s="64">
        <v>36255</v>
      </c>
      <c r="E60" s="64">
        <v>38441</v>
      </c>
      <c r="F60" s="64">
        <v>40428</v>
      </c>
      <c r="G60" s="62">
        <v>42274</v>
      </c>
      <c r="H60" s="23"/>
      <c r="I60" s="189"/>
      <c r="J60" s="258" t="s">
        <v>53</v>
      </c>
      <c r="K60" s="33">
        <f>CASH_nov24!C60-C_PS_25!B60</f>
        <v>0</v>
      </c>
      <c r="L60" s="33">
        <f>CASH_nov24!D60-C_PS_25!C60</f>
        <v>518</v>
      </c>
      <c r="M60" s="34">
        <f>CASH_nov24!E60-C_PS_25!D60</f>
        <v>667</v>
      </c>
      <c r="N60" s="34">
        <f>CASH_nov24!F60-C_PS_25!E60</f>
        <v>387</v>
      </c>
      <c r="O60" s="34">
        <f>CASH_nov24!G60-C_PS_25!F60</f>
        <v>458</v>
      </c>
      <c r="P60" s="35">
        <f>CASH_nov24!H60-C_PS_25!G60</f>
        <v>226</v>
      </c>
    </row>
    <row r="61" spans="1:16" ht="13.5" customHeight="1" x14ac:dyDescent="0.25">
      <c r="A61" s="16" t="s">
        <v>54</v>
      </c>
      <c r="B61" s="174">
        <f t="shared" ref="B61:G61" si="22">B62+B67</f>
        <v>15307132.066190036</v>
      </c>
      <c r="C61" s="68">
        <f t="shared" si="22"/>
        <v>16980427</v>
      </c>
      <c r="D61" s="68">
        <f t="shared" si="22"/>
        <v>18019469</v>
      </c>
      <c r="E61" s="68">
        <f t="shared" ref="E61:F61" si="23">E62+E67</f>
        <v>18857198</v>
      </c>
      <c r="F61" s="68">
        <f t="shared" si="23"/>
        <v>19618908</v>
      </c>
      <c r="G61" s="66">
        <f t="shared" si="22"/>
        <v>19965326</v>
      </c>
      <c r="H61" s="23"/>
      <c r="I61" s="189"/>
      <c r="J61" s="16" t="s">
        <v>54</v>
      </c>
      <c r="K61" s="71">
        <f>K62+K67</f>
        <v>0</v>
      </c>
      <c r="L61" s="71">
        <f>L62+L67</f>
        <v>95768</v>
      </c>
      <c r="M61" s="71">
        <f t="shared" ref="M61:P61" si="24">M62+M67</f>
        <v>28408.666666667908</v>
      </c>
      <c r="N61" s="71">
        <f t="shared" si="24"/>
        <v>121357</v>
      </c>
      <c r="O61" s="71">
        <f t="shared" si="24"/>
        <v>282500.83333333302</v>
      </c>
      <c r="P61" s="72">
        <f t="shared" si="24"/>
        <v>353407.16666666698</v>
      </c>
    </row>
    <row r="62" spans="1:16" ht="13.5" customHeight="1" x14ac:dyDescent="0.25">
      <c r="A62" s="73" t="s">
        <v>55</v>
      </c>
      <c r="B62" s="176">
        <f t="shared" ref="B62:G62" si="25">B63+B66</f>
        <v>10143930.982450003</v>
      </c>
      <c r="C62" s="45">
        <f t="shared" si="25"/>
        <v>11107270</v>
      </c>
      <c r="D62" s="45">
        <f t="shared" si="25"/>
        <v>11752960</v>
      </c>
      <c r="E62" s="45">
        <f t="shared" ref="E62:F62" si="26">E63+E66</f>
        <v>12279072</v>
      </c>
      <c r="F62" s="45">
        <f t="shared" si="26"/>
        <v>12772953</v>
      </c>
      <c r="G62" s="43">
        <f t="shared" si="25"/>
        <v>13271561</v>
      </c>
      <c r="H62" s="23"/>
      <c r="I62" s="189"/>
      <c r="J62" s="73" t="s">
        <v>55</v>
      </c>
      <c r="K62" s="45">
        <f>K63+K66</f>
        <v>0</v>
      </c>
      <c r="L62" s="45">
        <f t="shared" ref="L62" si="27">L63+L66</f>
        <v>102957</v>
      </c>
      <c r="M62" s="45">
        <f t="shared" ref="M62:P62" si="28">M63+M66</f>
        <v>29550.000000001863</v>
      </c>
      <c r="N62" s="45">
        <f t="shared" si="28"/>
        <v>94047.5</v>
      </c>
      <c r="O62" s="45">
        <f t="shared" si="28"/>
        <v>200036.66666666605</v>
      </c>
      <c r="P62" s="43">
        <f t="shared" si="28"/>
        <v>232641</v>
      </c>
    </row>
    <row r="63" spans="1:16" s="3" customFormat="1" ht="13.5" customHeight="1" x14ac:dyDescent="0.25">
      <c r="A63" s="29" t="s">
        <v>56</v>
      </c>
      <c r="B63" s="175">
        <f t="shared" ref="B63:G63" si="29">B64+B65</f>
        <v>10143930.982450003</v>
      </c>
      <c r="C63" s="28">
        <f t="shared" si="29"/>
        <v>11107270</v>
      </c>
      <c r="D63" s="28">
        <f t="shared" si="29"/>
        <v>11752960</v>
      </c>
      <c r="E63" s="28">
        <f t="shared" ref="E63:F63" si="30">E64+E65</f>
        <v>12279072</v>
      </c>
      <c r="F63" s="28">
        <f t="shared" si="30"/>
        <v>12772953</v>
      </c>
      <c r="G63" s="26">
        <f t="shared" si="29"/>
        <v>13271561</v>
      </c>
      <c r="H63" s="23"/>
      <c r="I63" s="189"/>
      <c r="J63" s="29" t="s">
        <v>56</v>
      </c>
      <c r="K63" s="28">
        <f t="shared" ref="K63:L63" si="31">K64+K65</f>
        <v>0</v>
      </c>
      <c r="L63" s="28">
        <f t="shared" si="31"/>
        <v>102957</v>
      </c>
      <c r="M63" s="28">
        <f t="shared" ref="M63:P63" si="32">M64+M65</f>
        <v>29550.000000001863</v>
      </c>
      <c r="N63" s="28">
        <f t="shared" si="32"/>
        <v>94047.5</v>
      </c>
      <c r="O63" s="28">
        <f t="shared" si="32"/>
        <v>200036.66666666605</v>
      </c>
      <c r="P63" s="26">
        <f t="shared" si="32"/>
        <v>232641</v>
      </c>
    </row>
    <row r="64" spans="1:16" s="3" customFormat="1" ht="13.5" customHeight="1" x14ac:dyDescent="0.25">
      <c r="A64" s="29" t="s">
        <v>57</v>
      </c>
      <c r="B64" s="175">
        <v>9895424.0569000021</v>
      </c>
      <c r="C64" s="28">
        <v>10870493</v>
      </c>
      <c r="D64" s="28">
        <v>11533906</v>
      </c>
      <c r="E64" s="28">
        <v>12060563</v>
      </c>
      <c r="F64" s="28">
        <v>12555989</v>
      </c>
      <c r="G64" s="26">
        <v>13055930</v>
      </c>
      <c r="H64" s="23"/>
      <c r="I64" s="189"/>
      <c r="J64" s="29" t="s">
        <v>57</v>
      </c>
      <c r="K64" s="28">
        <f>CASH_nov24!C64-C_PS_25!B64</f>
        <v>0</v>
      </c>
      <c r="L64" s="28">
        <f>CASH_nov24!D64-C_PS_25!C64</f>
        <v>-80342</v>
      </c>
      <c r="M64" s="28">
        <f>CASH_nov24!E64-C_PS_25!D64</f>
        <v>29874.000000001863</v>
      </c>
      <c r="N64" s="28">
        <f>CASH_nov24!F64-C_PS_25!E64</f>
        <v>93784.5</v>
      </c>
      <c r="O64" s="28">
        <f>CASH_nov24!G64-C_PS_25!F64</f>
        <v>198762.66666666605</v>
      </c>
      <c r="P64" s="26">
        <f>CASH_nov24!H64-C_PS_25!G64</f>
        <v>231231</v>
      </c>
    </row>
    <row r="65" spans="1:21" s="3" customFormat="1" ht="13.5" customHeight="1" x14ac:dyDescent="0.25">
      <c r="A65" s="29" t="s">
        <v>58</v>
      </c>
      <c r="B65" s="175">
        <v>248506.92555000001</v>
      </c>
      <c r="C65" s="28">
        <v>236777</v>
      </c>
      <c r="D65" s="28">
        <v>219054</v>
      </c>
      <c r="E65" s="28">
        <v>218509</v>
      </c>
      <c r="F65" s="28">
        <v>216964</v>
      </c>
      <c r="G65" s="26">
        <v>215631</v>
      </c>
      <c r="H65" s="23"/>
      <c r="I65" s="189"/>
      <c r="J65" s="29" t="s">
        <v>58</v>
      </c>
      <c r="K65" s="28">
        <f>CASH_nov24!C65-C_PS_25!B65</f>
        <v>0</v>
      </c>
      <c r="L65" s="28">
        <f>CASH_nov24!D65-C_PS_25!C65</f>
        <v>183299</v>
      </c>
      <c r="M65" s="28">
        <f>CASH_nov24!E65-C_PS_25!D65</f>
        <v>-324</v>
      </c>
      <c r="N65" s="28">
        <f>CASH_nov24!F65-C_PS_25!E65</f>
        <v>263</v>
      </c>
      <c r="O65" s="28">
        <f>CASH_nov24!G65-C_PS_25!F65</f>
        <v>1274</v>
      </c>
      <c r="P65" s="26">
        <f>CASH_nov24!H65-C_PS_25!G65</f>
        <v>1410</v>
      </c>
    </row>
    <row r="66" spans="1:21" s="3" customFormat="1" ht="13.5" customHeight="1" x14ac:dyDescent="0.25">
      <c r="A66" s="29" t="s">
        <v>83</v>
      </c>
      <c r="B66" s="175">
        <v>0</v>
      </c>
      <c r="C66" s="28">
        <v>0</v>
      </c>
      <c r="D66" s="28">
        <v>0</v>
      </c>
      <c r="E66" s="28"/>
      <c r="F66" s="28"/>
      <c r="G66" s="26">
        <v>0</v>
      </c>
      <c r="H66" s="23"/>
      <c r="I66" s="189"/>
      <c r="J66" s="29" t="s">
        <v>83</v>
      </c>
      <c r="K66" s="28">
        <f>CASH_nov24!C66-C_PS_25!B66</f>
        <v>0</v>
      </c>
      <c r="L66" s="28">
        <f>CASH_nov24!D66-C_PS_25!C66</f>
        <v>0</v>
      </c>
      <c r="M66" s="28">
        <f>CASH_nov24!E66-C_PS_25!D66</f>
        <v>0</v>
      </c>
      <c r="N66" s="28">
        <f>CASH_nov24!F66-C_PS_25!E66</f>
        <v>0</v>
      </c>
      <c r="O66" s="28">
        <f>CASH_nov24!G66-C_PS_25!F66</f>
        <v>0</v>
      </c>
      <c r="P66" s="26">
        <f>CASH_nov24!H66-C_PS_25!G66</f>
        <v>0</v>
      </c>
    </row>
    <row r="67" spans="1:21" s="3" customFormat="1" ht="13.5" customHeight="1" x14ac:dyDescent="0.25">
      <c r="A67" s="73" t="s">
        <v>59</v>
      </c>
      <c r="B67" s="176">
        <f t="shared" ref="B67:G67" si="33">B68</f>
        <v>5163201.0837400332</v>
      </c>
      <c r="C67" s="45">
        <f t="shared" si="33"/>
        <v>5873157</v>
      </c>
      <c r="D67" s="45">
        <f t="shared" si="33"/>
        <v>6266509</v>
      </c>
      <c r="E67" s="45">
        <f t="shared" si="33"/>
        <v>6578126</v>
      </c>
      <c r="F67" s="45">
        <f t="shared" si="33"/>
        <v>6845955</v>
      </c>
      <c r="G67" s="43">
        <f t="shared" si="33"/>
        <v>6693765</v>
      </c>
      <c r="H67" s="23"/>
      <c r="I67" s="189"/>
      <c r="J67" s="73" t="s">
        <v>59</v>
      </c>
      <c r="K67" s="45">
        <f t="shared" ref="K67:P67" si="34">K68</f>
        <v>0</v>
      </c>
      <c r="L67" s="45">
        <f t="shared" si="34"/>
        <v>-7189</v>
      </c>
      <c r="M67" s="45">
        <f t="shared" si="34"/>
        <v>-1141.3333333339542</v>
      </c>
      <c r="N67" s="45">
        <f t="shared" si="34"/>
        <v>27309.5</v>
      </c>
      <c r="O67" s="45">
        <f t="shared" si="34"/>
        <v>82464.166666666977</v>
      </c>
      <c r="P67" s="43">
        <f t="shared" si="34"/>
        <v>120766.16666666698</v>
      </c>
    </row>
    <row r="68" spans="1:21" s="3" customFormat="1" ht="13.5" customHeight="1" x14ac:dyDescent="0.25">
      <c r="A68" s="29" t="s">
        <v>56</v>
      </c>
      <c r="B68" s="175">
        <v>5163201.0837400332</v>
      </c>
      <c r="C68" s="28">
        <v>5873157</v>
      </c>
      <c r="D68" s="28">
        <v>6266509</v>
      </c>
      <c r="E68" s="28">
        <v>6578126</v>
      </c>
      <c r="F68" s="28">
        <v>6845955</v>
      </c>
      <c r="G68" s="26">
        <v>6693765</v>
      </c>
      <c r="H68" s="23"/>
      <c r="I68" s="189"/>
      <c r="J68" s="29" t="s">
        <v>56</v>
      </c>
      <c r="K68" s="28">
        <f>CASH_nov24!C68-C_PS_25!B68</f>
        <v>0</v>
      </c>
      <c r="L68" s="28">
        <f>CASH_nov24!D68-C_PS_25!C68</f>
        <v>-7189</v>
      </c>
      <c r="M68" s="28">
        <f>CASH_nov24!E68-C_PS_25!D68</f>
        <v>-1141.3333333339542</v>
      </c>
      <c r="N68" s="28">
        <f>CASH_nov24!F68-C_PS_25!E68</f>
        <v>27309.5</v>
      </c>
      <c r="O68" s="28">
        <f>CASH_nov24!G68-C_PS_25!F68</f>
        <v>82464.166666666977</v>
      </c>
      <c r="P68" s="26">
        <f>CASH_nov24!H68-C_PS_25!G68</f>
        <v>120766.16666666698</v>
      </c>
    </row>
    <row r="69" spans="1:21" s="3" customFormat="1" ht="14.25" customHeight="1" thickBot="1" x14ac:dyDescent="0.3">
      <c r="A69" s="77" t="s">
        <v>60</v>
      </c>
      <c r="B69" s="177">
        <v>47174</v>
      </c>
      <c r="C69" s="40">
        <v>45434</v>
      </c>
      <c r="D69" s="40">
        <v>44955</v>
      </c>
      <c r="E69" s="40">
        <v>44779</v>
      </c>
      <c r="F69" s="40">
        <v>42879</v>
      </c>
      <c r="G69" s="54">
        <v>40499</v>
      </c>
      <c r="H69" s="23"/>
      <c r="I69" s="189"/>
      <c r="J69" s="77" t="s">
        <v>60</v>
      </c>
      <c r="K69" s="40">
        <f>CASH_nov24!C69-C_PS_25!B69</f>
        <v>0</v>
      </c>
      <c r="L69" s="40">
        <f>CASH_nov24!D69-C_PS_25!C69</f>
        <v>0</v>
      </c>
      <c r="M69" s="40">
        <f>CASH_nov24!E69-C_PS_25!D69</f>
        <v>1398</v>
      </c>
      <c r="N69" s="40">
        <f>CASH_nov24!F69-C_PS_25!E69</f>
        <v>1212</v>
      </c>
      <c r="O69" s="40">
        <f>CASH_nov24!G69-C_PS_25!F69</f>
        <v>1416</v>
      </c>
      <c r="P69" s="54">
        <f>CASH_nov24!H69-C_PS_25!G69</f>
        <v>1750</v>
      </c>
    </row>
    <row r="70" spans="1:21" s="3" customFormat="1" ht="14.25" customHeight="1" thickBot="1" x14ac:dyDescent="0.3">
      <c r="A70" s="79" t="s">
        <v>61</v>
      </c>
      <c r="B70" s="178">
        <f>B36+B33+B28+B17+B5</f>
        <v>22232078.719409999</v>
      </c>
      <c r="C70" s="83">
        <f>C36+C33+C28+C17+C5</f>
        <v>23549637</v>
      </c>
      <c r="D70" s="83">
        <f>D36+D33+D28+D17+D5</f>
        <v>24984633</v>
      </c>
      <c r="E70" s="83">
        <f t="shared" ref="E70:F70" si="35">E36+E33+E28+E17+E5</f>
        <v>25622410</v>
      </c>
      <c r="F70" s="83">
        <f t="shared" si="35"/>
        <v>26140358</v>
      </c>
      <c r="G70" s="81">
        <f>G36+G33+G28+G17+G5</f>
        <v>26986602</v>
      </c>
      <c r="H70" s="23"/>
      <c r="I70" s="189"/>
      <c r="J70" s="79" t="s">
        <v>61</v>
      </c>
      <c r="K70" s="83">
        <f>+K36+K33+K28+K17+K5</f>
        <v>0</v>
      </c>
      <c r="L70" s="83">
        <f>+L36+L33+L28+L17+L5</f>
        <v>-337897</v>
      </c>
      <c r="M70" s="83">
        <f t="shared" ref="M70:P70" si="36">+M36+M33+M28+M17+M5</f>
        <v>1922589.1978498937</v>
      </c>
      <c r="N70" s="83">
        <f t="shared" si="36"/>
        <v>2797791.5519811343</v>
      </c>
      <c r="O70" s="83">
        <f t="shared" si="36"/>
        <v>2686773.8912591604</v>
      </c>
      <c r="P70" s="81">
        <f t="shared" si="36"/>
        <v>2622830.8849863228</v>
      </c>
      <c r="Q70" s="22"/>
      <c r="R70" s="22"/>
      <c r="S70" s="22"/>
      <c r="T70" s="22"/>
      <c r="U70" s="22"/>
    </row>
    <row r="71" spans="1:21" s="3" customFormat="1" ht="13.5" customHeight="1" x14ac:dyDescent="0.25">
      <c r="A71" s="84" t="s">
        <v>62</v>
      </c>
      <c r="B71" s="238">
        <f>B9+B13+B16+B18+B19+B28+B45+B51+B53+B37+B38+B41+B42+B49</f>
        <v>17384197.178571913</v>
      </c>
      <c r="C71" s="88">
        <f>C9+C13+C16+C18+C19+C28+C45+C51+C53+C37+C38+C41+C42+C49+C40</f>
        <v>18666942</v>
      </c>
      <c r="D71" s="88">
        <f t="shared" ref="D71:G71" si="37">D9+D13+D16+D18+D19+D28+D45+D51+D53+D37+D38+D41+D42+D49+D40</f>
        <v>19919601</v>
      </c>
      <c r="E71" s="88">
        <f t="shared" ref="E71:F71" si="38">E9+E13+E16+E18+E19+E28+E45+E51+E53+E37+E38+E41+E42+E49+E40</f>
        <v>20141366</v>
      </c>
      <c r="F71" s="88">
        <f t="shared" si="38"/>
        <v>20414472</v>
      </c>
      <c r="G71" s="86">
        <f t="shared" si="37"/>
        <v>20945260</v>
      </c>
      <c r="H71" s="23"/>
      <c r="I71" s="189"/>
      <c r="J71" s="84" t="s">
        <v>62</v>
      </c>
      <c r="K71" s="88">
        <f>CASH_nov24!C71-C_PS_25!B71</f>
        <v>0</v>
      </c>
      <c r="L71" s="88">
        <f>CASH_nov24!D71-C_PS_25!C71</f>
        <v>-273122</v>
      </c>
      <c r="M71" s="88">
        <f>CASH_nov24!E71-C_PS_25!D71</f>
        <v>2483517.8778498955</v>
      </c>
      <c r="N71" s="88">
        <f>CASH_nov24!F71-C_PS_25!E71</f>
        <v>3328002.5919811353</v>
      </c>
      <c r="O71" s="88">
        <f>CASH_nov24!G71-C_PS_25!F71</f>
        <v>3250387.4232591577</v>
      </c>
      <c r="P71" s="86">
        <f>CASH_nov24!H71-C_PS_25!G71</f>
        <v>3215223.1842499971</v>
      </c>
      <c r="Q71" s="22"/>
      <c r="R71" s="22"/>
      <c r="S71" s="22"/>
      <c r="T71" s="22"/>
      <c r="U71" s="22"/>
    </row>
    <row r="72" spans="1:21" s="3" customFormat="1" ht="13.5" customHeight="1" x14ac:dyDescent="0.25">
      <c r="A72" s="84" t="s">
        <v>63</v>
      </c>
      <c r="B72" s="238">
        <f t="shared" ref="B72:G72" si="39">+B56</f>
        <v>33217.215609999999</v>
      </c>
      <c r="C72" s="88">
        <f t="shared" si="39"/>
        <v>34565</v>
      </c>
      <c r="D72" s="88">
        <f t="shared" si="39"/>
        <v>36255</v>
      </c>
      <c r="E72" s="88">
        <f t="shared" ref="E72:F72" si="40">+E56</f>
        <v>38441</v>
      </c>
      <c r="F72" s="88">
        <f t="shared" si="40"/>
        <v>40428</v>
      </c>
      <c r="G72" s="86">
        <f t="shared" si="39"/>
        <v>42274</v>
      </c>
      <c r="H72" s="23"/>
      <c r="I72" s="189"/>
      <c r="J72" s="84" t="s">
        <v>63</v>
      </c>
      <c r="K72" s="88">
        <f>CASH_nov24!C72-C_PS_25!B72</f>
        <v>0</v>
      </c>
      <c r="L72" s="88">
        <f>CASH_nov24!D72-C_PS_25!C72</f>
        <v>518</v>
      </c>
      <c r="M72" s="88">
        <f>CASH_nov24!E72-C_PS_25!D72</f>
        <v>667</v>
      </c>
      <c r="N72" s="88">
        <f>CASH_nov24!F72-C_PS_25!E72</f>
        <v>387</v>
      </c>
      <c r="O72" s="88">
        <f>CASH_nov24!G72-C_PS_25!F72</f>
        <v>458</v>
      </c>
      <c r="P72" s="86">
        <f>CASH_nov24!H72-C_PS_25!G72</f>
        <v>226</v>
      </c>
      <c r="Q72" s="22"/>
      <c r="R72" s="22"/>
      <c r="S72" s="22"/>
      <c r="T72" s="22"/>
      <c r="U72" s="22"/>
    </row>
    <row r="73" spans="1:21" s="3" customFormat="1" ht="13.5" customHeight="1" x14ac:dyDescent="0.25">
      <c r="A73" s="24" t="s">
        <v>64</v>
      </c>
      <c r="B73" s="175">
        <f>B40+B39-B72+B56</f>
        <v>99118.360539999965</v>
      </c>
      <c r="C73" s="28">
        <v>0</v>
      </c>
      <c r="D73" s="28">
        <v>0</v>
      </c>
      <c r="E73" s="28">
        <v>0</v>
      </c>
      <c r="F73" s="28">
        <v>0</v>
      </c>
      <c r="G73" s="26">
        <v>0</v>
      </c>
      <c r="H73" s="23"/>
      <c r="I73" s="189"/>
      <c r="J73" s="24" t="s">
        <v>64</v>
      </c>
      <c r="K73" s="88">
        <f>CASH_nov24!C73-C_PS_25!B73</f>
        <v>0</v>
      </c>
      <c r="L73" s="88">
        <f>CASH_nov24!D73-C_PS_25!C73</f>
        <v>0</v>
      </c>
      <c r="M73" s="88">
        <f>CASH_nov24!E73-C_PS_25!D73</f>
        <v>0</v>
      </c>
      <c r="N73" s="88">
        <f>CASH_nov24!F73-C_PS_25!E73</f>
        <v>0</v>
      </c>
      <c r="O73" s="88">
        <f>CASH_nov24!G73-C_PS_25!F73</f>
        <v>0</v>
      </c>
      <c r="P73" s="86">
        <f>CASH_nov24!H73-C_PS_25!G73</f>
        <v>0</v>
      </c>
      <c r="Q73" s="22"/>
      <c r="R73" s="22"/>
      <c r="S73" s="22"/>
      <c r="T73" s="22"/>
      <c r="U73" s="22"/>
    </row>
    <row r="74" spans="1:21" s="3" customFormat="1" ht="13.5" customHeight="1" x14ac:dyDescent="0.25">
      <c r="A74" s="24" t="s">
        <v>65</v>
      </c>
      <c r="B74" s="175">
        <f>B10+B34+B35+B46+B54+B14</f>
        <v>3485712.1229096581</v>
      </c>
      <c r="C74" s="28">
        <f>C10+C34+C35+C46+C54+C14</f>
        <v>3662438</v>
      </c>
      <c r="D74" s="28">
        <f>D10+D34+D35+D46+D54+D14</f>
        <v>3806509</v>
      </c>
      <c r="E74" s="28">
        <f t="shared" ref="E74:F74" si="41">E10+E34+E35+E46+E54+E14</f>
        <v>4103647</v>
      </c>
      <c r="F74" s="28">
        <f t="shared" si="41"/>
        <v>4280852</v>
      </c>
      <c r="G74" s="26">
        <f>G10+G34+G35+G46+G54+G14</f>
        <v>4506739</v>
      </c>
      <c r="H74" s="23"/>
      <c r="I74" s="189"/>
      <c r="J74" s="24" t="s">
        <v>65</v>
      </c>
      <c r="K74" s="88">
        <f>CASH_nov24!C74-C_PS_25!B74</f>
        <v>0</v>
      </c>
      <c r="L74" s="88">
        <f>CASH_nov24!D74-C_PS_25!C74</f>
        <v>-44483</v>
      </c>
      <c r="M74" s="88">
        <f>CASH_nov24!E74-C_PS_25!D74</f>
        <v>-570677.08000000007</v>
      </c>
      <c r="N74" s="88">
        <f>CASH_nov24!F74-C_PS_25!E74</f>
        <v>-567116.40666666627</v>
      </c>
      <c r="O74" s="88">
        <f>CASH_nov24!G74-C_PS_25!F74</f>
        <v>-594078.64199999999</v>
      </c>
      <c r="P74" s="86">
        <f>CASH_nov24!H74-C_PS_25!G74</f>
        <v>-627030.40531239146</v>
      </c>
      <c r="Q74" s="22"/>
      <c r="R74" s="22"/>
      <c r="S74" s="22"/>
      <c r="T74" s="22"/>
      <c r="U74" s="22"/>
    </row>
    <row r="75" spans="1:21" s="3" customFormat="1" ht="13.5" customHeight="1" x14ac:dyDescent="0.25">
      <c r="A75" s="24" t="s">
        <v>66</v>
      </c>
      <c r="B75" s="175">
        <f>B11+B55+B15</f>
        <v>1154414.514378425</v>
      </c>
      <c r="C75" s="28">
        <f t="shared" ref="C75:G75" si="42">C11+C55+C15</f>
        <v>1153505</v>
      </c>
      <c r="D75" s="28">
        <f t="shared" si="42"/>
        <v>1205122</v>
      </c>
      <c r="E75" s="28">
        <f t="shared" ref="E75:F75" si="43">E11+E55+E15</f>
        <v>1321226</v>
      </c>
      <c r="F75" s="28">
        <f t="shared" si="43"/>
        <v>1386352</v>
      </c>
      <c r="G75" s="26">
        <f t="shared" si="42"/>
        <v>1473390</v>
      </c>
      <c r="H75" s="23"/>
      <c r="I75" s="189"/>
      <c r="J75" s="24" t="s">
        <v>66</v>
      </c>
      <c r="K75" s="88">
        <f>CASH_nov24!C75-C_PS_25!B75</f>
        <v>0</v>
      </c>
      <c r="L75" s="88">
        <f>CASH_nov24!D75-C_PS_25!C75</f>
        <v>-21661</v>
      </c>
      <c r="M75" s="88">
        <f>CASH_nov24!E75-C_PS_25!D75</f>
        <v>-5734.6000000000931</v>
      </c>
      <c r="N75" s="88">
        <f>CASH_nov24!F75-C_PS_25!E75</f>
        <v>21557.366666666698</v>
      </c>
      <c r="O75" s="88">
        <f>CASH_nov24!G75-C_PS_25!F75</f>
        <v>26249.110000000102</v>
      </c>
      <c r="P75" s="86">
        <f>CASH_nov24!H75-C_PS_25!G75</f>
        <v>30807.106048719725</v>
      </c>
      <c r="Q75" s="22"/>
      <c r="R75" s="22"/>
      <c r="S75" s="22"/>
      <c r="T75" s="22"/>
      <c r="U75" s="22"/>
    </row>
    <row r="76" spans="1:21" ht="13.5" customHeight="1" x14ac:dyDescent="0.25">
      <c r="A76" s="24" t="s">
        <v>67</v>
      </c>
      <c r="B76" s="175">
        <f>B43</f>
        <v>44589.589529999997</v>
      </c>
      <c r="C76" s="28">
        <f>C43</f>
        <v>1000</v>
      </c>
      <c r="D76" s="28">
        <f>D43</f>
        <v>0</v>
      </c>
      <c r="E76" s="28">
        <f t="shared" ref="E76:F76" si="44">E43</f>
        <v>0</v>
      </c>
      <c r="F76" s="28">
        <f t="shared" si="44"/>
        <v>0</v>
      </c>
      <c r="G76" s="26">
        <f>G43</f>
        <v>0</v>
      </c>
      <c r="H76" s="23"/>
      <c r="I76" s="189"/>
      <c r="J76" s="24" t="s">
        <v>67</v>
      </c>
      <c r="K76" s="88">
        <f>CASH_nov24!C76-C_PS_25!B76</f>
        <v>0</v>
      </c>
      <c r="L76" s="88">
        <f>CASH_nov24!D76-C_PS_25!C76</f>
        <v>750</v>
      </c>
      <c r="M76" s="88">
        <f>CASH_nov24!E76-C_PS_25!D76</f>
        <v>0</v>
      </c>
      <c r="N76" s="88">
        <f>CASH_nov24!F76-C_PS_25!E76</f>
        <v>0</v>
      </c>
      <c r="O76" s="88">
        <f>CASH_nov24!G76-C_PS_25!F76</f>
        <v>0</v>
      </c>
      <c r="P76" s="86">
        <f>CASH_nov24!H76-C_PS_25!G76</f>
        <v>0</v>
      </c>
      <c r="Q76" s="22"/>
      <c r="R76" s="22"/>
      <c r="S76" s="22"/>
      <c r="T76" s="22"/>
      <c r="U76" s="22"/>
    </row>
    <row r="77" spans="1:21" ht="13.5" customHeight="1" x14ac:dyDescent="0.25">
      <c r="A77" s="24" t="s">
        <v>68</v>
      </c>
      <c r="B77" s="175">
        <f t="shared" ref="B77:G77" si="45">B47+B48</f>
        <v>30829.737870000001</v>
      </c>
      <c r="C77" s="28">
        <f t="shared" si="45"/>
        <v>31187</v>
      </c>
      <c r="D77" s="28">
        <f t="shared" si="45"/>
        <v>17146</v>
      </c>
      <c r="E77" s="28">
        <f t="shared" ref="E77:F77" si="46">E47+E48</f>
        <v>17730</v>
      </c>
      <c r="F77" s="28">
        <f t="shared" si="46"/>
        <v>18254</v>
      </c>
      <c r="G77" s="26">
        <f t="shared" si="45"/>
        <v>18939</v>
      </c>
      <c r="H77" s="23"/>
      <c r="I77" s="189"/>
      <c r="J77" s="24" t="s">
        <v>68</v>
      </c>
      <c r="K77" s="88">
        <f>CASH_nov24!C77-C_PS_25!B77</f>
        <v>0</v>
      </c>
      <c r="L77" s="88">
        <f>CASH_nov24!D77-C_PS_25!C77</f>
        <v>101</v>
      </c>
      <c r="M77" s="88">
        <f>CASH_nov24!E77-C_PS_25!D77</f>
        <v>14816</v>
      </c>
      <c r="N77" s="88">
        <f>CASH_nov24!F77-C_PS_25!E77</f>
        <v>14961</v>
      </c>
      <c r="O77" s="88">
        <f>CASH_nov24!G77-C_PS_25!F77</f>
        <v>3758</v>
      </c>
      <c r="P77" s="86">
        <f>CASH_nov24!H77-C_PS_25!G77</f>
        <v>3605</v>
      </c>
      <c r="Q77" s="22"/>
      <c r="R77" s="22"/>
      <c r="S77" s="22"/>
      <c r="T77" s="22"/>
      <c r="U77" s="22"/>
    </row>
    <row r="78" spans="1:21" ht="14.25" customHeight="1" thickBot="1" x14ac:dyDescent="0.3">
      <c r="A78" s="89" t="s">
        <v>69</v>
      </c>
      <c r="B78" s="250">
        <f t="shared" ref="B78:G78" si="47">B61</f>
        <v>15307132.066190036</v>
      </c>
      <c r="C78" s="92">
        <f t="shared" si="47"/>
        <v>16980427</v>
      </c>
      <c r="D78" s="92">
        <f t="shared" si="47"/>
        <v>18019469</v>
      </c>
      <c r="E78" s="92">
        <f t="shared" ref="E78:F78" si="48">E61</f>
        <v>18857198</v>
      </c>
      <c r="F78" s="92">
        <f t="shared" si="48"/>
        <v>19618908</v>
      </c>
      <c r="G78" s="90">
        <f t="shared" si="47"/>
        <v>19965326</v>
      </c>
      <c r="H78" s="23"/>
      <c r="I78" s="189"/>
      <c r="J78" s="89" t="s">
        <v>69</v>
      </c>
      <c r="K78" s="92">
        <f>CASH_nov24!C78-C_PS_25!B78</f>
        <v>0</v>
      </c>
      <c r="L78" s="92">
        <f>CASH_nov24!D78-C_PS_25!C78</f>
        <v>95768</v>
      </c>
      <c r="M78" s="92">
        <f>CASH_nov24!E78-C_PS_25!D78</f>
        <v>28408.666666667908</v>
      </c>
      <c r="N78" s="92">
        <f>CASH_nov24!F78-C_PS_25!E78</f>
        <v>121357</v>
      </c>
      <c r="O78" s="92">
        <f>CASH_nov24!G78-C_PS_25!F78</f>
        <v>282500.83333333209</v>
      </c>
      <c r="P78" s="90">
        <f>CASH_nov24!H78-C_PS_25!G78</f>
        <v>353407.16666666791</v>
      </c>
      <c r="Q78" s="22"/>
      <c r="R78" s="22"/>
      <c r="S78" s="22"/>
      <c r="T78" s="22"/>
      <c r="U78" s="22"/>
    </row>
    <row r="79" spans="1:21" ht="14.25" customHeight="1" thickBot="1" x14ac:dyDescent="0.3">
      <c r="A79" s="94" t="s">
        <v>70</v>
      </c>
      <c r="B79" s="251">
        <f t="shared" ref="B79:G79" si="49">B70+B78</f>
        <v>37539210.785600036</v>
      </c>
      <c r="C79" s="244">
        <f t="shared" si="49"/>
        <v>40530064</v>
      </c>
      <c r="D79" s="244">
        <f t="shared" si="49"/>
        <v>43004102</v>
      </c>
      <c r="E79" s="244">
        <f t="shared" ref="E79:F79" si="50">E70+E78</f>
        <v>44479608</v>
      </c>
      <c r="F79" s="244">
        <f t="shared" si="50"/>
        <v>45759266</v>
      </c>
      <c r="G79" s="95">
        <f t="shared" si="49"/>
        <v>46951928</v>
      </c>
      <c r="H79" s="23"/>
      <c r="I79" s="189"/>
      <c r="J79" s="94" t="s">
        <v>70</v>
      </c>
      <c r="K79" s="83">
        <f t="shared" ref="K79:L79" si="51">+K78+K70</f>
        <v>0</v>
      </c>
      <c r="L79" s="83">
        <f t="shared" si="51"/>
        <v>-242129</v>
      </c>
      <c r="M79" s="83">
        <f t="shared" ref="M79:P79" si="52">+M78+M70</f>
        <v>1950997.8645165616</v>
      </c>
      <c r="N79" s="83">
        <f t="shared" si="52"/>
        <v>2919148.5519811343</v>
      </c>
      <c r="O79" s="83">
        <f t="shared" si="52"/>
        <v>2969274.7245924925</v>
      </c>
      <c r="P79" s="81">
        <f t="shared" si="52"/>
        <v>2976238.0516529907</v>
      </c>
      <c r="Q79" s="22"/>
      <c r="R79" s="22"/>
      <c r="S79" s="22"/>
      <c r="T79" s="22"/>
      <c r="U79" s="22"/>
    </row>
    <row r="80" spans="1:21" ht="17.25" customHeight="1" thickBot="1" x14ac:dyDescent="0.35">
      <c r="A80" s="125"/>
      <c r="B80" s="234"/>
      <c r="C80" s="234"/>
      <c r="D80" s="234"/>
      <c r="E80" s="234"/>
      <c r="F80" s="234"/>
      <c r="G80" s="234"/>
      <c r="H80" s="23"/>
      <c r="I80" s="22"/>
      <c r="J80" s="97"/>
      <c r="K80" s="226"/>
      <c r="L80" s="226"/>
      <c r="M80" s="226"/>
      <c r="N80" s="226"/>
      <c r="O80" s="226"/>
      <c r="P80" s="226"/>
    </row>
    <row r="81" spans="1:16" ht="14.25" customHeight="1" thickBot="1" x14ac:dyDescent="0.35">
      <c r="A81" s="182" t="s">
        <v>84</v>
      </c>
      <c r="B81" s="134">
        <v>1149277</v>
      </c>
      <c r="C81" s="135">
        <v>958056</v>
      </c>
      <c r="D81" s="135">
        <v>1056497</v>
      </c>
      <c r="E81" s="135">
        <v>1140496</v>
      </c>
      <c r="F81" s="135">
        <v>1178232</v>
      </c>
      <c r="G81" s="132">
        <v>1245138</v>
      </c>
      <c r="H81" s="23"/>
      <c r="I81" s="189"/>
      <c r="J81" s="105" t="s">
        <v>74</v>
      </c>
      <c r="K81" s="136">
        <f>CASH_nov24!C81-C_PS_25!B81</f>
        <v>0</v>
      </c>
      <c r="L81" s="136">
        <f>CASH_nov24!D81-C_PS_25!C81</f>
        <v>18749</v>
      </c>
      <c r="M81" s="136">
        <f>CASH_nov24!E81-C_PS_25!D81</f>
        <v>24100</v>
      </c>
      <c r="N81" s="136">
        <f>CASH_nov24!F81-C_PS_25!E81</f>
        <v>29400</v>
      </c>
      <c r="O81" s="136">
        <f>CASH_nov24!G81-C_PS_25!F81</f>
        <v>39210</v>
      </c>
      <c r="P81" s="136">
        <f>CASH_nov24!H81-C_PS_25!G81</f>
        <v>44329</v>
      </c>
    </row>
    <row r="82" spans="1:16" x14ac:dyDescent="0.25">
      <c r="B82" s="169"/>
      <c r="C82" s="169"/>
      <c r="D82" s="169"/>
      <c r="E82" s="169"/>
      <c r="F82" s="169"/>
      <c r="G82" s="169"/>
      <c r="K82" s="138"/>
      <c r="L82" s="138"/>
      <c r="M82" s="138"/>
      <c r="N82" s="138"/>
      <c r="O82" s="138"/>
      <c r="P82" s="138"/>
    </row>
    <row r="83" spans="1:16" x14ac:dyDescent="0.25">
      <c r="B83" s="137"/>
      <c r="C83" s="137"/>
      <c r="D83" s="137"/>
      <c r="E83" s="137"/>
      <c r="F83" s="137"/>
      <c r="G83" s="137"/>
      <c r="K83" s="138"/>
      <c r="L83" s="138"/>
      <c r="M83" s="138"/>
      <c r="N83" s="138"/>
      <c r="O83" s="138"/>
      <c r="P83" s="138"/>
    </row>
    <row r="84" spans="1:16" x14ac:dyDescent="0.25">
      <c r="B84" s="169"/>
      <c r="C84" s="169"/>
      <c r="D84" s="169"/>
      <c r="E84" s="169"/>
      <c r="F84" s="169"/>
      <c r="G84" s="169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x14ac:dyDescent="0.25">
      <c r="B85" s="169"/>
      <c r="C85" s="169"/>
      <c r="D85" s="169"/>
      <c r="E85" s="169"/>
      <c r="F85" s="169"/>
      <c r="G85" s="169"/>
      <c r="K85" s="138"/>
      <c r="L85" s="137"/>
      <c r="M85" s="137"/>
      <c r="N85" s="137"/>
      <c r="O85" s="137"/>
      <c r="P85" s="137"/>
    </row>
    <row r="86" spans="1:16" x14ac:dyDescent="0.25">
      <c r="B86" s="169"/>
      <c r="C86" s="169"/>
      <c r="D86" s="169"/>
      <c r="E86" s="169"/>
      <c r="F86" s="169"/>
      <c r="G86" s="169"/>
      <c r="K86" s="138"/>
      <c r="L86" s="137"/>
      <c r="M86" s="137"/>
      <c r="N86" s="137"/>
      <c r="O86" s="137"/>
      <c r="P86" s="137"/>
    </row>
    <row r="87" spans="1:16" x14ac:dyDescent="0.25">
      <c r="B87" s="169"/>
      <c r="C87" s="169"/>
      <c r="D87" s="169"/>
      <c r="E87" s="169"/>
      <c r="F87" s="169"/>
      <c r="G87" s="169"/>
      <c r="K87" s="138"/>
      <c r="L87" s="137"/>
      <c r="M87" s="137"/>
      <c r="N87" s="137"/>
      <c r="O87" s="137"/>
      <c r="P87" s="137"/>
    </row>
    <row r="88" spans="1:16" x14ac:dyDescent="0.25">
      <c r="B88" s="169"/>
      <c r="C88" s="169"/>
      <c r="D88" s="169"/>
      <c r="E88" s="169"/>
      <c r="F88" s="169"/>
      <c r="G88" s="169"/>
      <c r="K88" s="138"/>
      <c r="L88" s="137"/>
      <c r="M88" s="137"/>
      <c r="N88" s="137"/>
      <c r="O88" s="137"/>
      <c r="P88" s="137"/>
    </row>
    <row r="89" spans="1:16" x14ac:dyDescent="0.25">
      <c r="B89" s="169"/>
      <c r="C89" s="169"/>
      <c r="D89" s="169"/>
      <c r="E89" s="169"/>
      <c r="F89" s="169"/>
      <c r="G89" s="169"/>
      <c r="K89" s="138"/>
      <c r="L89" s="137"/>
      <c r="M89" s="137"/>
      <c r="N89" s="137"/>
      <c r="O89" s="137"/>
      <c r="P89" s="137"/>
    </row>
    <row r="90" spans="1:16" x14ac:dyDescent="0.25">
      <c r="B90" s="169"/>
      <c r="C90" s="169"/>
      <c r="D90" s="169"/>
      <c r="E90" s="169"/>
      <c r="F90" s="169"/>
      <c r="G90" s="169"/>
      <c r="K90" s="138"/>
      <c r="L90" s="137"/>
      <c r="M90" s="137"/>
      <c r="N90" s="137"/>
      <c r="O90" s="137"/>
      <c r="P90" s="137"/>
    </row>
    <row r="91" spans="1:16" x14ac:dyDescent="0.25">
      <c r="B91" s="169"/>
      <c r="C91" s="169"/>
      <c r="D91" s="169"/>
      <c r="E91" s="169"/>
      <c r="F91" s="169"/>
      <c r="G91" s="169"/>
      <c r="L91" s="137"/>
      <c r="M91" s="137"/>
      <c r="N91" s="137"/>
      <c r="O91" s="137"/>
      <c r="P91" s="137"/>
    </row>
    <row r="92" spans="1:16" x14ac:dyDescent="0.25">
      <c r="B92" s="169"/>
      <c r="C92" s="169"/>
      <c r="D92" s="169"/>
      <c r="E92" s="169"/>
      <c r="F92" s="169"/>
      <c r="G92" s="169"/>
      <c r="L92" s="137"/>
      <c r="M92" s="137"/>
      <c r="N92" s="137"/>
      <c r="O92" s="137"/>
      <c r="P92" s="137"/>
    </row>
    <row r="93" spans="1:16" x14ac:dyDescent="0.25">
      <c r="B93" s="169"/>
      <c r="C93" s="169"/>
      <c r="D93" s="169"/>
      <c r="E93" s="169"/>
      <c r="F93" s="169"/>
      <c r="G93" s="169"/>
      <c r="L93" s="137"/>
      <c r="M93" s="137"/>
      <c r="N93" s="137"/>
      <c r="O93" s="137"/>
      <c r="P93" s="137"/>
    </row>
  </sheetData>
  <mergeCells count="2">
    <mergeCell ref="B3:G3"/>
    <mergeCell ref="K3:P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6"/>
  <sheetViews>
    <sheetView showGridLines="0" zoomScaleNormal="100" workbookViewId="0">
      <pane xSplit="1" ySplit="4" topLeftCell="B33" activePane="bottomRight" state="frozen"/>
      <selection activeCell="H96" sqref="H96"/>
      <selection pane="topRight" activeCell="H96" sqref="H96"/>
      <selection pane="bottomLeft" activeCell="H96" sqref="H96"/>
      <selection pane="bottomRight" activeCell="I49" sqref="I49:L51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92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6" t="s">
        <v>0</v>
      </c>
      <c r="B2" s="7"/>
      <c r="C2" s="7"/>
      <c r="D2" s="7"/>
      <c r="E2" s="7"/>
      <c r="H2" s="6" t="s">
        <v>0</v>
      </c>
    </row>
    <row r="3" spans="1:22" ht="13.5" customHeight="1" x14ac:dyDescent="0.25">
      <c r="A3" s="259" t="s">
        <v>1</v>
      </c>
      <c r="B3" s="377" t="s">
        <v>4</v>
      </c>
      <c r="C3" s="372"/>
      <c r="D3" s="372"/>
      <c r="E3" s="373"/>
      <c r="H3" s="11" t="s">
        <v>1</v>
      </c>
      <c r="I3" s="378" t="s">
        <v>4</v>
      </c>
      <c r="J3" s="369"/>
      <c r="K3" s="369"/>
      <c r="L3" s="370"/>
    </row>
    <row r="4" spans="1:22" ht="14.25" customHeight="1" thickBot="1" x14ac:dyDescent="0.3">
      <c r="A4" s="260"/>
      <c r="B4" s="15">
        <v>2023</v>
      </c>
      <c r="C4" s="15">
        <v>2024</v>
      </c>
      <c r="D4" s="15">
        <v>2025</v>
      </c>
      <c r="E4" s="14">
        <v>2026</v>
      </c>
      <c r="H4" s="12"/>
      <c r="I4" s="15">
        <v>2023</v>
      </c>
      <c r="J4" s="15">
        <v>2024</v>
      </c>
      <c r="K4" s="15">
        <v>2025</v>
      </c>
      <c r="L4" s="14">
        <v>2026</v>
      </c>
    </row>
    <row r="5" spans="1:22" ht="13.5" customHeight="1" x14ac:dyDescent="0.25">
      <c r="A5" s="261" t="s">
        <v>5</v>
      </c>
      <c r="B5" s="20">
        <f t="shared" ref="B5:E5" si="0">B6+B12+B16</f>
        <v>9308854</v>
      </c>
      <c r="C5" s="20">
        <f t="shared" si="0"/>
        <v>9735271</v>
      </c>
      <c r="D5" s="20">
        <f t="shared" si="0"/>
        <v>10275792</v>
      </c>
      <c r="E5" s="18">
        <f t="shared" si="0"/>
        <v>10794319</v>
      </c>
      <c r="F5" s="21"/>
      <c r="H5" s="16" t="s">
        <v>5</v>
      </c>
      <c r="I5" s="20">
        <f t="shared" ref="I5:L5" si="1">I6+I12+I16</f>
        <v>148789.30088530784</v>
      </c>
      <c r="J5" s="20">
        <f t="shared" si="1"/>
        <v>256595</v>
      </c>
      <c r="K5" s="20">
        <f t="shared" si="1"/>
        <v>817974.07383282855</v>
      </c>
      <c r="L5" s="18">
        <f t="shared" si="1"/>
        <v>783764.91875042208</v>
      </c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13.5" customHeight="1" x14ac:dyDescent="0.25">
      <c r="A6" s="262" t="s">
        <v>6</v>
      </c>
      <c r="B6" s="28">
        <f t="shared" ref="B6:E6" si="2">B7+B8</f>
        <v>4618197</v>
      </c>
      <c r="C6" s="28">
        <f t="shared" si="2"/>
        <v>4802550</v>
      </c>
      <c r="D6" s="28">
        <f t="shared" si="2"/>
        <v>5144394</v>
      </c>
      <c r="E6" s="26">
        <f t="shared" si="2"/>
        <v>5404510</v>
      </c>
      <c r="F6" s="21"/>
      <c r="H6" s="24" t="s">
        <v>7</v>
      </c>
      <c r="I6" s="28">
        <f t="shared" ref="I6:L6" si="3">I7+I8</f>
        <v>43902.969275307842</v>
      </c>
      <c r="J6" s="28">
        <f t="shared" si="3"/>
        <v>-41830</v>
      </c>
      <c r="K6" s="28">
        <f t="shared" si="3"/>
        <v>13094</v>
      </c>
      <c r="L6" s="26">
        <f t="shared" si="3"/>
        <v>1195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ht="13.5" customHeight="1" x14ac:dyDescent="0.25">
      <c r="A7" s="263" t="s">
        <v>8</v>
      </c>
      <c r="B7" s="33">
        <v>4433291</v>
      </c>
      <c r="C7" s="33">
        <v>4604598</v>
      </c>
      <c r="D7" s="34">
        <v>4936104</v>
      </c>
      <c r="E7" s="35">
        <v>5183935</v>
      </c>
      <c r="F7" s="21"/>
      <c r="H7" s="29" t="s">
        <v>8</v>
      </c>
      <c r="I7" s="33">
        <f>ESA2010_nov24!C7-A_RVS_24_26!B7</f>
        <v>101351.96927530784</v>
      </c>
      <c r="J7" s="33">
        <f>ESA2010_nov24!D7-A_RVS_24_26!C7</f>
        <v>14616</v>
      </c>
      <c r="K7" s="33">
        <f>ESA2010_nov24!E7-A_RVS_24_26!D7</f>
        <v>60096</v>
      </c>
      <c r="L7" s="26">
        <f>ESA2010_nov24!F7-A_RVS_24_26!E7</f>
        <v>58494</v>
      </c>
      <c r="M7" s="22"/>
      <c r="N7" s="23"/>
      <c r="O7" s="23"/>
      <c r="P7" s="23"/>
      <c r="Q7" s="23"/>
      <c r="R7" s="23"/>
      <c r="S7" s="23"/>
      <c r="T7" s="23"/>
      <c r="U7" s="23"/>
      <c r="V7" s="23"/>
    </row>
    <row r="8" spans="1:22" ht="13.5" customHeight="1" x14ac:dyDescent="0.25">
      <c r="A8" s="263" t="s">
        <v>9</v>
      </c>
      <c r="B8" s="33">
        <v>184906</v>
      </c>
      <c r="C8" s="33">
        <v>197952</v>
      </c>
      <c r="D8" s="34">
        <v>208290</v>
      </c>
      <c r="E8" s="35">
        <v>220575</v>
      </c>
      <c r="F8" s="21"/>
      <c r="H8" s="29" t="s">
        <v>9</v>
      </c>
      <c r="I8" s="33">
        <f>ESA2010_nov24!C8-A_RVS_24_26!B8</f>
        <v>-57449</v>
      </c>
      <c r="J8" s="33">
        <f>ESA2010_nov24!D8-A_RVS_24_26!C8</f>
        <v>-56446</v>
      </c>
      <c r="K8" s="33">
        <f>ESA2010_nov24!E8-A_RVS_24_26!D8</f>
        <v>-47002</v>
      </c>
      <c r="L8" s="26">
        <f>ESA2010_nov24!F8-A_RVS_24_26!E8</f>
        <v>-57299</v>
      </c>
      <c r="M8" s="22"/>
      <c r="N8" s="23"/>
      <c r="O8" s="23"/>
      <c r="P8" s="23"/>
      <c r="Q8" s="23"/>
      <c r="R8" s="23"/>
      <c r="S8" s="23"/>
      <c r="T8" s="23"/>
      <c r="U8" s="23"/>
      <c r="V8" s="23"/>
    </row>
    <row r="9" spans="1:22" ht="13.5" customHeight="1" x14ac:dyDescent="0.25">
      <c r="A9" s="264" t="s">
        <v>10</v>
      </c>
      <c r="B9" s="33">
        <v>1093570</v>
      </c>
      <c r="C9" s="33">
        <v>1250547</v>
      </c>
      <c r="D9" s="34">
        <v>1102961</v>
      </c>
      <c r="E9" s="35">
        <v>937628</v>
      </c>
      <c r="F9" s="21"/>
      <c r="H9" s="36" t="s">
        <v>10</v>
      </c>
      <c r="I9" s="33">
        <f>ESA2010_nov24!C9-A_RVS_24_26!B9</f>
        <v>46278.245687224669</v>
      </c>
      <c r="J9" s="33">
        <f>ESA2010_nov24!D9-A_RVS_24_26!C9</f>
        <v>75285</v>
      </c>
      <c r="K9" s="33">
        <f>ESA2010_nov24!E9-A_RVS_24_26!D9</f>
        <v>617488.68000000017</v>
      </c>
      <c r="L9" s="26">
        <f>ESA2010_nov24!F9-A_RVS_24_26!E9</f>
        <v>617248.03999999957</v>
      </c>
      <c r="M9" s="22"/>
      <c r="N9" s="23"/>
      <c r="O9" s="23"/>
      <c r="P9" s="23"/>
      <c r="Q9" s="23"/>
      <c r="R9" s="23"/>
      <c r="S9" s="23"/>
      <c r="T9" s="23"/>
      <c r="U9" s="23"/>
      <c r="V9" s="23"/>
    </row>
    <row r="10" spans="1:22" ht="13.5" customHeight="1" x14ac:dyDescent="0.25">
      <c r="A10" s="264" t="s">
        <v>11</v>
      </c>
      <c r="B10" s="33">
        <v>2467239</v>
      </c>
      <c r="C10" s="33">
        <v>2486402</v>
      </c>
      <c r="D10" s="34">
        <v>2829003</v>
      </c>
      <c r="E10" s="35">
        <v>3126818</v>
      </c>
      <c r="F10" s="21"/>
      <c r="H10" s="36" t="s">
        <v>11</v>
      </c>
      <c r="I10" s="33">
        <f>ESA2010_nov24!C10-A_RVS_24_26!B10</f>
        <v>-1662.7907903417945</v>
      </c>
      <c r="J10" s="33">
        <f>ESA2010_nov24!D10-A_RVS_24_26!C10</f>
        <v>-81981</v>
      </c>
      <c r="K10" s="33">
        <f>ESA2010_nov24!E10-A_RVS_24_26!D10</f>
        <v>-591352.08000000007</v>
      </c>
      <c r="L10" s="26">
        <f>ESA2010_nov24!F10-A_RVS_24_26!E10</f>
        <v>-618772.40666666627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3.5" customHeight="1" x14ac:dyDescent="0.25">
      <c r="A11" s="264" t="s">
        <v>12</v>
      </c>
      <c r="B11" s="33">
        <v>1057388</v>
      </c>
      <c r="C11" s="33">
        <v>1065601</v>
      </c>
      <c r="D11" s="34">
        <v>1212430</v>
      </c>
      <c r="E11" s="35">
        <v>1340064</v>
      </c>
      <c r="F11" s="21"/>
      <c r="H11" s="36" t="s">
        <v>12</v>
      </c>
      <c r="I11" s="33">
        <f>ESA2010_nov24!C11-A_RVS_24_26!B11</f>
        <v>-712.48562157503329</v>
      </c>
      <c r="J11" s="33">
        <f>ESA2010_nov24!D11-A_RVS_24_26!C11</f>
        <v>-35134</v>
      </c>
      <c r="K11" s="33">
        <f>ESA2010_nov24!E11-A_RVS_24_26!D11</f>
        <v>-13042.600000000093</v>
      </c>
      <c r="L11" s="26">
        <f>ESA2010_nov24!F11-A_RVS_24_26!E11</f>
        <v>2719.3666666666977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3.5" customHeight="1" x14ac:dyDescent="0.25">
      <c r="A12" s="262" t="s">
        <v>13</v>
      </c>
      <c r="B12" s="33">
        <v>4274903</v>
      </c>
      <c r="C12" s="33">
        <v>4517651</v>
      </c>
      <c r="D12" s="34">
        <v>4713950</v>
      </c>
      <c r="E12" s="35">
        <v>4969969</v>
      </c>
      <c r="F12" s="21"/>
      <c r="H12" s="24" t="s">
        <v>14</v>
      </c>
      <c r="I12" s="33">
        <f>ESA2010_nov24!C12-A_RVS_24_26!B12</f>
        <v>90066</v>
      </c>
      <c r="J12" s="33">
        <f>ESA2010_nov24!D12-A_RVS_24_26!C12</f>
        <v>194823</v>
      </c>
      <c r="K12" s="33">
        <f>ESA2010_nov24!E12-A_RVS_24_26!D12</f>
        <v>711755.07383282855</v>
      </c>
      <c r="L12" s="26">
        <f>ESA2010_nov24!F12-A_RVS_24_26!E12</f>
        <v>690229.91875042208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3.5" customHeight="1" x14ac:dyDescent="0.25">
      <c r="A13" s="264" t="s">
        <v>10</v>
      </c>
      <c r="B13" s="286">
        <v>3949105</v>
      </c>
      <c r="C13" s="286">
        <v>4179728</v>
      </c>
      <c r="D13" s="286">
        <v>4713950</v>
      </c>
      <c r="E13" s="286">
        <v>4969969</v>
      </c>
      <c r="F13" s="21"/>
      <c r="H13" s="264" t="s">
        <v>10</v>
      </c>
      <c r="I13" s="33">
        <f>ESA2010_nov24!C13-A_RVS_24_26!B13</f>
        <v>90066</v>
      </c>
      <c r="J13" s="33">
        <f>ESA2010_nov24!D13-A_RVS_24_26!C13</f>
        <v>194823</v>
      </c>
      <c r="K13" s="33">
        <f>ESA2010_nov24!E13-A_RVS_24_26!D13</f>
        <v>711755.07383282855</v>
      </c>
      <c r="L13" s="26">
        <f>ESA2010_nov24!F13-A_RVS_24_26!E13</f>
        <v>690229.91875042208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3.5" customHeight="1" x14ac:dyDescent="0.25">
      <c r="A14" s="264" t="s">
        <v>11</v>
      </c>
      <c r="B14" s="286">
        <v>228059</v>
      </c>
      <c r="C14" s="286">
        <v>236546</v>
      </c>
      <c r="D14" s="34">
        <v>0</v>
      </c>
      <c r="E14" s="35">
        <v>0</v>
      </c>
      <c r="F14" s="21"/>
      <c r="H14" s="264" t="s">
        <v>11</v>
      </c>
      <c r="I14" s="33">
        <f>ESA2010_nov24!C14-A_RVS_24_26!B14</f>
        <v>0</v>
      </c>
      <c r="J14" s="33">
        <f>ESA2010_nov24!D14-A_RVS_24_26!C14</f>
        <v>0</v>
      </c>
      <c r="K14" s="33">
        <f>ESA2010_nov24!E14-A_RVS_24_26!D14</f>
        <v>0</v>
      </c>
      <c r="L14" s="26">
        <f>ESA2010_nov24!F14-A_RVS_24_26!E14</f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3.5" customHeight="1" x14ac:dyDescent="0.25">
      <c r="A15" s="264" t="s">
        <v>12</v>
      </c>
      <c r="B15" s="286">
        <v>97739</v>
      </c>
      <c r="C15" s="286">
        <v>101377</v>
      </c>
      <c r="D15" s="34">
        <v>0</v>
      </c>
      <c r="E15" s="35">
        <v>0</v>
      </c>
      <c r="F15" s="21"/>
      <c r="H15" s="264" t="s">
        <v>12</v>
      </c>
      <c r="I15" s="33">
        <f>ESA2010_nov24!C15-A_RVS_24_26!B15</f>
        <v>0</v>
      </c>
      <c r="J15" s="33">
        <f>ESA2010_nov24!D15-A_RVS_24_26!C15</f>
        <v>0</v>
      </c>
      <c r="K15" s="33">
        <f>ESA2010_nov24!E15-A_RVS_24_26!D15</f>
        <v>0</v>
      </c>
      <c r="L15" s="26">
        <f>ESA2010_nov24!F15-A_RVS_24_26!E15</f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3.5" customHeight="1" x14ac:dyDescent="0.25">
      <c r="A16" s="262" t="s">
        <v>15</v>
      </c>
      <c r="B16" s="40">
        <v>415754</v>
      </c>
      <c r="C16" s="40">
        <v>415070</v>
      </c>
      <c r="D16" s="28">
        <v>417448</v>
      </c>
      <c r="E16" s="26">
        <v>419840</v>
      </c>
      <c r="F16" s="21"/>
      <c r="H16" s="24" t="s">
        <v>15</v>
      </c>
      <c r="I16" s="33">
        <f>ESA2010_nov24!C16-A_RVS_24_26!B16</f>
        <v>14820.331609999994</v>
      </c>
      <c r="J16" s="33">
        <f>ESA2010_nov24!D16-A_RVS_24_26!C16</f>
        <v>103602</v>
      </c>
      <c r="K16" s="33">
        <f>ESA2010_nov24!E16-A_RVS_24_26!D16</f>
        <v>93125</v>
      </c>
      <c r="L16" s="26">
        <f>ESA2010_nov24!F16-A_RVS_24_26!E16</f>
        <v>92340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3.5" customHeight="1" x14ac:dyDescent="0.25">
      <c r="A17" s="265" t="s">
        <v>16</v>
      </c>
      <c r="B17" s="45">
        <f t="shared" ref="B17:E17" si="4">B18+B19</f>
        <v>11947629</v>
      </c>
      <c r="C17" s="45">
        <f t="shared" si="4"/>
        <v>12877019</v>
      </c>
      <c r="D17" s="45">
        <f t="shared" si="4"/>
        <v>13215518</v>
      </c>
      <c r="E17" s="43">
        <f t="shared" si="4"/>
        <v>13606011</v>
      </c>
      <c r="F17" s="21"/>
      <c r="H17" s="41" t="s">
        <v>16</v>
      </c>
      <c r="I17" s="45">
        <f t="shared" ref="I17:L17" si="5">I18+I19</f>
        <v>500247.52564999973</v>
      </c>
      <c r="J17" s="45">
        <f t="shared" si="5"/>
        <v>-305834</v>
      </c>
      <c r="K17" s="45">
        <f t="shared" si="5"/>
        <v>1144881</v>
      </c>
      <c r="L17" s="43">
        <f t="shared" si="5"/>
        <v>1226300.5165999997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3.5" customHeight="1" x14ac:dyDescent="0.25">
      <c r="A18" s="262" t="s">
        <v>17</v>
      </c>
      <c r="B18" s="40">
        <v>9373397</v>
      </c>
      <c r="C18" s="40">
        <v>10081564</v>
      </c>
      <c r="D18" s="28">
        <v>10344006</v>
      </c>
      <c r="E18" s="26">
        <v>10622044</v>
      </c>
      <c r="F18" s="46"/>
      <c r="H18" s="24" t="s">
        <v>17</v>
      </c>
      <c r="I18" s="33">
        <f>ESA2010_nov24!C18-A_RVS_24_26!B18</f>
        <v>474432.82074999996</v>
      </c>
      <c r="J18" s="33">
        <f>ESA2010_nov24!D18-A_RVS_24_26!C18</f>
        <v>-217057</v>
      </c>
      <c r="K18" s="33">
        <f>ESA2010_nov24!E18-A_RVS_24_26!D18</f>
        <v>1182538</v>
      </c>
      <c r="L18" s="26">
        <f>ESA2010_nov24!F18-A_RVS_24_26!E18</f>
        <v>1251984.5165999997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3.5" customHeight="1" x14ac:dyDescent="0.25">
      <c r="A19" s="262" t="s">
        <v>18</v>
      </c>
      <c r="B19" s="33">
        <f t="shared" ref="B19:D19" si="6">SUM(B20:B27)</f>
        <v>2574232</v>
      </c>
      <c r="C19" s="33">
        <f t="shared" si="6"/>
        <v>2795455</v>
      </c>
      <c r="D19" s="28">
        <f t="shared" si="6"/>
        <v>2871512</v>
      </c>
      <c r="E19" s="26">
        <f t="shared" ref="E19" si="7">SUM(E20:E27)</f>
        <v>2983967</v>
      </c>
      <c r="F19" s="21"/>
      <c r="H19" s="24" t="s">
        <v>18</v>
      </c>
      <c r="I19" s="33">
        <f t="shared" ref="I19:L19" si="8">SUM(I20:I27)</f>
        <v>25814.704899999801</v>
      </c>
      <c r="J19" s="33">
        <f t="shared" si="8"/>
        <v>-88777</v>
      </c>
      <c r="K19" s="28">
        <f t="shared" si="8"/>
        <v>-37657</v>
      </c>
      <c r="L19" s="26">
        <f t="shared" si="8"/>
        <v>-25684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3.5" customHeight="1" x14ac:dyDescent="0.25">
      <c r="A20" s="263" t="s">
        <v>19</v>
      </c>
      <c r="B20" s="40">
        <v>1314876</v>
      </c>
      <c r="C20" s="40">
        <v>1347653</v>
      </c>
      <c r="D20" s="28">
        <v>1382432</v>
      </c>
      <c r="E20" s="26">
        <v>1409216</v>
      </c>
      <c r="F20" s="21"/>
      <c r="H20" s="29" t="s">
        <v>19</v>
      </c>
      <c r="I20" s="33">
        <f>ESA2010_nov24!C20-A_RVS_24_26!B20</f>
        <v>176.52474999986589</v>
      </c>
      <c r="J20" s="33">
        <f>ESA2010_nov24!D20-A_RVS_24_26!C20</f>
        <v>-5081</v>
      </c>
      <c r="K20" s="33">
        <f>ESA2010_nov24!E20-A_RVS_24_26!D20</f>
        <v>-12790</v>
      </c>
      <c r="L20" s="26">
        <f>ESA2010_nov24!F20-A_RVS_24_26!E20</f>
        <v>-10122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3.5" customHeight="1" x14ac:dyDescent="0.25">
      <c r="A21" s="263" t="s">
        <v>20</v>
      </c>
      <c r="B21" s="40">
        <v>234820</v>
      </c>
      <c r="C21" s="40">
        <v>309602</v>
      </c>
      <c r="D21" s="28">
        <v>312622</v>
      </c>
      <c r="E21" s="26">
        <v>311604</v>
      </c>
      <c r="F21" s="21"/>
      <c r="H21" s="29" t="s">
        <v>20</v>
      </c>
      <c r="I21" s="33">
        <f>ESA2010_nov24!C21-A_RVS_24_26!B21</f>
        <v>21208.683480000007</v>
      </c>
      <c r="J21" s="33">
        <f>ESA2010_nov24!D21-A_RVS_24_26!C21</f>
        <v>-58699</v>
      </c>
      <c r="K21" s="33">
        <f>ESA2010_nov24!E21-A_RVS_24_26!D21</f>
        <v>-25324</v>
      </c>
      <c r="L21" s="26">
        <f>ESA2010_nov24!F21-A_RVS_24_26!E21</f>
        <v>-23388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3.5" customHeight="1" x14ac:dyDescent="0.25">
      <c r="A22" s="263" t="s">
        <v>21</v>
      </c>
      <c r="B22" s="40">
        <v>52924</v>
      </c>
      <c r="C22" s="40">
        <v>54510</v>
      </c>
      <c r="D22" s="28">
        <v>54523</v>
      </c>
      <c r="E22" s="26">
        <v>54198</v>
      </c>
      <c r="F22" s="21"/>
      <c r="H22" s="29" t="s">
        <v>21</v>
      </c>
      <c r="I22" s="33">
        <f>ESA2010_nov24!C22-A_RVS_24_26!B22</f>
        <v>-26.357559999989462</v>
      </c>
      <c r="J22" s="33">
        <f>ESA2010_nov24!D22-A_RVS_24_26!C22</f>
        <v>1818</v>
      </c>
      <c r="K22" s="33">
        <f>ESA2010_nov24!E22-A_RVS_24_26!D22</f>
        <v>1688</v>
      </c>
      <c r="L22" s="26">
        <f>ESA2010_nov24!F22-A_RVS_24_26!E22</f>
        <v>2131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3.5" customHeight="1" x14ac:dyDescent="0.25">
      <c r="A23" s="263" t="s">
        <v>22</v>
      </c>
      <c r="B23" s="40">
        <v>5198</v>
      </c>
      <c r="C23" s="40">
        <v>5340</v>
      </c>
      <c r="D23" s="28">
        <v>5327</v>
      </c>
      <c r="E23" s="26">
        <v>5281</v>
      </c>
      <c r="F23" s="21"/>
      <c r="H23" s="29" t="s">
        <v>22</v>
      </c>
      <c r="I23" s="33">
        <f>ESA2010_nov24!C23-A_RVS_24_26!B23</f>
        <v>-129.2738700000009</v>
      </c>
      <c r="J23" s="33">
        <f>ESA2010_nov24!D23-A_RVS_24_26!C23</f>
        <v>-104</v>
      </c>
      <c r="K23" s="33">
        <f>ESA2010_nov24!E23-A_RVS_24_26!D23</f>
        <v>-117</v>
      </c>
      <c r="L23" s="26">
        <f>ESA2010_nov24!F23-A_RVS_24_26!E23</f>
        <v>-74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3.5" customHeight="1" x14ac:dyDescent="0.25">
      <c r="A24" s="263" t="s">
        <v>23</v>
      </c>
      <c r="B24" s="40">
        <v>932358</v>
      </c>
      <c r="C24" s="40">
        <v>1043240</v>
      </c>
      <c r="D24" s="28">
        <v>1080989</v>
      </c>
      <c r="E24" s="26">
        <v>1167752</v>
      </c>
      <c r="F24" s="21"/>
      <c r="H24" s="29" t="s">
        <v>23</v>
      </c>
      <c r="I24" s="33">
        <f>ESA2010_nov24!C24-A_RVS_24_26!B24</f>
        <v>4194.024679999915</v>
      </c>
      <c r="J24" s="33">
        <f>ESA2010_nov24!D24-A_RVS_24_26!C24</f>
        <v>-25739</v>
      </c>
      <c r="K24" s="33">
        <f>ESA2010_nov24!E24-A_RVS_24_26!D24</f>
        <v>-42</v>
      </c>
      <c r="L24" s="26">
        <f>ESA2010_nov24!F24-A_RVS_24_26!E24</f>
        <v>6574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3.5" customHeight="1" x14ac:dyDescent="0.25">
      <c r="A25" s="263" t="s">
        <v>24</v>
      </c>
      <c r="B25" s="40">
        <v>12479</v>
      </c>
      <c r="C25" s="40">
        <v>12853</v>
      </c>
      <c r="D25" s="28">
        <v>13026</v>
      </c>
      <c r="E25" s="26">
        <v>13119</v>
      </c>
      <c r="F25" s="21"/>
      <c r="H25" s="29" t="s">
        <v>24</v>
      </c>
      <c r="I25" s="33">
        <f>ESA2010_nov24!C25-A_RVS_24_26!B25</f>
        <v>659.47190999999839</v>
      </c>
      <c r="J25" s="33">
        <f>ESA2010_nov24!D25-A_RVS_24_26!C25</f>
        <v>415</v>
      </c>
      <c r="K25" s="33">
        <f>ESA2010_nov24!E25-A_RVS_24_26!D25</f>
        <v>390</v>
      </c>
      <c r="L25" s="26">
        <f>ESA2010_nov24!F25-A_RVS_24_26!E25</f>
        <v>502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3.5" customHeight="1" x14ac:dyDescent="0.25">
      <c r="A26" s="263" t="s">
        <v>25</v>
      </c>
      <c r="B26" s="40">
        <v>21400</v>
      </c>
      <c r="C26" s="40">
        <v>22101</v>
      </c>
      <c r="D26" s="28">
        <v>22458</v>
      </c>
      <c r="E26" s="26">
        <v>22680</v>
      </c>
      <c r="F26" s="21"/>
      <c r="H26" s="29" t="s">
        <v>25</v>
      </c>
      <c r="I26" s="33">
        <f>ESA2010_nov24!C26-A_RVS_24_26!B26</f>
        <v>-290.68178999999509</v>
      </c>
      <c r="J26" s="33">
        <f>ESA2010_nov24!D26-A_RVS_24_26!C26</f>
        <v>-1408</v>
      </c>
      <c r="K26" s="33">
        <f>ESA2010_nov24!E26-A_RVS_24_26!D26</f>
        <v>-1480</v>
      </c>
      <c r="L26" s="26">
        <f>ESA2010_nov24!F26-A_RVS_24_26!E26</f>
        <v>-1323</v>
      </c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3.5" customHeight="1" x14ac:dyDescent="0.25">
      <c r="A27" s="263" t="s">
        <v>26</v>
      </c>
      <c r="B27" s="40">
        <v>177</v>
      </c>
      <c r="C27" s="40">
        <v>156</v>
      </c>
      <c r="D27" s="28">
        <v>135</v>
      </c>
      <c r="E27" s="26">
        <v>117</v>
      </c>
      <c r="F27" s="21"/>
      <c r="H27" s="29" t="s">
        <v>26</v>
      </c>
      <c r="I27" s="33">
        <f>ESA2010_nov24!C27-A_RVS_24_26!B27</f>
        <v>22.31329999999997</v>
      </c>
      <c r="J27" s="33">
        <f>ESA2010_nov24!D27-A_RVS_24_26!C27</f>
        <v>21</v>
      </c>
      <c r="K27" s="33">
        <f>ESA2010_nov24!E27-A_RVS_24_26!D27</f>
        <v>18</v>
      </c>
      <c r="L27" s="26">
        <f>ESA2010_nov24!F27-A_RVS_24_26!E27</f>
        <v>16</v>
      </c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3.5" customHeight="1" x14ac:dyDescent="0.25">
      <c r="A28" s="265" t="s">
        <v>27</v>
      </c>
      <c r="B28" s="45">
        <f t="shared" ref="B28:E28" si="9">SUM(B29:B32)</f>
        <v>38260</v>
      </c>
      <c r="C28" s="45">
        <f t="shared" si="9"/>
        <v>41724</v>
      </c>
      <c r="D28" s="45">
        <f t="shared" si="9"/>
        <v>43970</v>
      </c>
      <c r="E28" s="43">
        <f t="shared" si="9"/>
        <v>46930</v>
      </c>
      <c r="F28" s="21"/>
      <c r="H28" s="41" t="s">
        <v>27</v>
      </c>
      <c r="I28" s="45">
        <f t="shared" ref="I28:L28" si="10">SUM(I29:I32)</f>
        <v>-343.43288000000456</v>
      </c>
      <c r="J28" s="45">
        <f t="shared" si="10"/>
        <v>-6479</v>
      </c>
      <c r="K28" s="45">
        <f t="shared" si="10"/>
        <v>-3635</v>
      </c>
      <c r="L28" s="43">
        <f t="shared" si="10"/>
        <v>-3457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3.5" customHeight="1" x14ac:dyDescent="0.25">
      <c r="A29" s="262" t="s">
        <v>28</v>
      </c>
      <c r="B29" s="40">
        <v>12</v>
      </c>
      <c r="C29" s="40">
        <v>0</v>
      </c>
      <c r="D29" s="28">
        <v>0</v>
      </c>
      <c r="E29" s="26">
        <v>0</v>
      </c>
      <c r="F29" s="21"/>
      <c r="H29" s="24" t="s">
        <v>28</v>
      </c>
      <c r="I29" s="33">
        <f>ESA2010_nov24!C29-A_RVS_24_26!B29</f>
        <v>0.17311000000000121</v>
      </c>
      <c r="J29" s="33">
        <f>ESA2010_nov24!D29-A_RVS_24_26!C29</f>
        <v>8</v>
      </c>
      <c r="K29" s="33">
        <f>ESA2010_nov24!E29-A_RVS_24_26!D29</f>
        <v>0</v>
      </c>
      <c r="L29" s="26">
        <f>ESA2010_nov24!F29-A_RVS_24_26!E29</f>
        <v>0</v>
      </c>
      <c r="M29" s="22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3.5" customHeight="1" x14ac:dyDescent="0.25">
      <c r="A30" s="262" t="s">
        <v>29</v>
      </c>
      <c r="B30" s="40">
        <v>0</v>
      </c>
      <c r="C30" s="40">
        <v>0</v>
      </c>
      <c r="D30" s="28">
        <v>0</v>
      </c>
      <c r="E30" s="26">
        <v>0</v>
      </c>
      <c r="F30" s="21"/>
      <c r="H30" s="24" t="s">
        <v>29</v>
      </c>
      <c r="I30" s="33">
        <f>ESA2010_nov24!C30-A_RVS_24_26!B30</f>
        <v>0.29043000000000002</v>
      </c>
      <c r="J30" s="33">
        <f>ESA2010_nov24!D30-A_RVS_24_26!C30</f>
        <v>0</v>
      </c>
      <c r="K30" s="33">
        <f>ESA2010_nov24!E30-A_RVS_24_26!D30</f>
        <v>0</v>
      </c>
      <c r="L30" s="26">
        <f>ESA2010_nov24!F30-A_RVS_24_26!E30</f>
        <v>0</v>
      </c>
      <c r="M30" s="22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3.5" customHeight="1" x14ac:dyDescent="0.25">
      <c r="A31" s="262" t="s">
        <v>30</v>
      </c>
      <c r="B31" s="40">
        <v>38248</v>
      </c>
      <c r="C31" s="40">
        <v>41724</v>
      </c>
      <c r="D31" s="28">
        <v>43970</v>
      </c>
      <c r="E31" s="26">
        <v>46930</v>
      </c>
      <c r="F31" s="21"/>
      <c r="H31" s="24" t="s">
        <v>30</v>
      </c>
      <c r="I31" s="33">
        <f>ESA2010_nov24!C31-A_RVS_24_26!B31</f>
        <v>-343.89642000000458</v>
      </c>
      <c r="J31" s="33">
        <f>ESA2010_nov24!D31-A_RVS_24_26!C31</f>
        <v>-6487</v>
      </c>
      <c r="K31" s="33">
        <f>ESA2010_nov24!E31-A_RVS_24_26!D31</f>
        <v>-3635</v>
      </c>
      <c r="L31" s="26">
        <f>ESA2010_nov24!F31-A_RVS_24_26!E31</f>
        <v>-3457</v>
      </c>
      <c r="M31" s="22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3.5" customHeight="1" x14ac:dyDescent="0.25">
      <c r="A32" s="262" t="s">
        <v>31</v>
      </c>
      <c r="B32" s="40">
        <v>0</v>
      </c>
      <c r="C32" s="40">
        <v>0</v>
      </c>
      <c r="D32" s="28">
        <v>0</v>
      </c>
      <c r="E32" s="26">
        <v>0</v>
      </c>
      <c r="F32" s="21"/>
      <c r="H32" s="24" t="s">
        <v>31</v>
      </c>
      <c r="I32" s="33">
        <f>ESA2010_nov24!C32-A_RVS_24_26!B32</f>
        <v>0</v>
      </c>
      <c r="J32" s="33">
        <f>ESA2010_nov24!D32-A_RVS_24_26!C32</f>
        <v>0</v>
      </c>
      <c r="K32" s="33">
        <f>ESA2010_nov24!E32-A_RVS_24_26!D32</f>
        <v>0</v>
      </c>
      <c r="L32" s="26">
        <f>ESA2010_nov24!F32-A_RVS_24_26!E32</f>
        <v>0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3.5" customHeight="1" x14ac:dyDescent="0.25">
      <c r="A33" s="265" t="s">
        <v>32</v>
      </c>
      <c r="B33" s="45">
        <f>SUM(B34:B35)</f>
        <v>790498</v>
      </c>
      <c r="C33" s="45">
        <f>SUM(C34:C35)</f>
        <v>818002</v>
      </c>
      <c r="D33" s="45">
        <f>SUM(D34:D35)</f>
        <v>839071</v>
      </c>
      <c r="E33" s="43">
        <f>SUM(E34:E35)</f>
        <v>866721</v>
      </c>
      <c r="F33" s="21"/>
      <c r="G33" s="51"/>
      <c r="H33" s="41" t="s">
        <v>32</v>
      </c>
      <c r="I33" s="45">
        <f>SUM(I34:I35)</f>
        <v>691.04542000003858</v>
      </c>
      <c r="J33" s="45">
        <f>SUM(J34:J35)</f>
        <v>158740</v>
      </c>
      <c r="K33" s="45">
        <f>SUM(K34:K35)</f>
        <v>158864</v>
      </c>
      <c r="L33" s="43">
        <f>SUM(L34:L35)</f>
        <v>161518</v>
      </c>
      <c r="M33" s="22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3.5" customHeight="1" x14ac:dyDescent="0.25">
      <c r="A34" s="262" t="s">
        <v>33</v>
      </c>
      <c r="B34" s="40">
        <v>495461</v>
      </c>
      <c r="C34" s="40">
        <v>512041</v>
      </c>
      <c r="D34" s="28">
        <v>521320</v>
      </c>
      <c r="E34" s="26">
        <v>538538</v>
      </c>
      <c r="F34" s="21"/>
      <c r="H34" s="24" t="s">
        <v>33</v>
      </c>
      <c r="I34" s="33">
        <f>ESA2010_nov24!C34-A_RVS_24_26!B34</f>
        <v>1141.2370800000499</v>
      </c>
      <c r="J34" s="33">
        <f>ESA2010_nov24!D34-A_RVS_24_26!C34</f>
        <v>108400</v>
      </c>
      <c r="K34" s="33">
        <f>ESA2010_nov24!E34-A_RVS_24_26!D34</f>
        <v>109257</v>
      </c>
      <c r="L34" s="26">
        <f>ESA2010_nov24!F34-A_RVS_24_26!E34</f>
        <v>110203</v>
      </c>
      <c r="M34" s="22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3.5" customHeight="1" x14ac:dyDescent="0.25">
      <c r="A35" s="262" t="s">
        <v>34</v>
      </c>
      <c r="B35" s="40">
        <v>295037</v>
      </c>
      <c r="C35" s="40">
        <v>305961</v>
      </c>
      <c r="D35" s="28">
        <v>317751</v>
      </c>
      <c r="E35" s="26">
        <v>328183</v>
      </c>
      <c r="F35" s="21"/>
      <c r="H35" s="24" t="s">
        <v>34</v>
      </c>
      <c r="I35" s="33">
        <f>ESA2010_nov24!C35-A_RVS_24_26!B35</f>
        <v>-450.19166000001132</v>
      </c>
      <c r="J35" s="33">
        <f>ESA2010_nov24!D35-A_RVS_24_26!C35</f>
        <v>50340</v>
      </c>
      <c r="K35" s="33">
        <f>ESA2010_nov24!E35-A_RVS_24_26!D35</f>
        <v>49607</v>
      </c>
      <c r="L35" s="26">
        <f>ESA2010_nov24!F35-A_RVS_24_26!E35</f>
        <v>51315</v>
      </c>
      <c r="M35" s="22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3.5" customHeight="1" x14ac:dyDescent="0.25">
      <c r="A36" s="265" t="s">
        <v>36</v>
      </c>
      <c r="B36" s="45">
        <f>SUM(B37,B39,B40,B43,B44,B47:B52,B38,B41,B42)</f>
        <v>823433</v>
      </c>
      <c r="C36" s="45">
        <f t="shared" ref="C36:E36" si="11">SUM(C37,C39,C40,C43,C44,C47:C52,C38,C41,C42)</f>
        <v>1059453</v>
      </c>
      <c r="D36" s="45">
        <f t="shared" si="11"/>
        <v>762931</v>
      </c>
      <c r="E36" s="43">
        <f t="shared" si="11"/>
        <v>722536</v>
      </c>
      <c r="F36" s="21"/>
      <c r="H36" s="41" t="s">
        <v>37</v>
      </c>
      <c r="I36" s="45">
        <f>SUM(I37,I39,I40,I43,I44,I47:I52,I38,I41,I42)</f>
        <v>-317550.46823</v>
      </c>
      <c r="J36" s="45">
        <f t="shared" ref="J36:L36" si="12">SUM(J37,J39,J40,J43,J44,J47:J52,J38,J41,J42)</f>
        <v>34569</v>
      </c>
      <c r="K36" s="45">
        <f t="shared" si="12"/>
        <v>681866.71899660886</v>
      </c>
      <c r="L36" s="43">
        <f t="shared" si="12"/>
        <v>943416.715014457</v>
      </c>
      <c r="M36" s="22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3.5" customHeight="1" x14ac:dyDescent="0.25">
      <c r="A37" s="266" t="s">
        <v>38</v>
      </c>
      <c r="B37" s="40">
        <v>0</v>
      </c>
      <c r="C37" s="40">
        <v>0</v>
      </c>
      <c r="D37" s="28">
        <v>0</v>
      </c>
      <c r="E37" s="26">
        <v>0</v>
      </c>
      <c r="F37" s="21"/>
      <c r="H37" s="24" t="s">
        <v>38</v>
      </c>
      <c r="I37" s="33">
        <f>ESA2010_nov24!C37-A_RVS_24_26!B37</f>
        <v>0</v>
      </c>
      <c r="J37" s="33">
        <f>ESA2010_nov24!D37-A_RVS_24_26!C37</f>
        <v>0</v>
      </c>
      <c r="K37" s="33">
        <f>ESA2010_nov24!E37-A_RVS_24_26!D37</f>
        <v>0</v>
      </c>
      <c r="L37" s="26">
        <f>ESA2010_nov24!F37-A_RVS_24_26!E37</f>
        <v>0</v>
      </c>
      <c r="M37" s="22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3.5" customHeight="1" x14ac:dyDescent="0.25">
      <c r="A38" s="262" t="s">
        <v>39</v>
      </c>
      <c r="B38" s="40">
        <v>136853</v>
      </c>
      <c r="C38" s="40">
        <v>139916</v>
      </c>
      <c r="D38" s="28">
        <v>144014</v>
      </c>
      <c r="E38" s="26">
        <v>147101</v>
      </c>
      <c r="F38" s="21"/>
      <c r="H38" s="24" t="s">
        <v>39</v>
      </c>
      <c r="I38" s="33">
        <f>ESA2010_nov24!C38-A_RVS_24_26!B38</f>
        <v>-220</v>
      </c>
      <c r="J38" s="33">
        <f>ESA2010_nov24!D38-A_RVS_24_26!C38</f>
        <v>-900</v>
      </c>
      <c r="K38" s="33">
        <f>ESA2010_nov24!E38-A_RVS_24_26!D38</f>
        <v>-6784</v>
      </c>
      <c r="L38" s="26">
        <f>ESA2010_nov24!F38-A_RVS_24_26!E38</f>
        <v>-6449</v>
      </c>
      <c r="M38" s="22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3.5" customHeight="1" x14ac:dyDescent="0.25">
      <c r="A39" s="266" t="s">
        <v>40</v>
      </c>
      <c r="B39" s="40">
        <v>0</v>
      </c>
      <c r="C39" s="40">
        <v>0</v>
      </c>
      <c r="D39" s="28">
        <v>0</v>
      </c>
      <c r="E39" s="26">
        <v>0</v>
      </c>
      <c r="F39" s="21"/>
      <c r="H39" s="24" t="s">
        <v>40</v>
      </c>
      <c r="I39" s="33">
        <f>ESA2010_nov24!C39-A_RVS_24_26!B39</f>
        <v>0</v>
      </c>
      <c r="J39" s="33">
        <f>ESA2010_nov24!D39-A_RVS_24_26!C39</f>
        <v>0</v>
      </c>
      <c r="K39" s="33">
        <f>ESA2010_nov24!E39-A_RVS_24_26!D39</f>
        <v>0</v>
      </c>
      <c r="L39" s="26">
        <f>ESA2010_nov24!F39-A_RVS_24_26!E39</f>
        <v>0</v>
      </c>
      <c r="M39" s="22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3.5" customHeight="1" x14ac:dyDescent="0.25">
      <c r="A40" s="266" t="s">
        <v>41</v>
      </c>
      <c r="B40" s="40">
        <v>83293</v>
      </c>
      <c r="C40" s="40">
        <v>511553</v>
      </c>
      <c r="D40" s="28">
        <v>445963</v>
      </c>
      <c r="E40" s="26">
        <v>393816</v>
      </c>
      <c r="F40" s="21"/>
      <c r="H40" s="24" t="s">
        <v>41</v>
      </c>
      <c r="I40" s="33">
        <f>ESA2010_nov24!C40-A_RVS_24_26!B40</f>
        <v>33615</v>
      </c>
      <c r="J40" s="33">
        <f>ESA2010_nov24!D40-A_RVS_24_26!C40</f>
        <v>10052</v>
      </c>
      <c r="K40" s="33">
        <f>ESA2010_nov24!E40-A_RVS_24_26!D40</f>
        <v>28551.718996608863</v>
      </c>
      <c r="L40" s="26">
        <f>ESA2010_nov24!F40-A_RVS_24_26!E40</f>
        <v>36094.715014457004</v>
      </c>
      <c r="M40" s="22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3.5" customHeight="1" x14ac:dyDescent="0.25">
      <c r="A41" s="266" t="s">
        <v>88</v>
      </c>
      <c r="B41" s="40">
        <v>354113</v>
      </c>
      <c r="C41" s="40">
        <v>227600</v>
      </c>
      <c r="D41" s="28">
        <v>0</v>
      </c>
      <c r="E41" s="26">
        <v>0</v>
      </c>
      <c r="F41" s="21"/>
      <c r="H41" s="24" t="s">
        <v>88</v>
      </c>
      <c r="I41" s="33">
        <f>ESA2010_nov24!C41-A_RVS_24_26!B41</f>
        <v>-354113</v>
      </c>
      <c r="J41" s="33">
        <f>ESA2010_nov24!D41-A_RVS_24_26!C41</f>
        <v>17333</v>
      </c>
      <c r="K41" s="33">
        <f>ESA2010_nov24!E41-A_RVS_24_26!D41</f>
        <v>0</v>
      </c>
      <c r="L41" s="26">
        <f>ESA2010_nov24!F41-A_RVS_24_26!E41</f>
        <v>0</v>
      </c>
      <c r="M41" s="22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3.5" customHeight="1" x14ac:dyDescent="0.25">
      <c r="A42" s="266" t="s">
        <v>89</v>
      </c>
      <c r="B42" s="40">
        <v>36731</v>
      </c>
      <c r="C42" s="40">
        <v>1956</v>
      </c>
      <c r="D42" s="28">
        <v>0</v>
      </c>
      <c r="E42" s="26">
        <v>0</v>
      </c>
      <c r="F42" s="21"/>
      <c r="H42" s="24" t="s">
        <v>89</v>
      </c>
      <c r="I42" s="33">
        <f>ESA2010_nov24!C42-A_RVS_24_26!B42</f>
        <v>893.28987000000052</v>
      </c>
      <c r="J42" s="33">
        <f>ESA2010_nov24!D42-A_RVS_24_26!C42</f>
        <v>5155</v>
      </c>
      <c r="K42" s="33">
        <f>ESA2010_nov24!E42-A_RVS_24_26!D42</f>
        <v>0</v>
      </c>
      <c r="L42" s="26">
        <f>ESA2010_nov24!F42-A_RVS_24_26!E42</f>
        <v>0</v>
      </c>
      <c r="M42" s="22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5">
      <c r="A43" s="266" t="s">
        <v>42</v>
      </c>
      <c r="B43" s="40">
        <v>43596</v>
      </c>
      <c r="C43" s="40">
        <v>0</v>
      </c>
      <c r="D43" s="28">
        <v>0</v>
      </c>
      <c r="E43" s="26">
        <v>0</v>
      </c>
      <c r="F43" s="21"/>
      <c r="H43" s="24" t="s">
        <v>42</v>
      </c>
      <c r="I43" s="33">
        <f>ESA2010_nov24!C43-A_RVS_24_26!B43</f>
        <v>993.58952999999747</v>
      </c>
      <c r="J43" s="33">
        <f>ESA2010_nov24!D43-A_RVS_24_26!C43</f>
        <v>1750</v>
      </c>
      <c r="K43" s="33">
        <f>ESA2010_nov24!E43-A_RVS_24_26!D43</f>
        <v>0</v>
      </c>
      <c r="L43" s="26">
        <f>ESA2010_nov24!F43-A_RVS_24_26!E43</f>
        <v>0</v>
      </c>
      <c r="M43" s="22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3.5" customHeight="1" x14ac:dyDescent="0.25">
      <c r="A44" s="266" t="s">
        <v>43</v>
      </c>
      <c r="B44" s="40">
        <v>328</v>
      </c>
      <c r="C44" s="40">
        <v>328</v>
      </c>
      <c r="D44" s="28">
        <v>328</v>
      </c>
      <c r="E44" s="26">
        <v>328</v>
      </c>
      <c r="F44" s="21"/>
      <c r="H44" s="53" t="s">
        <v>43</v>
      </c>
      <c r="I44" s="33">
        <f>ESA2010_nov24!C44-A_RVS_24_26!B44</f>
        <v>10.890350000000012</v>
      </c>
      <c r="J44" s="33">
        <f>ESA2010_nov24!D44-A_RVS_24_26!C44</f>
        <v>0</v>
      </c>
      <c r="K44" s="33">
        <f>ESA2010_nov24!E44-A_RVS_24_26!D44</f>
        <v>0</v>
      </c>
      <c r="L44" s="26">
        <f>ESA2010_nov24!F44-A_RVS_24_26!E44</f>
        <v>0</v>
      </c>
      <c r="M44" s="22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3.5" customHeight="1" x14ac:dyDescent="0.25">
      <c r="A45" s="267" t="s">
        <v>10</v>
      </c>
      <c r="B45" s="40">
        <v>82</v>
      </c>
      <c r="C45" s="40">
        <v>82</v>
      </c>
      <c r="D45" s="28">
        <v>82</v>
      </c>
      <c r="E45" s="26">
        <v>82</v>
      </c>
      <c r="F45" s="21"/>
      <c r="H45" s="56" t="s">
        <v>10</v>
      </c>
      <c r="I45" s="33">
        <f>ESA2010_nov24!C45-A_RVS_24_26!B45</f>
        <v>-0.34188000000000329</v>
      </c>
      <c r="J45" s="33">
        <f>ESA2010_nov24!D45-A_RVS_24_26!C45</f>
        <v>0</v>
      </c>
      <c r="K45" s="33">
        <f>ESA2010_nov24!E45-A_RVS_24_26!D45</f>
        <v>0</v>
      </c>
      <c r="L45" s="26">
        <f>ESA2010_nov24!F45-A_RVS_24_26!E45</f>
        <v>0</v>
      </c>
      <c r="M45" s="22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3.5" customHeight="1" x14ac:dyDescent="0.25">
      <c r="A46" s="267" t="s">
        <v>11</v>
      </c>
      <c r="B46" s="40">
        <v>246</v>
      </c>
      <c r="C46" s="40">
        <v>246</v>
      </c>
      <c r="D46" s="28">
        <v>246</v>
      </c>
      <c r="E46" s="26">
        <v>246</v>
      </c>
      <c r="F46" s="21"/>
      <c r="H46" s="56" t="s">
        <v>11</v>
      </c>
      <c r="I46" s="33">
        <f>ESA2010_nov24!C46-A_RVS_24_26!B46</f>
        <v>11.232230000000015</v>
      </c>
      <c r="J46" s="33">
        <f>ESA2010_nov24!D46-A_RVS_24_26!C46</f>
        <v>0</v>
      </c>
      <c r="K46" s="33">
        <f>ESA2010_nov24!E46-A_RVS_24_26!D46</f>
        <v>0</v>
      </c>
      <c r="L46" s="26">
        <f>ESA2010_nov24!F46-A_RVS_24_26!E46</f>
        <v>0</v>
      </c>
      <c r="M46" s="22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3.5" customHeight="1" x14ac:dyDescent="0.25">
      <c r="A47" s="266" t="s">
        <v>44</v>
      </c>
      <c r="B47" s="40">
        <v>1638</v>
      </c>
      <c r="C47" s="40">
        <v>1000</v>
      </c>
      <c r="D47" s="28">
        <v>1000</v>
      </c>
      <c r="E47" s="26">
        <v>1000</v>
      </c>
      <c r="F47" s="21"/>
      <c r="H47" s="53" t="s">
        <v>44</v>
      </c>
      <c r="I47" s="33">
        <f>ESA2010_nov24!C47-A_RVS_24_26!B47</f>
        <v>-415.14614000000006</v>
      </c>
      <c r="J47" s="33">
        <f>ESA2010_nov24!D47-A_RVS_24_26!C47</f>
        <v>0</v>
      </c>
      <c r="K47" s="33">
        <f>ESA2010_nov24!E47-A_RVS_24_26!D47</f>
        <v>0</v>
      </c>
      <c r="L47" s="26">
        <f>ESA2010_nov24!F47-A_RVS_24_26!E47</f>
        <v>0</v>
      </c>
      <c r="M47" s="22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3.5" customHeight="1" x14ac:dyDescent="0.25">
      <c r="A48" s="266" t="s">
        <v>45</v>
      </c>
      <c r="B48" s="40">
        <v>30007</v>
      </c>
      <c r="C48" s="40">
        <v>30870</v>
      </c>
      <c r="D48" s="28">
        <v>16716</v>
      </c>
      <c r="E48" s="26">
        <v>17250</v>
      </c>
      <c r="F48" s="21"/>
      <c r="H48" s="53" t="s">
        <v>45</v>
      </c>
      <c r="I48" s="33">
        <f>ESA2010_nov24!C48-A_RVS_24_26!B48</f>
        <v>-400.11598999999842</v>
      </c>
      <c r="J48" s="33">
        <f>ESA2010_nov24!D48-A_RVS_24_26!C48</f>
        <v>-582</v>
      </c>
      <c r="K48" s="33">
        <f>ESA2010_nov24!E48-A_RVS_24_26!D48</f>
        <v>14246</v>
      </c>
      <c r="L48" s="26">
        <f>ESA2010_nov24!F48-A_RVS_24_26!E48</f>
        <v>14441</v>
      </c>
      <c r="M48" s="22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3.5" customHeight="1" x14ac:dyDescent="0.25">
      <c r="A49" s="354" t="s">
        <v>93</v>
      </c>
      <c r="B49" s="40"/>
      <c r="C49" s="40"/>
      <c r="D49" s="28"/>
      <c r="E49" s="26"/>
      <c r="F49" s="21"/>
      <c r="H49" s="354" t="s">
        <v>93</v>
      </c>
      <c r="I49" s="33">
        <f>ESA2010_nov24!C49-A_RVS_24_26!B49</f>
        <v>0</v>
      </c>
      <c r="J49" s="33">
        <f>ESA2010_nov24!D49-A_RVS_24_26!C49</f>
        <v>0</v>
      </c>
      <c r="K49" s="33">
        <f>ESA2010_nov24!E49-A_RVS_24_26!D49</f>
        <v>69321</v>
      </c>
      <c r="L49" s="26">
        <f>ESA2010_nov24!F49-A_RVS_24_26!E49</f>
        <v>94145</v>
      </c>
      <c r="M49" s="22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3.5" customHeight="1" x14ac:dyDescent="0.25">
      <c r="A50" s="53" t="s">
        <v>97</v>
      </c>
      <c r="B50" s="40"/>
      <c r="C50" s="40"/>
      <c r="D50" s="28"/>
      <c r="E50" s="26"/>
      <c r="F50" s="21"/>
      <c r="H50" s="53" t="s">
        <v>97</v>
      </c>
      <c r="I50" s="33">
        <f>ESA2010_nov24!C50-A_RVS_24_26!B50</f>
        <v>0</v>
      </c>
      <c r="J50" s="33">
        <f>ESA2010_nov24!D50-A_RVS_24_26!C50</f>
        <v>0</v>
      </c>
      <c r="K50" s="33">
        <f>ESA2010_nov24!E50-A_RVS_24_26!D50</f>
        <v>574140</v>
      </c>
      <c r="L50" s="26">
        <f>ESA2010_nov24!F50-A_RVS_24_26!E50</f>
        <v>802596</v>
      </c>
      <c r="M50" s="22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3.5" customHeight="1" x14ac:dyDescent="0.25">
      <c r="A51" s="266" t="s">
        <v>46</v>
      </c>
      <c r="B51" s="40">
        <v>7</v>
      </c>
      <c r="C51" s="40">
        <v>0</v>
      </c>
      <c r="D51" s="28">
        <v>0</v>
      </c>
      <c r="E51" s="26">
        <v>0</v>
      </c>
      <c r="F51" s="21"/>
      <c r="H51" s="53" t="s">
        <v>46</v>
      </c>
      <c r="I51" s="33">
        <f>ESA2010_nov24!C51-A_RVS_24_26!B51</f>
        <v>0.75394000000000005</v>
      </c>
      <c r="J51" s="33">
        <f>ESA2010_nov24!D51-A_RVS_24_26!C51</f>
        <v>5</v>
      </c>
      <c r="K51" s="33">
        <f>ESA2010_nov24!E51-A_RVS_24_26!D51</f>
        <v>0</v>
      </c>
      <c r="L51" s="26">
        <f>ESA2010_nov24!F51-A_RVS_24_26!E51</f>
        <v>0</v>
      </c>
      <c r="M51" s="22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3.5" customHeight="1" x14ac:dyDescent="0.25">
      <c r="A52" s="262" t="s">
        <v>47</v>
      </c>
      <c r="B52" s="28">
        <v>136867</v>
      </c>
      <c r="C52" s="28">
        <v>146230</v>
      </c>
      <c r="D52" s="28">
        <v>154910</v>
      </c>
      <c r="E52" s="26">
        <v>163041</v>
      </c>
      <c r="F52" s="21"/>
      <c r="H52" s="24" t="s">
        <v>48</v>
      </c>
      <c r="I52" s="33">
        <f>ESA2010_nov24!C52-A_RVS_24_26!B52</f>
        <v>2084.2702099999879</v>
      </c>
      <c r="J52" s="33">
        <f>ESA2010_nov24!D52-A_RVS_24_26!C52</f>
        <v>1756</v>
      </c>
      <c r="K52" s="33">
        <f>ESA2010_nov24!E52-A_RVS_24_26!D52</f>
        <v>2392</v>
      </c>
      <c r="L52" s="26">
        <f>ESA2010_nov24!F52-A_RVS_24_26!E52</f>
        <v>2589</v>
      </c>
      <c r="M52" s="22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3.5" customHeight="1" x14ac:dyDescent="0.25">
      <c r="A53" s="264" t="s">
        <v>10</v>
      </c>
      <c r="B53" s="28">
        <v>102276</v>
      </c>
      <c r="C53" s="28">
        <v>109683</v>
      </c>
      <c r="D53" s="28">
        <v>116264</v>
      </c>
      <c r="E53" s="26">
        <v>122432</v>
      </c>
      <c r="F53" s="21"/>
      <c r="H53" s="36" t="s">
        <v>10</v>
      </c>
      <c r="I53" s="33">
        <f>ESA2010_nov24!C53-A_RVS_24_26!B53</f>
        <v>961.37547999998787</v>
      </c>
      <c r="J53" s="33">
        <f>ESA2010_nov24!D53-A_RVS_24_26!C53</f>
        <v>1381</v>
      </c>
      <c r="K53" s="33">
        <f>ESA2010_nov24!E53-A_RVS_24_26!D53</f>
        <v>2210</v>
      </c>
      <c r="L53" s="26">
        <f>ESA2010_nov24!F53-A_RVS_24_26!E53</f>
        <v>2312</v>
      </c>
      <c r="M53" s="22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4.25" customHeight="1" x14ac:dyDescent="0.25">
      <c r="A54" s="264" t="s">
        <v>11</v>
      </c>
      <c r="B54" s="28">
        <v>0</v>
      </c>
      <c r="C54" s="28">
        <v>0</v>
      </c>
      <c r="D54" s="28">
        <v>0</v>
      </c>
      <c r="E54" s="26">
        <v>0</v>
      </c>
      <c r="F54" s="21"/>
      <c r="H54" s="36" t="s">
        <v>11</v>
      </c>
      <c r="I54" s="33">
        <f>ESA2010_nov24!C54-A_RVS_24_26!B54</f>
        <v>630.63604999999995</v>
      </c>
      <c r="J54" s="33">
        <f>ESA2010_nov24!D54-A_RVS_24_26!C54</f>
        <v>0</v>
      </c>
      <c r="K54" s="33">
        <f>ESA2010_nov24!E54-A_RVS_24_26!D54</f>
        <v>0</v>
      </c>
      <c r="L54" s="26">
        <f>ESA2010_nov24!F54-A_RVS_24_26!E54</f>
        <v>0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 x14ac:dyDescent="0.25">
      <c r="A55" s="268" t="s">
        <v>12</v>
      </c>
      <c r="B55" s="28">
        <v>0</v>
      </c>
      <c r="C55" s="28">
        <v>0</v>
      </c>
      <c r="D55" s="28">
        <v>0</v>
      </c>
      <c r="E55" s="26">
        <v>0</v>
      </c>
      <c r="F55" s="21"/>
      <c r="H55" s="58" t="s">
        <v>12</v>
      </c>
      <c r="I55" s="33">
        <f>ESA2010_nov24!C55-A_RVS_24_26!B55</f>
        <v>0</v>
      </c>
      <c r="J55" s="33">
        <f>ESA2010_nov24!D55-A_RVS_24_26!C55</f>
        <v>0</v>
      </c>
      <c r="K55" s="33">
        <f>ESA2010_nov24!E55-A_RVS_24_26!D55</f>
        <v>0</v>
      </c>
      <c r="L55" s="26">
        <f>ESA2010_nov24!F55-A_RVS_24_26!E55</f>
        <v>0</v>
      </c>
      <c r="M55" s="22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 x14ac:dyDescent="0.25">
      <c r="A56" s="264" t="s">
        <v>49</v>
      </c>
      <c r="B56" s="28">
        <v>34591</v>
      </c>
      <c r="C56" s="28">
        <v>36547</v>
      </c>
      <c r="D56" s="28">
        <v>38646</v>
      </c>
      <c r="E56" s="26">
        <v>40609</v>
      </c>
      <c r="F56" s="21"/>
      <c r="H56" s="36" t="s">
        <v>49</v>
      </c>
      <c r="I56" s="33">
        <f>ESA2010_nov24!C56-A_RVS_24_26!B56</f>
        <v>492.258679999999</v>
      </c>
      <c r="J56" s="33">
        <f>ESA2010_nov24!D56-A_RVS_24_26!C56</f>
        <v>375</v>
      </c>
      <c r="K56" s="33">
        <f>ESA2010_nov24!E56-A_RVS_24_26!D56</f>
        <v>182</v>
      </c>
      <c r="L56" s="26">
        <f>ESA2010_nov24!F56-A_RVS_24_26!E56</f>
        <v>277</v>
      </c>
      <c r="M56" s="22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 x14ac:dyDescent="0.25">
      <c r="A57" s="269" t="s">
        <v>50</v>
      </c>
      <c r="B57" s="28">
        <v>0</v>
      </c>
      <c r="C57" s="28">
        <v>0</v>
      </c>
      <c r="D57" s="28">
        <v>0</v>
      </c>
      <c r="E57" s="26">
        <v>0</v>
      </c>
      <c r="F57" s="21"/>
      <c r="H57" s="257" t="s">
        <v>50</v>
      </c>
      <c r="I57" s="33">
        <f>ESA2010_nov24!C57-A_RVS_24_26!B57</f>
        <v>0.86316000000000015</v>
      </c>
      <c r="J57" s="33">
        <f>ESA2010_nov24!D57-A_RVS_24_26!C57</f>
        <v>0</v>
      </c>
      <c r="K57" s="33">
        <f>ESA2010_nov24!E57-A_RVS_24_26!D57</f>
        <v>0</v>
      </c>
      <c r="L57" s="26">
        <f>ESA2010_nov24!F57-A_RVS_24_26!E57</f>
        <v>0</v>
      </c>
      <c r="M57" s="22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 x14ac:dyDescent="0.25">
      <c r="A58" s="269" t="s">
        <v>51</v>
      </c>
      <c r="B58" s="28">
        <v>471</v>
      </c>
      <c r="C58" s="28">
        <v>0</v>
      </c>
      <c r="D58" s="28">
        <v>0</v>
      </c>
      <c r="E58" s="26">
        <v>0</v>
      </c>
      <c r="F58" s="21"/>
      <c r="H58" s="257" t="s">
        <v>51</v>
      </c>
      <c r="I58" s="33">
        <f>ESA2010_nov24!C58-A_RVS_24_26!B58</f>
        <v>152.38842999999997</v>
      </c>
      <c r="J58" s="33">
        <f>ESA2010_nov24!D58-A_RVS_24_26!C58</f>
        <v>-45</v>
      </c>
      <c r="K58" s="33">
        <f>ESA2010_nov24!E58-A_RVS_24_26!D58</f>
        <v>0</v>
      </c>
      <c r="L58" s="26">
        <f>ESA2010_nov24!F58-A_RVS_24_26!E58</f>
        <v>0</v>
      </c>
      <c r="M58" s="22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 x14ac:dyDescent="0.25">
      <c r="A59" s="269" t="s">
        <v>52</v>
      </c>
      <c r="B59" s="28">
        <v>101805</v>
      </c>
      <c r="C59" s="28">
        <v>109683</v>
      </c>
      <c r="D59" s="28">
        <v>116264</v>
      </c>
      <c r="E59" s="26">
        <v>122432</v>
      </c>
      <c r="F59" s="21"/>
      <c r="H59" s="257" t="s">
        <v>52</v>
      </c>
      <c r="I59" s="33">
        <f>ESA2010_nov24!C59-A_RVS_24_26!B59</f>
        <v>808.12388999998802</v>
      </c>
      <c r="J59" s="33">
        <f>ESA2010_nov24!D59-A_RVS_24_26!C59</f>
        <v>1426</v>
      </c>
      <c r="K59" s="33">
        <f>ESA2010_nov24!E59-A_RVS_24_26!D59</f>
        <v>2210</v>
      </c>
      <c r="L59" s="26">
        <f>ESA2010_nov24!F59-A_RVS_24_26!E59</f>
        <v>2312</v>
      </c>
      <c r="M59" s="22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4.25" customHeight="1" thickBot="1" x14ac:dyDescent="0.3">
      <c r="A60" s="270" t="s">
        <v>53</v>
      </c>
      <c r="B60" s="64">
        <v>34591</v>
      </c>
      <c r="C60" s="64">
        <v>36547</v>
      </c>
      <c r="D60" s="64">
        <v>38646</v>
      </c>
      <c r="E60" s="62">
        <v>40609</v>
      </c>
      <c r="F60" s="21"/>
      <c r="H60" s="258" t="s">
        <v>53</v>
      </c>
      <c r="I60" s="33">
        <f>ESA2010_nov24!C60-A_RVS_24_26!B60</f>
        <v>492.258679999999</v>
      </c>
      <c r="J60" s="33">
        <f>ESA2010_nov24!D60-A_RVS_24_26!C60</f>
        <v>375</v>
      </c>
      <c r="K60" s="33">
        <f>ESA2010_nov24!E60-A_RVS_24_26!D60</f>
        <v>182</v>
      </c>
      <c r="L60" s="26">
        <f>ESA2010_nov24!F60-A_RVS_24_26!E60</f>
        <v>277</v>
      </c>
      <c r="M60" s="22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3.5" customHeight="1" x14ac:dyDescent="0.25">
      <c r="A61" s="261" t="s">
        <v>54</v>
      </c>
      <c r="B61" s="68">
        <f t="shared" ref="B61:E61" si="13">B62+B66</f>
        <v>15346647</v>
      </c>
      <c r="C61" s="68">
        <f t="shared" si="13"/>
        <v>17279116</v>
      </c>
      <c r="D61" s="68">
        <f t="shared" si="13"/>
        <v>18229884</v>
      </c>
      <c r="E61" s="66">
        <f t="shared" si="13"/>
        <v>19010986</v>
      </c>
      <c r="F61" s="21"/>
      <c r="H61" s="16" t="s">
        <v>54</v>
      </c>
      <c r="I61" s="71">
        <f t="shared" ref="I61:L61" si="14">I62+I66</f>
        <v>-6590.2908523537044</v>
      </c>
      <c r="J61" s="71">
        <f t="shared" si="14"/>
        <v>-108861</v>
      </c>
      <c r="K61" s="71">
        <f t="shared" si="14"/>
        <v>-120452</v>
      </c>
      <c r="L61" s="72">
        <f t="shared" si="14"/>
        <v>15905</v>
      </c>
      <c r="M61" s="22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3.5" customHeight="1" x14ac:dyDescent="0.25">
      <c r="A62" s="271" t="s">
        <v>55</v>
      </c>
      <c r="B62" s="45">
        <f t="shared" ref="B62:E62" si="15">B63</f>
        <v>10168749</v>
      </c>
      <c r="C62" s="45">
        <f t="shared" si="15"/>
        <v>11300511</v>
      </c>
      <c r="D62" s="45">
        <f t="shared" si="15"/>
        <v>11911312</v>
      </c>
      <c r="E62" s="43">
        <f t="shared" si="15"/>
        <v>12406438</v>
      </c>
      <c r="F62" s="21"/>
      <c r="H62" s="73" t="s">
        <v>55</v>
      </c>
      <c r="I62" s="45">
        <f t="shared" ref="I62:L62" si="16">I63</f>
        <v>-33002.073382380215</v>
      </c>
      <c r="J62" s="45">
        <f t="shared" si="16"/>
        <v>-56679</v>
      </c>
      <c r="K62" s="45">
        <f t="shared" si="16"/>
        <v>-94772</v>
      </c>
      <c r="L62" s="43">
        <f t="shared" si="16"/>
        <v>-7964</v>
      </c>
      <c r="M62" s="22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3.5" customHeight="1" x14ac:dyDescent="0.25">
      <c r="A63" s="263" t="s">
        <v>56</v>
      </c>
      <c r="B63" s="28">
        <f t="shared" ref="B63:E63" si="17">B64+B65</f>
        <v>10168749</v>
      </c>
      <c r="C63" s="28">
        <f t="shared" si="17"/>
        <v>11300511</v>
      </c>
      <c r="D63" s="28">
        <f t="shared" si="17"/>
        <v>11911312</v>
      </c>
      <c r="E63" s="26">
        <f t="shared" si="17"/>
        <v>12406438</v>
      </c>
      <c r="F63" s="21"/>
      <c r="H63" s="29" t="s">
        <v>56</v>
      </c>
      <c r="I63" s="28">
        <f t="shared" ref="I63:L63" si="18">I64+I65</f>
        <v>-33002.073382380215</v>
      </c>
      <c r="J63" s="28">
        <f t="shared" si="18"/>
        <v>-56679</v>
      </c>
      <c r="K63" s="28">
        <f t="shared" si="18"/>
        <v>-94772</v>
      </c>
      <c r="L63" s="26">
        <f t="shared" si="18"/>
        <v>-7964</v>
      </c>
      <c r="M63" s="22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3.5" customHeight="1" x14ac:dyDescent="0.25">
      <c r="A64" s="263" t="s">
        <v>57</v>
      </c>
      <c r="B64" s="28">
        <v>9921390</v>
      </c>
      <c r="C64" s="28">
        <v>11081509</v>
      </c>
      <c r="D64" s="28">
        <v>11691806</v>
      </c>
      <c r="E64" s="26">
        <v>12187893</v>
      </c>
      <c r="F64" s="21"/>
      <c r="H64" s="29" t="s">
        <v>57</v>
      </c>
      <c r="I64" s="33">
        <f>ESA2010_nov24!C64-A_RVS_24_26!B64</f>
        <v>-34149.998932380229</v>
      </c>
      <c r="J64" s="33">
        <f>ESA2010_nov24!D64-A_RVS_24_26!C64</f>
        <v>-257753</v>
      </c>
      <c r="K64" s="33">
        <f>ESA2010_nov24!E64-A_RVS_24_26!D64</f>
        <v>-93996</v>
      </c>
      <c r="L64" s="26">
        <f>ESA2010_nov24!F64-A_RVS_24_26!E64</f>
        <v>-8191</v>
      </c>
      <c r="M64" s="22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3.5" customHeight="1" x14ac:dyDescent="0.25">
      <c r="A65" s="263" t="s">
        <v>58</v>
      </c>
      <c r="B65" s="28">
        <v>247359</v>
      </c>
      <c r="C65" s="28">
        <v>219002</v>
      </c>
      <c r="D65" s="28">
        <v>219506</v>
      </c>
      <c r="E65" s="26">
        <v>218545</v>
      </c>
      <c r="F65" s="21"/>
      <c r="H65" s="29" t="s">
        <v>58</v>
      </c>
      <c r="I65" s="33">
        <f>ESA2010_nov24!C65-A_RVS_24_26!B65</f>
        <v>1147.9255500000145</v>
      </c>
      <c r="J65" s="33">
        <f>ESA2010_nov24!D65-A_RVS_24_26!C65</f>
        <v>201074</v>
      </c>
      <c r="K65" s="33">
        <f>ESA2010_nov24!E65-A_RVS_24_26!D65</f>
        <v>-776</v>
      </c>
      <c r="L65" s="26">
        <f>ESA2010_nov24!F65-A_RVS_24_26!E65</f>
        <v>227</v>
      </c>
      <c r="M65" s="22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3.5" customHeight="1" x14ac:dyDescent="0.25">
      <c r="A66" s="271" t="s">
        <v>59</v>
      </c>
      <c r="B66" s="45">
        <f t="shared" ref="B66:E66" si="19">B67</f>
        <v>5177898</v>
      </c>
      <c r="C66" s="45">
        <f t="shared" si="19"/>
        <v>5978605</v>
      </c>
      <c r="D66" s="45">
        <f t="shared" si="19"/>
        <v>6318572</v>
      </c>
      <c r="E66" s="43">
        <f t="shared" si="19"/>
        <v>6604548</v>
      </c>
      <c r="F66" s="76"/>
      <c r="H66" s="73" t="s">
        <v>59</v>
      </c>
      <c r="I66" s="45">
        <f t="shared" ref="I66:L66" si="20">I67</f>
        <v>26411.78253002651</v>
      </c>
      <c r="J66" s="45">
        <f t="shared" si="20"/>
        <v>-52182</v>
      </c>
      <c r="K66" s="45">
        <f t="shared" si="20"/>
        <v>-25680</v>
      </c>
      <c r="L66" s="43">
        <f t="shared" si="20"/>
        <v>23869</v>
      </c>
      <c r="M66" s="22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3.5" customHeight="1" x14ac:dyDescent="0.25">
      <c r="A67" s="263" t="s">
        <v>56</v>
      </c>
      <c r="B67" s="28">
        <v>5177898</v>
      </c>
      <c r="C67" s="28">
        <v>5978605</v>
      </c>
      <c r="D67" s="28">
        <v>6318572</v>
      </c>
      <c r="E67" s="26">
        <v>6604548</v>
      </c>
      <c r="F67" s="21"/>
      <c r="H67" s="29" t="s">
        <v>56</v>
      </c>
      <c r="I67" s="33">
        <f>ESA2010_nov24!C67-A_RVS_24_26!B67</f>
        <v>26411.78253002651</v>
      </c>
      <c r="J67" s="33">
        <f>ESA2010_nov24!D67-A_RVS_24_26!C67</f>
        <v>-52182</v>
      </c>
      <c r="K67" s="33">
        <f>ESA2010_nov24!E67-A_RVS_24_26!D67</f>
        <v>-25680</v>
      </c>
      <c r="L67" s="26">
        <f>ESA2010_nov24!F67-A_RVS_24_26!E67</f>
        <v>23869</v>
      </c>
      <c r="M67" s="22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4.25" customHeight="1" thickBot="1" x14ac:dyDescent="0.3">
      <c r="A68" s="272" t="s">
        <v>60</v>
      </c>
      <c r="B68" s="40">
        <v>36470</v>
      </c>
      <c r="C68" s="40">
        <v>35329</v>
      </c>
      <c r="D68" s="40">
        <v>32796</v>
      </c>
      <c r="E68" s="54">
        <v>32579</v>
      </c>
      <c r="F68" s="21"/>
      <c r="H68" s="77" t="s">
        <v>60</v>
      </c>
      <c r="I68" s="33">
        <f>ESA2010_nov24!C68-A_RVS_24_26!B68</f>
        <v>11004</v>
      </c>
      <c r="J68" s="33">
        <f>ESA2010_nov24!D68-A_RVS_24_26!C68</f>
        <v>10089</v>
      </c>
      <c r="K68" s="33">
        <f>ESA2010_nov24!E68-A_RVS_24_26!D68</f>
        <v>13471</v>
      </c>
      <c r="L68" s="26">
        <f>ESA2010_nov24!F68-A_RVS_24_26!E68</f>
        <v>13333</v>
      </c>
      <c r="M68" s="22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4.25" customHeight="1" thickBot="1" x14ac:dyDescent="0.3">
      <c r="A69" s="273" t="s">
        <v>61</v>
      </c>
      <c r="B69" s="83">
        <f>B36+B33+B28+B17+B5</f>
        <v>22908674</v>
      </c>
      <c r="C69" s="83">
        <f>C36+C33+C28+C17+C5</f>
        <v>24531469</v>
      </c>
      <c r="D69" s="83">
        <f>D36+D33+D28+D17+D5</f>
        <v>25137282</v>
      </c>
      <c r="E69" s="81">
        <f>E36+E33+E28+E17+E5</f>
        <v>26036517</v>
      </c>
      <c r="F69" s="21"/>
      <c r="H69" s="79" t="s">
        <v>61</v>
      </c>
      <c r="I69" s="83">
        <f>+I36+I33+I28+I17+I5</f>
        <v>331833.97084530763</v>
      </c>
      <c r="J69" s="83">
        <f>+J36+J33+J28+J17+J5</f>
        <v>137591</v>
      </c>
      <c r="K69" s="83">
        <f>+K36+K33+K28+K17+K5</f>
        <v>2799950.7928294372</v>
      </c>
      <c r="L69" s="81">
        <f>+L36+L33+L28+L17+L5</f>
        <v>3111543.1503648786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3.5" customHeight="1" x14ac:dyDescent="0.25">
      <c r="A70" s="274" t="s">
        <v>62</v>
      </c>
      <c r="B70" s="88">
        <f>B9+B13+B16+B18+B19+B28+B45+B51+B53+B38+B37+B41+B42+B49</f>
        <v>18074380</v>
      </c>
      <c r="C70" s="88">
        <f>C9+C13+C16+C18+C19+C28+C45+C51+C53+C38+C37+C41+C42+C49+C40</f>
        <v>19754878</v>
      </c>
      <c r="D70" s="88">
        <f t="shared" ref="D70:E70" si="21">D9+D13+D16+D18+D19+D28+D45+D51+D53+D38+D37+D41+D42+D49+D40</f>
        <v>20200170</v>
      </c>
      <c r="E70" s="86">
        <f t="shared" si="21"/>
        <v>20643809</v>
      </c>
      <c r="F70" s="21"/>
      <c r="H70" s="84" t="s">
        <v>62</v>
      </c>
      <c r="I70" s="33">
        <f>ESA2010_nov24!C70-A_RVS_24_26!B70</f>
        <v>298590.74747722596</v>
      </c>
      <c r="J70" s="33">
        <f>ESA2010_nov24!D70-A_RVS_24_26!C70</f>
        <v>94423</v>
      </c>
      <c r="K70" s="33">
        <f>ESA2010_nov24!E70-A_RVS_24_26!D70</f>
        <v>3231053.4728294387</v>
      </c>
      <c r="L70" s="26">
        <f>ESA2010_nov24!F70-A_RVS_24_26!E70</f>
        <v>3551360.1903648786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3.5" customHeight="1" x14ac:dyDescent="0.25">
      <c r="A71" s="274" t="s">
        <v>63</v>
      </c>
      <c r="B71" s="88">
        <f>0+B56</f>
        <v>34591</v>
      </c>
      <c r="C71" s="88">
        <f>0+C56</f>
        <v>36547</v>
      </c>
      <c r="D71" s="88">
        <f>0+D56</f>
        <v>38646</v>
      </c>
      <c r="E71" s="86">
        <f>0+E56</f>
        <v>40609</v>
      </c>
      <c r="F71" s="21"/>
      <c r="H71" s="84" t="s">
        <v>63</v>
      </c>
      <c r="I71" s="33">
        <f>ESA2010_nov24!C71-A_RVS_24_26!B71</f>
        <v>492.258679999999</v>
      </c>
      <c r="J71" s="33">
        <f>ESA2010_nov24!D71-A_RVS_24_26!C71</f>
        <v>375</v>
      </c>
      <c r="K71" s="33">
        <f>ESA2010_nov24!E71-A_RVS_24_26!D71</f>
        <v>182</v>
      </c>
      <c r="L71" s="26">
        <f>ESA2010_nov24!F71-A_RVS_24_26!E71</f>
        <v>277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3.5" customHeight="1" x14ac:dyDescent="0.25">
      <c r="A72" s="262" t="s">
        <v>64</v>
      </c>
      <c r="B72" s="88">
        <f>B39+B40-B71+B56</f>
        <v>83293</v>
      </c>
      <c r="C72" s="88">
        <v>0</v>
      </c>
      <c r="D72" s="88">
        <v>0</v>
      </c>
      <c r="E72" s="86">
        <v>0</v>
      </c>
      <c r="F72" s="21"/>
      <c r="H72" s="24" t="s">
        <v>64</v>
      </c>
      <c r="I72" s="33">
        <f>ESA2010_nov24!C72-A_RVS_24_26!B72</f>
        <v>33615</v>
      </c>
      <c r="J72" s="33">
        <f>ESA2010_nov24!D72-A_RVS_24_26!C72</f>
        <v>0</v>
      </c>
      <c r="K72" s="33">
        <f>ESA2010_nov24!E72-A_RVS_24_26!D72</f>
        <v>0</v>
      </c>
      <c r="L72" s="26">
        <f>ESA2010_nov24!F72-A_RVS_24_26!E72</f>
        <v>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3.5" customHeight="1" x14ac:dyDescent="0.25">
      <c r="A73" s="262" t="s">
        <v>65</v>
      </c>
      <c r="B73" s="88">
        <f>B10+B35+B34+B46+B54+B14</f>
        <v>3486042</v>
      </c>
      <c r="C73" s="88">
        <f>C10+C35+C34+C46+C54+C14</f>
        <v>3541196</v>
      </c>
      <c r="D73" s="88">
        <f>D10+D35+D34+D46+D54+D14</f>
        <v>3668320</v>
      </c>
      <c r="E73" s="86">
        <f>E10+E35+E34+E46+E54+E14</f>
        <v>3993785</v>
      </c>
      <c r="F73" s="21"/>
      <c r="H73" s="24" t="s">
        <v>65</v>
      </c>
      <c r="I73" s="33">
        <f>ESA2010_nov24!C73-A_RVS_24_26!B73</f>
        <v>-329.87709034187719</v>
      </c>
      <c r="J73" s="33">
        <f>ESA2010_nov24!D73-A_RVS_24_26!C73</f>
        <v>76759</v>
      </c>
      <c r="K73" s="33">
        <f>ESA2010_nov24!E73-A_RVS_24_26!D73</f>
        <v>-432488.08000000007</v>
      </c>
      <c r="L73" s="26">
        <f>ESA2010_nov24!F73-A_RVS_24_26!E73</f>
        <v>-457254.40666666627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3.5" customHeight="1" x14ac:dyDescent="0.25">
      <c r="A74" s="262" t="s">
        <v>66</v>
      </c>
      <c r="B74" s="88">
        <f>B11+B55+B15</f>
        <v>1155127</v>
      </c>
      <c r="C74" s="88">
        <f t="shared" ref="C74:E74" si="22">C11+C55+C15</f>
        <v>1166978</v>
      </c>
      <c r="D74" s="88">
        <f t="shared" si="22"/>
        <v>1212430</v>
      </c>
      <c r="E74" s="86">
        <f t="shared" si="22"/>
        <v>1340064</v>
      </c>
      <c r="F74" s="21"/>
      <c r="H74" s="24" t="s">
        <v>66</v>
      </c>
      <c r="I74" s="33">
        <f>ESA2010_nov24!C74-A_RVS_24_26!B74</f>
        <v>-712.48562157503329</v>
      </c>
      <c r="J74" s="33">
        <f>ESA2010_nov24!D74-A_RVS_24_26!C74</f>
        <v>-35134</v>
      </c>
      <c r="K74" s="33">
        <f>ESA2010_nov24!E74-A_RVS_24_26!D74</f>
        <v>-13042.600000000093</v>
      </c>
      <c r="L74" s="26">
        <f>ESA2010_nov24!F74-A_RVS_24_26!E74</f>
        <v>2719.3666666666977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3.5" customHeight="1" x14ac:dyDescent="0.25">
      <c r="A75" s="262" t="s">
        <v>67</v>
      </c>
      <c r="B75" s="88">
        <f t="shared" ref="B75:E75" si="23">B43</f>
        <v>43596</v>
      </c>
      <c r="C75" s="88">
        <f t="shared" si="23"/>
        <v>0</v>
      </c>
      <c r="D75" s="88">
        <f t="shared" si="23"/>
        <v>0</v>
      </c>
      <c r="E75" s="86">
        <f t="shared" si="23"/>
        <v>0</v>
      </c>
      <c r="F75" s="21"/>
      <c r="H75" s="24" t="s">
        <v>67</v>
      </c>
      <c r="I75" s="33">
        <f>ESA2010_nov24!C75-A_RVS_24_26!B75</f>
        <v>993.58952999999747</v>
      </c>
      <c r="J75" s="33">
        <f>ESA2010_nov24!D75-A_RVS_24_26!C75</f>
        <v>1750</v>
      </c>
      <c r="K75" s="33">
        <f>ESA2010_nov24!E75-A_RVS_24_26!D75</f>
        <v>0</v>
      </c>
      <c r="L75" s="26">
        <f>ESA2010_nov24!F75-A_RVS_24_26!E75</f>
        <v>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3.5" customHeight="1" x14ac:dyDescent="0.25">
      <c r="A76" s="262" t="s">
        <v>68</v>
      </c>
      <c r="B76" s="88">
        <f t="shared" ref="B76:E76" si="24">B48+B47</f>
        <v>31645</v>
      </c>
      <c r="C76" s="88">
        <f t="shared" si="24"/>
        <v>31870</v>
      </c>
      <c r="D76" s="88">
        <f t="shared" si="24"/>
        <v>17716</v>
      </c>
      <c r="E76" s="86">
        <f t="shared" si="24"/>
        <v>18250</v>
      </c>
      <c r="F76" s="21"/>
      <c r="H76" s="24" t="s">
        <v>68</v>
      </c>
      <c r="I76" s="33">
        <f>ESA2010_nov24!C76-A_RVS_24_26!B76</f>
        <v>-815.26212999999916</v>
      </c>
      <c r="J76" s="33">
        <f>ESA2010_nov24!D76-A_RVS_24_26!C76</f>
        <v>-582</v>
      </c>
      <c r="K76" s="33">
        <f>ESA2010_nov24!E76-A_RVS_24_26!D76</f>
        <v>14246</v>
      </c>
      <c r="L76" s="26">
        <f>ESA2010_nov24!F76-A_RVS_24_26!E76</f>
        <v>14441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4.25" customHeight="1" thickBot="1" x14ac:dyDescent="0.3">
      <c r="A77" s="275" t="s">
        <v>69</v>
      </c>
      <c r="B77" s="92">
        <f t="shared" ref="B77:E77" si="25">B61</f>
        <v>15346647</v>
      </c>
      <c r="C77" s="92">
        <f t="shared" si="25"/>
        <v>17279116</v>
      </c>
      <c r="D77" s="92">
        <f t="shared" si="25"/>
        <v>18229884</v>
      </c>
      <c r="E77" s="90">
        <f t="shared" si="25"/>
        <v>19010986</v>
      </c>
      <c r="F77" s="21"/>
      <c r="H77" s="89" t="s">
        <v>69</v>
      </c>
      <c r="I77" s="92">
        <f t="shared" ref="I77:L77" si="26">I61</f>
        <v>-6590.2908523537044</v>
      </c>
      <c r="J77" s="92">
        <f t="shared" si="26"/>
        <v>-108861</v>
      </c>
      <c r="K77" s="92">
        <f t="shared" si="26"/>
        <v>-120452</v>
      </c>
      <c r="L77" s="90">
        <f t="shared" si="26"/>
        <v>15905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4.25" customHeight="1" thickBot="1" x14ac:dyDescent="0.3">
      <c r="A78" s="276" t="s">
        <v>70</v>
      </c>
      <c r="B78" s="83">
        <f t="shared" ref="B78:E78" si="27">B69+B77</f>
        <v>38255321</v>
      </c>
      <c r="C78" s="83">
        <f t="shared" si="27"/>
        <v>41810585</v>
      </c>
      <c r="D78" s="83">
        <f t="shared" si="27"/>
        <v>43367166</v>
      </c>
      <c r="E78" s="81">
        <f t="shared" si="27"/>
        <v>45047503</v>
      </c>
      <c r="F78" s="21"/>
      <c r="H78" s="94" t="s">
        <v>70</v>
      </c>
      <c r="I78" s="83">
        <f t="shared" ref="I78:L78" si="28">+I77+I69</f>
        <v>325243.6799929539</v>
      </c>
      <c r="J78" s="83">
        <f t="shared" si="28"/>
        <v>28730</v>
      </c>
      <c r="K78" s="83">
        <f t="shared" si="28"/>
        <v>2679498.7928294372</v>
      </c>
      <c r="L78" s="81">
        <f t="shared" si="28"/>
        <v>3127448.1503648786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s="96" customFormat="1" ht="13.5" customHeight="1" thickBot="1" x14ac:dyDescent="0.3">
      <c r="A79" s="97"/>
      <c r="B79" s="226"/>
      <c r="C79" s="226"/>
      <c r="D79" s="226"/>
      <c r="E79" s="226"/>
      <c r="F79" s="46"/>
      <c r="H79" s="97"/>
      <c r="I79" s="226"/>
      <c r="J79" s="226"/>
      <c r="K79" s="226"/>
      <c r="L79" s="226"/>
      <c r="M79" s="99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4.25" customHeight="1" thickBot="1" x14ac:dyDescent="0.3">
      <c r="A80" s="100" t="s">
        <v>71</v>
      </c>
      <c r="B80" s="103">
        <f t="shared" ref="B80:E80" si="29">SUM(B81:B82)</f>
        <v>93681</v>
      </c>
      <c r="C80" s="104">
        <f t="shared" si="29"/>
        <v>101816</v>
      </c>
      <c r="D80" s="104">
        <f t="shared" si="29"/>
        <v>106230</v>
      </c>
      <c r="E80" s="102">
        <f t="shared" si="29"/>
        <v>116500</v>
      </c>
      <c r="H80" s="105" t="s">
        <v>71</v>
      </c>
      <c r="I80" s="108">
        <f>ESA2010_nov24!C80-A_RVS_24_26!B80</f>
        <v>7188.7680899999978</v>
      </c>
      <c r="J80" s="108">
        <f>ESA2010_nov24!D80-A_RVS_24_26!C80</f>
        <v>4675</v>
      </c>
      <c r="K80" s="108">
        <f>ESA2010_nov24!E80-A_RVS_24_26!D80</f>
        <v>5373</v>
      </c>
      <c r="L80" s="109">
        <f>ESA2010_nov24!F80-A_RVS_24_26!E80</f>
        <v>73311</v>
      </c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3.5" customHeight="1" x14ac:dyDescent="0.25">
      <c r="A81" s="110" t="s">
        <v>72</v>
      </c>
      <c r="B81" s="113">
        <v>47801</v>
      </c>
      <c r="C81" s="114">
        <v>47137</v>
      </c>
      <c r="D81" s="114">
        <v>48446</v>
      </c>
      <c r="E81" s="112">
        <v>56206</v>
      </c>
      <c r="H81" s="115" t="s">
        <v>72</v>
      </c>
      <c r="I81" s="33">
        <f>ESA2010_nov24!C81-A_RVS_24_26!B81</f>
        <v>163.61856000000262</v>
      </c>
      <c r="J81" s="33">
        <f>ESA2010_nov24!D81-A_RVS_24_26!C81</f>
        <v>286</v>
      </c>
      <c r="K81" s="33">
        <f>ESA2010_nov24!E81-A_RVS_24_26!D81</f>
        <v>-613</v>
      </c>
      <c r="L81" s="26">
        <f>ESA2010_nov24!F81-A_RVS_24_26!E81</f>
        <v>65480</v>
      </c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4.25" customHeight="1" thickBot="1" x14ac:dyDescent="0.3">
      <c r="A82" s="117" t="s">
        <v>73</v>
      </c>
      <c r="B82" s="120">
        <v>45880</v>
      </c>
      <c r="C82" s="121">
        <v>54679</v>
      </c>
      <c r="D82" s="121">
        <v>57784</v>
      </c>
      <c r="E82" s="119">
        <v>60294</v>
      </c>
      <c r="H82" s="117" t="s">
        <v>73</v>
      </c>
      <c r="I82" s="33">
        <f>ESA2010_nov24!C82-A_RVS_24_26!B82</f>
        <v>7025.1495299999951</v>
      </c>
      <c r="J82" s="33">
        <f>ESA2010_nov24!D82-A_RVS_24_26!C82</f>
        <v>4389</v>
      </c>
      <c r="K82" s="33">
        <f>ESA2010_nov24!E82-A_RVS_24_26!D82</f>
        <v>5986</v>
      </c>
      <c r="L82" s="26">
        <f>ESA2010_nov24!F82-A_RVS_24_26!E82</f>
        <v>7831</v>
      </c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7.25" customHeight="1" thickBot="1" x14ac:dyDescent="0.35">
      <c r="A83" s="125"/>
      <c r="B83" s="231"/>
      <c r="C83" s="231"/>
      <c r="D83" s="231"/>
      <c r="E83" s="231"/>
      <c r="H83" s="127"/>
      <c r="I83" s="129"/>
      <c r="J83" s="129"/>
      <c r="K83" s="129"/>
      <c r="L83" s="129"/>
      <c r="N83" s="23"/>
      <c r="O83" s="23"/>
      <c r="P83" s="23"/>
      <c r="Q83" s="23"/>
      <c r="R83" s="23"/>
      <c r="S83" s="23"/>
      <c r="T83" s="23"/>
      <c r="U83" s="23"/>
      <c r="V83" s="23"/>
    </row>
    <row r="84" spans="1:22" s="130" customFormat="1" ht="14.25" customHeight="1" thickBot="1" x14ac:dyDescent="0.3">
      <c r="A84" s="105" t="s">
        <v>74</v>
      </c>
      <c r="B84" s="133">
        <v>1172560</v>
      </c>
      <c r="C84" s="134">
        <v>923987</v>
      </c>
      <c r="D84" s="135">
        <v>994854</v>
      </c>
      <c r="E84" s="132">
        <v>1066737</v>
      </c>
      <c r="H84" s="105" t="s">
        <v>74</v>
      </c>
      <c r="I84" s="136">
        <f>ESA2010_nov24!C84-A_RVS_24_26!B84</f>
        <v>29087.102872380987</v>
      </c>
      <c r="J84" s="134">
        <f>ESA2010_nov24!D84-A_RVS_24_26!C84</f>
        <v>67050</v>
      </c>
      <c r="K84" s="135">
        <f>ESA2010_nov24!E84-A_RVS_24_26!D84</f>
        <v>100601</v>
      </c>
      <c r="L84" s="132">
        <f>ESA2010_nov24!F84-A_RVS_24_26!E84</f>
        <v>117789</v>
      </c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4.25" customHeight="1" thickBot="1" x14ac:dyDescent="0.3">
      <c r="B85" s="169"/>
      <c r="C85" s="169"/>
      <c r="D85" s="169"/>
      <c r="E85" s="169"/>
      <c r="I85" s="22"/>
      <c r="J85" s="22"/>
      <c r="K85" s="22"/>
      <c r="L85" s="22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3.5" customHeight="1" x14ac:dyDescent="0.25">
      <c r="A86" s="139" t="s">
        <v>75</v>
      </c>
      <c r="B86" s="142">
        <f t="shared" ref="B86:E86" si="30">SUM(B87,B90,B93)</f>
        <v>1158052</v>
      </c>
      <c r="C86" s="141">
        <f t="shared" si="30"/>
        <v>1193445</v>
      </c>
      <c r="D86" s="143">
        <f t="shared" si="30"/>
        <v>871987</v>
      </c>
      <c r="E86" s="144">
        <f t="shared" si="30"/>
        <v>891334</v>
      </c>
      <c r="H86" s="139" t="s">
        <v>75</v>
      </c>
      <c r="I86" s="142">
        <f t="shared" ref="I86:L86" si="31">SUM(I87,I90,I93)</f>
        <v>120968.08529024069</v>
      </c>
      <c r="J86" s="141">
        <f t="shared" si="31"/>
        <v>120318.43489354487</v>
      </c>
      <c r="K86" s="143">
        <f t="shared" si="31"/>
        <v>-116666.34196588272</v>
      </c>
      <c r="L86" s="144">
        <f t="shared" si="31"/>
        <v>-114679.33250253899</v>
      </c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3.5" customHeight="1" x14ac:dyDescent="0.25">
      <c r="A87" s="145" t="s">
        <v>76</v>
      </c>
      <c r="B87" s="148">
        <f t="shared" ref="B87:E87" si="32">SUM(B88:B89)</f>
        <v>0</v>
      </c>
      <c r="C87" s="149">
        <f t="shared" si="32"/>
        <v>0</v>
      </c>
      <c r="D87" s="150">
        <f t="shared" si="32"/>
        <v>0</v>
      </c>
      <c r="E87" s="147">
        <f t="shared" si="32"/>
        <v>0</v>
      </c>
      <c r="H87" s="145" t="s">
        <v>76</v>
      </c>
      <c r="I87" s="148">
        <f t="shared" ref="I87:L87" si="33">SUM(I88:I89)</f>
        <v>2.4135</v>
      </c>
      <c r="J87" s="149">
        <f t="shared" si="33"/>
        <v>2.4434999999999998</v>
      </c>
      <c r="K87" s="150">
        <f t="shared" si="33"/>
        <v>2.4434999999999998</v>
      </c>
      <c r="L87" s="147">
        <f t="shared" si="33"/>
        <v>2.4434999999999998</v>
      </c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3.5" customHeight="1" x14ac:dyDescent="0.25">
      <c r="A88" s="151" t="s">
        <v>8</v>
      </c>
      <c r="B88" s="148">
        <v>0</v>
      </c>
      <c r="C88" s="149">
        <v>0</v>
      </c>
      <c r="D88" s="150">
        <v>0</v>
      </c>
      <c r="E88" s="147">
        <v>0</v>
      </c>
      <c r="H88" s="151" t="s">
        <v>8</v>
      </c>
      <c r="I88" s="33">
        <f>ESA2010_nov24!C88-A_RVS_24_26!B88</f>
        <v>-3.0000000000000027E-2</v>
      </c>
      <c r="J88" s="33">
        <f>ESA2010_nov24!D88-A_RVS_24_26!C88</f>
        <v>0</v>
      </c>
      <c r="K88" s="33">
        <f>ESA2010_nov24!E88-A_RVS_24_26!D88</f>
        <v>0</v>
      </c>
      <c r="L88" s="26">
        <f>ESA2010_nov24!F88-A_RVS_24_26!E88</f>
        <v>0</v>
      </c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3.5" customHeight="1" x14ac:dyDescent="0.25">
      <c r="A89" s="151" t="s">
        <v>9</v>
      </c>
      <c r="B89" s="148">
        <v>0</v>
      </c>
      <c r="C89" s="149">
        <v>0</v>
      </c>
      <c r="D89" s="150">
        <v>0</v>
      </c>
      <c r="E89" s="147">
        <v>0</v>
      </c>
      <c r="H89" s="151" t="s">
        <v>9</v>
      </c>
      <c r="I89" s="33">
        <f>ESA2010_nov24!C89-A_RVS_24_26!B89</f>
        <v>2.4434999999999998</v>
      </c>
      <c r="J89" s="33">
        <f>ESA2010_nov24!D89-A_RVS_24_26!C89</f>
        <v>2.4434999999999998</v>
      </c>
      <c r="K89" s="33">
        <f>ESA2010_nov24!E89-A_RVS_24_26!D89</f>
        <v>2.4434999999999998</v>
      </c>
      <c r="L89" s="26">
        <f>ESA2010_nov24!F89-A_RVS_24_26!E89</f>
        <v>2.4434999999999998</v>
      </c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3.5" customHeight="1" x14ac:dyDescent="0.25">
      <c r="A90" s="145" t="s">
        <v>77</v>
      </c>
      <c r="B90" s="154">
        <f t="shared" ref="B90:E90" si="34">SUM(B91:B92)</f>
        <v>1149181</v>
      </c>
      <c r="C90" s="47">
        <f t="shared" si="34"/>
        <v>1165256</v>
      </c>
      <c r="D90" s="47">
        <f t="shared" si="34"/>
        <v>850244</v>
      </c>
      <c r="E90" s="48">
        <f t="shared" si="34"/>
        <v>854287</v>
      </c>
      <c r="H90" s="145" t="s">
        <v>77</v>
      </c>
      <c r="I90" s="155">
        <f t="shared" ref="I90:L90" si="35">SUM(I91:I92)</f>
        <v>120966.46359999804</v>
      </c>
      <c r="J90" s="47">
        <f t="shared" si="35"/>
        <v>120316</v>
      </c>
      <c r="K90" s="47">
        <f t="shared" si="35"/>
        <v>-116668.73187425322</v>
      </c>
      <c r="L90" s="48">
        <f t="shared" si="35"/>
        <v>-114681.38919267678</v>
      </c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3.5" customHeight="1" x14ac:dyDescent="0.25">
      <c r="A91" s="151" t="s">
        <v>8</v>
      </c>
      <c r="B91" s="148">
        <v>915637</v>
      </c>
      <c r="C91" s="149">
        <v>929045</v>
      </c>
      <c r="D91" s="150">
        <v>674306</v>
      </c>
      <c r="E91" s="147">
        <v>676923</v>
      </c>
      <c r="H91" s="151" t="s">
        <v>8</v>
      </c>
      <c r="I91" s="33">
        <f>ESA2010_nov24!C91-A_RVS_24_26!B91</f>
        <v>98145.627118219971</v>
      </c>
      <c r="J91" s="33">
        <f>ESA2010_nov24!D91-A_RVS_24_26!C91</f>
        <v>78929</v>
      </c>
      <c r="K91" s="33">
        <f>ESA2010_nov24!E91-A_RVS_24_26!D91</f>
        <v>-88183.546523603029</v>
      </c>
      <c r="L91" s="26">
        <f>ESA2010_nov24!F91-A_RVS_24_26!E91</f>
        <v>-86270.468465563492</v>
      </c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4.25" customHeight="1" x14ac:dyDescent="0.25">
      <c r="A92" s="151" t="s">
        <v>9</v>
      </c>
      <c r="B92" s="148">
        <v>233544</v>
      </c>
      <c r="C92" s="149">
        <v>236211</v>
      </c>
      <c r="D92" s="150">
        <v>175938</v>
      </c>
      <c r="E92" s="147">
        <v>177364</v>
      </c>
      <c r="H92" s="151" t="s">
        <v>9</v>
      </c>
      <c r="I92" s="33">
        <f>ESA2010_nov24!C92-A_RVS_24_26!B92</f>
        <v>22820.836481778068</v>
      </c>
      <c r="J92" s="33">
        <f>ESA2010_nov24!D92-A_RVS_24_26!C92</f>
        <v>41387</v>
      </c>
      <c r="K92" s="33">
        <f>ESA2010_nov24!E92-A_RVS_24_26!D92</f>
        <v>-28485.185350650194</v>
      </c>
      <c r="L92" s="26">
        <f>ESA2010_nov24!F92-A_RVS_24_26!E92</f>
        <v>-28410.920727113291</v>
      </c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3.5" customHeight="1" x14ac:dyDescent="0.25">
      <c r="A93" s="157" t="s">
        <v>78</v>
      </c>
      <c r="B93" s="160">
        <f t="shared" ref="B93:D93" si="36">SUM(B94:B95)</f>
        <v>8871</v>
      </c>
      <c r="C93" s="161">
        <f t="shared" si="36"/>
        <v>28189</v>
      </c>
      <c r="D93" s="161">
        <f t="shared" si="36"/>
        <v>21743</v>
      </c>
      <c r="E93" s="162">
        <f t="shared" ref="E93" si="37">SUM(E94:E95)</f>
        <v>37047</v>
      </c>
      <c r="H93" s="157" t="s">
        <v>78</v>
      </c>
      <c r="I93" s="163">
        <f t="shared" ref="I93:L93" si="38">SUM(I94:I95)</f>
        <v>-0.79180975733834202</v>
      </c>
      <c r="J93" s="161">
        <f t="shared" si="38"/>
        <v>-8.6064551260278677E-3</v>
      </c>
      <c r="K93" s="161">
        <f t="shared" si="38"/>
        <v>-5.3591629485708836E-2</v>
      </c>
      <c r="L93" s="162">
        <f t="shared" si="38"/>
        <v>-0.38680986220606428</v>
      </c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3.5" customHeight="1" x14ac:dyDescent="0.25">
      <c r="A94" s="151" t="s">
        <v>8</v>
      </c>
      <c r="B94" s="154">
        <v>4875</v>
      </c>
      <c r="C94" s="154">
        <v>23676</v>
      </c>
      <c r="D94" s="154">
        <v>16800</v>
      </c>
      <c r="E94" s="156">
        <v>31733</v>
      </c>
      <c r="H94" s="151" t="s">
        <v>8</v>
      </c>
      <c r="I94" s="33">
        <f>ESA2010_nov24!C94-A_RVS_24_26!B94</f>
        <v>-0.31028624678128836</v>
      </c>
      <c r="J94" s="33">
        <f>ESA2010_nov24!D94-A_RVS_24_26!C94</f>
        <v>0</v>
      </c>
      <c r="K94" s="33">
        <f>ESA2010_nov24!E94-A_RVS_24_26!D94</f>
        <v>0</v>
      </c>
      <c r="L94" s="26">
        <f>ESA2010_nov24!F94-A_RVS_24_26!E94</f>
        <v>0</v>
      </c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3.5" customHeight="1" thickBot="1" x14ac:dyDescent="0.3">
      <c r="A95" s="164" t="s">
        <v>9</v>
      </c>
      <c r="B95" s="165">
        <v>3996</v>
      </c>
      <c r="C95" s="165">
        <v>4513</v>
      </c>
      <c r="D95" s="165">
        <v>4943</v>
      </c>
      <c r="E95" s="167">
        <v>5314</v>
      </c>
      <c r="H95" s="164" t="s">
        <v>9</v>
      </c>
      <c r="I95" s="33">
        <f>ESA2010_nov24!C95-A_RVS_24_26!B95</f>
        <v>-0.48152351055705367</v>
      </c>
      <c r="J95" s="33">
        <f>ESA2010_nov24!D95-A_RVS_24_26!C95</f>
        <v>-8.6064551260278677E-3</v>
      </c>
      <c r="K95" s="33">
        <f>ESA2010_nov24!E95-A_RVS_24_26!D95</f>
        <v>-5.3591629485708836E-2</v>
      </c>
      <c r="L95" s="26">
        <f>ESA2010_nov24!F95-A_RVS_24_26!E95</f>
        <v>-0.38680986220606428</v>
      </c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3.5" customHeight="1" x14ac:dyDescent="0.25">
      <c r="A96" s="168" t="s">
        <v>79</v>
      </c>
      <c r="B96" s="138"/>
      <c r="C96" s="138"/>
      <c r="D96" s="138"/>
      <c r="E96" s="138"/>
    </row>
    <row r="97" spans="1:12" ht="13.5" customHeight="1" x14ac:dyDescent="0.25">
      <c r="A97" s="168" t="s">
        <v>80</v>
      </c>
      <c r="B97" s="138"/>
      <c r="C97" s="138"/>
      <c r="D97" s="138"/>
      <c r="E97" s="138"/>
      <c r="I97" s="138"/>
      <c r="J97" s="138"/>
      <c r="K97" s="138"/>
      <c r="L97" s="138"/>
    </row>
    <row r="98" spans="1:12" ht="13.5" customHeight="1" x14ac:dyDescent="0.25">
      <c r="A98" s="361" t="s">
        <v>81</v>
      </c>
      <c r="B98" s="361"/>
      <c r="C98" s="361"/>
      <c r="D98" s="361"/>
      <c r="E98" s="361"/>
      <c r="I98" s="138"/>
      <c r="J98" s="138"/>
      <c r="K98" s="138"/>
      <c r="L98" s="138"/>
    </row>
    <row r="99" spans="1:12" ht="13.5" customHeight="1" x14ac:dyDescent="0.25">
      <c r="A99" s="361"/>
      <c r="B99" s="361"/>
      <c r="C99" s="361"/>
      <c r="D99" s="361"/>
      <c r="E99" s="361"/>
      <c r="I99" s="138"/>
      <c r="J99" s="138"/>
      <c r="K99" s="138"/>
      <c r="L99" s="138"/>
    </row>
    <row r="100" spans="1:12" ht="13.5" customHeight="1" x14ac:dyDescent="0.25">
      <c r="A100" s="96"/>
      <c r="B100" s="169"/>
      <c r="C100" s="169"/>
      <c r="D100" s="169"/>
      <c r="E100" s="169"/>
      <c r="I100" s="138"/>
      <c r="J100" s="138"/>
      <c r="K100" s="138"/>
      <c r="L100" s="138"/>
    </row>
    <row r="101" spans="1:12" ht="13.5" customHeight="1" x14ac:dyDescent="0.25">
      <c r="B101" s="169"/>
      <c r="C101" s="169"/>
      <c r="D101" s="169"/>
      <c r="E101" s="169"/>
      <c r="I101" s="138"/>
      <c r="J101" s="138"/>
      <c r="K101" s="138"/>
      <c r="L101" s="138"/>
    </row>
    <row r="102" spans="1:12" ht="13.5" customHeight="1" x14ac:dyDescent="0.25">
      <c r="B102" s="169"/>
      <c r="C102" s="169"/>
      <c r="D102" s="169"/>
      <c r="E102" s="169"/>
      <c r="I102" s="138"/>
      <c r="J102" s="138"/>
      <c r="K102" s="138"/>
      <c r="L102" s="138"/>
    </row>
    <row r="103" spans="1:12" ht="13.5" customHeight="1" x14ac:dyDescent="0.25">
      <c r="B103" s="169"/>
      <c r="C103" s="169"/>
      <c r="D103" s="169"/>
      <c r="E103" s="169"/>
      <c r="I103" s="138"/>
      <c r="J103" s="138"/>
      <c r="K103" s="138"/>
      <c r="L103" s="138"/>
    </row>
    <row r="104" spans="1:12" ht="13.5" customHeight="1" x14ac:dyDescent="0.25">
      <c r="B104" s="169"/>
      <c r="C104" s="169"/>
      <c r="D104" s="169"/>
      <c r="E104" s="169"/>
      <c r="F104" s="169"/>
      <c r="I104" s="138"/>
      <c r="J104" s="138"/>
      <c r="K104" s="138"/>
      <c r="L104" s="138"/>
    </row>
    <row r="105" spans="1:12" ht="13.5" customHeight="1" x14ac:dyDescent="0.25">
      <c r="B105" s="169"/>
      <c r="C105" s="169"/>
      <c r="D105" s="169"/>
      <c r="E105" s="169"/>
      <c r="I105" s="138"/>
      <c r="J105" s="138"/>
      <c r="K105" s="138"/>
      <c r="L105" s="138"/>
    </row>
    <row r="106" spans="1:12" ht="13.5" customHeight="1" x14ac:dyDescent="0.25">
      <c r="B106" s="169"/>
      <c r="C106" s="169"/>
      <c r="D106" s="169"/>
      <c r="E106" s="169"/>
      <c r="I106" s="138"/>
      <c r="J106" s="138"/>
      <c r="K106" s="138"/>
      <c r="L106" s="138"/>
    </row>
    <row r="107" spans="1:12" ht="13.5" customHeight="1" x14ac:dyDescent="0.25">
      <c r="B107" s="169"/>
      <c r="C107" s="169"/>
      <c r="D107" s="169"/>
      <c r="E107" s="169"/>
      <c r="I107" s="138"/>
      <c r="J107" s="138"/>
      <c r="K107" s="138"/>
      <c r="L107" s="138"/>
    </row>
    <row r="108" spans="1:12" ht="13.5" customHeight="1" x14ac:dyDescent="0.25">
      <c r="B108" s="169"/>
      <c r="C108" s="169"/>
      <c r="D108" s="169"/>
      <c r="E108" s="169"/>
      <c r="I108" s="138"/>
      <c r="J108" s="138"/>
      <c r="K108" s="138"/>
      <c r="L108" s="138"/>
    </row>
    <row r="109" spans="1:12" ht="13.5" customHeight="1" x14ac:dyDescent="0.25">
      <c r="B109" s="169"/>
      <c r="C109" s="169"/>
      <c r="D109" s="169"/>
      <c r="E109" s="169"/>
      <c r="I109" s="138"/>
      <c r="J109" s="138"/>
      <c r="K109" s="138"/>
      <c r="L109" s="138"/>
    </row>
    <row r="110" spans="1:12" ht="13.5" customHeight="1" x14ac:dyDescent="0.25">
      <c r="B110" s="169"/>
      <c r="C110" s="169"/>
      <c r="D110" s="169"/>
      <c r="E110" s="169"/>
    </row>
    <row r="111" spans="1:12" ht="13.5" customHeight="1" x14ac:dyDescent="0.25">
      <c r="B111" s="169"/>
      <c r="C111" s="169"/>
      <c r="D111" s="169"/>
      <c r="E111" s="169"/>
    </row>
    <row r="112" spans="1:12" ht="13.5" customHeight="1" x14ac:dyDescent="0.25">
      <c r="B112" s="169"/>
      <c r="C112" s="169"/>
      <c r="D112" s="169"/>
      <c r="E112" s="169"/>
    </row>
    <row r="113" spans="2:5" ht="13.5" customHeight="1" x14ac:dyDescent="0.25">
      <c r="B113" s="169"/>
      <c r="C113" s="169"/>
      <c r="D113" s="169"/>
      <c r="E113" s="169"/>
    </row>
    <row r="114" spans="2:5" ht="13.5" customHeight="1" x14ac:dyDescent="0.25">
      <c r="B114" s="169"/>
      <c r="C114" s="169"/>
      <c r="D114" s="169"/>
      <c r="E114" s="169"/>
    </row>
    <row r="115" spans="2:5" ht="13.5" customHeight="1" x14ac:dyDescent="0.25">
      <c r="B115" s="169"/>
      <c r="C115" s="169"/>
      <c r="D115" s="169"/>
      <c r="E115" s="169"/>
    </row>
    <row r="116" spans="2:5" ht="13.5" customHeight="1" x14ac:dyDescent="0.25">
      <c r="B116" s="169"/>
      <c r="C116" s="169"/>
      <c r="D116" s="169"/>
      <c r="E116" s="169"/>
    </row>
    <row r="117" spans="2:5" ht="13.5" customHeight="1" x14ac:dyDescent="0.25">
      <c r="B117" s="169"/>
      <c r="C117" s="169"/>
      <c r="D117" s="169"/>
      <c r="E117" s="169"/>
    </row>
    <row r="118" spans="2:5" ht="13.5" customHeight="1" x14ac:dyDescent="0.25">
      <c r="B118" s="169"/>
      <c r="C118" s="169"/>
      <c r="D118" s="169"/>
      <c r="E118" s="169"/>
    </row>
    <row r="119" spans="2:5" ht="13.5" customHeight="1" x14ac:dyDescent="0.25">
      <c r="B119" s="169"/>
      <c r="C119" s="169"/>
      <c r="D119" s="169"/>
      <c r="E119" s="169"/>
    </row>
    <row r="120" spans="2:5" ht="13.5" customHeight="1" x14ac:dyDescent="0.25">
      <c r="B120" s="169"/>
      <c r="C120" s="169"/>
      <c r="D120" s="169"/>
      <c r="E120" s="169"/>
    </row>
    <row r="121" spans="2:5" ht="13.5" customHeight="1" x14ac:dyDescent="0.25">
      <c r="B121" s="169"/>
      <c r="C121" s="169"/>
      <c r="D121" s="169"/>
      <c r="E121" s="169"/>
    </row>
    <row r="122" spans="2:5" ht="13.5" customHeight="1" x14ac:dyDescent="0.25">
      <c r="B122" s="169"/>
      <c r="C122" s="169"/>
      <c r="D122" s="169"/>
      <c r="E122" s="169"/>
    </row>
    <row r="123" spans="2:5" ht="13.5" customHeight="1" x14ac:dyDescent="0.25">
      <c r="B123" s="169"/>
      <c r="C123" s="169"/>
      <c r="D123" s="169"/>
      <c r="E123" s="169"/>
    </row>
    <row r="124" spans="2:5" ht="13.5" customHeight="1" x14ac:dyDescent="0.25">
      <c r="B124" s="169"/>
      <c r="C124" s="169"/>
      <c r="D124" s="169"/>
      <c r="E124" s="169"/>
    </row>
    <row r="125" spans="2:5" ht="13.5" customHeight="1" x14ac:dyDescent="0.25">
      <c r="B125" s="169"/>
      <c r="C125" s="169"/>
      <c r="D125" s="169"/>
      <c r="E125" s="169"/>
    </row>
    <row r="126" spans="2:5" ht="13.5" customHeight="1" x14ac:dyDescent="0.25">
      <c r="B126" s="169"/>
      <c r="C126" s="169"/>
      <c r="D126" s="169"/>
      <c r="E126" s="169"/>
    </row>
    <row r="127" spans="2:5" ht="13.5" customHeight="1" x14ac:dyDescent="0.25">
      <c r="B127" s="169"/>
      <c r="C127" s="169"/>
      <c r="D127" s="169"/>
      <c r="E127" s="169"/>
    </row>
    <row r="128" spans="2:5" ht="13.5" customHeight="1" x14ac:dyDescent="0.25">
      <c r="B128" s="169"/>
      <c r="C128" s="169"/>
      <c r="D128" s="169"/>
      <c r="E128" s="169"/>
    </row>
    <row r="129" spans="2:5" ht="13.5" customHeight="1" x14ac:dyDescent="0.25">
      <c r="B129" s="169"/>
      <c r="C129" s="169"/>
      <c r="D129" s="169"/>
      <c r="E129" s="169"/>
    </row>
    <row r="130" spans="2:5" ht="13.5" customHeight="1" x14ac:dyDescent="0.25">
      <c r="B130" s="169"/>
      <c r="C130" s="169"/>
      <c r="D130" s="169"/>
      <c r="E130" s="169"/>
    </row>
    <row r="131" spans="2:5" ht="13.5" customHeight="1" x14ac:dyDescent="0.25">
      <c r="B131" s="169"/>
      <c r="C131" s="169"/>
      <c r="D131" s="169"/>
      <c r="E131" s="169"/>
    </row>
    <row r="132" spans="2:5" ht="13.5" customHeight="1" x14ac:dyDescent="0.25">
      <c r="B132" s="169"/>
      <c r="C132" s="169"/>
      <c r="D132" s="169"/>
      <c r="E132" s="169"/>
    </row>
    <row r="133" spans="2:5" ht="13.5" customHeight="1" x14ac:dyDescent="0.25">
      <c r="B133" s="169"/>
      <c r="C133" s="169"/>
      <c r="D133" s="169"/>
      <c r="E133" s="169"/>
    </row>
    <row r="134" spans="2:5" ht="13.5" customHeight="1" x14ac:dyDescent="0.25">
      <c r="B134" s="169"/>
      <c r="C134" s="169"/>
      <c r="D134" s="169"/>
      <c r="E134" s="169"/>
    </row>
    <row r="135" spans="2:5" ht="13.5" customHeight="1" x14ac:dyDescent="0.25">
      <c r="B135" s="169"/>
      <c r="C135" s="169"/>
      <c r="D135" s="169"/>
      <c r="E135" s="169"/>
    </row>
    <row r="136" spans="2:5" ht="13.5" customHeight="1" x14ac:dyDescent="0.25">
      <c r="B136" s="169"/>
      <c r="C136" s="169"/>
      <c r="D136" s="169"/>
      <c r="E136" s="169"/>
    </row>
    <row r="137" spans="2:5" ht="13.5" customHeight="1" x14ac:dyDescent="0.25">
      <c r="B137" s="169"/>
      <c r="C137" s="169"/>
      <c r="D137" s="169"/>
      <c r="E137" s="169"/>
    </row>
    <row r="138" spans="2:5" ht="13.5" customHeight="1" x14ac:dyDescent="0.25">
      <c r="B138" s="169"/>
      <c r="C138" s="169"/>
      <c r="D138" s="169"/>
      <c r="E138" s="169"/>
    </row>
    <row r="139" spans="2:5" ht="13.5" customHeight="1" x14ac:dyDescent="0.25">
      <c r="B139" s="169"/>
      <c r="C139" s="169"/>
      <c r="D139" s="169"/>
      <c r="E139" s="169"/>
    </row>
    <row r="140" spans="2:5" ht="13.5" customHeight="1" x14ac:dyDescent="0.25">
      <c r="B140" s="169"/>
      <c r="C140" s="169"/>
      <c r="D140" s="169"/>
      <c r="E140" s="169"/>
    </row>
    <row r="141" spans="2:5" ht="13.5" customHeight="1" x14ac:dyDescent="0.25">
      <c r="B141" s="169"/>
      <c r="C141" s="169"/>
      <c r="D141" s="169"/>
      <c r="E141" s="169"/>
    </row>
    <row r="142" spans="2:5" ht="13.5" customHeight="1" x14ac:dyDescent="0.25">
      <c r="B142" s="169"/>
      <c r="C142" s="169"/>
      <c r="D142" s="169"/>
      <c r="E142" s="169"/>
    </row>
    <row r="143" spans="2:5" ht="13.5" customHeight="1" x14ac:dyDescent="0.25">
      <c r="B143" s="169"/>
      <c r="C143" s="169"/>
      <c r="D143" s="169"/>
      <c r="E143" s="169"/>
    </row>
    <row r="144" spans="2:5" ht="13.5" customHeight="1" x14ac:dyDescent="0.25">
      <c r="B144" s="169"/>
      <c r="C144" s="169"/>
      <c r="D144" s="169"/>
      <c r="E144" s="169"/>
    </row>
    <row r="145" spans="2:5" ht="13.5" customHeight="1" x14ac:dyDescent="0.25">
      <c r="B145" s="169"/>
      <c r="C145" s="169"/>
      <c r="D145" s="169"/>
      <c r="E145" s="169"/>
    </row>
    <row r="146" spans="2:5" ht="13.5" customHeight="1" x14ac:dyDescent="0.25">
      <c r="B146" s="169"/>
      <c r="C146" s="169"/>
      <c r="D146" s="169"/>
      <c r="E146" s="169"/>
    </row>
    <row r="147" spans="2:5" ht="13.5" customHeight="1" x14ac:dyDescent="0.25">
      <c r="B147" s="169"/>
      <c r="C147" s="169"/>
      <c r="D147" s="169"/>
      <c r="E147" s="169"/>
    </row>
    <row r="148" spans="2:5" ht="13.5" customHeight="1" x14ac:dyDescent="0.25">
      <c r="B148" s="169"/>
      <c r="C148" s="169"/>
      <c r="D148" s="169"/>
      <c r="E148" s="169"/>
    </row>
    <row r="149" spans="2:5" ht="13.5" customHeight="1" x14ac:dyDescent="0.25">
      <c r="B149" s="169"/>
      <c r="C149" s="169"/>
      <c r="D149" s="169"/>
      <c r="E149" s="169"/>
    </row>
    <row r="150" spans="2:5" ht="13.5" customHeight="1" x14ac:dyDescent="0.25">
      <c r="B150" s="169"/>
      <c r="C150" s="169"/>
      <c r="D150" s="169"/>
      <c r="E150" s="169"/>
    </row>
    <row r="151" spans="2:5" ht="13.5" customHeight="1" x14ac:dyDescent="0.25">
      <c r="B151" s="169"/>
      <c r="C151" s="169"/>
      <c r="D151" s="169"/>
      <c r="E151" s="169"/>
    </row>
    <row r="152" spans="2:5" ht="13.5" customHeight="1" x14ac:dyDescent="0.25">
      <c r="B152" s="169"/>
      <c r="C152" s="169"/>
      <c r="D152" s="169"/>
      <c r="E152" s="169"/>
    </row>
    <row r="153" spans="2:5" ht="13.5" customHeight="1" x14ac:dyDescent="0.25">
      <c r="B153" s="169"/>
      <c r="C153" s="169"/>
      <c r="D153" s="169"/>
      <c r="E153" s="169"/>
    </row>
    <row r="154" spans="2:5" ht="13.5" customHeight="1" x14ac:dyDescent="0.25">
      <c r="B154" s="169"/>
      <c r="C154" s="169"/>
      <c r="D154" s="169"/>
      <c r="E154" s="169"/>
    </row>
    <row r="155" spans="2:5" ht="13.5" customHeight="1" x14ac:dyDescent="0.25">
      <c r="B155" s="169"/>
      <c r="C155" s="169"/>
      <c r="D155" s="169"/>
      <c r="E155" s="169"/>
    </row>
    <row r="156" spans="2:5" ht="13.5" customHeight="1" x14ac:dyDescent="0.25">
      <c r="B156" s="169"/>
      <c r="C156" s="169"/>
      <c r="D156" s="169"/>
      <c r="E156" s="169"/>
    </row>
    <row r="157" spans="2:5" ht="13.5" customHeight="1" x14ac:dyDescent="0.25">
      <c r="B157" s="169"/>
      <c r="C157" s="169"/>
      <c r="D157" s="169"/>
      <c r="E157" s="169"/>
    </row>
    <row r="158" spans="2:5" ht="13.5" customHeight="1" x14ac:dyDescent="0.25">
      <c r="B158" s="169"/>
      <c r="C158" s="169"/>
      <c r="D158" s="169"/>
      <c r="E158" s="169"/>
    </row>
    <row r="159" spans="2:5" ht="13.5" customHeight="1" x14ac:dyDescent="0.25">
      <c r="B159" s="169"/>
      <c r="C159" s="169"/>
      <c r="D159" s="169"/>
      <c r="E159" s="169"/>
    </row>
    <row r="160" spans="2:5" ht="13.5" customHeight="1" x14ac:dyDescent="0.25">
      <c r="B160" s="169"/>
      <c r="C160" s="169"/>
      <c r="D160" s="169"/>
      <c r="E160" s="169"/>
    </row>
    <row r="161" spans="2:5" ht="13.5" customHeight="1" x14ac:dyDescent="0.25">
      <c r="B161" s="169"/>
      <c r="C161" s="169"/>
      <c r="D161" s="169"/>
      <c r="E161" s="169"/>
    </row>
    <row r="162" spans="2:5" ht="13.5" customHeight="1" x14ac:dyDescent="0.25">
      <c r="B162" s="169"/>
      <c r="C162" s="169"/>
      <c r="D162" s="169"/>
      <c r="E162" s="169"/>
    </row>
    <row r="163" spans="2:5" ht="13.5" customHeight="1" x14ac:dyDescent="0.25">
      <c r="B163" s="169"/>
      <c r="C163" s="169"/>
      <c r="D163" s="169"/>
      <c r="E163" s="169"/>
    </row>
    <row r="164" spans="2:5" ht="13.5" customHeight="1" x14ac:dyDescent="0.25">
      <c r="B164" s="169"/>
      <c r="C164" s="169"/>
      <c r="D164" s="169"/>
      <c r="E164" s="169"/>
    </row>
    <row r="165" spans="2:5" ht="13.5" customHeight="1" x14ac:dyDescent="0.25">
      <c r="B165" s="169"/>
      <c r="C165" s="169"/>
      <c r="D165" s="169"/>
      <c r="E165" s="169"/>
    </row>
    <row r="166" spans="2:5" ht="13.5" customHeight="1" x14ac:dyDescent="0.25">
      <c r="B166" s="169"/>
      <c r="C166" s="169"/>
      <c r="D166" s="169"/>
      <c r="E166" s="169"/>
    </row>
    <row r="167" spans="2:5" ht="13.5" customHeight="1" x14ac:dyDescent="0.25">
      <c r="B167" s="169"/>
      <c r="C167" s="169"/>
      <c r="D167" s="169"/>
      <c r="E167" s="169"/>
    </row>
    <row r="168" spans="2:5" ht="13.5" customHeight="1" x14ac:dyDescent="0.25">
      <c r="B168" s="169"/>
      <c r="C168" s="169"/>
      <c r="D168" s="169"/>
      <c r="E168" s="169"/>
    </row>
    <row r="169" spans="2:5" ht="13.5" customHeight="1" x14ac:dyDescent="0.25">
      <c r="B169" s="169">
        <v>0</v>
      </c>
      <c r="C169" s="169">
        <v>0</v>
      </c>
      <c r="D169" s="169">
        <v>0</v>
      </c>
      <c r="E169" s="169">
        <v>0</v>
      </c>
    </row>
    <row r="170" spans="2:5" ht="13.5" customHeight="1" x14ac:dyDescent="0.25">
      <c r="B170" s="169">
        <v>0</v>
      </c>
      <c r="C170" s="169">
        <v>0</v>
      </c>
      <c r="D170" s="169">
        <v>0</v>
      </c>
      <c r="E170" s="169">
        <v>0</v>
      </c>
    </row>
    <row r="171" spans="2:5" ht="13.5" customHeight="1" x14ac:dyDescent="0.25">
      <c r="B171" s="169">
        <v>0</v>
      </c>
      <c r="C171" s="169">
        <v>0</v>
      </c>
      <c r="D171" s="169">
        <v>0</v>
      </c>
      <c r="E171" s="169">
        <v>0</v>
      </c>
    </row>
    <row r="172" spans="2:5" ht="13.5" customHeight="1" x14ac:dyDescent="0.25">
      <c r="B172" s="169">
        <v>0</v>
      </c>
      <c r="C172" s="169">
        <v>0</v>
      </c>
      <c r="D172" s="169">
        <v>0</v>
      </c>
      <c r="E172" s="169">
        <v>0</v>
      </c>
    </row>
    <row r="173" spans="2:5" ht="13.5" customHeight="1" x14ac:dyDescent="0.25">
      <c r="B173" s="169"/>
      <c r="C173" s="169"/>
      <c r="D173" s="169"/>
      <c r="E173" s="169"/>
    </row>
    <row r="174" spans="2:5" ht="13.5" customHeight="1" x14ac:dyDescent="0.25">
      <c r="B174" s="169"/>
      <c r="C174" s="169"/>
      <c r="D174" s="169"/>
      <c r="E174" s="169"/>
    </row>
    <row r="175" spans="2:5" ht="13.5" customHeight="1" x14ac:dyDescent="0.25">
      <c r="B175" s="169"/>
      <c r="C175" s="169"/>
      <c r="D175" s="169"/>
      <c r="E175" s="169"/>
    </row>
    <row r="176" spans="2:5" ht="13.5" customHeight="1" x14ac:dyDescent="0.25">
      <c r="B176" s="169"/>
      <c r="C176" s="169"/>
      <c r="D176" s="169"/>
      <c r="E176" s="169"/>
    </row>
    <row r="177" spans="2:5" ht="13.5" customHeight="1" x14ac:dyDescent="0.25">
      <c r="B177" s="169"/>
      <c r="C177" s="169"/>
      <c r="D177" s="169"/>
      <c r="E177" s="169"/>
    </row>
    <row r="178" spans="2:5" ht="13.5" customHeight="1" x14ac:dyDescent="0.25">
      <c r="B178" s="169"/>
      <c r="C178" s="169"/>
      <c r="D178" s="169"/>
      <c r="E178" s="169"/>
    </row>
    <row r="179" spans="2:5" ht="13.5" customHeight="1" x14ac:dyDescent="0.25">
      <c r="B179" s="169"/>
      <c r="C179" s="169"/>
      <c r="D179" s="169"/>
      <c r="E179" s="169"/>
    </row>
    <row r="180" spans="2:5" ht="13.5" customHeight="1" x14ac:dyDescent="0.25">
      <c r="B180" s="169"/>
      <c r="C180" s="169"/>
      <c r="D180" s="169"/>
      <c r="E180" s="169"/>
    </row>
    <row r="181" spans="2:5" ht="13.5" customHeight="1" x14ac:dyDescent="0.25">
      <c r="B181" s="169"/>
      <c r="C181" s="169"/>
      <c r="D181" s="169"/>
      <c r="E181" s="169"/>
    </row>
    <row r="182" spans="2:5" ht="13.5" customHeight="1" x14ac:dyDescent="0.25">
      <c r="B182" s="169"/>
      <c r="C182" s="169"/>
      <c r="D182" s="169"/>
      <c r="E182" s="169"/>
    </row>
    <row r="183" spans="2:5" ht="13.5" customHeight="1" x14ac:dyDescent="0.25">
      <c r="B183" s="169"/>
      <c r="C183" s="169"/>
      <c r="D183" s="169"/>
      <c r="E183" s="169"/>
    </row>
    <row r="184" spans="2:5" ht="13.5" customHeight="1" x14ac:dyDescent="0.25">
      <c r="B184" s="169"/>
      <c r="C184" s="169"/>
      <c r="D184" s="169"/>
      <c r="E184" s="169"/>
    </row>
    <row r="185" spans="2:5" ht="13.5" customHeight="1" x14ac:dyDescent="0.25">
      <c r="B185" s="169"/>
      <c r="C185" s="169"/>
      <c r="D185" s="169"/>
      <c r="E185" s="169"/>
    </row>
    <row r="186" spans="2:5" ht="13.5" customHeight="1" x14ac:dyDescent="0.25">
      <c r="B186" s="169"/>
      <c r="C186" s="169"/>
      <c r="D186" s="169"/>
      <c r="E186" s="169"/>
    </row>
  </sheetData>
  <mergeCells count="3">
    <mergeCell ref="B3:E3"/>
    <mergeCell ref="I3:L3"/>
    <mergeCell ref="A98:E99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3"/>
  <sheetViews>
    <sheetView showGridLines="0" workbookViewId="0">
      <pane xSplit="1" ySplit="4" topLeftCell="B41" activePane="bottomRight" state="frozen"/>
      <selection activeCell="H96" sqref="H96"/>
      <selection pane="topRight" activeCell="H96" sqref="H96"/>
      <selection pane="bottomLeft" activeCell="H96" sqref="H96"/>
      <selection pane="bottomRight" activeCell="K55" sqref="K55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8164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91</v>
      </c>
      <c r="B1" s="5"/>
      <c r="C1" s="5"/>
      <c r="H1" s="4" t="s">
        <v>87</v>
      </c>
    </row>
    <row r="2" spans="1:13" ht="13.5" customHeight="1" thickBot="1" x14ac:dyDescent="0.3">
      <c r="A2" s="6" t="s">
        <v>0</v>
      </c>
      <c r="H2" s="6" t="s">
        <v>0</v>
      </c>
    </row>
    <row r="3" spans="1:13" ht="13.5" customHeight="1" x14ac:dyDescent="0.25">
      <c r="A3" s="11" t="s">
        <v>1</v>
      </c>
      <c r="B3" s="374" t="s">
        <v>4</v>
      </c>
      <c r="C3" s="375"/>
      <c r="D3" s="375"/>
      <c r="E3" s="376"/>
      <c r="H3" s="11" t="s">
        <v>1</v>
      </c>
      <c r="I3" s="378" t="s">
        <v>4</v>
      </c>
      <c r="J3" s="369"/>
      <c r="K3" s="369"/>
      <c r="L3" s="370"/>
    </row>
    <row r="4" spans="1:13" ht="14.25" customHeight="1" thickBot="1" x14ac:dyDescent="0.3">
      <c r="A4" s="12"/>
      <c r="B4" s="171">
        <v>2023</v>
      </c>
      <c r="C4" s="173">
        <v>2024</v>
      </c>
      <c r="D4" s="173">
        <v>2025</v>
      </c>
      <c r="E4" s="172">
        <v>2026</v>
      </c>
      <c r="H4" s="12"/>
      <c r="I4" s="171">
        <v>2023</v>
      </c>
      <c r="J4" s="173">
        <v>2024</v>
      </c>
      <c r="K4" s="173">
        <v>2025</v>
      </c>
      <c r="L4" s="172">
        <v>2026</v>
      </c>
    </row>
    <row r="5" spans="1:13" ht="13.5" customHeight="1" x14ac:dyDescent="0.25">
      <c r="A5" s="16" t="s">
        <v>5</v>
      </c>
      <c r="B5" s="174">
        <f t="shared" ref="B5:E5" si="0">B6+B12+B16</f>
        <v>8216174</v>
      </c>
      <c r="C5" s="71">
        <f t="shared" si="0"/>
        <v>8757683</v>
      </c>
      <c r="D5" s="71">
        <f t="shared" si="0"/>
        <v>9201885</v>
      </c>
      <c r="E5" s="72">
        <f t="shared" si="0"/>
        <v>9667803</v>
      </c>
      <c r="F5" s="22"/>
      <c r="G5" s="189"/>
      <c r="H5" s="16" t="s">
        <v>5</v>
      </c>
      <c r="I5" s="20">
        <f t="shared" ref="I5:L5" si="1">I6+I12+I16</f>
        <v>-29366.357670001154</v>
      </c>
      <c r="J5" s="20">
        <f t="shared" si="1"/>
        <v>-156995</v>
      </c>
      <c r="K5" s="20">
        <f t="shared" si="1"/>
        <v>487795.0387696689</v>
      </c>
      <c r="L5" s="18">
        <f t="shared" si="1"/>
        <v>1211956.6533681648</v>
      </c>
    </row>
    <row r="6" spans="1:13" ht="13.5" customHeight="1" x14ac:dyDescent="0.25">
      <c r="A6" s="24" t="s">
        <v>7</v>
      </c>
      <c r="B6" s="175">
        <f t="shared" ref="B6:E6" si="2">+B7+B8</f>
        <v>3516515</v>
      </c>
      <c r="C6" s="28">
        <f t="shared" si="2"/>
        <v>3529080</v>
      </c>
      <c r="D6" s="28">
        <f t="shared" si="2"/>
        <v>4118234</v>
      </c>
      <c r="E6" s="26">
        <f t="shared" si="2"/>
        <v>4427453</v>
      </c>
      <c r="F6" s="22"/>
      <c r="G6" s="189"/>
      <c r="H6" s="24" t="s">
        <v>7</v>
      </c>
      <c r="I6" s="28">
        <f t="shared" ref="I6:L6" si="3">I7+I8</f>
        <v>7499.5243599995229</v>
      </c>
      <c r="J6" s="28">
        <f t="shared" si="3"/>
        <v>-135839</v>
      </c>
      <c r="K6" s="28">
        <f t="shared" si="3"/>
        <v>26966.038769668899</v>
      </c>
      <c r="L6" s="26">
        <f t="shared" si="3"/>
        <v>79328.042618920968</v>
      </c>
    </row>
    <row r="7" spans="1:13" ht="13.5" customHeight="1" x14ac:dyDescent="0.25">
      <c r="A7" s="29" t="s">
        <v>8</v>
      </c>
      <c r="B7" s="245">
        <v>3481243</v>
      </c>
      <c r="C7" s="247">
        <v>3579901</v>
      </c>
      <c r="D7" s="247">
        <v>4159559</v>
      </c>
      <c r="E7" s="246">
        <v>4398706</v>
      </c>
      <c r="F7" s="22"/>
      <c r="G7" s="189"/>
      <c r="H7" s="29" t="s">
        <v>8</v>
      </c>
      <c r="I7" s="33">
        <f>CASH_nov24!C7-C_RVS_24_26!B7</f>
        <v>9150.9756599995308</v>
      </c>
      <c r="J7" s="33">
        <f>CASH_nov24!D7-C_RVS_24_26!C7</f>
        <v>-58345</v>
      </c>
      <c r="K7" s="34">
        <f>CASH_nov24!E7-C_RVS_24_26!D7</f>
        <v>124117.0387696689</v>
      </c>
      <c r="L7" s="35">
        <f>CASH_nov24!F7-C_RVS_24_26!E7</f>
        <v>80922.398141903803</v>
      </c>
    </row>
    <row r="8" spans="1:13" ht="13.5" customHeight="1" x14ac:dyDescent="0.25">
      <c r="A8" s="29" t="s">
        <v>9</v>
      </c>
      <c r="B8" s="245">
        <v>35272</v>
      </c>
      <c r="C8" s="247">
        <v>-50821</v>
      </c>
      <c r="D8" s="247">
        <v>-41325</v>
      </c>
      <c r="E8" s="246">
        <v>28747</v>
      </c>
      <c r="F8" s="22"/>
      <c r="G8" s="189"/>
      <c r="H8" s="29" t="s">
        <v>9</v>
      </c>
      <c r="I8" s="33">
        <f>CASH_nov24!C8-C_RVS_24_26!B8</f>
        <v>-1651.4513000000079</v>
      </c>
      <c r="J8" s="33">
        <f>CASH_nov24!D8-C_RVS_24_26!C8</f>
        <v>-77494</v>
      </c>
      <c r="K8" s="34">
        <f>CASH_nov24!E8-C_RVS_24_26!D8</f>
        <v>-97151</v>
      </c>
      <c r="L8" s="35">
        <f>CASH_nov24!F8-C_RVS_24_26!E8</f>
        <v>-1594.3555229828344</v>
      </c>
    </row>
    <row r="9" spans="1:13" ht="13.5" customHeight="1" x14ac:dyDescent="0.25">
      <c r="A9" s="36" t="s">
        <v>10</v>
      </c>
      <c r="B9" s="248">
        <v>-8112</v>
      </c>
      <c r="C9" s="249">
        <v>-22923</v>
      </c>
      <c r="D9" s="247">
        <v>76801</v>
      </c>
      <c r="E9" s="246">
        <v>-39429</v>
      </c>
      <c r="F9" s="22"/>
      <c r="G9" s="189"/>
      <c r="H9" s="36" t="s">
        <v>10</v>
      </c>
      <c r="I9" s="33">
        <f>CASH_nov24!C9-C_RVS_24_26!B9</f>
        <v>9874.800771916518</v>
      </c>
      <c r="J9" s="33">
        <f>CASH_nov24!D9-C_RVS_24_26!C9</f>
        <v>-18724</v>
      </c>
      <c r="K9" s="34">
        <f>CASH_nov24!E9-C_RVS_24_26!D9</f>
        <v>631360.71876966907</v>
      </c>
      <c r="L9" s="35">
        <f>CASH_nov24!F9-C_RVS_24_26!E9</f>
        <v>695381.0826189206</v>
      </c>
      <c r="M9" s="23"/>
    </row>
    <row r="10" spans="1:13" ht="13.5" customHeight="1" x14ac:dyDescent="0.25">
      <c r="A10" s="36" t="s">
        <v>11</v>
      </c>
      <c r="B10" s="245">
        <v>2467239</v>
      </c>
      <c r="C10" s="247">
        <v>2486402</v>
      </c>
      <c r="D10" s="247">
        <v>2829003</v>
      </c>
      <c r="E10" s="246">
        <v>3126818</v>
      </c>
      <c r="F10" s="22"/>
      <c r="G10" s="189"/>
      <c r="H10" s="36" t="s">
        <v>11</v>
      </c>
      <c r="I10" s="33">
        <f>CASH_nov24!C10-C_RVS_24_26!B10</f>
        <v>-1662.7907903417945</v>
      </c>
      <c r="J10" s="33">
        <f>CASH_nov24!D10-C_RVS_24_26!C10</f>
        <v>-81981</v>
      </c>
      <c r="K10" s="34">
        <f>CASH_nov24!E10-C_RVS_24_26!D10</f>
        <v>-591352.08000000007</v>
      </c>
      <c r="L10" s="35">
        <f>CASH_nov24!F10-C_RVS_24_26!E10</f>
        <v>-618772.40666666627</v>
      </c>
    </row>
    <row r="11" spans="1:13" ht="13.5" customHeight="1" x14ac:dyDescent="0.25">
      <c r="A11" s="36" t="s">
        <v>12</v>
      </c>
      <c r="B11" s="245">
        <v>1057388</v>
      </c>
      <c r="C11" s="247">
        <v>1065601</v>
      </c>
      <c r="D11" s="247">
        <v>1212430</v>
      </c>
      <c r="E11" s="246">
        <v>1340064</v>
      </c>
      <c r="F11" s="22"/>
      <c r="G11" s="189"/>
      <c r="H11" s="36" t="s">
        <v>12</v>
      </c>
      <c r="I11" s="33">
        <f>CASH_nov24!C11-C_RVS_24_26!B11</f>
        <v>-712.48562157503329</v>
      </c>
      <c r="J11" s="33">
        <f>CASH_nov24!D11-C_RVS_24_26!C11</f>
        <v>-35134</v>
      </c>
      <c r="K11" s="34">
        <f>CASH_nov24!E11-C_RVS_24_26!D11</f>
        <v>-13042.600000000093</v>
      </c>
      <c r="L11" s="35">
        <f>CASH_nov24!F11-C_RVS_24_26!E11</f>
        <v>2719.3666666666977</v>
      </c>
    </row>
    <row r="12" spans="1:13" ht="13.5" customHeight="1" x14ac:dyDescent="0.25">
      <c r="A12" s="24" t="s">
        <v>14</v>
      </c>
      <c r="B12" s="245">
        <v>4283905</v>
      </c>
      <c r="C12" s="247">
        <v>4813533</v>
      </c>
      <c r="D12" s="247">
        <v>4666203</v>
      </c>
      <c r="E12" s="246">
        <v>4820510</v>
      </c>
      <c r="F12" s="22"/>
      <c r="G12" s="189"/>
      <c r="H12" s="24" t="s">
        <v>14</v>
      </c>
      <c r="I12" s="33">
        <f>CASH_nov24!C12-C_RVS_24_26!B12</f>
        <v>-51686.213640000671</v>
      </c>
      <c r="J12" s="33">
        <f>CASH_nov24!D12-C_RVS_24_26!C12</f>
        <v>-124758</v>
      </c>
      <c r="K12" s="34">
        <f>CASH_nov24!E12-C_RVS_24_26!D12</f>
        <v>367704</v>
      </c>
      <c r="L12" s="35">
        <f>CASH_nov24!F12-C_RVS_24_26!E12</f>
        <v>1040288.6107492438</v>
      </c>
    </row>
    <row r="13" spans="1:13" ht="13.5" customHeight="1" x14ac:dyDescent="0.25">
      <c r="A13" s="36" t="s">
        <v>10</v>
      </c>
      <c r="B13" s="245">
        <v>3958107</v>
      </c>
      <c r="C13" s="247">
        <v>4475610</v>
      </c>
      <c r="D13" s="247">
        <v>4666203</v>
      </c>
      <c r="E13" s="246">
        <v>4820510</v>
      </c>
      <c r="F13" s="22"/>
      <c r="G13" s="189"/>
      <c r="H13" s="36" t="s">
        <v>10</v>
      </c>
      <c r="I13" s="33">
        <f>CASH_nov24!C13-C_RVS_24_26!B13</f>
        <v>-51686.213640000671</v>
      </c>
      <c r="J13" s="33">
        <f>CASH_nov24!D13-C_RVS_24_26!C13</f>
        <v>-124758</v>
      </c>
      <c r="K13" s="34">
        <f>CASH_nov24!E13-C_RVS_24_26!D13</f>
        <v>367704</v>
      </c>
      <c r="L13" s="35">
        <f>CASH_nov24!F13-C_RVS_24_26!E13</f>
        <v>1040288.6107492438</v>
      </c>
    </row>
    <row r="14" spans="1:13" ht="13.5" customHeight="1" x14ac:dyDescent="0.25">
      <c r="A14" s="36" t="s">
        <v>11</v>
      </c>
      <c r="B14" s="245">
        <v>228059</v>
      </c>
      <c r="C14" s="247">
        <v>236546</v>
      </c>
      <c r="D14" s="247">
        <v>0</v>
      </c>
      <c r="E14" s="246">
        <v>0</v>
      </c>
      <c r="F14" s="22"/>
      <c r="G14" s="189"/>
      <c r="H14" s="36" t="s">
        <v>11</v>
      </c>
      <c r="I14" s="33">
        <f>CASH_nov24!C14-C_RVS_24_26!B14</f>
        <v>0</v>
      </c>
      <c r="J14" s="33">
        <f>CASH_nov24!D14-C_RVS_24_26!C14</f>
        <v>0</v>
      </c>
      <c r="K14" s="34">
        <f>CASH_nov24!E14-C_RVS_24_26!D14</f>
        <v>0</v>
      </c>
      <c r="L14" s="35">
        <f>CASH_nov24!F14-C_RVS_24_26!E14</f>
        <v>0</v>
      </c>
    </row>
    <row r="15" spans="1:13" ht="13.5" customHeight="1" x14ac:dyDescent="0.25">
      <c r="A15" s="36" t="s">
        <v>12</v>
      </c>
      <c r="B15" s="245">
        <v>97739</v>
      </c>
      <c r="C15" s="247">
        <v>101377</v>
      </c>
      <c r="D15" s="247">
        <v>0</v>
      </c>
      <c r="E15" s="246">
        <v>0</v>
      </c>
      <c r="F15" s="22"/>
      <c r="G15" s="189"/>
      <c r="H15" s="36" t="s">
        <v>12</v>
      </c>
      <c r="I15" s="33">
        <f>CASH_nov24!C15-C_RVS_24_26!B15</f>
        <v>0</v>
      </c>
      <c r="J15" s="33">
        <f>CASH_nov24!D15-C_RVS_24_26!C15</f>
        <v>0</v>
      </c>
      <c r="K15" s="34">
        <f>CASH_nov24!E15-C_RVS_24_26!D15</f>
        <v>0</v>
      </c>
      <c r="L15" s="35">
        <f>CASH_nov24!F15-C_RVS_24_26!E15</f>
        <v>0</v>
      </c>
    </row>
    <row r="16" spans="1:13" ht="13.5" customHeight="1" x14ac:dyDescent="0.25">
      <c r="A16" s="24" t="s">
        <v>15</v>
      </c>
      <c r="B16" s="245">
        <v>415754</v>
      </c>
      <c r="C16" s="247">
        <v>415070</v>
      </c>
      <c r="D16" s="247">
        <v>417448</v>
      </c>
      <c r="E16" s="246">
        <v>419840</v>
      </c>
      <c r="F16" s="232"/>
      <c r="G16" s="189"/>
      <c r="H16" s="24" t="s">
        <v>15</v>
      </c>
      <c r="I16" s="33">
        <f>CASH_nov24!C16-C_RVS_24_26!B16</f>
        <v>14820.331609999994</v>
      </c>
      <c r="J16" s="33">
        <f>CASH_nov24!D16-C_RVS_24_26!C16</f>
        <v>103602</v>
      </c>
      <c r="K16" s="34">
        <f>CASH_nov24!E16-C_RVS_24_26!D16</f>
        <v>93125</v>
      </c>
      <c r="L16" s="35">
        <f>CASH_nov24!F16-C_RVS_24_26!E16</f>
        <v>92340</v>
      </c>
    </row>
    <row r="17" spans="1:12" ht="13.5" customHeight="1" x14ac:dyDescent="0.25">
      <c r="A17" s="41" t="s">
        <v>16</v>
      </c>
      <c r="B17" s="176">
        <f t="shared" ref="B17:E17" si="4">B18+B19</f>
        <v>12189096</v>
      </c>
      <c r="C17" s="45">
        <f t="shared" si="4"/>
        <v>12605568</v>
      </c>
      <c r="D17" s="45">
        <f t="shared" si="4"/>
        <v>13256691</v>
      </c>
      <c r="E17" s="43">
        <f t="shared" si="4"/>
        <v>13639343</v>
      </c>
      <c r="F17" s="227"/>
      <c r="G17" s="189"/>
      <c r="H17" s="41" t="s">
        <v>16</v>
      </c>
      <c r="I17" s="45">
        <f t="shared" ref="I17:L17" si="5">I18+I19</f>
        <v>25045.414600000146</v>
      </c>
      <c r="J17" s="45">
        <f t="shared" si="5"/>
        <v>178148</v>
      </c>
      <c r="K17" s="45">
        <f t="shared" si="5"/>
        <v>1234842</v>
      </c>
      <c r="L17" s="43">
        <f t="shared" si="5"/>
        <v>1164546.5165999997</v>
      </c>
    </row>
    <row r="18" spans="1:12" ht="13.5" customHeight="1" x14ac:dyDescent="0.25">
      <c r="A18" s="24" t="s">
        <v>17</v>
      </c>
      <c r="B18" s="175">
        <v>9624303</v>
      </c>
      <c r="C18" s="28">
        <v>9827000</v>
      </c>
      <c r="D18" s="28">
        <v>10390571</v>
      </c>
      <c r="E18" s="26">
        <v>10664390</v>
      </c>
      <c r="F18" s="227"/>
      <c r="G18" s="189"/>
      <c r="H18" s="24" t="s">
        <v>17</v>
      </c>
      <c r="I18" s="33">
        <f>CASH_nov24!C18-C_RVS_24_26!B18</f>
        <v>24760.597190000117</v>
      </c>
      <c r="J18" s="33">
        <f>CASH_nov24!D18-C_RVS_24_26!C18</f>
        <v>238933</v>
      </c>
      <c r="K18" s="34">
        <f>CASH_nov24!E18-C_RVS_24_26!D18</f>
        <v>1271785</v>
      </c>
      <c r="L18" s="35">
        <f>CASH_nov24!F18-C_RVS_24_26!E18</f>
        <v>1193610.5165999997</v>
      </c>
    </row>
    <row r="19" spans="1:12" ht="13.5" customHeight="1" x14ac:dyDescent="0.25">
      <c r="A19" s="24" t="s">
        <v>18</v>
      </c>
      <c r="B19" s="245">
        <f t="shared" ref="B19:E19" si="6">SUM(B20:B27)</f>
        <v>2564793</v>
      </c>
      <c r="C19" s="247">
        <f t="shared" si="6"/>
        <v>2778568</v>
      </c>
      <c r="D19" s="247">
        <f t="shared" si="6"/>
        <v>2866120</v>
      </c>
      <c r="E19" s="246">
        <f t="shared" si="6"/>
        <v>2974953</v>
      </c>
      <c r="F19" s="227"/>
      <c r="G19" s="189"/>
      <c r="H19" s="24" t="s">
        <v>18</v>
      </c>
      <c r="I19" s="33">
        <f t="shared" ref="I19:L19" si="7">SUM(I20:I27)</f>
        <v>284.81741000002938</v>
      </c>
      <c r="J19" s="33">
        <f t="shared" si="7"/>
        <v>-60785</v>
      </c>
      <c r="K19" s="28">
        <f t="shared" si="7"/>
        <v>-36943</v>
      </c>
      <c r="L19" s="26">
        <f t="shared" si="7"/>
        <v>-29064</v>
      </c>
    </row>
    <row r="20" spans="1:12" ht="13.5" customHeight="1" x14ac:dyDescent="0.25">
      <c r="A20" s="29" t="s">
        <v>19</v>
      </c>
      <c r="B20" s="245">
        <v>1316841</v>
      </c>
      <c r="C20" s="247">
        <v>1344117</v>
      </c>
      <c r="D20" s="247">
        <v>1379672</v>
      </c>
      <c r="E20" s="246">
        <v>1407090</v>
      </c>
      <c r="F20" s="227"/>
      <c r="G20" s="189"/>
      <c r="H20" s="29" t="s">
        <v>19</v>
      </c>
      <c r="I20" s="33">
        <f>CASH_nov24!C20-C_RVS_24_26!B20</f>
        <v>643.32233000011183</v>
      </c>
      <c r="J20" s="33">
        <f>CASH_nov24!D20-C_RVS_24_26!C20</f>
        <v>-3645</v>
      </c>
      <c r="K20" s="34">
        <f>CASH_nov24!E20-C_RVS_24_26!D20</f>
        <v>-12995</v>
      </c>
      <c r="L20" s="35">
        <f>CASH_nov24!F20-C_RVS_24_26!E20</f>
        <v>-10319</v>
      </c>
    </row>
    <row r="21" spans="1:12" ht="13.5" customHeight="1" x14ac:dyDescent="0.25">
      <c r="A21" s="29" t="s">
        <v>20</v>
      </c>
      <c r="B21" s="245">
        <v>232321</v>
      </c>
      <c r="C21" s="247">
        <v>307037</v>
      </c>
      <c r="D21" s="247">
        <v>312558</v>
      </c>
      <c r="E21" s="246">
        <v>311716</v>
      </c>
      <c r="F21" s="227"/>
      <c r="G21" s="189"/>
      <c r="H21" s="29" t="s">
        <v>20</v>
      </c>
      <c r="I21" s="33">
        <f>CASH_nov24!C21-C_RVS_24_26!B21</f>
        <v>658.02336999998079</v>
      </c>
      <c r="J21" s="33">
        <f>CASH_nov24!D21-C_RVS_24_26!C21</f>
        <v>-38040</v>
      </c>
      <c r="K21" s="34">
        <f>CASH_nov24!E21-C_RVS_24_26!D21</f>
        <v>-22899</v>
      </c>
      <c r="L21" s="35">
        <f>CASH_nov24!F21-C_RVS_24_26!E21</f>
        <v>-23602</v>
      </c>
    </row>
    <row r="22" spans="1:12" ht="13.5" customHeight="1" x14ac:dyDescent="0.25">
      <c r="A22" s="29" t="s">
        <v>21</v>
      </c>
      <c r="B22" s="245">
        <v>53211</v>
      </c>
      <c r="C22" s="247">
        <v>54653</v>
      </c>
      <c r="D22" s="247">
        <v>54522</v>
      </c>
      <c r="E22" s="246">
        <v>54220</v>
      </c>
      <c r="F22" s="23"/>
      <c r="G22" s="189"/>
      <c r="H22" s="29" t="s">
        <v>21</v>
      </c>
      <c r="I22" s="33">
        <f>CASH_nov24!C22-C_RVS_24_26!B22</f>
        <v>176.05687000000762</v>
      </c>
      <c r="J22" s="33">
        <f>CASH_nov24!D22-C_RVS_24_26!C22</f>
        <v>1732</v>
      </c>
      <c r="K22" s="34">
        <f>CASH_nov24!E22-C_RVS_24_26!D22</f>
        <v>1548</v>
      </c>
      <c r="L22" s="35">
        <f>CASH_nov24!F22-C_RVS_24_26!E22</f>
        <v>2101</v>
      </c>
    </row>
    <row r="23" spans="1:12" ht="13.5" customHeight="1" x14ac:dyDescent="0.25">
      <c r="A23" s="29" t="s">
        <v>22</v>
      </c>
      <c r="B23" s="245">
        <v>5314</v>
      </c>
      <c r="C23" s="247">
        <v>5273</v>
      </c>
      <c r="D23" s="247">
        <v>5329</v>
      </c>
      <c r="E23" s="246">
        <v>5290</v>
      </c>
      <c r="F23" s="23"/>
      <c r="G23" s="189"/>
      <c r="H23" s="29" t="s">
        <v>22</v>
      </c>
      <c r="I23" s="33">
        <f>CASH_nov24!C23-C_RVS_24_26!B23</f>
        <v>-125.08190000000013</v>
      </c>
      <c r="J23" s="33">
        <f>CASH_nov24!D23-C_RVS_24_26!C23</f>
        <v>-68</v>
      </c>
      <c r="K23" s="34">
        <f>CASH_nov24!E23-C_RVS_24_26!D23</f>
        <v>-105</v>
      </c>
      <c r="L23" s="35">
        <f>CASH_nov24!F23-C_RVS_24_26!E23</f>
        <v>-82</v>
      </c>
    </row>
    <row r="24" spans="1:12" ht="13.5" customHeight="1" x14ac:dyDescent="0.25">
      <c r="A24" s="29" t="s">
        <v>23</v>
      </c>
      <c r="B24" s="245">
        <v>923169</v>
      </c>
      <c r="C24" s="247">
        <v>1032396</v>
      </c>
      <c r="D24" s="247">
        <v>1078474</v>
      </c>
      <c r="E24" s="246">
        <v>1160753</v>
      </c>
      <c r="F24" s="23"/>
      <c r="G24" s="189"/>
      <c r="H24" s="29" t="s">
        <v>23</v>
      </c>
      <c r="I24" s="33">
        <f>CASH_nov24!C24-C_RVS_24_26!B24</f>
        <v>-1391.0371300000697</v>
      </c>
      <c r="J24" s="33">
        <f>CASH_nov24!D24-C_RVS_24_26!C24</f>
        <v>-19768</v>
      </c>
      <c r="K24" s="34">
        <f>CASH_nov24!E24-C_RVS_24_26!D24</f>
        <v>-1619</v>
      </c>
      <c r="L24" s="35">
        <f>CASH_nov24!F24-C_RVS_24_26!E24</f>
        <v>3672</v>
      </c>
    </row>
    <row r="25" spans="1:12" ht="13.5" customHeight="1" x14ac:dyDescent="0.25">
      <c r="A25" s="29" t="s">
        <v>24</v>
      </c>
      <c r="B25" s="245">
        <v>12698</v>
      </c>
      <c r="C25" s="247">
        <v>12532</v>
      </c>
      <c r="D25" s="247">
        <v>13011</v>
      </c>
      <c r="E25" s="246">
        <v>13111</v>
      </c>
      <c r="F25" s="23"/>
      <c r="G25" s="189"/>
      <c r="H25" s="29" t="s">
        <v>24</v>
      </c>
      <c r="I25" s="33">
        <f>CASH_nov24!C25-C_RVS_24_26!B25</f>
        <v>408.59701999999925</v>
      </c>
      <c r="J25" s="33">
        <f>CASH_nov24!D25-C_RVS_24_26!C25</f>
        <v>597</v>
      </c>
      <c r="K25" s="34">
        <f>CASH_nov24!E25-C_RVS_24_26!D25</f>
        <v>421</v>
      </c>
      <c r="L25" s="35">
        <f>CASH_nov24!F25-C_RVS_24_26!E25</f>
        <v>492</v>
      </c>
    </row>
    <row r="26" spans="1:12" ht="13.5" customHeight="1" x14ac:dyDescent="0.25">
      <c r="A26" s="29" t="s">
        <v>25</v>
      </c>
      <c r="B26" s="245">
        <v>21051</v>
      </c>
      <c r="C26" s="247">
        <v>22407</v>
      </c>
      <c r="D26" s="247">
        <v>22417</v>
      </c>
      <c r="E26" s="246">
        <v>22654</v>
      </c>
      <c r="F26" s="23"/>
      <c r="G26" s="189"/>
      <c r="H26" s="29" t="s">
        <v>25</v>
      </c>
      <c r="I26" s="33">
        <f>CASH_nov24!C26-C_RVS_24_26!B26</f>
        <v>-98.301690000000235</v>
      </c>
      <c r="J26" s="33">
        <f>CASH_nov24!D26-C_RVS_24_26!C26</f>
        <v>-1623</v>
      </c>
      <c r="K26" s="34">
        <f>CASH_nov24!E26-C_RVS_24_26!D26</f>
        <v>-1311</v>
      </c>
      <c r="L26" s="35">
        <f>CASH_nov24!F26-C_RVS_24_26!E26</f>
        <v>-1342</v>
      </c>
    </row>
    <row r="27" spans="1:12" ht="13.5" customHeight="1" x14ac:dyDescent="0.25">
      <c r="A27" s="29" t="s">
        <v>26</v>
      </c>
      <c r="B27" s="245">
        <v>188</v>
      </c>
      <c r="C27" s="247">
        <v>153</v>
      </c>
      <c r="D27" s="247">
        <v>137</v>
      </c>
      <c r="E27" s="246">
        <v>119</v>
      </c>
      <c r="F27" s="23"/>
      <c r="G27" s="189"/>
      <c r="H27" s="29" t="s">
        <v>26</v>
      </c>
      <c r="I27" s="33">
        <f>CASH_nov24!C27-C_RVS_24_26!B27</f>
        <v>13.23854</v>
      </c>
      <c r="J27" s="33">
        <f>CASH_nov24!D27-C_RVS_24_26!C27</f>
        <v>30</v>
      </c>
      <c r="K27" s="34">
        <f>CASH_nov24!E27-C_RVS_24_26!D27</f>
        <v>17</v>
      </c>
      <c r="L27" s="35">
        <f>CASH_nov24!F27-C_RVS_24_26!E27</f>
        <v>16</v>
      </c>
    </row>
    <row r="28" spans="1:12" ht="13.5" customHeight="1" x14ac:dyDescent="0.25">
      <c r="A28" s="41" t="s">
        <v>27</v>
      </c>
      <c r="B28" s="176">
        <f t="shared" ref="B28:E28" si="8">SUM(B29:B32)</f>
        <v>38260</v>
      </c>
      <c r="C28" s="45">
        <f t="shared" si="8"/>
        <v>41724</v>
      </c>
      <c r="D28" s="45">
        <f t="shared" si="8"/>
        <v>43970</v>
      </c>
      <c r="E28" s="43">
        <f t="shared" si="8"/>
        <v>46930</v>
      </c>
      <c r="F28" s="23"/>
      <c r="G28" s="189"/>
      <c r="H28" s="41" t="s">
        <v>27</v>
      </c>
      <c r="I28" s="45">
        <f t="shared" ref="I28:L28" si="9">SUM(I29:I32)</f>
        <v>-343.43288000000456</v>
      </c>
      <c r="J28" s="45">
        <f t="shared" si="9"/>
        <v>-6479</v>
      </c>
      <c r="K28" s="45">
        <f t="shared" si="9"/>
        <v>-3635</v>
      </c>
      <c r="L28" s="43">
        <f t="shared" si="9"/>
        <v>-3457</v>
      </c>
    </row>
    <row r="29" spans="1:12" ht="13.5" customHeight="1" x14ac:dyDescent="0.25">
      <c r="A29" s="24" t="s">
        <v>28</v>
      </c>
      <c r="B29" s="245">
        <v>12</v>
      </c>
      <c r="C29" s="247">
        <v>0</v>
      </c>
      <c r="D29" s="247">
        <v>0</v>
      </c>
      <c r="E29" s="246">
        <v>0</v>
      </c>
      <c r="F29" s="23"/>
      <c r="G29" s="189"/>
      <c r="H29" s="24" t="s">
        <v>28</v>
      </c>
      <c r="I29" s="33">
        <f>CASH_nov24!C29-C_RVS_24_26!B29</f>
        <v>0.17311000000000121</v>
      </c>
      <c r="J29" s="33">
        <f>CASH_nov24!D29-C_RVS_24_26!C29</f>
        <v>8</v>
      </c>
      <c r="K29" s="34">
        <f>CASH_nov24!E29-C_RVS_24_26!D29</f>
        <v>0</v>
      </c>
      <c r="L29" s="35">
        <f>CASH_nov24!F29-C_RVS_24_26!E29</f>
        <v>0</v>
      </c>
    </row>
    <row r="30" spans="1:12" ht="13.5" customHeight="1" x14ac:dyDescent="0.25">
      <c r="A30" s="24" t="s">
        <v>29</v>
      </c>
      <c r="B30" s="245">
        <v>0</v>
      </c>
      <c r="C30" s="247">
        <v>0</v>
      </c>
      <c r="D30" s="247">
        <v>0</v>
      </c>
      <c r="E30" s="246">
        <v>0</v>
      </c>
      <c r="F30" s="23"/>
      <c r="G30" s="189"/>
      <c r="H30" s="24" t="s">
        <v>29</v>
      </c>
      <c r="I30" s="33">
        <f>CASH_nov24!C30-C_RVS_24_26!B30</f>
        <v>0.29043000000000002</v>
      </c>
      <c r="J30" s="33">
        <f>CASH_nov24!D30-C_RVS_24_26!C30</f>
        <v>0</v>
      </c>
      <c r="K30" s="34">
        <f>CASH_nov24!E30-C_RVS_24_26!D30</f>
        <v>0</v>
      </c>
      <c r="L30" s="35">
        <f>CASH_nov24!F30-C_RVS_24_26!E30</f>
        <v>0</v>
      </c>
    </row>
    <row r="31" spans="1:12" ht="13.5" customHeight="1" x14ac:dyDescent="0.25">
      <c r="A31" s="24" t="s">
        <v>30</v>
      </c>
      <c r="B31" s="245">
        <v>38248</v>
      </c>
      <c r="C31" s="247">
        <v>41724</v>
      </c>
      <c r="D31" s="247">
        <v>43970</v>
      </c>
      <c r="E31" s="246">
        <v>46930</v>
      </c>
      <c r="F31" s="23"/>
      <c r="G31" s="189"/>
      <c r="H31" s="24" t="s">
        <v>30</v>
      </c>
      <c r="I31" s="33">
        <f>CASH_nov24!C31-C_RVS_24_26!B31</f>
        <v>-343.89642000000458</v>
      </c>
      <c r="J31" s="33">
        <f>CASH_nov24!D31-C_RVS_24_26!C31</f>
        <v>-6487</v>
      </c>
      <c r="K31" s="34">
        <f>CASH_nov24!E31-C_RVS_24_26!D31</f>
        <v>-3635</v>
      </c>
      <c r="L31" s="35">
        <f>CASH_nov24!F31-C_RVS_24_26!E31</f>
        <v>-3457</v>
      </c>
    </row>
    <row r="32" spans="1:12" ht="13.5" customHeight="1" x14ac:dyDescent="0.25">
      <c r="A32" s="24" t="s">
        <v>31</v>
      </c>
      <c r="B32" s="245">
        <v>0</v>
      </c>
      <c r="C32" s="247">
        <v>0</v>
      </c>
      <c r="D32" s="247">
        <v>0</v>
      </c>
      <c r="E32" s="246">
        <v>0</v>
      </c>
      <c r="F32" s="23"/>
      <c r="G32" s="189"/>
      <c r="H32" s="24" t="s">
        <v>31</v>
      </c>
      <c r="I32" s="33">
        <f>CASH_nov24!C32-C_RVS_24_26!B32</f>
        <v>0</v>
      </c>
      <c r="J32" s="33">
        <f>CASH_nov24!D32-C_RVS_24_26!C32</f>
        <v>0</v>
      </c>
      <c r="K32" s="34">
        <f>CASH_nov24!E32-C_RVS_24_26!D32</f>
        <v>0</v>
      </c>
      <c r="L32" s="35">
        <f>CASH_nov24!F32-C_RVS_24_26!E32</f>
        <v>0</v>
      </c>
    </row>
    <row r="33" spans="1:12" ht="13.5" customHeight="1" x14ac:dyDescent="0.25">
      <c r="A33" s="41" t="s">
        <v>32</v>
      </c>
      <c r="B33" s="176">
        <f>SUM(B34:B35)</f>
        <v>790498</v>
      </c>
      <c r="C33" s="45">
        <f>SUM(C34:C35)</f>
        <v>818002</v>
      </c>
      <c r="D33" s="45">
        <f>SUM(D34:D35)</f>
        <v>839071</v>
      </c>
      <c r="E33" s="43">
        <f>SUM(E34:E35)</f>
        <v>866721</v>
      </c>
      <c r="F33" s="23"/>
      <c r="G33" s="189"/>
      <c r="H33" s="41" t="s">
        <v>32</v>
      </c>
      <c r="I33" s="45">
        <f>SUM(I34:I35)</f>
        <v>691.04542000003858</v>
      </c>
      <c r="J33" s="45">
        <f>SUM(J34:J35)</f>
        <v>158740</v>
      </c>
      <c r="K33" s="45">
        <f>SUM(K34:K35)</f>
        <v>158864</v>
      </c>
      <c r="L33" s="43">
        <f>SUM(L34:L35)</f>
        <v>161518</v>
      </c>
    </row>
    <row r="34" spans="1:12" ht="13.5" customHeight="1" x14ac:dyDescent="0.25">
      <c r="A34" s="24" t="s">
        <v>33</v>
      </c>
      <c r="B34" s="177">
        <v>495461</v>
      </c>
      <c r="C34" s="40">
        <v>512041</v>
      </c>
      <c r="D34" s="28">
        <v>521320</v>
      </c>
      <c r="E34" s="26">
        <v>538538</v>
      </c>
      <c r="F34" s="23"/>
      <c r="G34" s="189"/>
      <c r="H34" s="24" t="s">
        <v>33</v>
      </c>
      <c r="I34" s="33">
        <f>CASH_nov24!C34-C_RVS_24_26!B34</f>
        <v>1141.2370800000499</v>
      </c>
      <c r="J34" s="33">
        <f>CASH_nov24!D34-C_RVS_24_26!C34</f>
        <v>108400</v>
      </c>
      <c r="K34" s="34">
        <f>CASH_nov24!E34-C_RVS_24_26!D34</f>
        <v>109257</v>
      </c>
      <c r="L34" s="35">
        <f>CASH_nov24!F34-C_RVS_24_26!E34</f>
        <v>110203</v>
      </c>
    </row>
    <row r="35" spans="1:12" ht="13.5" customHeight="1" x14ac:dyDescent="0.25">
      <c r="A35" s="24" t="s">
        <v>34</v>
      </c>
      <c r="B35" s="175">
        <v>295037</v>
      </c>
      <c r="C35" s="28">
        <v>305961</v>
      </c>
      <c r="D35" s="28">
        <v>317751</v>
      </c>
      <c r="E35" s="26">
        <v>328183</v>
      </c>
      <c r="F35" s="23"/>
      <c r="G35" s="189"/>
      <c r="H35" s="24" t="s">
        <v>34</v>
      </c>
      <c r="I35" s="33">
        <f>CASH_nov24!C35-C_RVS_24_26!B35</f>
        <v>-450.19166000001132</v>
      </c>
      <c r="J35" s="33">
        <f>CASH_nov24!D35-C_RVS_24_26!C35</f>
        <v>50340</v>
      </c>
      <c r="K35" s="34">
        <f>CASH_nov24!E35-C_RVS_24_26!D35</f>
        <v>49607</v>
      </c>
      <c r="L35" s="35">
        <f>CASH_nov24!F35-C_RVS_24_26!E35</f>
        <v>51315</v>
      </c>
    </row>
    <row r="36" spans="1:12" ht="13.5" customHeight="1" x14ac:dyDescent="0.25">
      <c r="A36" s="41" t="s">
        <v>37</v>
      </c>
      <c r="B36" s="176">
        <f>+SUM(B37:B44,B47:B52)</f>
        <v>995038</v>
      </c>
      <c r="C36" s="45">
        <f t="shared" ref="C36:E36" si="10">+SUM(C37:C44,C47:C52)</f>
        <v>1144538</v>
      </c>
      <c r="D36" s="45">
        <f t="shared" si="10"/>
        <v>990318</v>
      </c>
      <c r="E36" s="43">
        <f t="shared" si="10"/>
        <v>722012</v>
      </c>
      <c r="F36" s="23"/>
      <c r="G36" s="189"/>
      <c r="H36" s="41" t="s">
        <v>37</v>
      </c>
      <c r="I36" s="45">
        <f>SUM(I37:I38,I39,I40,I43,I44,I47:I52,I41,I42)</f>
        <v>6986.0499399999535</v>
      </c>
      <c r="J36" s="45">
        <f t="shared" ref="J36:L36" si="11">SUM(J37:J38,J39,J40,J43,J44,J47:J52,J41,J42)</f>
        <v>-329189</v>
      </c>
      <c r="K36" s="45">
        <f t="shared" si="11"/>
        <v>697421.15908022481</v>
      </c>
      <c r="L36" s="43">
        <f t="shared" si="11"/>
        <v>942828.38201296958</v>
      </c>
    </row>
    <row r="37" spans="1:12" ht="13.5" customHeight="1" x14ac:dyDescent="0.25">
      <c r="A37" s="53" t="s">
        <v>38</v>
      </c>
      <c r="B37" s="177">
        <v>0</v>
      </c>
      <c r="C37" s="40">
        <v>0</v>
      </c>
      <c r="D37" s="40">
        <v>0</v>
      </c>
      <c r="E37" s="54">
        <v>0</v>
      </c>
      <c r="F37" s="23"/>
      <c r="G37" s="189"/>
      <c r="H37" s="24" t="s">
        <v>38</v>
      </c>
      <c r="I37" s="33">
        <f>CASH_nov24!C37-C_RVS_24_26!B37</f>
        <v>0</v>
      </c>
      <c r="J37" s="33">
        <f>CASH_nov24!D37-C_RVS_24_26!C37</f>
        <v>0</v>
      </c>
      <c r="K37" s="34">
        <f>CASH_nov24!E37-C_RVS_24_26!D37</f>
        <v>0</v>
      </c>
      <c r="L37" s="35">
        <f>CASH_nov24!F37-C_RVS_24_26!E37</f>
        <v>0</v>
      </c>
    </row>
    <row r="38" spans="1:12" ht="13.5" customHeight="1" x14ac:dyDescent="0.25">
      <c r="A38" s="24" t="s">
        <v>39</v>
      </c>
      <c r="B38" s="177">
        <v>128961</v>
      </c>
      <c r="C38" s="40">
        <v>138853</v>
      </c>
      <c r="D38" s="40">
        <v>142047</v>
      </c>
      <c r="E38" s="54">
        <v>145705</v>
      </c>
      <c r="F38" s="23"/>
      <c r="G38" s="189"/>
      <c r="H38" s="24" t="s">
        <v>39</v>
      </c>
      <c r="I38" s="33">
        <f>CASH_nov24!C38-C_RVS_24_26!B38</f>
        <v>6501.7888499999826</v>
      </c>
      <c r="J38" s="33">
        <f>CASH_nov24!D38-C_RVS_24_26!C38</f>
        <v>3627</v>
      </c>
      <c r="K38" s="34">
        <f>CASH_nov24!E38-C_RVS_24_26!D38</f>
        <v>1547</v>
      </c>
      <c r="L38" s="35">
        <f>CASH_nov24!F38-C_RVS_24_26!E38</f>
        <v>-6152.5</v>
      </c>
    </row>
    <row r="39" spans="1:12" ht="13.5" customHeight="1" x14ac:dyDescent="0.25">
      <c r="A39" s="53" t="s">
        <v>40</v>
      </c>
      <c r="B39" s="175">
        <v>0</v>
      </c>
      <c r="C39" s="28">
        <v>0</v>
      </c>
      <c r="D39" s="28">
        <v>0</v>
      </c>
      <c r="E39" s="26">
        <v>0</v>
      </c>
      <c r="F39" s="23"/>
      <c r="G39" s="189"/>
      <c r="H39" s="24" t="s">
        <v>40</v>
      </c>
      <c r="I39" s="33">
        <f>CASH_nov24!C39-C_RVS_24_26!B39</f>
        <v>0</v>
      </c>
      <c r="J39" s="33">
        <f>CASH_nov24!D39-C_RVS_24_26!C39</f>
        <v>0</v>
      </c>
      <c r="K39" s="34">
        <f>CASH_nov24!E39-C_RVS_24_26!D39</f>
        <v>0</v>
      </c>
      <c r="L39" s="35">
        <f>CASH_nov24!F39-C_RVS_24_26!E39</f>
        <v>0</v>
      </c>
    </row>
    <row r="40" spans="1:12" ht="13.5" customHeight="1" x14ac:dyDescent="0.25">
      <c r="A40" s="53" t="s">
        <v>41</v>
      </c>
      <c r="B40" s="175">
        <v>99398</v>
      </c>
      <c r="C40" s="28">
        <v>475856</v>
      </c>
      <c r="D40" s="28">
        <v>451428</v>
      </c>
      <c r="E40" s="26">
        <v>398162</v>
      </c>
      <c r="F40" s="23"/>
      <c r="G40" s="189"/>
      <c r="H40" s="24" t="s">
        <v>41</v>
      </c>
      <c r="I40" s="33">
        <f>CASH_nov24!C40-C_RVS_24_26!B40</f>
        <v>-279.63946000003489</v>
      </c>
      <c r="J40" s="33">
        <f>CASH_nov24!D40-C_RVS_24_26!C40</f>
        <v>12025</v>
      </c>
      <c r="K40" s="34">
        <f>CASH_nov24!E40-C_RVS_24_26!D40</f>
        <v>27011.15908022481</v>
      </c>
      <c r="L40" s="35">
        <f>CASH_nov24!F40-C_RVS_24_26!E40</f>
        <v>35465.882012969523</v>
      </c>
    </row>
    <row r="41" spans="1:12" ht="13.5" customHeight="1" x14ac:dyDescent="0.25">
      <c r="A41" s="53" t="s">
        <v>88</v>
      </c>
      <c r="B41" s="175">
        <v>521165</v>
      </c>
      <c r="C41" s="28">
        <v>354113</v>
      </c>
      <c r="D41" s="28">
        <v>227600</v>
      </c>
      <c r="E41" s="26"/>
      <c r="F41" s="23"/>
      <c r="G41" s="189"/>
      <c r="H41" s="24" t="s">
        <v>88</v>
      </c>
      <c r="I41" s="33">
        <f>CASH_nov24!C41-C_RVS_24_26!B41</f>
        <v>-1487.8770200000145</v>
      </c>
      <c r="J41" s="33">
        <f>CASH_nov24!D41-C_RVS_24_26!C41</f>
        <v>-354113</v>
      </c>
      <c r="K41" s="34">
        <f>CASH_nov24!E41-C_RVS_24_26!D41</f>
        <v>17333</v>
      </c>
      <c r="L41" s="35">
        <f>CASH_nov24!F41-C_RVS_24_26!E41</f>
        <v>0</v>
      </c>
    </row>
    <row r="42" spans="1:12" ht="13.5" customHeight="1" x14ac:dyDescent="0.25">
      <c r="A42" s="53" t="s">
        <v>89</v>
      </c>
      <c r="B42" s="175">
        <v>36731</v>
      </c>
      <c r="C42" s="28">
        <v>1956</v>
      </c>
      <c r="D42" s="28"/>
      <c r="E42" s="26"/>
      <c r="F42" s="23"/>
      <c r="G42" s="189"/>
      <c r="H42" s="24" t="s">
        <v>89</v>
      </c>
      <c r="I42" s="33">
        <f>CASH_nov24!C42-C_RVS_24_26!B42</f>
        <v>893.28987000000052</v>
      </c>
      <c r="J42" s="33">
        <f>CASH_nov24!D42-C_RVS_24_26!C42</f>
        <v>5155</v>
      </c>
      <c r="K42" s="34">
        <f>CASH_nov24!E42-C_RVS_24_26!D42</f>
        <v>0</v>
      </c>
      <c r="L42" s="35">
        <f>CASH_nov24!F42-C_RVS_24_26!E42</f>
        <v>0</v>
      </c>
    </row>
    <row r="43" spans="1:12" ht="13.5" customHeight="1" x14ac:dyDescent="0.25">
      <c r="A43" s="53" t="s">
        <v>42</v>
      </c>
      <c r="B43" s="175">
        <v>43596</v>
      </c>
      <c r="C43" s="28">
        <v>0</v>
      </c>
      <c r="D43" s="28">
        <v>0</v>
      </c>
      <c r="E43" s="26">
        <v>0</v>
      </c>
      <c r="F43" s="23"/>
      <c r="G43" s="189"/>
      <c r="H43" s="24" t="s">
        <v>42</v>
      </c>
      <c r="I43" s="33">
        <f>CASH_nov24!C43-C_RVS_24_26!B43</f>
        <v>993.58952999999747</v>
      </c>
      <c r="J43" s="33">
        <f>CASH_nov24!D43-C_RVS_24_26!C43</f>
        <v>1750</v>
      </c>
      <c r="K43" s="34">
        <f>CASH_nov24!E43-C_RVS_24_26!D43</f>
        <v>0</v>
      </c>
      <c r="L43" s="35">
        <f>CASH_nov24!F43-C_RVS_24_26!E43</f>
        <v>0</v>
      </c>
    </row>
    <row r="44" spans="1:12" ht="13.5" customHeight="1" x14ac:dyDescent="0.25">
      <c r="A44" s="53" t="s">
        <v>43</v>
      </c>
      <c r="B44" s="177">
        <v>328</v>
      </c>
      <c r="C44" s="40">
        <v>328</v>
      </c>
      <c r="D44" s="40">
        <v>328</v>
      </c>
      <c r="E44" s="54">
        <v>328</v>
      </c>
      <c r="F44" s="23"/>
      <c r="G44" s="189"/>
      <c r="H44" s="53" t="s">
        <v>43</v>
      </c>
      <c r="I44" s="33">
        <f>CASH_nov24!C44-C_RVS_24_26!B44</f>
        <v>10.890350000000012</v>
      </c>
      <c r="J44" s="33">
        <f>CASH_nov24!D44-C_RVS_24_26!C44</f>
        <v>0</v>
      </c>
      <c r="K44" s="34">
        <f>CASH_nov24!E44-C_RVS_24_26!D44</f>
        <v>0</v>
      </c>
      <c r="L44" s="35">
        <f>CASH_nov24!F44-C_RVS_24_26!E44</f>
        <v>0</v>
      </c>
    </row>
    <row r="45" spans="1:12" ht="13.5" customHeight="1" x14ac:dyDescent="0.25">
      <c r="A45" s="56" t="s">
        <v>10</v>
      </c>
      <c r="B45" s="177">
        <v>82</v>
      </c>
      <c r="C45" s="40">
        <v>82</v>
      </c>
      <c r="D45" s="40">
        <v>82</v>
      </c>
      <c r="E45" s="54">
        <v>82</v>
      </c>
      <c r="F45" s="23"/>
      <c r="G45" s="189"/>
      <c r="H45" s="56" t="s">
        <v>10</v>
      </c>
      <c r="I45" s="33">
        <f>CASH_nov24!C45-C_RVS_24_26!B45</f>
        <v>-0.34188000000000329</v>
      </c>
      <c r="J45" s="33">
        <f>CASH_nov24!D45-C_RVS_24_26!C45</f>
        <v>0</v>
      </c>
      <c r="K45" s="34">
        <f>CASH_nov24!E45-C_RVS_24_26!D45</f>
        <v>0</v>
      </c>
      <c r="L45" s="35">
        <f>CASH_nov24!F45-C_RVS_24_26!E45</f>
        <v>0</v>
      </c>
    </row>
    <row r="46" spans="1:12" ht="13.5" customHeight="1" x14ac:dyDescent="0.25">
      <c r="A46" s="56" t="s">
        <v>11</v>
      </c>
      <c r="B46" s="177">
        <v>246</v>
      </c>
      <c r="C46" s="40">
        <v>246</v>
      </c>
      <c r="D46" s="40">
        <v>246</v>
      </c>
      <c r="E46" s="54">
        <v>246</v>
      </c>
      <c r="F46" s="23"/>
      <c r="G46" s="189"/>
      <c r="H46" s="56" t="s">
        <v>11</v>
      </c>
      <c r="I46" s="33">
        <f>CASH_nov24!C46-C_RVS_24_26!B46</f>
        <v>11.232230000000015</v>
      </c>
      <c r="J46" s="33">
        <f>CASH_nov24!D46-C_RVS_24_26!C46</f>
        <v>0</v>
      </c>
      <c r="K46" s="34">
        <f>CASH_nov24!E46-C_RVS_24_26!D46</f>
        <v>0</v>
      </c>
      <c r="L46" s="35">
        <f>CASH_nov24!F46-C_RVS_24_26!E46</f>
        <v>0</v>
      </c>
    </row>
    <row r="47" spans="1:12" ht="13.5" customHeight="1" x14ac:dyDescent="0.25">
      <c r="A47" s="53" t="s">
        <v>44</v>
      </c>
      <c r="B47" s="177">
        <v>1638</v>
      </c>
      <c r="C47" s="40">
        <v>1000</v>
      </c>
      <c r="D47" s="40">
        <v>1000</v>
      </c>
      <c r="E47" s="54">
        <v>1000</v>
      </c>
      <c r="F47" s="23"/>
      <c r="G47" s="189"/>
      <c r="H47" s="53" t="s">
        <v>44</v>
      </c>
      <c r="I47" s="33">
        <f>CASH_nov24!C47-C_RVS_24_26!B47</f>
        <v>-415.14614000000006</v>
      </c>
      <c r="J47" s="33">
        <f>CASH_nov24!D47-C_RVS_24_26!C47</f>
        <v>0</v>
      </c>
      <c r="K47" s="34">
        <f>CASH_nov24!E47-C_RVS_24_26!D47</f>
        <v>0</v>
      </c>
      <c r="L47" s="35">
        <f>CASH_nov24!F47-C_RVS_24_26!E47</f>
        <v>0</v>
      </c>
    </row>
    <row r="48" spans="1:12" ht="13.5" customHeight="1" x14ac:dyDescent="0.25">
      <c r="A48" s="53" t="s">
        <v>45</v>
      </c>
      <c r="B48" s="177">
        <v>30007</v>
      </c>
      <c r="C48" s="40">
        <v>30870</v>
      </c>
      <c r="D48" s="40">
        <v>16716</v>
      </c>
      <c r="E48" s="54">
        <v>17250</v>
      </c>
      <c r="F48" s="23"/>
      <c r="G48" s="189"/>
      <c r="H48" s="53" t="s">
        <v>45</v>
      </c>
      <c r="I48" s="33">
        <f>CASH_nov24!C48-C_RVS_24_26!B48</f>
        <v>-400.11598999999842</v>
      </c>
      <c r="J48" s="33">
        <f>CASH_nov24!D48-C_RVS_24_26!C48</f>
        <v>-582</v>
      </c>
      <c r="K48" s="34">
        <f>CASH_nov24!E48-C_RVS_24_26!D48</f>
        <v>14246</v>
      </c>
      <c r="L48" s="35">
        <f>CASH_nov24!F48-C_RVS_24_26!E48</f>
        <v>14441</v>
      </c>
    </row>
    <row r="49" spans="1:12" ht="13.5" customHeight="1" x14ac:dyDescent="0.25">
      <c r="A49" s="354" t="s">
        <v>93</v>
      </c>
      <c r="B49" s="177"/>
      <c r="C49" s="40"/>
      <c r="D49" s="40"/>
      <c r="E49" s="54"/>
      <c r="F49" s="23"/>
      <c r="G49" s="189"/>
      <c r="H49" s="354" t="s">
        <v>93</v>
      </c>
      <c r="I49" s="33">
        <f>CASH_nov24!C49-C_RVS_24_26!B49</f>
        <v>0</v>
      </c>
      <c r="J49" s="33">
        <f>CASH_nov24!D49-C_RVS_24_26!C49</f>
        <v>0</v>
      </c>
      <c r="K49" s="34">
        <f>CASH_nov24!E49-C_RVS_24_26!D49</f>
        <v>61618</v>
      </c>
      <c r="L49" s="35">
        <f>CASH_nov24!F49-C_RVS_24_26!E49</f>
        <v>94002</v>
      </c>
    </row>
    <row r="50" spans="1:12" ht="13.5" customHeight="1" x14ac:dyDescent="0.25">
      <c r="A50" s="53" t="s">
        <v>97</v>
      </c>
      <c r="B50" s="177"/>
      <c r="C50" s="40"/>
      <c r="D50" s="40"/>
      <c r="E50" s="54"/>
      <c r="F50" s="23"/>
      <c r="G50" s="189"/>
      <c r="H50" s="53" t="s">
        <v>97</v>
      </c>
      <c r="I50" s="33">
        <f>CASH_nov24!C50-C_RVS_24_26!B50</f>
        <v>0</v>
      </c>
      <c r="J50" s="33">
        <f>CASH_nov24!D50-C_RVS_24_26!C50</f>
        <v>0</v>
      </c>
      <c r="K50" s="34">
        <f>CASH_nov24!E50-C_RVS_24_26!D50</f>
        <v>574140</v>
      </c>
      <c r="L50" s="35">
        <f>CASH_nov24!F50-C_RVS_24_26!E50</f>
        <v>802596</v>
      </c>
    </row>
    <row r="51" spans="1:12" ht="13.5" customHeight="1" x14ac:dyDescent="0.25">
      <c r="A51" s="53" t="s">
        <v>46</v>
      </c>
      <c r="B51" s="38">
        <v>7</v>
      </c>
      <c r="C51" s="40">
        <v>0</v>
      </c>
      <c r="D51" s="40">
        <v>0</v>
      </c>
      <c r="E51" s="54">
        <v>0</v>
      </c>
      <c r="F51" s="23"/>
      <c r="G51" s="189"/>
      <c r="H51" s="53" t="s">
        <v>46</v>
      </c>
      <c r="I51" s="33">
        <f>CASH_nov24!C51-C_RVS_24_26!B51</f>
        <v>0.75394000000000005</v>
      </c>
      <c r="J51" s="33">
        <f>CASH_nov24!D51-C_RVS_24_26!C51</f>
        <v>5</v>
      </c>
      <c r="K51" s="34">
        <f>CASH_nov24!E51-C_RVS_24_26!D51</f>
        <v>0</v>
      </c>
      <c r="L51" s="35">
        <f>CASH_nov24!F51-C_RVS_24_26!E51</f>
        <v>0</v>
      </c>
    </row>
    <row r="52" spans="1:12" ht="13.5" customHeight="1" x14ac:dyDescent="0.25">
      <c r="A52" s="24" t="s">
        <v>82</v>
      </c>
      <c r="B52" s="27">
        <v>133207</v>
      </c>
      <c r="C52" s="28">
        <v>141562</v>
      </c>
      <c r="D52" s="28">
        <v>151199</v>
      </c>
      <c r="E52" s="26">
        <v>159567</v>
      </c>
      <c r="F52" s="23"/>
      <c r="G52" s="189"/>
      <c r="H52" s="24" t="s">
        <v>48</v>
      </c>
      <c r="I52" s="33">
        <f>CASH_nov24!C52-C_RVS_24_26!B52</f>
        <v>1168.5160100000212</v>
      </c>
      <c r="J52" s="33">
        <f>CASH_nov24!D52-C_RVS_24_26!C52</f>
        <v>2944</v>
      </c>
      <c r="K52" s="34">
        <f>CASH_nov24!E52-C_RVS_24_26!D52</f>
        <v>1526</v>
      </c>
      <c r="L52" s="35">
        <f>CASH_nov24!F52-C_RVS_24_26!E52</f>
        <v>2476</v>
      </c>
    </row>
    <row r="53" spans="1:12" ht="13.5" customHeight="1" x14ac:dyDescent="0.25">
      <c r="A53" s="36" t="s">
        <v>10</v>
      </c>
      <c r="B53" s="27">
        <v>99990</v>
      </c>
      <c r="C53" s="28">
        <v>106971</v>
      </c>
      <c r="D53" s="28">
        <v>114652</v>
      </c>
      <c r="E53" s="26">
        <v>120921</v>
      </c>
      <c r="F53" s="23"/>
      <c r="G53" s="189"/>
      <c r="H53" s="36" t="s">
        <v>10</v>
      </c>
      <c r="I53" s="33">
        <f>CASH_nov24!C53-C_RVS_24_26!B53</f>
        <v>537.66435000000638</v>
      </c>
      <c r="J53" s="33">
        <f>CASH_nov24!D53-C_RVS_24_26!C53</f>
        <v>2452</v>
      </c>
      <c r="K53" s="34">
        <f>CASH_nov24!E53-C_RVS_24_26!D53</f>
        <v>1151</v>
      </c>
      <c r="L53" s="35">
        <f>CASH_nov24!F53-C_RVS_24_26!E53</f>
        <v>2294</v>
      </c>
    </row>
    <row r="54" spans="1:12" ht="14.25" customHeight="1" x14ac:dyDescent="0.25">
      <c r="A54" s="57" t="s">
        <v>11</v>
      </c>
      <c r="B54" s="27">
        <v>0</v>
      </c>
      <c r="C54" s="28">
        <v>0</v>
      </c>
      <c r="D54" s="28">
        <v>0</v>
      </c>
      <c r="E54" s="26">
        <v>0</v>
      </c>
      <c r="F54" s="23"/>
      <c r="G54" s="189"/>
      <c r="H54" s="36" t="s">
        <v>11</v>
      </c>
      <c r="I54" s="33">
        <f>CASH_nov24!C54-C_RVS_24_26!B54</f>
        <v>630.63604999999995</v>
      </c>
      <c r="J54" s="33">
        <f>CASH_nov24!D54-C_RVS_24_26!C54</f>
        <v>0</v>
      </c>
      <c r="K54" s="34">
        <f>CASH_nov24!E54-C_RVS_24_26!D54</f>
        <v>0</v>
      </c>
      <c r="L54" s="35">
        <f>CASH_nov24!F54-C_RVS_24_26!E54</f>
        <v>0</v>
      </c>
    </row>
    <row r="55" spans="1:12" ht="14.25" customHeight="1" x14ac:dyDescent="0.25">
      <c r="A55" s="58" t="s">
        <v>12</v>
      </c>
      <c r="B55" s="27">
        <v>0</v>
      </c>
      <c r="C55" s="28">
        <v>0</v>
      </c>
      <c r="D55" s="28">
        <v>0</v>
      </c>
      <c r="E55" s="26">
        <v>0</v>
      </c>
      <c r="F55" s="23"/>
      <c r="G55" s="189"/>
      <c r="H55" s="58" t="s">
        <v>12</v>
      </c>
      <c r="I55" s="33">
        <f>CASH_nov24!C55-C_RVS_24_26!B55</f>
        <v>0</v>
      </c>
      <c r="J55" s="33">
        <f>CASH_nov24!D55-C_RVS_24_26!C55</f>
        <v>0</v>
      </c>
      <c r="K55" s="34">
        <f>CASH_nov24!E55-C_RVS_24_26!D55</f>
        <v>0</v>
      </c>
      <c r="L55" s="35">
        <f>CASH_nov24!F55-C_RVS_24_26!E55</f>
        <v>0</v>
      </c>
    </row>
    <row r="56" spans="1:12" ht="14.25" customHeight="1" x14ac:dyDescent="0.25">
      <c r="A56" s="36" t="s">
        <v>49</v>
      </c>
      <c r="B56" s="27">
        <v>33217</v>
      </c>
      <c r="C56" s="28">
        <v>34591</v>
      </c>
      <c r="D56" s="28">
        <v>36547</v>
      </c>
      <c r="E56" s="26">
        <v>38646</v>
      </c>
      <c r="F56" s="23"/>
      <c r="G56" s="189"/>
      <c r="H56" s="36" t="s">
        <v>49</v>
      </c>
      <c r="I56" s="33">
        <f>CASH_nov24!C56-C_RVS_24_26!B56</f>
        <v>0.21560999999928754</v>
      </c>
      <c r="J56" s="33">
        <f>CASH_nov24!D56-C_RVS_24_26!C56</f>
        <v>492</v>
      </c>
      <c r="K56" s="34">
        <f>CASH_nov24!E56-C_RVS_24_26!D56</f>
        <v>375</v>
      </c>
      <c r="L56" s="35">
        <f>CASH_nov24!F56-C_RVS_24_26!E56</f>
        <v>182</v>
      </c>
    </row>
    <row r="57" spans="1:12" ht="14.25" customHeight="1" x14ac:dyDescent="0.25">
      <c r="A57" s="59" t="s">
        <v>50</v>
      </c>
      <c r="B57" s="27">
        <v>0</v>
      </c>
      <c r="C57" s="28">
        <v>0</v>
      </c>
      <c r="D57" s="28">
        <v>0</v>
      </c>
      <c r="E57" s="26">
        <v>0</v>
      </c>
      <c r="F57" s="23"/>
      <c r="G57" s="189"/>
      <c r="H57" s="257" t="s">
        <v>50</v>
      </c>
      <c r="I57" s="33">
        <f>CASH_nov24!C57-C_RVS_24_26!B57</f>
        <v>0.86316000000000015</v>
      </c>
      <c r="J57" s="33">
        <f>CASH_nov24!D57-C_RVS_24_26!C57</f>
        <v>0</v>
      </c>
      <c r="K57" s="34">
        <f>CASH_nov24!E57-C_RVS_24_26!D57</f>
        <v>0</v>
      </c>
      <c r="L57" s="35">
        <f>CASH_nov24!F57-C_RVS_24_26!E57</f>
        <v>0</v>
      </c>
    </row>
    <row r="58" spans="1:12" ht="14.25" customHeight="1" x14ac:dyDescent="0.25">
      <c r="A58" s="59" t="s">
        <v>51</v>
      </c>
      <c r="B58" s="27">
        <v>754</v>
      </c>
      <c r="C58" s="28">
        <v>0</v>
      </c>
      <c r="D58" s="28">
        <v>0</v>
      </c>
      <c r="E58" s="26">
        <v>0</v>
      </c>
      <c r="F58" s="23"/>
      <c r="G58" s="189"/>
      <c r="H58" s="257" t="s">
        <v>51</v>
      </c>
      <c r="I58" s="33">
        <f>CASH_nov24!C58-C_RVS_24_26!B58</f>
        <v>144.31369999999993</v>
      </c>
      <c r="J58" s="33">
        <f>CASH_nov24!D58-C_RVS_24_26!C58</f>
        <v>-37</v>
      </c>
      <c r="K58" s="34">
        <f>CASH_nov24!E58-C_RVS_24_26!D58</f>
        <v>0</v>
      </c>
      <c r="L58" s="35">
        <f>CASH_nov24!F58-C_RVS_24_26!E58</f>
        <v>0</v>
      </c>
    </row>
    <row r="59" spans="1:12" ht="14.25" customHeight="1" x14ac:dyDescent="0.25">
      <c r="A59" s="59" t="s">
        <v>52</v>
      </c>
      <c r="B59" s="27">
        <v>99236</v>
      </c>
      <c r="C59" s="28">
        <v>106971</v>
      </c>
      <c r="D59" s="28">
        <v>114652</v>
      </c>
      <c r="E59" s="26">
        <v>120921</v>
      </c>
      <c r="F59" s="23"/>
      <c r="G59" s="189"/>
      <c r="H59" s="257" t="s">
        <v>52</v>
      </c>
      <c r="I59" s="33">
        <f>CASH_nov24!C59-C_RVS_24_26!B59</f>
        <v>392.48748999999953</v>
      </c>
      <c r="J59" s="33">
        <f>CASH_nov24!D59-C_RVS_24_26!C59</f>
        <v>2489</v>
      </c>
      <c r="K59" s="34">
        <f>CASH_nov24!E59-C_RVS_24_26!D59</f>
        <v>1151</v>
      </c>
      <c r="L59" s="35">
        <f>CASH_nov24!F59-C_RVS_24_26!E59</f>
        <v>2294</v>
      </c>
    </row>
    <row r="60" spans="1:12" ht="14.25" customHeight="1" thickBot="1" x14ac:dyDescent="0.3">
      <c r="A60" s="60" t="s">
        <v>53</v>
      </c>
      <c r="B60" s="63">
        <v>33217</v>
      </c>
      <c r="C60" s="64">
        <v>34591</v>
      </c>
      <c r="D60" s="64">
        <v>36547</v>
      </c>
      <c r="E60" s="62">
        <v>38646</v>
      </c>
      <c r="F60" s="23"/>
      <c r="G60" s="189"/>
      <c r="H60" s="258" t="s">
        <v>53</v>
      </c>
      <c r="I60" s="33">
        <f>CASH_nov24!C60-C_RVS_24_26!B60</f>
        <v>0.21560999999928754</v>
      </c>
      <c r="J60" s="33">
        <f>CASH_nov24!D60-C_RVS_24_26!C60</f>
        <v>492</v>
      </c>
      <c r="K60" s="34">
        <f>CASH_nov24!E60-C_RVS_24_26!D60</f>
        <v>375</v>
      </c>
      <c r="L60" s="35">
        <f>CASH_nov24!F60-C_RVS_24_26!E60</f>
        <v>182</v>
      </c>
    </row>
    <row r="61" spans="1:12" ht="13.5" customHeight="1" x14ac:dyDescent="0.25">
      <c r="A61" s="16" t="s">
        <v>54</v>
      </c>
      <c r="B61" s="174">
        <f t="shared" ref="B61:E61" si="12">B62+B67</f>
        <v>15253756</v>
      </c>
      <c r="C61" s="68">
        <f t="shared" si="12"/>
        <v>17198654</v>
      </c>
      <c r="D61" s="68">
        <f t="shared" si="12"/>
        <v>18164605</v>
      </c>
      <c r="E61" s="66">
        <f t="shared" si="12"/>
        <v>18951321</v>
      </c>
      <c r="F61" s="23"/>
      <c r="G61" s="189"/>
      <c r="H61" s="16" t="s">
        <v>54</v>
      </c>
      <c r="I61" s="71">
        <f>I62+I67</f>
        <v>53376.066190035286</v>
      </c>
      <c r="J61" s="71">
        <f>J62+J67</f>
        <v>-122459</v>
      </c>
      <c r="K61" s="71">
        <f>K62+K67</f>
        <v>-116727.33333333209</v>
      </c>
      <c r="L61" s="72">
        <f>L62+L67</f>
        <v>27234</v>
      </c>
    </row>
    <row r="62" spans="1:12" ht="13.5" customHeight="1" x14ac:dyDescent="0.25">
      <c r="A62" s="73" t="s">
        <v>55</v>
      </c>
      <c r="B62" s="176">
        <f t="shared" ref="B62:E62" si="13">B63+B66</f>
        <v>10115786</v>
      </c>
      <c r="C62" s="45">
        <f t="shared" si="13"/>
        <v>11255179</v>
      </c>
      <c r="D62" s="45">
        <f t="shared" si="13"/>
        <v>11874017</v>
      </c>
      <c r="E62" s="43">
        <f t="shared" si="13"/>
        <v>12370143</v>
      </c>
      <c r="F62" s="23"/>
      <c r="G62" s="189"/>
      <c r="H62" s="73" t="s">
        <v>55</v>
      </c>
      <c r="I62" s="45">
        <f>I63+I66</f>
        <v>28144.982450002077</v>
      </c>
      <c r="J62" s="45">
        <f t="shared" ref="J62:L62" si="14">J63+J66</f>
        <v>-44952</v>
      </c>
      <c r="K62" s="45">
        <f t="shared" si="14"/>
        <v>-91506.999999998137</v>
      </c>
      <c r="L62" s="43">
        <f t="shared" si="14"/>
        <v>2976.5</v>
      </c>
    </row>
    <row r="63" spans="1:12" s="3" customFormat="1" ht="13.5" customHeight="1" x14ac:dyDescent="0.25">
      <c r="A63" s="29" t="s">
        <v>56</v>
      </c>
      <c r="B63" s="175">
        <f t="shared" ref="B63:E63" si="15">B64+B65</f>
        <v>10115786</v>
      </c>
      <c r="C63" s="28">
        <f t="shared" si="15"/>
        <v>11255179</v>
      </c>
      <c r="D63" s="28">
        <f t="shared" si="15"/>
        <v>11874017</v>
      </c>
      <c r="E63" s="26">
        <f t="shared" si="15"/>
        <v>12370143</v>
      </c>
      <c r="F63" s="23"/>
      <c r="G63" s="189"/>
      <c r="H63" s="29" t="s">
        <v>56</v>
      </c>
      <c r="I63" s="28">
        <f t="shared" ref="I63:L63" si="16">I64+I65</f>
        <v>28144.982450002077</v>
      </c>
      <c r="J63" s="28">
        <f t="shared" si="16"/>
        <v>-44952</v>
      </c>
      <c r="K63" s="28">
        <f t="shared" si="16"/>
        <v>-91506.999999998137</v>
      </c>
      <c r="L63" s="26">
        <f t="shared" si="16"/>
        <v>2976.5</v>
      </c>
    </row>
    <row r="64" spans="1:12" s="3" customFormat="1" ht="13.5" customHeight="1" x14ac:dyDescent="0.25">
      <c r="A64" s="29" t="s">
        <v>57</v>
      </c>
      <c r="B64" s="175">
        <v>9868427</v>
      </c>
      <c r="C64" s="28">
        <v>11036177</v>
      </c>
      <c r="D64" s="28">
        <v>11654511</v>
      </c>
      <c r="E64" s="26">
        <v>12151598</v>
      </c>
      <c r="F64" s="23"/>
      <c r="G64" s="189"/>
      <c r="H64" s="29" t="s">
        <v>57</v>
      </c>
      <c r="I64" s="28">
        <f>CASH_nov24!C64-C_RVS_24_26!B64</f>
        <v>26997.056900002062</v>
      </c>
      <c r="J64" s="28">
        <f>CASH_nov24!D64-C_RVS_24_26!C64</f>
        <v>-246026</v>
      </c>
      <c r="K64" s="28">
        <f>CASH_nov24!E64-C_RVS_24_26!D64</f>
        <v>-90730.999999998137</v>
      </c>
      <c r="L64" s="26">
        <f>CASH_nov24!F64-C_RVS_24_26!E64</f>
        <v>2749.5</v>
      </c>
    </row>
    <row r="65" spans="1:17" s="3" customFormat="1" ht="13.5" customHeight="1" x14ac:dyDescent="0.25">
      <c r="A65" s="29" t="s">
        <v>58</v>
      </c>
      <c r="B65" s="175">
        <v>247359</v>
      </c>
      <c r="C65" s="28">
        <v>219002</v>
      </c>
      <c r="D65" s="28">
        <v>219506</v>
      </c>
      <c r="E65" s="26">
        <v>218545</v>
      </c>
      <c r="F65" s="23"/>
      <c r="G65" s="189"/>
      <c r="H65" s="29" t="s">
        <v>58</v>
      </c>
      <c r="I65" s="28">
        <f>CASH_nov24!C65-C_RVS_24_26!B65</f>
        <v>1147.9255500000145</v>
      </c>
      <c r="J65" s="28">
        <f>CASH_nov24!D65-C_RVS_24_26!C65</f>
        <v>201074</v>
      </c>
      <c r="K65" s="28">
        <f>CASH_nov24!E65-C_RVS_24_26!D65</f>
        <v>-776</v>
      </c>
      <c r="L65" s="26">
        <f>CASH_nov24!F65-C_RVS_24_26!E65</f>
        <v>227</v>
      </c>
    </row>
    <row r="66" spans="1:17" s="3" customFormat="1" ht="13.5" customHeight="1" x14ac:dyDescent="0.25">
      <c r="A66" s="29" t="s">
        <v>83</v>
      </c>
      <c r="B66" s="175">
        <v>0</v>
      </c>
      <c r="C66" s="28">
        <v>0</v>
      </c>
      <c r="D66" s="28">
        <v>0</v>
      </c>
      <c r="E66" s="26">
        <v>0</v>
      </c>
      <c r="F66" s="23"/>
      <c r="G66" s="189"/>
      <c r="H66" s="29" t="s">
        <v>83</v>
      </c>
      <c r="I66" s="28">
        <f>CASH_nov24!C66-C_RVS_24_26!B66</f>
        <v>0</v>
      </c>
      <c r="J66" s="28">
        <f>CASH_nov24!D66-C_RVS_24_26!C66</f>
        <v>0</v>
      </c>
      <c r="K66" s="28">
        <f>CASH_nov24!E66-C_RVS_24_26!D66</f>
        <v>0</v>
      </c>
      <c r="L66" s="26">
        <f>CASH_nov24!F66-C_RVS_24_26!E66</f>
        <v>0</v>
      </c>
    </row>
    <row r="67" spans="1:17" s="3" customFormat="1" ht="13.5" customHeight="1" x14ac:dyDescent="0.25">
      <c r="A67" s="73" t="s">
        <v>59</v>
      </c>
      <c r="B67" s="176">
        <f t="shared" ref="B67:E67" si="17">B68</f>
        <v>5137970</v>
      </c>
      <c r="C67" s="45">
        <f t="shared" si="17"/>
        <v>5943475</v>
      </c>
      <c r="D67" s="45">
        <f t="shared" si="17"/>
        <v>6290588</v>
      </c>
      <c r="E67" s="43">
        <f t="shared" si="17"/>
        <v>6581178</v>
      </c>
      <c r="F67" s="23"/>
      <c r="G67" s="189"/>
      <c r="H67" s="73" t="s">
        <v>59</v>
      </c>
      <c r="I67" s="45">
        <f t="shared" ref="I67:L67" si="18">I68</f>
        <v>25231.083740033209</v>
      </c>
      <c r="J67" s="45">
        <f t="shared" si="18"/>
        <v>-77507</v>
      </c>
      <c r="K67" s="45">
        <f t="shared" si="18"/>
        <v>-25220.333333333954</v>
      </c>
      <c r="L67" s="43">
        <f t="shared" si="18"/>
        <v>24257.5</v>
      </c>
    </row>
    <row r="68" spans="1:17" s="3" customFormat="1" ht="13.5" customHeight="1" x14ac:dyDescent="0.25">
      <c r="A68" s="29" t="s">
        <v>56</v>
      </c>
      <c r="B68" s="175">
        <v>5137970</v>
      </c>
      <c r="C68" s="28">
        <v>5943475</v>
      </c>
      <c r="D68" s="28">
        <v>6290588</v>
      </c>
      <c r="E68" s="26">
        <v>6581178</v>
      </c>
      <c r="F68" s="23"/>
      <c r="G68" s="189"/>
      <c r="H68" s="29" t="s">
        <v>56</v>
      </c>
      <c r="I68" s="28">
        <f>CASH_nov24!C68-C_RVS_24_26!B68</f>
        <v>25231.083740033209</v>
      </c>
      <c r="J68" s="28">
        <f>CASH_nov24!D68-C_RVS_24_26!C68</f>
        <v>-77507</v>
      </c>
      <c r="K68" s="28">
        <f>CASH_nov24!E68-C_RVS_24_26!D68</f>
        <v>-25220.333333333954</v>
      </c>
      <c r="L68" s="26">
        <f>CASH_nov24!F68-C_RVS_24_26!E68</f>
        <v>24257.5</v>
      </c>
    </row>
    <row r="69" spans="1:17" s="3" customFormat="1" ht="14.25" customHeight="1" thickBot="1" x14ac:dyDescent="0.3">
      <c r="A69" s="77" t="s">
        <v>60</v>
      </c>
      <c r="B69" s="177">
        <v>36558</v>
      </c>
      <c r="C69" s="40">
        <v>35343</v>
      </c>
      <c r="D69" s="40">
        <v>32841</v>
      </c>
      <c r="E69" s="54">
        <v>32651</v>
      </c>
      <c r="F69" s="23"/>
      <c r="G69" s="189"/>
      <c r="H69" s="77" t="s">
        <v>60</v>
      </c>
      <c r="I69" s="40">
        <f>CASH_nov24!C69-C_RVS_24_26!B69</f>
        <v>10616</v>
      </c>
      <c r="J69" s="40">
        <f>CASH_nov24!D69-C_RVS_24_26!C69</f>
        <v>10091</v>
      </c>
      <c r="K69" s="40">
        <f>CASH_nov24!E69-C_RVS_24_26!D69</f>
        <v>13512</v>
      </c>
      <c r="L69" s="54">
        <f>CASH_nov24!F69-C_RVS_24_26!E69</f>
        <v>13340</v>
      </c>
    </row>
    <row r="70" spans="1:17" s="3" customFormat="1" ht="14.25" customHeight="1" thickBot="1" x14ac:dyDescent="0.3">
      <c r="A70" s="79" t="s">
        <v>61</v>
      </c>
      <c r="B70" s="178">
        <f>B36+B33+B28+B17+B5</f>
        <v>22229066</v>
      </c>
      <c r="C70" s="83">
        <f>C36+C33+C28+C17+C5</f>
        <v>23367515</v>
      </c>
      <c r="D70" s="83">
        <f>D36+D33+D28+D17+D5</f>
        <v>24331935</v>
      </c>
      <c r="E70" s="81">
        <f>E36+E33+E28+E17+E5</f>
        <v>24942809</v>
      </c>
      <c r="F70" s="23"/>
      <c r="G70" s="189"/>
      <c r="H70" s="79" t="s">
        <v>61</v>
      </c>
      <c r="I70" s="83">
        <f>+I36+I33+I28+I17+I5</f>
        <v>3012.7194099989792</v>
      </c>
      <c r="J70" s="83">
        <f>+J36+J33+J28+J17+J5</f>
        <v>-155775</v>
      </c>
      <c r="K70" s="83">
        <f>+K36+K33+K28+K17+K5</f>
        <v>2575287.1978498939</v>
      </c>
      <c r="L70" s="81">
        <f>+L36+L33+L28+L17+L5</f>
        <v>3477392.5519811343</v>
      </c>
      <c r="M70" s="22"/>
      <c r="N70" s="22"/>
      <c r="O70" s="22"/>
      <c r="P70" s="22"/>
      <c r="Q70" s="22"/>
    </row>
    <row r="71" spans="1:17" s="3" customFormat="1" ht="13.5" customHeight="1" x14ac:dyDescent="0.25">
      <c r="A71" s="84" t="s">
        <v>62</v>
      </c>
      <c r="B71" s="238">
        <f>B9+B13+B16+B18+B19+B28+B45+B51+B53+B37+B38+B41+B42+B49</f>
        <v>17380041</v>
      </c>
      <c r="C71" s="88">
        <f>C9+C13+C16+C18+C19+C28+C45+C51+C53+C37+C38+C41+C42+C49+C40</f>
        <v>18592880</v>
      </c>
      <c r="D71" s="88">
        <f t="shared" ref="D71:E71" si="19">D9+D13+D16+D18+D19+D28+D45+D51+D53+D37+D38+D41+D42+D49+D40</f>
        <v>19396922</v>
      </c>
      <c r="E71" s="86">
        <f t="shared" si="19"/>
        <v>19552064</v>
      </c>
      <c r="F71" s="23"/>
      <c r="G71" s="189"/>
      <c r="H71" s="84" t="s">
        <v>62</v>
      </c>
      <c r="I71" s="88">
        <f>CASH_nov24!C71-C_RVS_24_26!B71</f>
        <v>4156.1785719133914</v>
      </c>
      <c r="J71" s="88">
        <f>CASH_nov24!D71-C_RVS_24_26!C71</f>
        <v>-199060</v>
      </c>
      <c r="K71" s="88">
        <f>CASH_nov24!E71-C_RVS_24_26!D71</f>
        <v>3006196.8778498955</v>
      </c>
      <c r="L71" s="86">
        <f>CASH_nov24!F71-C_RVS_24_26!E71</f>
        <v>3917304.5919811353</v>
      </c>
      <c r="M71" s="22"/>
      <c r="N71" s="22"/>
      <c r="O71" s="22"/>
      <c r="P71" s="22"/>
      <c r="Q71" s="22"/>
    </row>
    <row r="72" spans="1:17" s="3" customFormat="1" ht="13.5" customHeight="1" x14ac:dyDescent="0.25">
      <c r="A72" s="84" t="s">
        <v>63</v>
      </c>
      <c r="B72" s="238">
        <f t="shared" ref="B72:E72" si="20">+B56</f>
        <v>33217</v>
      </c>
      <c r="C72" s="88">
        <f t="shared" si="20"/>
        <v>34591</v>
      </c>
      <c r="D72" s="88">
        <f t="shared" si="20"/>
        <v>36547</v>
      </c>
      <c r="E72" s="86">
        <f t="shared" si="20"/>
        <v>38646</v>
      </c>
      <c r="F72" s="23"/>
      <c r="G72" s="189"/>
      <c r="H72" s="84" t="s">
        <v>63</v>
      </c>
      <c r="I72" s="88">
        <f>CASH_nov24!C72-C_RVS_24_26!B72</f>
        <v>0.21560999999928754</v>
      </c>
      <c r="J72" s="88">
        <f>CASH_nov24!D72-C_RVS_24_26!C72</f>
        <v>492</v>
      </c>
      <c r="K72" s="88">
        <f>CASH_nov24!E72-C_RVS_24_26!D72</f>
        <v>375</v>
      </c>
      <c r="L72" s="86">
        <f>CASH_nov24!F72-C_RVS_24_26!E72</f>
        <v>182</v>
      </c>
      <c r="M72" s="22"/>
      <c r="N72" s="22"/>
      <c r="O72" s="22"/>
      <c r="P72" s="22"/>
      <c r="Q72" s="22"/>
    </row>
    <row r="73" spans="1:17" s="3" customFormat="1" ht="13.5" customHeight="1" x14ac:dyDescent="0.25">
      <c r="A73" s="24" t="s">
        <v>64</v>
      </c>
      <c r="B73" s="175">
        <f>B40+B39-B72+B56</f>
        <v>99398</v>
      </c>
      <c r="C73" s="28">
        <v>0</v>
      </c>
      <c r="D73" s="28">
        <v>0</v>
      </c>
      <c r="E73" s="26">
        <v>0</v>
      </c>
      <c r="F73" s="23"/>
      <c r="G73" s="189"/>
      <c r="H73" s="24" t="s">
        <v>64</v>
      </c>
      <c r="I73" s="88">
        <f>CASH_nov24!C73-C_RVS_24_26!B73</f>
        <v>-279.63946000003489</v>
      </c>
      <c r="J73" s="88">
        <f>CASH_nov24!D73-C_RVS_24_26!C73</f>
        <v>0</v>
      </c>
      <c r="K73" s="88">
        <f>CASH_nov24!E73-C_RVS_24_26!D73</f>
        <v>0</v>
      </c>
      <c r="L73" s="86">
        <f>CASH_nov24!F73-C_RVS_24_26!E73</f>
        <v>0</v>
      </c>
      <c r="M73" s="22"/>
      <c r="N73" s="22"/>
      <c r="O73" s="22"/>
      <c r="P73" s="22"/>
      <c r="Q73" s="22"/>
    </row>
    <row r="74" spans="1:17" s="3" customFormat="1" ht="13.5" customHeight="1" x14ac:dyDescent="0.25">
      <c r="A74" s="24" t="s">
        <v>65</v>
      </c>
      <c r="B74" s="175">
        <f>B10+B34+B35+B46+B54+B14</f>
        <v>3486042</v>
      </c>
      <c r="C74" s="28">
        <f>C10+C34+C35+C46+C54+C14</f>
        <v>3541196</v>
      </c>
      <c r="D74" s="28">
        <f>D10+D34+D35+D46+D54+D14</f>
        <v>3668320</v>
      </c>
      <c r="E74" s="26">
        <f>E10+E34+E35+E46+E54+E14</f>
        <v>3993785</v>
      </c>
      <c r="F74" s="23"/>
      <c r="G74" s="189"/>
      <c r="H74" s="24" t="s">
        <v>65</v>
      </c>
      <c r="I74" s="88">
        <f>CASH_nov24!C74-C_RVS_24_26!B74</f>
        <v>-329.87709034187719</v>
      </c>
      <c r="J74" s="88">
        <f>CASH_nov24!D74-C_RVS_24_26!C74</f>
        <v>76759</v>
      </c>
      <c r="K74" s="88">
        <f>CASH_nov24!E74-C_RVS_24_26!D74</f>
        <v>-432488.08000000007</v>
      </c>
      <c r="L74" s="86">
        <f>CASH_nov24!F74-C_RVS_24_26!E74</f>
        <v>-457254.40666666627</v>
      </c>
      <c r="M74" s="22"/>
      <c r="N74" s="22"/>
      <c r="O74" s="22"/>
      <c r="P74" s="22"/>
      <c r="Q74" s="22"/>
    </row>
    <row r="75" spans="1:17" s="3" customFormat="1" ht="13.5" customHeight="1" x14ac:dyDescent="0.25">
      <c r="A75" s="24" t="s">
        <v>66</v>
      </c>
      <c r="B75" s="175">
        <f>B11+B55+B15</f>
        <v>1155127</v>
      </c>
      <c r="C75" s="28">
        <f t="shared" ref="C75:E75" si="21">C11+C55+C15</f>
        <v>1166978</v>
      </c>
      <c r="D75" s="28">
        <f t="shared" si="21"/>
        <v>1212430</v>
      </c>
      <c r="E75" s="26">
        <f t="shared" si="21"/>
        <v>1340064</v>
      </c>
      <c r="F75" s="23"/>
      <c r="G75" s="189"/>
      <c r="H75" s="24" t="s">
        <v>66</v>
      </c>
      <c r="I75" s="88">
        <f>CASH_nov24!C75-C_RVS_24_26!B75</f>
        <v>-712.48562157503329</v>
      </c>
      <c r="J75" s="88">
        <f>CASH_nov24!D75-C_RVS_24_26!C75</f>
        <v>-35134</v>
      </c>
      <c r="K75" s="88">
        <f>CASH_nov24!E75-C_RVS_24_26!D75</f>
        <v>-13042.600000000093</v>
      </c>
      <c r="L75" s="86">
        <f>CASH_nov24!F75-C_RVS_24_26!E75</f>
        <v>2719.3666666666977</v>
      </c>
      <c r="M75" s="22"/>
      <c r="N75" s="22"/>
      <c r="O75" s="22"/>
      <c r="P75" s="22"/>
      <c r="Q75" s="22"/>
    </row>
    <row r="76" spans="1:17" ht="13.5" customHeight="1" x14ac:dyDescent="0.25">
      <c r="A76" s="24" t="s">
        <v>67</v>
      </c>
      <c r="B76" s="175">
        <f>B43</f>
        <v>43596</v>
      </c>
      <c r="C76" s="28">
        <f>C43</f>
        <v>0</v>
      </c>
      <c r="D76" s="28">
        <f>D43</f>
        <v>0</v>
      </c>
      <c r="E76" s="26">
        <f>E43</f>
        <v>0</v>
      </c>
      <c r="F76" s="23"/>
      <c r="G76" s="189"/>
      <c r="H76" s="24" t="s">
        <v>67</v>
      </c>
      <c r="I76" s="88">
        <f>CASH_nov24!C76-C_RVS_24_26!B76</f>
        <v>993.58952999999747</v>
      </c>
      <c r="J76" s="88">
        <f>CASH_nov24!D76-C_RVS_24_26!C76</f>
        <v>1750</v>
      </c>
      <c r="K76" s="88">
        <f>CASH_nov24!E76-C_RVS_24_26!D76</f>
        <v>0</v>
      </c>
      <c r="L76" s="86">
        <f>CASH_nov24!F76-C_RVS_24_26!E76</f>
        <v>0</v>
      </c>
      <c r="M76" s="22"/>
      <c r="N76" s="22"/>
      <c r="O76" s="22"/>
      <c r="P76" s="22"/>
      <c r="Q76" s="22"/>
    </row>
    <row r="77" spans="1:17" ht="13.5" customHeight="1" x14ac:dyDescent="0.25">
      <c r="A77" s="24" t="s">
        <v>68</v>
      </c>
      <c r="B77" s="175">
        <f t="shared" ref="B77:E77" si="22">B47+B48</f>
        <v>31645</v>
      </c>
      <c r="C77" s="28">
        <f t="shared" si="22"/>
        <v>31870</v>
      </c>
      <c r="D77" s="28">
        <f t="shared" si="22"/>
        <v>17716</v>
      </c>
      <c r="E77" s="26">
        <f t="shared" si="22"/>
        <v>18250</v>
      </c>
      <c r="F77" s="23"/>
      <c r="G77" s="189"/>
      <c r="H77" s="24" t="s">
        <v>68</v>
      </c>
      <c r="I77" s="88">
        <f>CASH_nov24!C77-C_RVS_24_26!B77</f>
        <v>-815.26212999999916</v>
      </c>
      <c r="J77" s="88">
        <f>CASH_nov24!D77-C_RVS_24_26!C77</f>
        <v>-582</v>
      </c>
      <c r="K77" s="88">
        <f>CASH_nov24!E77-C_RVS_24_26!D77</f>
        <v>14246</v>
      </c>
      <c r="L77" s="86">
        <f>CASH_nov24!F77-C_RVS_24_26!E77</f>
        <v>14441</v>
      </c>
      <c r="M77" s="22"/>
      <c r="N77" s="22"/>
      <c r="O77" s="22"/>
      <c r="P77" s="22"/>
      <c r="Q77" s="22"/>
    </row>
    <row r="78" spans="1:17" ht="14.25" customHeight="1" thickBot="1" x14ac:dyDescent="0.3">
      <c r="A78" s="89" t="s">
        <v>69</v>
      </c>
      <c r="B78" s="250">
        <f t="shared" ref="B78:E78" si="23">B61</f>
        <v>15253756</v>
      </c>
      <c r="C78" s="92">
        <f t="shared" si="23"/>
        <v>17198654</v>
      </c>
      <c r="D78" s="92">
        <f t="shared" si="23"/>
        <v>18164605</v>
      </c>
      <c r="E78" s="90">
        <f t="shared" si="23"/>
        <v>18951321</v>
      </c>
      <c r="F78" s="23"/>
      <c r="G78" s="189"/>
      <c r="H78" s="89" t="s">
        <v>69</v>
      </c>
      <c r="I78" s="92">
        <f>CASH_nov24!C78-C_RVS_24_26!B78</f>
        <v>53376.066190036014</v>
      </c>
      <c r="J78" s="92">
        <f>CASH_nov24!D78-C_RVS_24_26!C78</f>
        <v>-122459</v>
      </c>
      <c r="K78" s="92">
        <f>CASH_nov24!E78-C_RVS_24_26!D78</f>
        <v>-116727.33333333209</v>
      </c>
      <c r="L78" s="90">
        <f>CASH_nov24!F78-C_RVS_24_26!E78</f>
        <v>27234</v>
      </c>
      <c r="M78" s="22"/>
      <c r="N78" s="22"/>
      <c r="O78" s="22"/>
      <c r="P78" s="22"/>
      <c r="Q78" s="22"/>
    </row>
    <row r="79" spans="1:17" ht="14.25" customHeight="1" thickBot="1" x14ac:dyDescent="0.3">
      <c r="A79" s="94" t="s">
        <v>70</v>
      </c>
      <c r="B79" s="251">
        <f t="shared" ref="B79:E79" si="24">B70+B78</f>
        <v>37482822</v>
      </c>
      <c r="C79" s="244">
        <f t="shared" si="24"/>
        <v>40566169</v>
      </c>
      <c r="D79" s="244">
        <f t="shared" si="24"/>
        <v>42496540</v>
      </c>
      <c r="E79" s="95">
        <f t="shared" si="24"/>
        <v>43894130</v>
      </c>
      <c r="F79" s="23"/>
      <c r="G79" s="189"/>
      <c r="H79" s="94" t="s">
        <v>70</v>
      </c>
      <c r="I79" s="83">
        <f t="shared" ref="I79:L79" si="25">+I78+I70</f>
        <v>56388.785600034993</v>
      </c>
      <c r="J79" s="83">
        <f t="shared" si="25"/>
        <v>-278234</v>
      </c>
      <c r="K79" s="83">
        <f t="shared" si="25"/>
        <v>2458559.8645165619</v>
      </c>
      <c r="L79" s="81">
        <f t="shared" si="25"/>
        <v>3504626.5519811343</v>
      </c>
      <c r="M79" s="22"/>
      <c r="N79" s="22"/>
      <c r="O79" s="22"/>
      <c r="P79" s="22"/>
      <c r="Q79" s="22"/>
    </row>
    <row r="80" spans="1:17" ht="17.25" customHeight="1" thickBot="1" x14ac:dyDescent="0.35">
      <c r="A80" s="125"/>
      <c r="B80" s="234"/>
      <c r="C80" s="234"/>
      <c r="D80" s="234"/>
      <c r="E80" s="234"/>
      <c r="F80" s="23"/>
      <c r="G80" s="22"/>
      <c r="H80" s="97"/>
      <c r="I80" s="226"/>
      <c r="J80" s="226"/>
      <c r="K80" s="226"/>
      <c r="L80" s="226"/>
    </row>
    <row r="81" spans="1:12" ht="14.25" customHeight="1" thickBot="1" x14ac:dyDescent="0.35">
      <c r="A81" s="182" t="s">
        <v>84</v>
      </c>
      <c r="B81" s="134">
        <v>1155483</v>
      </c>
      <c r="C81" s="135">
        <v>909311</v>
      </c>
      <c r="D81" s="135">
        <v>983121</v>
      </c>
      <c r="E81" s="132">
        <v>1055862</v>
      </c>
      <c r="F81" s="23"/>
      <c r="G81" s="189"/>
      <c r="H81" s="105" t="s">
        <v>74</v>
      </c>
      <c r="I81" s="136">
        <f>CASH_nov24!C81-C_RVS_24_26!B81</f>
        <v>-6206</v>
      </c>
      <c r="J81" s="136">
        <f>CASH_nov24!D81-C_RVS_24_26!C81</f>
        <v>67494</v>
      </c>
      <c r="K81" s="136">
        <f>CASH_nov24!E81-C_RVS_24_26!D81</f>
        <v>97476</v>
      </c>
      <c r="L81" s="136">
        <f>CASH_nov24!F81-C_RVS_24_26!E81</f>
        <v>114034</v>
      </c>
    </row>
    <row r="82" spans="1:12" x14ac:dyDescent="0.25">
      <c r="B82" s="169"/>
      <c r="C82" s="169"/>
      <c r="D82" s="169"/>
      <c r="E82" s="169"/>
      <c r="I82" s="138"/>
      <c r="J82" s="138"/>
      <c r="K82" s="138"/>
      <c r="L82" s="138"/>
    </row>
    <row r="83" spans="1:12" x14ac:dyDescent="0.25">
      <c r="B83" s="137"/>
      <c r="C83" s="137"/>
      <c r="D83" s="137"/>
      <c r="E83" s="137"/>
      <c r="I83" s="138"/>
      <c r="J83" s="138"/>
      <c r="K83" s="138"/>
      <c r="L83" s="138"/>
    </row>
    <row r="84" spans="1:12" x14ac:dyDescent="0.25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</row>
    <row r="85" spans="1:12" x14ac:dyDescent="0.25">
      <c r="B85" s="137"/>
      <c r="C85" s="137"/>
      <c r="D85" s="137"/>
      <c r="E85" s="137"/>
      <c r="I85" s="138"/>
      <c r="J85" s="138"/>
      <c r="K85" s="138"/>
      <c r="L85" s="138"/>
    </row>
    <row r="86" spans="1:12" x14ac:dyDescent="0.25">
      <c r="B86" s="137"/>
      <c r="C86" s="137"/>
      <c r="D86" s="137"/>
      <c r="E86" s="137"/>
      <c r="I86" s="138"/>
      <c r="J86" s="138"/>
      <c r="K86" s="138"/>
      <c r="L86" s="138"/>
    </row>
    <row r="87" spans="1:12" x14ac:dyDescent="0.25">
      <c r="B87" s="137"/>
      <c r="C87" s="137"/>
      <c r="D87" s="137"/>
      <c r="E87" s="137"/>
      <c r="I87" s="138"/>
      <c r="J87" s="138"/>
      <c r="K87" s="138"/>
      <c r="L87" s="138"/>
    </row>
    <row r="88" spans="1:12" x14ac:dyDescent="0.25">
      <c r="B88" s="137"/>
      <c r="C88" s="137"/>
      <c r="D88" s="137"/>
      <c r="E88" s="137"/>
      <c r="I88" s="138"/>
      <c r="J88" s="138"/>
      <c r="K88" s="138"/>
      <c r="L88" s="138"/>
    </row>
    <row r="89" spans="1:12" x14ac:dyDescent="0.25">
      <c r="B89" s="137"/>
      <c r="C89" s="137"/>
      <c r="D89" s="137"/>
      <c r="E89" s="137"/>
      <c r="I89" s="138"/>
      <c r="J89" s="138"/>
      <c r="K89" s="138"/>
      <c r="L89" s="138"/>
    </row>
    <row r="90" spans="1:12" x14ac:dyDescent="0.25">
      <c r="B90" s="137"/>
      <c r="C90" s="137"/>
      <c r="D90" s="137"/>
      <c r="E90" s="137"/>
      <c r="I90" s="138"/>
      <c r="J90" s="138"/>
      <c r="K90" s="138"/>
      <c r="L90" s="138"/>
    </row>
    <row r="91" spans="1:12" x14ac:dyDescent="0.25">
      <c r="B91" s="137"/>
      <c r="C91" s="137"/>
      <c r="D91" s="137"/>
      <c r="E91" s="137"/>
    </row>
    <row r="92" spans="1:12" x14ac:dyDescent="0.25">
      <c r="B92" s="137"/>
      <c r="C92" s="137"/>
      <c r="D92" s="137"/>
      <c r="E92" s="137"/>
    </row>
    <row r="93" spans="1:12" x14ac:dyDescent="0.25">
      <c r="B93" s="137"/>
      <c r="C93" s="137"/>
      <c r="D93" s="137"/>
      <c r="E93" s="137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8</vt:i4>
      </vt:variant>
    </vt:vector>
  </HeadingPairs>
  <TitlesOfParts>
    <vt:vector size="17" baseType="lpstr">
      <vt:lpstr>ESA2010_nov24</vt:lpstr>
      <vt:lpstr>CASH_nov24</vt:lpstr>
      <vt:lpstr>Sankcie_nov24</vt:lpstr>
      <vt:lpstr>ESA2010_rozdiel_vybory</vt:lpstr>
      <vt:lpstr>ESA2010_20_sept_24</vt:lpstr>
      <vt:lpstr>A_PS_25</vt:lpstr>
      <vt:lpstr>C_PS_25</vt:lpstr>
      <vt:lpstr>A_RVS_24_26</vt:lpstr>
      <vt:lpstr>C_RVS_24_26</vt:lpstr>
      <vt:lpstr>A_PS_25!Oblasť_tlače</vt:lpstr>
      <vt:lpstr>A_RVS_24_26!Oblasť_tlače</vt:lpstr>
      <vt:lpstr>C_PS_25!Oblasť_tlače</vt:lpstr>
      <vt:lpstr>C_RVS_24_26!Oblasť_tlače</vt:lpstr>
      <vt:lpstr>CASH_nov24!Oblasť_tlače</vt:lpstr>
      <vt:lpstr>ESA2010_20_sept_24!Oblasť_tlače</vt:lpstr>
      <vt:lpstr>ESA2010_rozdiel_vybory!Oblasť_tlače</vt:lpstr>
      <vt:lpstr>Sankcie_nov24!Oblasť_tlače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2024-11-20T13:38:45Z</dcterms:modified>
</cp:coreProperties>
</file>