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showInkAnnotation="0"/>
  <mc:AlternateContent xmlns:mc="http://schemas.openxmlformats.org/markup-compatibility/2006">
    <mc:Choice Requires="x15">
      <x15ac:absPath xmlns:x15ac="http://schemas.microsoft.com/office/spreadsheetml/2010/11/ac" url="U:\IFP_NEW\1_DANE\1_05_Vybor\EDV\2024_zasadnutia\DV_2024_06\2-VYSTUPY\"/>
    </mc:Choice>
  </mc:AlternateContent>
  <xr:revisionPtr revIDLastSave="0" documentId="13_ncr:1_{6A3EE48E-B8FC-45B5-B9D8-DE0754EE0493}" xr6:coauthVersionLast="47" xr6:coauthVersionMax="47" xr10:uidLastSave="{00000000-0000-0000-0000-000000000000}"/>
  <bookViews>
    <workbookView xWindow="-120" yWindow="-120" windowWidth="29040" windowHeight="17640" tabRatio="816" xr2:uid="{00000000-000D-0000-FFFF-FFFF00000000}"/>
  </bookViews>
  <sheets>
    <sheet name="ESA2010_jun24" sheetId="11" r:id="rId1"/>
    <sheet name="CASH_jun24" sheetId="12" r:id="rId2"/>
    <sheet name="Sankcie_jun24" sheetId="3" r:id="rId3"/>
    <sheet name="ESA2010_jun_vs_mar24" sheetId="13" r:id="rId4"/>
    <sheet name="ESA2010_mar24" sheetId="1" r:id="rId5"/>
    <sheet name="A_PS_25" sheetId="14" r:id="rId6"/>
    <sheet name="C_PS_25" sheetId="15" r:id="rId7"/>
    <sheet name="A_RVS_24_26" sheetId="9" r:id="rId8"/>
    <sheet name="C_RVS_24_26" sheetId="10" r:id="rId9"/>
  </sheets>
  <definedNames>
    <definedName name="_xlnm.Print_Area" localSheetId="5">A_PS_25!$A$1:$Q$98</definedName>
    <definedName name="_xlnm.Print_Area" localSheetId="7">A_RVS_24_26!$A$1:$M$98</definedName>
    <definedName name="_xlnm.Print_Area" localSheetId="6">C_PS_25!$A$1:$G$80</definedName>
    <definedName name="_xlnm.Print_Area" localSheetId="8">C_RVS_24_26!$A$1:$E$80</definedName>
    <definedName name="_xlnm.Print_Area" localSheetId="1">CASH_jun24!$A$1:$G$80</definedName>
    <definedName name="_xlnm.Print_Area" localSheetId="3">ESA2010_jun_vs_mar24!$A$1:$G$91</definedName>
    <definedName name="_xlnm.Print_Area" localSheetId="4">ESA2010_mar24!$A$1:$H$98</definedName>
    <definedName name="_xlnm.Print_Area" localSheetId="2">Sankcie_jun24!$A$1:$G$60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0" i="15" l="1"/>
  <c r="O80" i="15"/>
  <c r="N80" i="15"/>
  <c r="M80" i="15"/>
  <c r="P77" i="15"/>
  <c r="O77" i="15"/>
  <c r="N77" i="15"/>
  <c r="M77" i="15"/>
  <c r="P76" i="15"/>
  <c r="O76" i="15"/>
  <c r="N76" i="15"/>
  <c r="M76" i="15"/>
  <c r="P75" i="15"/>
  <c r="O75" i="15"/>
  <c r="N75" i="15"/>
  <c r="M75" i="15"/>
  <c r="P74" i="15"/>
  <c r="O74" i="15"/>
  <c r="N74" i="15"/>
  <c r="M74" i="15"/>
  <c r="P73" i="15"/>
  <c r="O73" i="15"/>
  <c r="N73" i="15"/>
  <c r="M73" i="15"/>
  <c r="P72" i="15"/>
  <c r="O72" i="15"/>
  <c r="N72" i="15"/>
  <c r="M72" i="15"/>
  <c r="P71" i="15"/>
  <c r="O71" i="15"/>
  <c r="N71" i="15"/>
  <c r="M71" i="15"/>
  <c r="P70" i="15"/>
  <c r="O70" i="15"/>
  <c r="N70" i="15"/>
  <c r="M70" i="15"/>
  <c r="P68" i="15"/>
  <c r="O68" i="15"/>
  <c r="N68" i="15"/>
  <c r="M68" i="15"/>
  <c r="P67" i="15"/>
  <c r="P66" i="15" s="1"/>
  <c r="O67" i="15"/>
  <c r="O66" i="15" s="1"/>
  <c r="N67" i="15"/>
  <c r="N66" i="15" s="1"/>
  <c r="M67" i="15"/>
  <c r="M66" i="15"/>
  <c r="P65" i="15"/>
  <c r="O65" i="15"/>
  <c r="N65" i="15"/>
  <c r="M65" i="15"/>
  <c r="P64" i="15"/>
  <c r="O64" i="15"/>
  <c r="N64" i="15"/>
  <c r="M64" i="15"/>
  <c r="M62" i="15" s="1"/>
  <c r="M61" i="15" s="1"/>
  <c r="M60" i="15" s="1"/>
  <c r="P63" i="15"/>
  <c r="P62" i="15" s="1"/>
  <c r="P61" i="15" s="1"/>
  <c r="P60" i="15" s="1"/>
  <c r="O63" i="15"/>
  <c r="O62" i="15" s="1"/>
  <c r="O61" i="15" s="1"/>
  <c r="O60" i="15" s="1"/>
  <c r="N63" i="15"/>
  <c r="N62" i="15" s="1"/>
  <c r="N61" i="15" s="1"/>
  <c r="N60" i="15" s="1"/>
  <c r="M63" i="15"/>
  <c r="P59" i="15"/>
  <c r="O59" i="15"/>
  <c r="N59" i="15"/>
  <c r="M59" i="15"/>
  <c r="P58" i="15"/>
  <c r="O58" i="15"/>
  <c r="N58" i="15"/>
  <c r="M58" i="15"/>
  <c r="P57" i="15"/>
  <c r="O57" i="15"/>
  <c r="N57" i="15"/>
  <c r="M57" i="15"/>
  <c r="P56" i="15"/>
  <c r="O56" i="15"/>
  <c r="N56" i="15"/>
  <c r="M56" i="15"/>
  <c r="P55" i="15"/>
  <c r="O55" i="15"/>
  <c r="N55" i="15"/>
  <c r="M55" i="15"/>
  <c r="P54" i="15"/>
  <c r="O54" i="15"/>
  <c r="N54" i="15"/>
  <c r="M54" i="15"/>
  <c r="P53" i="15"/>
  <c r="O53" i="15"/>
  <c r="N53" i="15"/>
  <c r="M53" i="15"/>
  <c r="P52" i="15"/>
  <c r="O52" i="15"/>
  <c r="N52" i="15"/>
  <c r="M52" i="15"/>
  <c r="P51" i="15"/>
  <c r="O51" i="15"/>
  <c r="N51" i="15"/>
  <c r="M51" i="15"/>
  <c r="P50" i="15"/>
  <c r="O50" i="15"/>
  <c r="N50" i="15"/>
  <c r="M50" i="15"/>
  <c r="P49" i="15"/>
  <c r="O49" i="15"/>
  <c r="N49" i="15"/>
  <c r="M49" i="15"/>
  <c r="P48" i="15"/>
  <c r="O48" i="15"/>
  <c r="N48" i="15"/>
  <c r="M48" i="15"/>
  <c r="P47" i="15"/>
  <c r="O47" i="15"/>
  <c r="N47" i="15"/>
  <c r="M47" i="15"/>
  <c r="P46" i="15"/>
  <c r="O46" i="15"/>
  <c r="N46" i="15"/>
  <c r="M46" i="15"/>
  <c r="P45" i="15"/>
  <c r="O45" i="15"/>
  <c r="N45" i="15"/>
  <c r="M45" i="15"/>
  <c r="P44" i="15"/>
  <c r="O44" i="15"/>
  <c r="N44" i="15"/>
  <c r="M44" i="15"/>
  <c r="P43" i="15"/>
  <c r="O43" i="15"/>
  <c r="N43" i="15"/>
  <c r="M43" i="15"/>
  <c r="P42" i="15"/>
  <c r="O42" i="15"/>
  <c r="N42" i="15"/>
  <c r="M42" i="15"/>
  <c r="P41" i="15"/>
  <c r="O41" i="15"/>
  <c r="N41" i="15"/>
  <c r="M41" i="15"/>
  <c r="P40" i="15"/>
  <c r="O40" i="15"/>
  <c r="N40" i="15"/>
  <c r="M40" i="15"/>
  <c r="P39" i="15"/>
  <c r="O39" i="15"/>
  <c r="N39" i="15"/>
  <c r="M39" i="15"/>
  <c r="P38" i="15"/>
  <c r="O38" i="15"/>
  <c r="N38" i="15"/>
  <c r="M38" i="15"/>
  <c r="P37" i="15"/>
  <c r="O37" i="15"/>
  <c r="N37" i="15"/>
  <c r="M37" i="15"/>
  <c r="P36" i="15"/>
  <c r="O36" i="15"/>
  <c r="N36" i="15"/>
  <c r="M36" i="15"/>
  <c r="P35" i="15"/>
  <c r="O35" i="15"/>
  <c r="N35" i="15"/>
  <c r="M35" i="15"/>
  <c r="P34" i="15"/>
  <c r="P33" i="15" s="1"/>
  <c r="O34" i="15"/>
  <c r="O33" i="15" s="1"/>
  <c r="N34" i="15"/>
  <c r="N33" i="15" s="1"/>
  <c r="M34" i="15"/>
  <c r="M33" i="15" s="1"/>
  <c r="P32" i="15"/>
  <c r="O32" i="15"/>
  <c r="N32" i="15"/>
  <c r="M32" i="15"/>
  <c r="P31" i="15"/>
  <c r="O31" i="15"/>
  <c r="N31" i="15"/>
  <c r="M31" i="15"/>
  <c r="P30" i="15"/>
  <c r="O30" i="15"/>
  <c r="N30" i="15"/>
  <c r="M30" i="15"/>
  <c r="P29" i="15"/>
  <c r="O29" i="15"/>
  <c r="N29" i="15"/>
  <c r="M29" i="15"/>
  <c r="P28" i="15"/>
  <c r="O28" i="15"/>
  <c r="N28" i="15"/>
  <c r="M28" i="15"/>
  <c r="P27" i="15"/>
  <c r="O27" i="15"/>
  <c r="N27" i="15"/>
  <c r="M27" i="15"/>
  <c r="P26" i="15"/>
  <c r="O26" i="15"/>
  <c r="N26" i="15"/>
  <c r="M26" i="15"/>
  <c r="P25" i="15"/>
  <c r="O25" i="15"/>
  <c r="N25" i="15"/>
  <c r="M25" i="15"/>
  <c r="P24" i="15"/>
  <c r="O24" i="15"/>
  <c r="N24" i="15"/>
  <c r="M24" i="15"/>
  <c r="P23" i="15"/>
  <c r="O23" i="15"/>
  <c r="N23" i="15"/>
  <c r="M23" i="15"/>
  <c r="P22" i="15"/>
  <c r="O22" i="15"/>
  <c r="N22" i="15"/>
  <c r="M22" i="15"/>
  <c r="P21" i="15"/>
  <c r="O21" i="15"/>
  <c r="N21" i="15"/>
  <c r="M21" i="15"/>
  <c r="P20" i="15"/>
  <c r="P19" i="15" s="1"/>
  <c r="O20" i="15"/>
  <c r="O19" i="15" s="1"/>
  <c r="N20" i="15"/>
  <c r="N19" i="15" s="1"/>
  <c r="M20" i="15"/>
  <c r="M19" i="15" s="1"/>
  <c r="P18" i="15"/>
  <c r="P17" i="15" s="1"/>
  <c r="O18" i="15"/>
  <c r="O17" i="15" s="1"/>
  <c r="N18" i="15"/>
  <c r="N17" i="15" s="1"/>
  <c r="M18" i="15"/>
  <c r="P16" i="15"/>
  <c r="O16" i="15"/>
  <c r="N16" i="15"/>
  <c r="M16" i="15"/>
  <c r="P15" i="15"/>
  <c r="O15" i="15"/>
  <c r="N15" i="15"/>
  <c r="M15" i="15"/>
  <c r="P14" i="15"/>
  <c r="O14" i="15"/>
  <c r="N14" i="15"/>
  <c r="M14" i="15"/>
  <c r="P13" i="15"/>
  <c r="O13" i="15"/>
  <c r="N13" i="15"/>
  <c r="M13" i="15"/>
  <c r="P12" i="15"/>
  <c r="O12" i="15"/>
  <c r="N12" i="15"/>
  <c r="M12" i="15"/>
  <c r="P11" i="15"/>
  <c r="O11" i="15"/>
  <c r="N11" i="15"/>
  <c r="M11" i="15"/>
  <c r="P10" i="15"/>
  <c r="O10" i="15"/>
  <c r="N10" i="15"/>
  <c r="M10" i="15"/>
  <c r="P9" i="15"/>
  <c r="O9" i="15"/>
  <c r="N9" i="15"/>
  <c r="M9" i="15"/>
  <c r="P8" i="15"/>
  <c r="O8" i="15"/>
  <c r="N8" i="15"/>
  <c r="M8" i="15"/>
  <c r="M6" i="15" s="1"/>
  <c r="M5" i="15" s="1"/>
  <c r="P7" i="15"/>
  <c r="O7" i="15"/>
  <c r="N7" i="15"/>
  <c r="M7" i="15"/>
  <c r="P6" i="15"/>
  <c r="P5" i="15" s="1"/>
  <c r="O6" i="15"/>
  <c r="O5" i="15" s="1"/>
  <c r="N6" i="15"/>
  <c r="N5" i="15" s="1"/>
  <c r="E69" i="15"/>
  <c r="F69" i="15"/>
  <c r="E70" i="15"/>
  <c r="F70" i="15"/>
  <c r="E71" i="15"/>
  <c r="F71" i="15"/>
  <c r="E73" i="15"/>
  <c r="F73" i="15"/>
  <c r="E74" i="15"/>
  <c r="F74" i="15"/>
  <c r="E75" i="15"/>
  <c r="F75" i="15"/>
  <c r="E76" i="15"/>
  <c r="F76" i="15"/>
  <c r="E77" i="15"/>
  <c r="F77" i="15"/>
  <c r="E78" i="15"/>
  <c r="F78" i="15"/>
  <c r="E62" i="15"/>
  <c r="E61" i="15" s="1"/>
  <c r="E60" i="15" s="1"/>
  <c r="F62" i="15"/>
  <c r="F61" i="15" s="1"/>
  <c r="F60" i="15" s="1"/>
  <c r="E66" i="15"/>
  <c r="F66" i="15"/>
  <c r="E36" i="15"/>
  <c r="F36" i="15"/>
  <c r="E33" i="15"/>
  <c r="F33" i="15"/>
  <c r="E28" i="15"/>
  <c r="F28" i="15"/>
  <c r="E19" i="15"/>
  <c r="E17" i="15" s="1"/>
  <c r="F19" i="15"/>
  <c r="F17" i="15" s="1"/>
  <c r="F6" i="15"/>
  <c r="F5" i="15" s="1"/>
  <c r="E6" i="15"/>
  <c r="E5" i="15"/>
  <c r="P69" i="15" l="1"/>
  <c r="P78" i="15" s="1"/>
  <c r="O69" i="15"/>
  <c r="O78" i="15"/>
  <c r="N69" i="15"/>
  <c r="N78" i="15" s="1"/>
  <c r="M17" i="15"/>
  <c r="M69" i="15" s="1"/>
  <c r="M78" i="15" s="1"/>
  <c r="P94" i="14"/>
  <c r="O94" i="14"/>
  <c r="N94" i="14"/>
  <c r="P93" i="14"/>
  <c r="O93" i="14"/>
  <c r="N93" i="14"/>
  <c r="P92" i="14"/>
  <c r="O92" i="14"/>
  <c r="N92" i="14"/>
  <c r="P91" i="14"/>
  <c r="O91" i="14"/>
  <c r="N91" i="14"/>
  <c r="P90" i="14"/>
  <c r="O90" i="14"/>
  <c r="N90" i="14"/>
  <c r="N89" i="14" s="1"/>
  <c r="P89" i="14"/>
  <c r="O89" i="14"/>
  <c r="P88" i="14"/>
  <c r="O88" i="14"/>
  <c r="N88" i="14"/>
  <c r="P87" i="14"/>
  <c r="O87" i="14"/>
  <c r="N87" i="14"/>
  <c r="N86" i="14" s="1"/>
  <c r="P86" i="14"/>
  <c r="O86" i="14"/>
  <c r="P85" i="14"/>
  <c r="O85" i="14"/>
  <c r="P83" i="14"/>
  <c r="O83" i="14"/>
  <c r="N83" i="14"/>
  <c r="P81" i="14"/>
  <c r="O81" i="14"/>
  <c r="N81" i="14"/>
  <c r="P80" i="14"/>
  <c r="O80" i="14"/>
  <c r="N80" i="14"/>
  <c r="P79" i="14"/>
  <c r="O79" i="14"/>
  <c r="N79" i="14"/>
  <c r="P75" i="14"/>
  <c r="O75" i="14"/>
  <c r="N75" i="14"/>
  <c r="P74" i="14"/>
  <c r="O74" i="14"/>
  <c r="N74" i="14"/>
  <c r="P73" i="14"/>
  <c r="O73" i="14"/>
  <c r="N73" i="14"/>
  <c r="P72" i="14"/>
  <c r="O72" i="14"/>
  <c r="N72" i="14"/>
  <c r="P71" i="14"/>
  <c r="O71" i="14"/>
  <c r="N71" i="14"/>
  <c r="P70" i="14"/>
  <c r="O70" i="14"/>
  <c r="N70" i="14"/>
  <c r="P69" i="14"/>
  <c r="O69" i="14"/>
  <c r="N69" i="14"/>
  <c r="P67" i="14"/>
  <c r="O67" i="14"/>
  <c r="N67" i="14"/>
  <c r="P66" i="14"/>
  <c r="P65" i="14" s="1"/>
  <c r="O66" i="14"/>
  <c r="O65" i="14" s="1"/>
  <c r="N66" i="14"/>
  <c r="N65" i="14" s="1"/>
  <c r="P64" i="14"/>
  <c r="O64" i="14"/>
  <c r="N64" i="14"/>
  <c r="P63" i="14"/>
  <c r="P62" i="14" s="1"/>
  <c r="P61" i="14" s="1"/>
  <c r="O63" i="14"/>
  <c r="O62" i="14" s="1"/>
  <c r="O61" i="14" s="1"/>
  <c r="O60" i="14" s="1"/>
  <c r="O76" i="14" s="1"/>
  <c r="N63" i="14"/>
  <c r="N62" i="14" s="1"/>
  <c r="N61" i="14" s="1"/>
  <c r="N60" i="14" s="1"/>
  <c r="N76" i="14" s="1"/>
  <c r="P59" i="14"/>
  <c r="O59" i="14"/>
  <c r="N59" i="14"/>
  <c r="P58" i="14"/>
  <c r="O58" i="14"/>
  <c r="N58" i="14"/>
  <c r="P57" i="14"/>
  <c r="O57" i="14"/>
  <c r="N57" i="14"/>
  <c r="P56" i="14"/>
  <c r="O56" i="14"/>
  <c r="N56" i="14"/>
  <c r="P55" i="14"/>
  <c r="O55" i="14"/>
  <c r="N55" i="14"/>
  <c r="P54" i="14"/>
  <c r="O54" i="14"/>
  <c r="N54" i="14"/>
  <c r="P53" i="14"/>
  <c r="O53" i="14"/>
  <c r="N53" i="14"/>
  <c r="P52" i="14"/>
  <c r="O52" i="14"/>
  <c r="N52" i="14"/>
  <c r="P51" i="14"/>
  <c r="O51" i="14"/>
  <c r="N51" i="14"/>
  <c r="P50" i="14"/>
  <c r="O50" i="14"/>
  <c r="N50" i="14"/>
  <c r="P49" i="14"/>
  <c r="O49" i="14"/>
  <c r="N49" i="14"/>
  <c r="P48" i="14"/>
  <c r="O48" i="14"/>
  <c r="N48" i="14"/>
  <c r="P47" i="14"/>
  <c r="O47" i="14"/>
  <c r="N47" i="14"/>
  <c r="P46" i="14"/>
  <c r="O46" i="14"/>
  <c r="N46" i="14"/>
  <c r="P45" i="14"/>
  <c r="O45" i="14"/>
  <c r="N45" i="14"/>
  <c r="P44" i="14"/>
  <c r="O44" i="14"/>
  <c r="N44" i="14"/>
  <c r="P43" i="14"/>
  <c r="O43" i="14"/>
  <c r="N43" i="14"/>
  <c r="P42" i="14"/>
  <c r="O42" i="14"/>
  <c r="N42" i="14"/>
  <c r="P41" i="14"/>
  <c r="O41" i="14"/>
  <c r="N41" i="14"/>
  <c r="P40" i="14"/>
  <c r="O40" i="14"/>
  <c r="N40" i="14"/>
  <c r="P39" i="14"/>
  <c r="O39" i="14"/>
  <c r="N39" i="14"/>
  <c r="P38" i="14"/>
  <c r="O38" i="14"/>
  <c r="N38" i="14"/>
  <c r="P37" i="14"/>
  <c r="O37" i="14"/>
  <c r="N37" i="14"/>
  <c r="P36" i="14"/>
  <c r="O36" i="14"/>
  <c r="N36" i="14"/>
  <c r="P35" i="14"/>
  <c r="O35" i="14"/>
  <c r="N35" i="14"/>
  <c r="P34" i="14"/>
  <c r="O34" i="14"/>
  <c r="N34" i="14"/>
  <c r="N33" i="14" s="1"/>
  <c r="P33" i="14"/>
  <c r="O33" i="14"/>
  <c r="P32" i="14"/>
  <c r="O32" i="14"/>
  <c r="N32" i="14"/>
  <c r="P31" i="14"/>
  <c r="O31" i="14"/>
  <c r="N31" i="14"/>
  <c r="P30" i="14"/>
  <c r="O30" i="14"/>
  <c r="N30" i="14"/>
  <c r="P29" i="14"/>
  <c r="O29" i="14"/>
  <c r="N29" i="14"/>
  <c r="P28" i="14"/>
  <c r="O28" i="14"/>
  <c r="N28" i="14"/>
  <c r="P27" i="14"/>
  <c r="O27" i="14"/>
  <c r="N27" i="14"/>
  <c r="P26" i="14"/>
  <c r="O26" i="14"/>
  <c r="N26" i="14"/>
  <c r="P25" i="14"/>
  <c r="O25" i="14"/>
  <c r="N25" i="14"/>
  <c r="P24" i="14"/>
  <c r="O24" i="14"/>
  <c r="N24" i="14"/>
  <c r="P23" i="14"/>
  <c r="O23" i="14"/>
  <c r="N23" i="14"/>
  <c r="P22" i="14"/>
  <c r="O22" i="14"/>
  <c r="N22" i="14"/>
  <c r="P21" i="14"/>
  <c r="O21" i="14"/>
  <c r="N21" i="14"/>
  <c r="P20" i="14"/>
  <c r="P19" i="14" s="1"/>
  <c r="P17" i="14" s="1"/>
  <c r="O20" i="14"/>
  <c r="O19" i="14" s="1"/>
  <c r="O17" i="14" s="1"/>
  <c r="N20" i="14"/>
  <c r="N19" i="14" s="1"/>
  <c r="P18" i="14"/>
  <c r="O18" i="14"/>
  <c r="N18" i="14"/>
  <c r="P16" i="14"/>
  <c r="O16" i="14"/>
  <c r="N16" i="14"/>
  <c r="P15" i="14"/>
  <c r="O15" i="14"/>
  <c r="N15" i="14"/>
  <c r="P14" i="14"/>
  <c r="O14" i="14"/>
  <c r="N14" i="14"/>
  <c r="P13" i="14"/>
  <c r="O13" i="14"/>
  <c r="N13" i="14"/>
  <c r="P12" i="14"/>
  <c r="O12" i="14"/>
  <c r="N12" i="14"/>
  <c r="P11" i="14"/>
  <c r="O11" i="14"/>
  <c r="N11" i="14"/>
  <c r="P10" i="14"/>
  <c r="O10" i="14"/>
  <c r="N10" i="14"/>
  <c r="P9" i="14"/>
  <c r="O9" i="14"/>
  <c r="N9" i="14"/>
  <c r="P8" i="14"/>
  <c r="O8" i="14"/>
  <c r="N8" i="14"/>
  <c r="P7" i="14"/>
  <c r="O7" i="14"/>
  <c r="O6" i="14" s="1"/>
  <c r="O5" i="14" s="1"/>
  <c r="N7" i="14"/>
  <c r="N6" i="14" s="1"/>
  <c r="N5" i="14" s="1"/>
  <c r="P6" i="14"/>
  <c r="P5" i="14" s="1"/>
  <c r="F6" i="14"/>
  <c r="F5" i="14" s="1"/>
  <c r="G6" i="14"/>
  <c r="G5" i="14" s="1"/>
  <c r="F19" i="14"/>
  <c r="F17" i="14" s="1"/>
  <c r="G19" i="14"/>
  <c r="F28" i="14"/>
  <c r="G28" i="14"/>
  <c r="F33" i="14"/>
  <c r="G33" i="14"/>
  <c r="F36" i="14"/>
  <c r="G36" i="14"/>
  <c r="F62" i="14"/>
  <c r="F61" i="14" s="1"/>
  <c r="G62" i="14"/>
  <c r="G61" i="14" s="1"/>
  <c r="F65" i="14"/>
  <c r="G65" i="14"/>
  <c r="F69" i="14"/>
  <c r="F70" i="14"/>
  <c r="G70" i="14"/>
  <c r="F72" i="14"/>
  <c r="G72" i="14"/>
  <c r="F73" i="14"/>
  <c r="G73" i="14"/>
  <c r="F74" i="14"/>
  <c r="G74" i="14"/>
  <c r="F75" i="14"/>
  <c r="G75" i="14"/>
  <c r="F79" i="14"/>
  <c r="G79" i="14"/>
  <c r="F85" i="14"/>
  <c r="G85" i="14"/>
  <c r="L80" i="15"/>
  <c r="K80" i="15"/>
  <c r="G76" i="15"/>
  <c r="D76" i="15"/>
  <c r="C76" i="15"/>
  <c r="L76" i="15" s="1"/>
  <c r="B76" i="15"/>
  <c r="K76" i="15" s="1"/>
  <c r="G75" i="15"/>
  <c r="D75" i="15"/>
  <c r="C75" i="15"/>
  <c r="L75" i="15" s="1"/>
  <c r="B75" i="15"/>
  <c r="K75" i="15" s="1"/>
  <c r="G74" i="15"/>
  <c r="D74" i="15"/>
  <c r="C74" i="15"/>
  <c r="L74" i="15" s="1"/>
  <c r="B74" i="15"/>
  <c r="K74" i="15" s="1"/>
  <c r="G73" i="15"/>
  <c r="D73" i="15"/>
  <c r="C73" i="15"/>
  <c r="L73" i="15" s="1"/>
  <c r="B73" i="15"/>
  <c r="K73" i="15" s="1"/>
  <c r="L72" i="15"/>
  <c r="G71" i="15"/>
  <c r="D71" i="15"/>
  <c r="C71" i="15"/>
  <c r="L71" i="15" s="1"/>
  <c r="B71" i="15"/>
  <c r="B72" i="15" s="1"/>
  <c r="K72" i="15" s="1"/>
  <c r="L68" i="15"/>
  <c r="K68" i="15"/>
  <c r="L67" i="15"/>
  <c r="L66" i="15" s="1"/>
  <c r="K67" i="15"/>
  <c r="K66" i="15" s="1"/>
  <c r="G66" i="15"/>
  <c r="D66" i="15"/>
  <c r="C66" i="15"/>
  <c r="B66" i="15"/>
  <c r="L65" i="15"/>
  <c r="K65" i="15"/>
  <c r="L64" i="15"/>
  <c r="K64" i="15"/>
  <c r="L63" i="15"/>
  <c r="K63" i="15"/>
  <c r="K62" i="15" s="1"/>
  <c r="K61" i="15" s="1"/>
  <c r="G62" i="15"/>
  <c r="G61" i="15" s="1"/>
  <c r="G60" i="15" s="1"/>
  <c r="G77" i="15" s="1"/>
  <c r="D62" i="15"/>
  <c r="D61" i="15" s="1"/>
  <c r="D60" i="15" s="1"/>
  <c r="D77" i="15" s="1"/>
  <c r="C62" i="15"/>
  <c r="C61" i="15" s="1"/>
  <c r="B62" i="15"/>
  <c r="B61" i="15" s="1"/>
  <c r="B60" i="15" s="1"/>
  <c r="B77" i="15" s="1"/>
  <c r="K77" i="15" s="1"/>
  <c r="L59" i="15"/>
  <c r="K59" i="15"/>
  <c r="L58" i="15"/>
  <c r="K58" i="15"/>
  <c r="L57" i="15"/>
  <c r="K57" i="15"/>
  <c r="L56" i="15"/>
  <c r="K56" i="15"/>
  <c r="L55" i="15"/>
  <c r="K55" i="15"/>
  <c r="L54" i="15"/>
  <c r="K54" i="15"/>
  <c r="L53" i="15"/>
  <c r="K53" i="15"/>
  <c r="L52" i="15"/>
  <c r="K52" i="15"/>
  <c r="L51" i="15"/>
  <c r="K51" i="15"/>
  <c r="L50" i="15"/>
  <c r="K50" i="15"/>
  <c r="L49" i="15"/>
  <c r="K49" i="15"/>
  <c r="L48" i="15"/>
  <c r="K48" i="15"/>
  <c r="L47" i="15"/>
  <c r="K47" i="15"/>
  <c r="L46" i="15"/>
  <c r="K46" i="15"/>
  <c r="L45" i="15"/>
  <c r="K45" i="15"/>
  <c r="L44" i="15"/>
  <c r="K44" i="15"/>
  <c r="L43" i="15"/>
  <c r="K43" i="15"/>
  <c r="L42" i="15"/>
  <c r="K42" i="15"/>
  <c r="L41" i="15"/>
  <c r="K41" i="15"/>
  <c r="L40" i="15"/>
  <c r="K40" i="15"/>
  <c r="L39" i="15"/>
  <c r="K39" i="15"/>
  <c r="L38" i="15"/>
  <c r="K38" i="15"/>
  <c r="L37" i="15"/>
  <c r="L36" i="15" s="1"/>
  <c r="K37" i="15"/>
  <c r="K36" i="15" s="1"/>
  <c r="G36" i="15"/>
  <c r="D36" i="15"/>
  <c r="C36" i="15"/>
  <c r="B36" i="15"/>
  <c r="L35" i="15"/>
  <c r="K35" i="15"/>
  <c r="L34" i="15"/>
  <c r="K34" i="15"/>
  <c r="K33" i="15" s="1"/>
  <c r="G33" i="15"/>
  <c r="D33" i="15"/>
  <c r="C33" i="15"/>
  <c r="B33" i="15"/>
  <c r="L32" i="15"/>
  <c r="K32" i="15"/>
  <c r="L31" i="15"/>
  <c r="K31" i="15"/>
  <c r="L30" i="15"/>
  <c r="K30" i="15"/>
  <c r="K28" i="15" s="1"/>
  <c r="L29" i="15"/>
  <c r="L28" i="15" s="1"/>
  <c r="K29" i="15"/>
  <c r="G28" i="15"/>
  <c r="D28" i="15"/>
  <c r="C28" i="15"/>
  <c r="B28" i="15"/>
  <c r="L27" i="15"/>
  <c r="K27" i="15"/>
  <c r="L26" i="15"/>
  <c r="K26" i="15"/>
  <c r="L25" i="15"/>
  <c r="K25" i="15"/>
  <c r="L24" i="15"/>
  <c r="K24" i="15"/>
  <c r="L23" i="15"/>
  <c r="K23" i="15"/>
  <c r="L22" i="15"/>
  <c r="K22" i="15"/>
  <c r="L21" i="15"/>
  <c r="K21" i="15"/>
  <c r="L20" i="15"/>
  <c r="K20" i="15"/>
  <c r="K19" i="15" s="1"/>
  <c r="G19" i="15"/>
  <c r="D19" i="15"/>
  <c r="C19" i="15"/>
  <c r="B19" i="15"/>
  <c r="L18" i="15"/>
  <c r="K18" i="15"/>
  <c r="G17" i="15"/>
  <c r="L16" i="15"/>
  <c r="K16" i="15"/>
  <c r="L15" i="15"/>
  <c r="K15" i="15"/>
  <c r="L14" i="15"/>
  <c r="K14" i="15"/>
  <c r="L13" i="15"/>
  <c r="K13" i="15"/>
  <c r="L12" i="15"/>
  <c r="K12" i="15"/>
  <c r="L11" i="15"/>
  <c r="K11" i="15"/>
  <c r="L10" i="15"/>
  <c r="K10" i="15"/>
  <c r="L9" i="15"/>
  <c r="K9" i="15"/>
  <c r="L8" i="15"/>
  <c r="K8" i="15"/>
  <c r="L7" i="15"/>
  <c r="K7" i="15"/>
  <c r="G6" i="15"/>
  <c r="G5" i="15" s="1"/>
  <c r="D6" i="15"/>
  <c r="D5" i="15" s="1"/>
  <c r="C6" i="15"/>
  <c r="C5" i="15" s="1"/>
  <c r="B6" i="15"/>
  <c r="B5" i="15" s="1"/>
  <c r="M94" i="14"/>
  <c r="L94" i="14"/>
  <c r="L92" i="14" s="1"/>
  <c r="K94" i="14"/>
  <c r="M93" i="14"/>
  <c r="L93" i="14"/>
  <c r="K93" i="14"/>
  <c r="K92" i="14" s="1"/>
  <c r="M91" i="14"/>
  <c r="L91" i="14"/>
  <c r="L89" i="14" s="1"/>
  <c r="K91" i="14"/>
  <c r="M90" i="14"/>
  <c r="L90" i="14"/>
  <c r="K90" i="14"/>
  <c r="C85" i="14"/>
  <c r="M88" i="14"/>
  <c r="L88" i="14"/>
  <c r="K88" i="14"/>
  <c r="M87" i="14"/>
  <c r="L87" i="14"/>
  <c r="K87" i="14"/>
  <c r="D85" i="14"/>
  <c r="M83" i="14"/>
  <c r="L83" i="14"/>
  <c r="K83" i="14"/>
  <c r="M81" i="14"/>
  <c r="L81" i="14"/>
  <c r="K81" i="14"/>
  <c r="M80" i="14"/>
  <c r="L80" i="14"/>
  <c r="K80" i="14"/>
  <c r="E79" i="14"/>
  <c r="D79" i="14"/>
  <c r="M79" i="14" s="1"/>
  <c r="C79" i="14"/>
  <c r="L79" i="14" s="1"/>
  <c r="B79" i="14"/>
  <c r="K79" i="14" s="1"/>
  <c r="E75" i="14"/>
  <c r="D75" i="14"/>
  <c r="M75" i="14" s="1"/>
  <c r="C75" i="14"/>
  <c r="L75" i="14" s="1"/>
  <c r="B75" i="14"/>
  <c r="K75" i="14" s="1"/>
  <c r="E74" i="14"/>
  <c r="D74" i="14"/>
  <c r="M74" i="14" s="1"/>
  <c r="C74" i="14"/>
  <c r="L74" i="14" s="1"/>
  <c r="B74" i="14"/>
  <c r="K74" i="14" s="1"/>
  <c r="E73" i="14"/>
  <c r="D73" i="14"/>
  <c r="M73" i="14" s="1"/>
  <c r="C73" i="14"/>
  <c r="L73" i="14" s="1"/>
  <c r="B73" i="14"/>
  <c r="K73" i="14" s="1"/>
  <c r="E72" i="14"/>
  <c r="D72" i="14"/>
  <c r="M72" i="14" s="1"/>
  <c r="C72" i="14"/>
  <c r="L72" i="14" s="1"/>
  <c r="B72" i="14"/>
  <c r="K72" i="14" s="1"/>
  <c r="M71" i="14"/>
  <c r="L71" i="14"/>
  <c r="E70" i="14"/>
  <c r="D70" i="14"/>
  <c r="M70" i="14" s="1"/>
  <c r="C70" i="14"/>
  <c r="L70" i="14" s="1"/>
  <c r="B70" i="14"/>
  <c r="K70" i="14" s="1"/>
  <c r="M67" i="14"/>
  <c r="L67" i="14"/>
  <c r="K67" i="14"/>
  <c r="M66" i="14"/>
  <c r="M65" i="14" s="1"/>
  <c r="L66" i="14"/>
  <c r="L65" i="14" s="1"/>
  <c r="K66" i="14"/>
  <c r="K65" i="14" s="1"/>
  <c r="E65" i="14"/>
  <c r="D65" i="14"/>
  <c r="C65" i="14"/>
  <c r="B65" i="14"/>
  <c r="M64" i="14"/>
  <c r="L64" i="14"/>
  <c r="K64" i="14"/>
  <c r="M63" i="14"/>
  <c r="L63" i="14"/>
  <c r="K63" i="14"/>
  <c r="K62" i="14" s="1"/>
  <c r="K61" i="14" s="1"/>
  <c r="E62" i="14"/>
  <c r="E61" i="14" s="1"/>
  <c r="D62" i="14"/>
  <c r="C62" i="14"/>
  <c r="C61" i="14" s="1"/>
  <c r="C60" i="14" s="1"/>
  <c r="C76" i="14" s="1"/>
  <c r="B62" i="14"/>
  <c r="B61" i="14" s="1"/>
  <c r="D61" i="14"/>
  <c r="D60" i="14" s="1"/>
  <c r="D76" i="14" s="1"/>
  <c r="M59" i="14"/>
  <c r="L59" i="14"/>
  <c r="K59" i="14"/>
  <c r="M58" i="14"/>
  <c r="L58" i="14"/>
  <c r="K58" i="14"/>
  <c r="M57" i="14"/>
  <c r="L57" i="14"/>
  <c r="K57" i="14"/>
  <c r="M56" i="14"/>
  <c r="L56" i="14"/>
  <c r="K56" i="14"/>
  <c r="M55" i="14"/>
  <c r="L55" i="14"/>
  <c r="K55" i="14"/>
  <c r="M54" i="14"/>
  <c r="L54" i="14"/>
  <c r="K54" i="14"/>
  <c r="M53" i="14"/>
  <c r="L53" i="14"/>
  <c r="K53" i="14"/>
  <c r="M52" i="14"/>
  <c r="L52" i="14"/>
  <c r="K52" i="14"/>
  <c r="M51" i="14"/>
  <c r="L51" i="14"/>
  <c r="K51" i="14"/>
  <c r="M50" i="14"/>
  <c r="L50" i="14"/>
  <c r="K50" i="14"/>
  <c r="M49" i="14"/>
  <c r="L49" i="14"/>
  <c r="K49" i="14"/>
  <c r="M48" i="14"/>
  <c r="L48" i="14"/>
  <c r="K48" i="14"/>
  <c r="M47" i="14"/>
  <c r="L47" i="14"/>
  <c r="K47" i="14"/>
  <c r="M46" i="14"/>
  <c r="L46" i="14"/>
  <c r="K46" i="14"/>
  <c r="M45" i="14"/>
  <c r="L45" i="14"/>
  <c r="K45" i="14"/>
  <c r="M44" i="14"/>
  <c r="L44" i="14"/>
  <c r="K44" i="14"/>
  <c r="M43" i="14"/>
  <c r="L43" i="14"/>
  <c r="K43" i="14"/>
  <c r="M42" i="14"/>
  <c r="L42" i="14"/>
  <c r="K42" i="14"/>
  <c r="M41" i="14"/>
  <c r="L41" i="14"/>
  <c r="K41" i="14"/>
  <c r="M40" i="14"/>
  <c r="L40" i="14"/>
  <c r="K40" i="14"/>
  <c r="M39" i="14"/>
  <c r="L39" i="14"/>
  <c r="K39" i="14"/>
  <c r="M38" i="14"/>
  <c r="L38" i="14"/>
  <c r="K38" i="14"/>
  <c r="M37" i="14"/>
  <c r="M36" i="14" s="1"/>
  <c r="L37" i="14"/>
  <c r="K37" i="14"/>
  <c r="E36" i="14"/>
  <c r="D36" i="14"/>
  <c r="C36" i="14"/>
  <c r="B36" i="14"/>
  <c r="M35" i="14"/>
  <c r="L35" i="14"/>
  <c r="K35" i="14"/>
  <c r="M34" i="14"/>
  <c r="L34" i="14"/>
  <c r="K34" i="14"/>
  <c r="E33" i="14"/>
  <c r="D33" i="14"/>
  <c r="C33" i="14"/>
  <c r="B33" i="14"/>
  <c r="M32" i="14"/>
  <c r="L32" i="14"/>
  <c r="K32" i="14"/>
  <c r="M31" i="14"/>
  <c r="L31" i="14"/>
  <c r="K31" i="14"/>
  <c r="M30" i="14"/>
  <c r="L30" i="14"/>
  <c r="K30" i="14"/>
  <c r="M29" i="14"/>
  <c r="L29" i="14"/>
  <c r="K29" i="14"/>
  <c r="K28" i="14" s="1"/>
  <c r="E28" i="14"/>
  <c r="D28" i="14"/>
  <c r="C28" i="14"/>
  <c r="B28" i="14"/>
  <c r="M27" i="14"/>
  <c r="L27" i="14"/>
  <c r="K27" i="14"/>
  <c r="M26" i="14"/>
  <c r="L26" i="14"/>
  <c r="K26" i="14"/>
  <c r="M25" i="14"/>
  <c r="L25" i="14"/>
  <c r="K25" i="14"/>
  <c r="M24" i="14"/>
  <c r="L24" i="14"/>
  <c r="K24" i="14"/>
  <c r="M23" i="14"/>
  <c r="L23" i="14"/>
  <c r="K23" i="14"/>
  <c r="M22" i="14"/>
  <c r="L22" i="14"/>
  <c r="K22" i="14"/>
  <c r="M21" i="14"/>
  <c r="L21" i="14"/>
  <c r="K21" i="14"/>
  <c r="M20" i="14"/>
  <c r="M19" i="14" s="1"/>
  <c r="L20" i="14"/>
  <c r="K20" i="14"/>
  <c r="E19" i="14"/>
  <c r="E69" i="14" s="1"/>
  <c r="D19" i="14"/>
  <c r="C19" i="14"/>
  <c r="B19" i="14"/>
  <c r="B69" i="14" s="1"/>
  <c r="K69" i="14" s="1"/>
  <c r="M18" i="14"/>
  <c r="L18" i="14"/>
  <c r="K18" i="14"/>
  <c r="E17" i="14"/>
  <c r="M16" i="14"/>
  <c r="L16" i="14"/>
  <c r="K16" i="14"/>
  <c r="M15" i="14"/>
  <c r="L15" i="14"/>
  <c r="K15" i="14"/>
  <c r="M14" i="14"/>
  <c r="L14" i="14"/>
  <c r="K14" i="14"/>
  <c r="M13" i="14"/>
  <c r="L13" i="14"/>
  <c r="K13" i="14"/>
  <c r="M12" i="14"/>
  <c r="L12" i="14"/>
  <c r="K12" i="14"/>
  <c r="M11" i="14"/>
  <c r="L11" i="14"/>
  <c r="K11" i="14"/>
  <c r="M10" i="14"/>
  <c r="L10" i="14"/>
  <c r="K10" i="14"/>
  <c r="M9" i="14"/>
  <c r="L9" i="14"/>
  <c r="K9" i="14"/>
  <c r="M8" i="14"/>
  <c r="L8" i="14"/>
  <c r="L6" i="14" s="1"/>
  <c r="L5" i="14" s="1"/>
  <c r="K8" i="14"/>
  <c r="M7" i="14"/>
  <c r="L7" i="14"/>
  <c r="K7" i="14"/>
  <c r="K6" i="14" s="1"/>
  <c r="K5" i="14" s="1"/>
  <c r="E6" i="14"/>
  <c r="D6" i="14"/>
  <c r="D5" i="14" s="1"/>
  <c r="C6" i="14"/>
  <c r="C5" i="14" s="1"/>
  <c r="B6" i="14"/>
  <c r="B5" i="14" s="1"/>
  <c r="E5" i="14"/>
  <c r="E69" i="9"/>
  <c r="D69" i="9"/>
  <c r="C69" i="9"/>
  <c r="E70" i="10"/>
  <c r="D70" i="10"/>
  <c r="C70" i="10"/>
  <c r="B70" i="10"/>
  <c r="B69" i="9"/>
  <c r="I49" i="9"/>
  <c r="J49" i="9"/>
  <c r="K49" i="9"/>
  <c r="L49" i="9"/>
  <c r="I49" i="10"/>
  <c r="J49" i="10"/>
  <c r="K49" i="10"/>
  <c r="L49" i="10"/>
  <c r="E74" i="10"/>
  <c r="D74" i="10"/>
  <c r="C74" i="10"/>
  <c r="B74" i="10"/>
  <c r="E73" i="9"/>
  <c r="D73" i="9"/>
  <c r="C73" i="9"/>
  <c r="B73" i="9"/>
  <c r="H46" i="13"/>
  <c r="G46" i="13"/>
  <c r="F46" i="13"/>
  <c r="E46" i="13"/>
  <c r="D46" i="13"/>
  <c r="C46" i="13"/>
  <c r="B46" i="13"/>
  <c r="H73" i="1"/>
  <c r="G73" i="1"/>
  <c r="F73" i="1"/>
  <c r="E73" i="1"/>
  <c r="D73" i="1"/>
  <c r="C73" i="1"/>
  <c r="B73" i="1"/>
  <c r="B36" i="1"/>
  <c r="C36" i="1"/>
  <c r="D36" i="1"/>
  <c r="E36" i="1"/>
  <c r="F36" i="1"/>
  <c r="G36" i="1"/>
  <c r="H36" i="1"/>
  <c r="C70" i="15" l="1"/>
  <c r="L70" i="15" s="1"/>
  <c r="D70" i="15"/>
  <c r="K6" i="15"/>
  <c r="K5" i="15" s="1"/>
  <c r="L19" i="15"/>
  <c r="B70" i="15"/>
  <c r="K70" i="15" s="1"/>
  <c r="B17" i="15"/>
  <c r="B69" i="15" s="1"/>
  <c r="B78" i="15" s="1"/>
  <c r="G70" i="15"/>
  <c r="K17" i="15"/>
  <c r="L62" i="15"/>
  <c r="L61" i="15" s="1"/>
  <c r="L60" i="15" s="1"/>
  <c r="C60" i="15"/>
  <c r="C77" i="15" s="1"/>
  <c r="L77" i="15" s="1"/>
  <c r="L6" i="15"/>
  <c r="L5" i="15" s="1"/>
  <c r="L33" i="15"/>
  <c r="L17" i="15"/>
  <c r="G69" i="15"/>
  <c r="G78" i="15" s="1"/>
  <c r="K60" i="15"/>
  <c r="D17" i="15"/>
  <c r="D69" i="15" s="1"/>
  <c r="D78" i="15" s="1"/>
  <c r="P68" i="14"/>
  <c r="P60" i="14"/>
  <c r="P76" i="14" s="1"/>
  <c r="O68" i="14"/>
  <c r="O77" i="14" s="1"/>
  <c r="N85" i="14"/>
  <c r="N17" i="14"/>
  <c r="N68" i="14" s="1"/>
  <c r="N77" i="14" s="1"/>
  <c r="L86" i="14"/>
  <c r="M86" i="14"/>
  <c r="K89" i="14"/>
  <c r="E60" i="14"/>
  <c r="E76" i="14" s="1"/>
  <c r="G60" i="14"/>
  <c r="G76" i="14" s="1"/>
  <c r="B60" i="14"/>
  <c r="B76" i="14" s="1"/>
  <c r="L62" i="14"/>
  <c r="L61" i="14" s="1"/>
  <c r="L60" i="14" s="1"/>
  <c r="L76" i="14" s="1"/>
  <c r="K33" i="14"/>
  <c r="L33" i="14"/>
  <c r="L28" i="14"/>
  <c r="K19" i="14"/>
  <c r="L19" i="14"/>
  <c r="M17" i="14"/>
  <c r="L36" i="14"/>
  <c r="M62" i="14"/>
  <c r="M61" i="14" s="1"/>
  <c r="B85" i="14"/>
  <c r="F60" i="14"/>
  <c r="F76" i="14" s="1"/>
  <c r="M92" i="14"/>
  <c r="M85" i="14" s="1"/>
  <c r="G69" i="14"/>
  <c r="K36" i="14"/>
  <c r="M33" i="14"/>
  <c r="E85" i="14"/>
  <c r="M89" i="14"/>
  <c r="E68" i="14"/>
  <c r="E77" i="14" s="1"/>
  <c r="K17" i="14"/>
  <c r="F68" i="14"/>
  <c r="G17" i="14"/>
  <c r="G68" i="14" s="1"/>
  <c r="G77" i="14" s="1"/>
  <c r="B17" i="14"/>
  <c r="B68" i="14" s="1"/>
  <c r="C69" i="14"/>
  <c r="L69" i="14" s="1"/>
  <c r="C17" i="14"/>
  <c r="C68" i="14" s="1"/>
  <c r="C77" i="14" s="1"/>
  <c r="D69" i="14"/>
  <c r="M69" i="14" s="1"/>
  <c r="L85" i="14"/>
  <c r="M60" i="14"/>
  <c r="M76" i="14" s="1"/>
  <c r="L17" i="14"/>
  <c r="M28" i="14"/>
  <c r="M68" i="14" s="1"/>
  <c r="M6" i="14"/>
  <c r="M5" i="14" s="1"/>
  <c r="K86" i="14"/>
  <c r="K85" i="14" s="1"/>
  <c r="K60" i="14"/>
  <c r="K76" i="14" s="1"/>
  <c r="B71" i="14"/>
  <c r="K71" i="14" s="1"/>
  <c r="K71" i="15"/>
  <c r="D17" i="14"/>
  <c r="D68" i="14" s="1"/>
  <c r="D77" i="14" s="1"/>
  <c r="C17" i="15"/>
  <c r="C69" i="15" s="1"/>
  <c r="C78" i="15" l="1"/>
  <c r="K69" i="15"/>
  <c r="K78" i="15" s="1"/>
  <c r="L69" i="15"/>
  <c r="L78" i="15" s="1"/>
  <c r="P77" i="14"/>
  <c r="B77" i="14"/>
  <c r="M77" i="14"/>
  <c r="L68" i="14"/>
  <c r="L77" i="14" s="1"/>
  <c r="K68" i="14"/>
  <c r="F77" i="14"/>
  <c r="K77" i="14"/>
  <c r="M70" i="11" l="1"/>
  <c r="Q50" i="11"/>
  <c r="P50" i="11"/>
  <c r="O50" i="11"/>
  <c r="N50" i="11"/>
  <c r="B70" i="11"/>
  <c r="C70" i="11"/>
  <c r="H70" i="11"/>
  <c r="G70" i="11"/>
  <c r="F70" i="11"/>
  <c r="E70" i="11"/>
  <c r="D70" i="11"/>
  <c r="H70" i="12"/>
  <c r="G70" i="12"/>
  <c r="F70" i="12"/>
  <c r="E70" i="12"/>
  <c r="D70" i="12"/>
  <c r="H74" i="12"/>
  <c r="G74" i="12"/>
  <c r="F74" i="12"/>
  <c r="E74" i="12"/>
  <c r="D74" i="12"/>
  <c r="C74" i="12"/>
  <c r="B74" i="12"/>
  <c r="H19" i="12"/>
  <c r="G19" i="12"/>
  <c r="F19" i="12"/>
  <c r="E19" i="12"/>
  <c r="D19" i="12"/>
  <c r="C19" i="12"/>
  <c r="B19" i="12"/>
  <c r="F86" i="11"/>
  <c r="B86" i="11"/>
  <c r="E86" i="11"/>
  <c r="H86" i="11"/>
  <c r="G86" i="11"/>
  <c r="D86" i="11"/>
  <c r="C86" i="11"/>
  <c r="H36" i="12"/>
  <c r="G36" i="12"/>
  <c r="F36" i="12"/>
  <c r="E36" i="12"/>
  <c r="D36" i="12"/>
  <c r="C36" i="12"/>
  <c r="H46" i="3"/>
  <c r="G46" i="3"/>
  <c r="F46" i="3"/>
  <c r="E46" i="3"/>
  <c r="D46" i="3"/>
  <c r="C46" i="3"/>
  <c r="B46" i="3"/>
  <c r="H30" i="3"/>
  <c r="G30" i="3"/>
  <c r="F30" i="3"/>
  <c r="E30" i="3"/>
  <c r="D30" i="3"/>
  <c r="C30" i="3"/>
  <c r="B30" i="3"/>
  <c r="H25" i="3"/>
  <c r="G25" i="3"/>
  <c r="F25" i="3"/>
  <c r="E25" i="3"/>
  <c r="D25" i="3"/>
  <c r="C25" i="3"/>
  <c r="B25" i="3"/>
  <c r="H16" i="3"/>
  <c r="H14" i="3" s="1"/>
  <c r="G16" i="3"/>
  <c r="G14" i="3" s="1"/>
  <c r="F16" i="3"/>
  <c r="E16" i="3"/>
  <c r="E14" i="3" s="1"/>
  <c r="D16" i="3"/>
  <c r="D14" i="3" s="1"/>
  <c r="C16" i="3"/>
  <c r="B16" i="3"/>
  <c r="F14" i="3"/>
  <c r="C14" i="3"/>
  <c r="B14" i="3"/>
  <c r="H6" i="3"/>
  <c r="H5" i="3" s="1"/>
  <c r="G6" i="3"/>
  <c r="F6" i="3"/>
  <c r="E6" i="3"/>
  <c r="E5" i="3" s="1"/>
  <c r="D6" i="3"/>
  <c r="D5" i="3" s="1"/>
  <c r="C6" i="3"/>
  <c r="B6" i="3"/>
  <c r="G5" i="3"/>
  <c r="F5" i="3"/>
  <c r="C5" i="3"/>
  <c r="B5" i="3"/>
  <c r="B50" i="3"/>
  <c r="D34" i="3"/>
  <c r="E34" i="3"/>
  <c r="F34" i="3"/>
  <c r="G34" i="3"/>
  <c r="H34" i="3"/>
  <c r="G85" i="1"/>
  <c r="B85" i="1"/>
  <c r="F85" i="1"/>
  <c r="H85" i="1"/>
  <c r="E85" i="1"/>
  <c r="D85" i="1"/>
  <c r="C85" i="1"/>
  <c r="H79" i="1"/>
  <c r="G79" i="1"/>
  <c r="F79" i="1"/>
  <c r="E79" i="1"/>
  <c r="D79" i="1"/>
  <c r="C79" i="1"/>
  <c r="B79" i="1"/>
  <c r="H65" i="1"/>
  <c r="G65" i="1"/>
  <c r="F65" i="1"/>
  <c r="E65" i="1"/>
  <c r="D65" i="1"/>
  <c r="C65" i="1"/>
  <c r="B65" i="1"/>
  <c r="H62" i="1"/>
  <c r="H61" i="1" s="1"/>
  <c r="G62" i="1"/>
  <c r="G61" i="1" s="1"/>
  <c r="G60" i="1" s="1"/>
  <c r="F62" i="1"/>
  <c r="F61" i="1" s="1"/>
  <c r="F60" i="1" s="1"/>
  <c r="E62" i="1"/>
  <c r="D62" i="1"/>
  <c r="D61" i="1" s="1"/>
  <c r="C62" i="1"/>
  <c r="C61" i="1" s="1"/>
  <c r="B62" i="1"/>
  <c r="B61" i="1" s="1"/>
  <c r="B60" i="1" s="1"/>
  <c r="E61" i="1"/>
  <c r="E60" i="1" s="1"/>
  <c r="H33" i="1"/>
  <c r="G33" i="1"/>
  <c r="F33" i="1"/>
  <c r="E33" i="1"/>
  <c r="D33" i="1"/>
  <c r="C33" i="1"/>
  <c r="B33" i="1"/>
  <c r="H28" i="1"/>
  <c r="G28" i="1"/>
  <c r="F28" i="1"/>
  <c r="E28" i="1"/>
  <c r="D28" i="1"/>
  <c r="C28" i="1"/>
  <c r="B28" i="1"/>
  <c r="H19" i="1"/>
  <c r="H17" i="1" s="1"/>
  <c r="G19" i="1"/>
  <c r="F19" i="1"/>
  <c r="F17" i="1" s="1"/>
  <c r="E19" i="1"/>
  <c r="E17" i="1" s="1"/>
  <c r="D19" i="1"/>
  <c r="D17" i="1" s="1"/>
  <c r="C19" i="1"/>
  <c r="C17" i="1" s="1"/>
  <c r="B19" i="1"/>
  <c r="B17" i="1" s="1"/>
  <c r="G17" i="1"/>
  <c r="H6" i="1"/>
  <c r="H5" i="1" s="1"/>
  <c r="G6" i="1"/>
  <c r="G5" i="1" s="1"/>
  <c r="F6" i="1"/>
  <c r="F5" i="1" s="1"/>
  <c r="E6" i="1"/>
  <c r="D6" i="1"/>
  <c r="C6" i="1"/>
  <c r="C5" i="1" s="1"/>
  <c r="B6" i="1"/>
  <c r="E5" i="1"/>
  <c r="D5" i="1"/>
  <c r="B5" i="1"/>
  <c r="M19" i="11"/>
  <c r="H60" i="1" l="1"/>
  <c r="D60" i="1"/>
  <c r="C60" i="1"/>
  <c r="H49" i="3"/>
  <c r="C34" i="3"/>
  <c r="C49" i="3" s="1"/>
  <c r="C50" i="3"/>
  <c r="F50" i="3"/>
  <c r="G50" i="3"/>
  <c r="B34" i="3"/>
  <c r="B49" i="3" s="1"/>
  <c r="E50" i="3"/>
  <c r="H50" i="3"/>
  <c r="F49" i="3"/>
  <c r="G49" i="3"/>
  <c r="E49" i="3"/>
  <c r="D49" i="3"/>
  <c r="D50" i="3"/>
  <c r="E72" i="9"/>
  <c r="D72" i="9"/>
  <c r="C72" i="9"/>
  <c r="B72" i="9"/>
  <c r="E36" i="9"/>
  <c r="D36" i="9"/>
  <c r="C36" i="9"/>
  <c r="B36" i="9"/>
  <c r="E92" i="9"/>
  <c r="D92" i="9"/>
  <c r="C92" i="9"/>
  <c r="B92" i="9"/>
  <c r="E89" i="9"/>
  <c r="D89" i="9"/>
  <c r="C89" i="9"/>
  <c r="B89" i="9"/>
  <c r="E86" i="9"/>
  <c r="E85" i="9" s="1"/>
  <c r="D86" i="9"/>
  <c r="C86" i="9"/>
  <c r="B86" i="9"/>
  <c r="B85" i="9" s="1"/>
  <c r="D85" i="9"/>
  <c r="C85" i="9"/>
  <c r="H69" i="1"/>
  <c r="G69" i="1"/>
  <c r="F69" i="1"/>
  <c r="E69" i="1"/>
  <c r="D69" i="1"/>
  <c r="E36" i="10"/>
  <c r="D36" i="10"/>
  <c r="C36" i="10"/>
  <c r="B36" i="10"/>
  <c r="E73" i="10"/>
  <c r="D73" i="10"/>
  <c r="C73" i="10"/>
  <c r="B73" i="10"/>
  <c r="H75" i="1" l="1"/>
  <c r="G75" i="1"/>
  <c r="F75" i="1"/>
  <c r="E75" i="1"/>
  <c r="D75" i="1"/>
  <c r="C75" i="1"/>
  <c r="B75" i="1"/>
  <c r="H74" i="1"/>
  <c r="G74" i="1"/>
  <c r="F74" i="1"/>
  <c r="E74" i="1"/>
  <c r="D74" i="1"/>
  <c r="C74" i="1"/>
  <c r="B74" i="1"/>
  <c r="F72" i="1"/>
  <c r="E72" i="1"/>
  <c r="D72" i="1"/>
  <c r="C72" i="1"/>
  <c r="B72" i="1"/>
  <c r="B70" i="1"/>
  <c r="B71" i="1" s="1"/>
  <c r="E76" i="1"/>
  <c r="D76" i="1"/>
  <c r="C76" i="1"/>
  <c r="B76" i="1"/>
  <c r="H70" i="1"/>
  <c r="G70" i="1"/>
  <c r="F70" i="1"/>
  <c r="E70" i="1"/>
  <c r="C70" i="1"/>
  <c r="C71" i="1" s="1"/>
  <c r="G72" i="1"/>
  <c r="C69" i="1"/>
  <c r="B69" i="1"/>
  <c r="F76" i="1" l="1"/>
  <c r="H76" i="1"/>
  <c r="G76" i="1"/>
  <c r="E68" i="1"/>
  <c r="E77" i="1" s="1"/>
  <c r="F68" i="1"/>
  <c r="F77" i="1" s="1"/>
  <c r="G68" i="1"/>
  <c r="C68" i="1"/>
  <c r="C77" i="1" s="1"/>
  <c r="D68" i="1"/>
  <c r="D77" i="1" s="1"/>
  <c r="H68" i="1"/>
  <c r="B68" i="1"/>
  <c r="B77" i="1" s="1"/>
  <c r="D70" i="1"/>
  <c r="H72" i="1"/>
  <c r="H66" i="11"/>
  <c r="G66" i="11"/>
  <c r="F66" i="11"/>
  <c r="E66" i="11"/>
  <c r="D66" i="11"/>
  <c r="C66" i="11"/>
  <c r="B66" i="11"/>
  <c r="H63" i="11"/>
  <c r="H62" i="11" s="1"/>
  <c r="G63" i="11"/>
  <c r="G62" i="11" s="1"/>
  <c r="F63" i="11"/>
  <c r="F62" i="11" s="1"/>
  <c r="E63" i="11"/>
  <c r="E62" i="11" s="1"/>
  <c r="D63" i="11"/>
  <c r="D62" i="11" s="1"/>
  <c r="C63" i="11"/>
  <c r="C62" i="11" s="1"/>
  <c r="B63" i="11"/>
  <c r="B62" i="11" s="1"/>
  <c r="E37" i="11"/>
  <c r="F37" i="11"/>
  <c r="H37" i="11"/>
  <c r="C37" i="11"/>
  <c r="B37" i="11"/>
  <c r="H33" i="11"/>
  <c r="G33" i="11"/>
  <c r="F33" i="11"/>
  <c r="E33" i="11"/>
  <c r="D33" i="11"/>
  <c r="C33" i="11"/>
  <c r="B33" i="11"/>
  <c r="H28" i="11"/>
  <c r="G28" i="11"/>
  <c r="F28" i="11"/>
  <c r="E28" i="11"/>
  <c r="D28" i="11"/>
  <c r="C28" i="11"/>
  <c r="B28" i="11"/>
  <c r="H19" i="11"/>
  <c r="G19" i="11"/>
  <c r="F19" i="11"/>
  <c r="E19" i="11"/>
  <c r="D19" i="11"/>
  <c r="C19" i="11"/>
  <c r="C17" i="11" s="1"/>
  <c r="B19" i="11"/>
  <c r="B17" i="11" s="1"/>
  <c r="H6" i="11"/>
  <c r="G6" i="11"/>
  <c r="G5" i="11" s="1"/>
  <c r="F6" i="11"/>
  <c r="F5" i="11" s="1"/>
  <c r="E6" i="11"/>
  <c r="E5" i="11" s="1"/>
  <c r="D6" i="11"/>
  <c r="C6" i="11"/>
  <c r="C5" i="11" s="1"/>
  <c r="B6" i="11"/>
  <c r="B5" i="11" s="1"/>
  <c r="H66" i="12"/>
  <c r="G66" i="12"/>
  <c r="F66" i="12"/>
  <c r="E66" i="12"/>
  <c r="D66" i="12"/>
  <c r="C66" i="12"/>
  <c r="B66" i="12"/>
  <c r="H62" i="12"/>
  <c r="H61" i="12" s="1"/>
  <c r="G62" i="12"/>
  <c r="G61" i="12" s="1"/>
  <c r="F62" i="12"/>
  <c r="F61" i="12" s="1"/>
  <c r="E62" i="12"/>
  <c r="E61" i="12" s="1"/>
  <c r="D62" i="12"/>
  <c r="D61" i="12" s="1"/>
  <c r="D60" i="12" s="1"/>
  <c r="C62" i="12"/>
  <c r="C61" i="12" s="1"/>
  <c r="B62" i="12"/>
  <c r="B61" i="12" s="1"/>
  <c r="G33" i="12"/>
  <c r="F33" i="12"/>
  <c r="E33" i="12"/>
  <c r="D33" i="12"/>
  <c r="C33" i="12"/>
  <c r="B33" i="12"/>
  <c r="H28" i="12"/>
  <c r="F28" i="12"/>
  <c r="E28" i="12"/>
  <c r="C28" i="12"/>
  <c r="B28" i="12"/>
  <c r="C17" i="12"/>
  <c r="B17" i="12"/>
  <c r="H6" i="12"/>
  <c r="H5" i="12" s="1"/>
  <c r="G6" i="12"/>
  <c r="G5" i="12" s="1"/>
  <c r="F6" i="12"/>
  <c r="F5" i="12" s="1"/>
  <c r="E6" i="12"/>
  <c r="E5" i="12" s="1"/>
  <c r="D6" i="12"/>
  <c r="D5" i="12" s="1"/>
  <c r="C6" i="12"/>
  <c r="C5" i="12" s="1"/>
  <c r="B6" i="12"/>
  <c r="H77" i="1" l="1"/>
  <c r="H5" i="11"/>
  <c r="C61" i="11"/>
  <c r="D17" i="12"/>
  <c r="D17" i="11"/>
  <c r="B61" i="11"/>
  <c r="D61" i="11"/>
  <c r="G77" i="1"/>
  <c r="C60" i="12"/>
  <c r="B60" i="12"/>
  <c r="E61" i="11"/>
  <c r="E17" i="11"/>
  <c r="F17" i="11"/>
  <c r="H17" i="11"/>
  <c r="G17" i="11"/>
  <c r="E17" i="12"/>
  <c r="G17" i="12"/>
  <c r="H17" i="12"/>
  <c r="F17" i="12"/>
  <c r="G61" i="11"/>
  <c r="H61" i="11"/>
  <c r="F61" i="11"/>
  <c r="H60" i="12"/>
  <c r="G60" i="12"/>
  <c r="E60" i="12"/>
  <c r="F60" i="12"/>
  <c r="H33" i="12"/>
  <c r="D28" i="12"/>
  <c r="G28" i="12"/>
  <c r="D37" i="11"/>
  <c r="D5" i="11"/>
  <c r="G37" i="11"/>
  <c r="B36" i="12"/>
  <c r="B5" i="12"/>
  <c r="H91" i="13" l="1"/>
  <c r="H90" i="13"/>
  <c r="H89" i="13" s="1"/>
  <c r="H88" i="13"/>
  <c r="H87" i="13"/>
  <c r="H86" i="13" s="1"/>
  <c r="H85" i="13"/>
  <c r="H84" i="13"/>
  <c r="H80" i="13"/>
  <c r="H78" i="13"/>
  <c r="H77" i="13"/>
  <c r="H64" i="13"/>
  <c r="H63" i="13"/>
  <c r="H62" i="13" s="1"/>
  <c r="H61" i="13"/>
  <c r="H60" i="13"/>
  <c r="H59" i="13" s="1"/>
  <c r="H58" i="13" s="1"/>
  <c r="H56" i="13"/>
  <c r="H55" i="13"/>
  <c r="H54" i="13"/>
  <c r="H53" i="13"/>
  <c r="H52" i="13"/>
  <c r="H51" i="13"/>
  <c r="H50" i="13"/>
  <c r="H49" i="13"/>
  <c r="H48" i="13"/>
  <c r="H47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2" i="13"/>
  <c r="H31" i="13"/>
  <c r="H29" i="13"/>
  <c r="H28" i="13"/>
  <c r="H27" i="13"/>
  <c r="H26" i="13"/>
  <c r="H24" i="13"/>
  <c r="H23" i="13"/>
  <c r="H22" i="13"/>
  <c r="H21" i="13"/>
  <c r="H20" i="13"/>
  <c r="H19" i="13"/>
  <c r="H18" i="13"/>
  <c r="H17" i="13"/>
  <c r="H15" i="13"/>
  <c r="H13" i="13"/>
  <c r="H12" i="13"/>
  <c r="H11" i="13"/>
  <c r="H10" i="13"/>
  <c r="H9" i="13"/>
  <c r="H8" i="13"/>
  <c r="H7" i="13"/>
  <c r="H6" i="13" l="1"/>
  <c r="H5" i="13" s="1"/>
  <c r="H83" i="13"/>
  <c r="H30" i="13"/>
  <c r="H76" i="13"/>
  <c r="H25" i="13"/>
  <c r="H57" i="13"/>
  <c r="H73" i="13" s="1"/>
  <c r="H16" i="13"/>
  <c r="H14" i="13" s="1"/>
  <c r="H82" i="13"/>
  <c r="Z95" i="11" l="1"/>
  <c r="Z94" i="11"/>
  <c r="Z93" i="11" s="1"/>
  <c r="Z92" i="11"/>
  <c r="Z91" i="11"/>
  <c r="Z90" i="11" s="1"/>
  <c r="Z89" i="11"/>
  <c r="Z88" i="11"/>
  <c r="Z84" i="11"/>
  <c r="Z82" i="11"/>
  <c r="Z81" i="11"/>
  <c r="Z68" i="11"/>
  <c r="Z67" i="11"/>
  <c r="Z66" i="11" s="1"/>
  <c r="Z65" i="11"/>
  <c r="Z64" i="11"/>
  <c r="Z60" i="11"/>
  <c r="Z59" i="11"/>
  <c r="Z58" i="11"/>
  <c r="Z57" i="11"/>
  <c r="Z56" i="11"/>
  <c r="Z55" i="11"/>
  <c r="Z54" i="11"/>
  <c r="Z53" i="11"/>
  <c r="Z51" i="11"/>
  <c r="Z49" i="11"/>
  <c r="Z48" i="11"/>
  <c r="Z47" i="11"/>
  <c r="Z46" i="11"/>
  <c r="Z45" i="11"/>
  <c r="Z44" i="11"/>
  <c r="Z43" i="11"/>
  <c r="Z42" i="11"/>
  <c r="Z41" i="11"/>
  <c r="Z40" i="11"/>
  <c r="Z39" i="11"/>
  <c r="Z38" i="11"/>
  <c r="Z36" i="11"/>
  <c r="Z35" i="11"/>
  <c r="Z34" i="11"/>
  <c r="Z32" i="11"/>
  <c r="Z31" i="11"/>
  <c r="Z30" i="11"/>
  <c r="Z29" i="11"/>
  <c r="Z27" i="11"/>
  <c r="Z26" i="11"/>
  <c r="Z25" i="11"/>
  <c r="Z24" i="11"/>
  <c r="Z23" i="11"/>
  <c r="Z22" i="11"/>
  <c r="Z21" i="11"/>
  <c r="Z20" i="11"/>
  <c r="Z18" i="11"/>
  <c r="Z16" i="11"/>
  <c r="Z15" i="11"/>
  <c r="Z14" i="11"/>
  <c r="Z13" i="11"/>
  <c r="Z12" i="11"/>
  <c r="Z11" i="11"/>
  <c r="Z10" i="11"/>
  <c r="Z9" i="11"/>
  <c r="Z8" i="11"/>
  <c r="Z7" i="11"/>
  <c r="Q93" i="11"/>
  <c r="Q90" i="11"/>
  <c r="Q87" i="11"/>
  <c r="Q86" i="11" s="1"/>
  <c r="Q80" i="11"/>
  <c r="Q76" i="11"/>
  <c r="Q75" i="11"/>
  <c r="Q74" i="11"/>
  <c r="Q73" i="11"/>
  <c r="Q71" i="11"/>
  <c r="Q66" i="11"/>
  <c r="Q63" i="11"/>
  <c r="Q62" i="11" s="1"/>
  <c r="Q52" i="11"/>
  <c r="Z52" i="11" s="1"/>
  <c r="Q33" i="11"/>
  <c r="Q28" i="11"/>
  <c r="Q19" i="11"/>
  <c r="Q70" i="11" s="1"/>
  <c r="Q6" i="11"/>
  <c r="Q5" i="11" s="1"/>
  <c r="H33" i="13"/>
  <c r="H65" i="13" s="1"/>
  <c r="H71" i="11"/>
  <c r="H73" i="11"/>
  <c r="H74" i="11"/>
  <c r="H75" i="11"/>
  <c r="H76" i="11"/>
  <c r="H80" i="11"/>
  <c r="H74" i="13" l="1"/>
  <c r="Z80" i="11"/>
  <c r="Q37" i="11"/>
  <c r="Z33" i="11"/>
  <c r="Q17" i="11"/>
  <c r="Q69" i="11" s="1"/>
  <c r="Z87" i="11"/>
  <c r="Z86" i="11" s="1"/>
  <c r="Q61" i="11"/>
  <c r="Q77" i="11" s="1"/>
  <c r="Z63" i="11"/>
  <c r="Z62" i="11" s="1"/>
  <c r="Z61" i="11" s="1"/>
  <c r="Z77" i="11" s="1"/>
  <c r="H68" i="13"/>
  <c r="H67" i="13"/>
  <c r="Z75" i="11"/>
  <c r="H71" i="13"/>
  <c r="Z76" i="11"/>
  <c r="H72" i="13"/>
  <c r="Z28" i="11"/>
  <c r="Z74" i="11"/>
  <c r="H70" i="13"/>
  <c r="Z73" i="11"/>
  <c r="H69" i="13"/>
  <c r="H77" i="11"/>
  <c r="Z37" i="11"/>
  <c r="Z71" i="11"/>
  <c r="Z19" i="11"/>
  <c r="Z17" i="11" s="1"/>
  <c r="Z6" i="11"/>
  <c r="Z5" i="11" s="1"/>
  <c r="H69" i="11"/>
  <c r="H76" i="12"/>
  <c r="H75" i="12"/>
  <c r="H73" i="12"/>
  <c r="H71" i="12"/>
  <c r="Q78" i="11" l="1"/>
  <c r="Z72" i="11"/>
  <c r="H78" i="11"/>
  <c r="Z69" i="11"/>
  <c r="Z78" i="11" s="1"/>
  <c r="Z70" i="11"/>
  <c r="H66" i="13"/>
  <c r="H77" i="12"/>
  <c r="H69" i="12"/>
  <c r="H78" i="12" l="1"/>
  <c r="H57" i="3"/>
  <c r="H55" i="3"/>
  <c r="H54" i="3"/>
  <c r="H53" i="3"/>
  <c r="H52" i="3"/>
  <c r="H60" i="3" l="1"/>
  <c r="G91" i="13" l="1"/>
  <c r="G90" i="13"/>
  <c r="G88" i="13"/>
  <c r="G87" i="13"/>
  <c r="G85" i="13"/>
  <c r="G84" i="13"/>
  <c r="G83" i="13" s="1"/>
  <c r="G80" i="13"/>
  <c r="G78" i="13"/>
  <c r="G77" i="13"/>
  <c r="G7" i="13"/>
  <c r="G8" i="13"/>
  <c r="G10" i="13"/>
  <c r="G11" i="13"/>
  <c r="G12" i="13"/>
  <c r="G13" i="13"/>
  <c r="G15" i="13"/>
  <c r="G17" i="13"/>
  <c r="G18" i="13"/>
  <c r="G19" i="13"/>
  <c r="G20" i="13"/>
  <c r="G21" i="13"/>
  <c r="G22" i="13"/>
  <c r="G23" i="13"/>
  <c r="G24" i="13"/>
  <c r="G26" i="13"/>
  <c r="G27" i="13"/>
  <c r="G28" i="13"/>
  <c r="G29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7" i="13"/>
  <c r="G48" i="13"/>
  <c r="G49" i="13"/>
  <c r="G50" i="13"/>
  <c r="G51" i="13"/>
  <c r="G52" i="13"/>
  <c r="G53" i="13"/>
  <c r="G54" i="13"/>
  <c r="G55" i="13"/>
  <c r="G56" i="13"/>
  <c r="G60" i="13"/>
  <c r="G61" i="13"/>
  <c r="G63" i="13"/>
  <c r="G62" i="13" s="1"/>
  <c r="G64" i="13"/>
  <c r="G6" i="13" l="1"/>
  <c r="G5" i="13" s="1"/>
  <c r="G59" i="13"/>
  <c r="G58" i="13" s="1"/>
  <c r="G57" i="13" s="1"/>
  <c r="G73" i="13" s="1"/>
  <c r="G76" i="13"/>
  <c r="G89" i="13"/>
  <c r="G86" i="13"/>
  <c r="G25" i="13"/>
  <c r="G30" i="13"/>
  <c r="G16" i="13"/>
  <c r="G14" i="13" s="1"/>
  <c r="I41" i="10"/>
  <c r="J41" i="10"/>
  <c r="K41" i="10"/>
  <c r="L41" i="10"/>
  <c r="I42" i="10"/>
  <c r="J42" i="10"/>
  <c r="K42" i="10"/>
  <c r="L42" i="10"/>
  <c r="I43" i="10"/>
  <c r="J43" i="10"/>
  <c r="K43" i="10"/>
  <c r="L43" i="10"/>
  <c r="I44" i="10"/>
  <c r="J44" i="10"/>
  <c r="K44" i="10"/>
  <c r="L44" i="10"/>
  <c r="I45" i="10"/>
  <c r="J45" i="10"/>
  <c r="K45" i="10"/>
  <c r="L45" i="10"/>
  <c r="J13" i="10"/>
  <c r="L13" i="10"/>
  <c r="I14" i="10"/>
  <c r="J14" i="10"/>
  <c r="K14" i="10"/>
  <c r="L14" i="10"/>
  <c r="I15" i="10"/>
  <c r="J15" i="10"/>
  <c r="K15" i="10"/>
  <c r="L15" i="10"/>
  <c r="I41" i="9"/>
  <c r="J41" i="9"/>
  <c r="K41" i="9"/>
  <c r="L41" i="9"/>
  <c r="I42" i="9"/>
  <c r="J42" i="9"/>
  <c r="K42" i="9"/>
  <c r="L42" i="9"/>
  <c r="I43" i="9"/>
  <c r="J43" i="9"/>
  <c r="K43" i="9"/>
  <c r="L43" i="9"/>
  <c r="I14" i="9"/>
  <c r="J14" i="9"/>
  <c r="K14" i="9"/>
  <c r="L14" i="9"/>
  <c r="I15" i="9"/>
  <c r="J15" i="9"/>
  <c r="K15" i="9"/>
  <c r="L15" i="9"/>
  <c r="G65" i="13" l="1"/>
  <c r="G82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T13" i="11"/>
  <c r="T14" i="11"/>
  <c r="U14" i="11"/>
  <c r="V14" i="11"/>
  <c r="W14" i="11"/>
  <c r="X14" i="11"/>
  <c r="Y14" i="11"/>
  <c r="T15" i="11"/>
  <c r="U15" i="11"/>
  <c r="V15" i="11"/>
  <c r="W15" i="11"/>
  <c r="X15" i="11"/>
  <c r="Y15" i="11"/>
  <c r="T42" i="11"/>
  <c r="U42" i="11"/>
  <c r="V42" i="11"/>
  <c r="W42" i="11"/>
  <c r="X42" i="11"/>
  <c r="Y42" i="11"/>
  <c r="T43" i="11"/>
  <c r="U43" i="11"/>
  <c r="V43" i="11"/>
  <c r="W43" i="11"/>
  <c r="X43" i="11"/>
  <c r="Y43" i="11"/>
  <c r="T44" i="11"/>
  <c r="U44" i="11"/>
  <c r="V44" i="11"/>
  <c r="W44" i="11"/>
  <c r="X44" i="11"/>
  <c r="Y44" i="11"/>
  <c r="P76" i="11"/>
  <c r="O76" i="11"/>
  <c r="N76" i="11"/>
  <c r="M76" i="11"/>
  <c r="L76" i="11"/>
  <c r="K76" i="11"/>
  <c r="P75" i="11"/>
  <c r="O75" i="11"/>
  <c r="N75" i="11"/>
  <c r="M75" i="11"/>
  <c r="L75" i="11"/>
  <c r="K75" i="11"/>
  <c r="P74" i="11"/>
  <c r="O74" i="11"/>
  <c r="N74" i="11"/>
  <c r="M74" i="11"/>
  <c r="L74" i="11"/>
  <c r="K74" i="11"/>
  <c r="P73" i="11"/>
  <c r="O73" i="11"/>
  <c r="N73" i="11"/>
  <c r="M73" i="11"/>
  <c r="L73" i="11"/>
  <c r="K73" i="11"/>
  <c r="P71" i="11"/>
  <c r="O71" i="11"/>
  <c r="N71" i="11"/>
  <c r="M71" i="11"/>
  <c r="M72" i="11" s="1"/>
  <c r="L71" i="11"/>
  <c r="L72" i="11" s="1"/>
  <c r="K71" i="11"/>
  <c r="K72" i="11" s="1"/>
  <c r="G74" i="13" l="1"/>
  <c r="G74" i="11"/>
  <c r="F74" i="11"/>
  <c r="E74" i="11"/>
  <c r="D74" i="11"/>
  <c r="C74" i="11"/>
  <c r="G73" i="11"/>
  <c r="F73" i="11"/>
  <c r="E73" i="11"/>
  <c r="D73" i="11"/>
  <c r="C73" i="11"/>
  <c r="B74" i="11"/>
  <c r="B73" i="11"/>
  <c r="G73" i="12"/>
  <c r="F73" i="12"/>
  <c r="E73" i="12"/>
  <c r="D73" i="12"/>
  <c r="C73" i="12"/>
  <c r="B73" i="12"/>
  <c r="K13" i="10"/>
  <c r="I13" i="10"/>
  <c r="L13" i="9" l="1"/>
  <c r="X13" i="11"/>
  <c r="G69" i="13"/>
  <c r="G70" i="13"/>
  <c r="Y13" i="11"/>
  <c r="K13" i="9"/>
  <c r="W13" i="11"/>
  <c r="J13" i="9"/>
  <c r="V13" i="11"/>
  <c r="I13" i="9"/>
  <c r="U13" i="11"/>
  <c r="G75" i="12" l="1"/>
  <c r="F75" i="12"/>
  <c r="E75" i="12"/>
  <c r="D75" i="12"/>
  <c r="C75" i="12"/>
  <c r="B75" i="12"/>
  <c r="P6" i="11" l="1"/>
  <c r="O6" i="11"/>
  <c r="N6" i="11"/>
  <c r="B41" i="13" l="1"/>
  <c r="C41" i="13"/>
  <c r="D41" i="13"/>
  <c r="E41" i="13"/>
  <c r="F41" i="13"/>
  <c r="L94" i="9" l="1"/>
  <c r="K94" i="9"/>
  <c r="J94" i="9"/>
  <c r="I94" i="9"/>
  <c r="L93" i="9"/>
  <c r="K93" i="9"/>
  <c r="J93" i="9"/>
  <c r="I93" i="9"/>
  <c r="L91" i="9"/>
  <c r="K91" i="9"/>
  <c r="J91" i="9"/>
  <c r="I91" i="9"/>
  <c r="L90" i="9"/>
  <c r="K90" i="9"/>
  <c r="J90" i="9"/>
  <c r="I90" i="9"/>
  <c r="L88" i="9"/>
  <c r="K88" i="9"/>
  <c r="J88" i="9"/>
  <c r="I88" i="9"/>
  <c r="L87" i="9"/>
  <c r="K87" i="9"/>
  <c r="J87" i="9"/>
  <c r="I87" i="9"/>
  <c r="L83" i="9"/>
  <c r="K83" i="9"/>
  <c r="J83" i="9"/>
  <c r="I83" i="9"/>
  <c r="L81" i="9"/>
  <c r="K81" i="9"/>
  <c r="J81" i="9"/>
  <c r="I81" i="9"/>
  <c r="L80" i="9"/>
  <c r="K80" i="9"/>
  <c r="J80" i="9"/>
  <c r="I80" i="9"/>
  <c r="L67" i="9"/>
  <c r="K67" i="9"/>
  <c r="J67" i="9"/>
  <c r="I67" i="9"/>
  <c r="L66" i="9"/>
  <c r="K66" i="9"/>
  <c r="J66" i="9"/>
  <c r="I66" i="9"/>
  <c r="L64" i="9"/>
  <c r="K64" i="9"/>
  <c r="J64" i="9"/>
  <c r="I64" i="9"/>
  <c r="L63" i="9"/>
  <c r="K63" i="9"/>
  <c r="J63" i="9"/>
  <c r="I63" i="9"/>
  <c r="I53" i="9"/>
  <c r="J53" i="9"/>
  <c r="K53" i="9"/>
  <c r="L53" i="9"/>
  <c r="I54" i="9"/>
  <c r="J54" i="9"/>
  <c r="K54" i="9"/>
  <c r="L54" i="9"/>
  <c r="I55" i="9"/>
  <c r="J55" i="9"/>
  <c r="K55" i="9"/>
  <c r="L55" i="9"/>
  <c r="I56" i="9"/>
  <c r="J56" i="9"/>
  <c r="K56" i="9"/>
  <c r="L56" i="9"/>
  <c r="I57" i="9"/>
  <c r="J57" i="9"/>
  <c r="K57" i="9"/>
  <c r="L57" i="9"/>
  <c r="I58" i="9"/>
  <c r="J58" i="9"/>
  <c r="K58" i="9"/>
  <c r="L58" i="9"/>
  <c r="I59" i="9"/>
  <c r="J59" i="9"/>
  <c r="K59" i="9"/>
  <c r="L59" i="9"/>
  <c r="I40" i="9"/>
  <c r="J40" i="9"/>
  <c r="K40" i="9"/>
  <c r="L40" i="9"/>
  <c r="I44" i="9"/>
  <c r="J44" i="9"/>
  <c r="K44" i="9"/>
  <c r="L44" i="9"/>
  <c r="I45" i="9"/>
  <c r="J45" i="9"/>
  <c r="K45" i="9"/>
  <c r="L45" i="9"/>
  <c r="I46" i="9"/>
  <c r="J46" i="9"/>
  <c r="K46" i="9"/>
  <c r="L46" i="9"/>
  <c r="I47" i="9"/>
  <c r="J47" i="9"/>
  <c r="K47" i="9"/>
  <c r="L47" i="9"/>
  <c r="I48" i="9"/>
  <c r="J48" i="9"/>
  <c r="K48" i="9"/>
  <c r="L48" i="9"/>
  <c r="I50" i="9"/>
  <c r="J50" i="9"/>
  <c r="K50" i="9"/>
  <c r="L50" i="9"/>
  <c r="I52" i="9"/>
  <c r="J52" i="9"/>
  <c r="K52" i="9"/>
  <c r="L52" i="9"/>
  <c r="L39" i="9"/>
  <c r="K39" i="9"/>
  <c r="J39" i="9"/>
  <c r="I39" i="9"/>
  <c r="L38" i="9"/>
  <c r="K38" i="9"/>
  <c r="J38" i="9"/>
  <c r="I38" i="9"/>
  <c r="L37" i="9"/>
  <c r="K37" i="9"/>
  <c r="J37" i="9"/>
  <c r="I37" i="9"/>
  <c r="L35" i="9"/>
  <c r="K35" i="9"/>
  <c r="J35" i="9"/>
  <c r="I35" i="9"/>
  <c r="L34" i="9"/>
  <c r="K34" i="9"/>
  <c r="J34" i="9"/>
  <c r="I34" i="9"/>
  <c r="L32" i="9"/>
  <c r="K32" i="9"/>
  <c r="J32" i="9"/>
  <c r="I32" i="9"/>
  <c r="L31" i="9"/>
  <c r="K31" i="9"/>
  <c r="J31" i="9"/>
  <c r="I31" i="9"/>
  <c r="L30" i="9"/>
  <c r="K30" i="9"/>
  <c r="J30" i="9"/>
  <c r="I30" i="9"/>
  <c r="L29" i="9"/>
  <c r="K29" i="9"/>
  <c r="J29" i="9"/>
  <c r="I29" i="9"/>
  <c r="L27" i="9"/>
  <c r="K27" i="9"/>
  <c r="J27" i="9"/>
  <c r="I27" i="9"/>
  <c r="L26" i="9"/>
  <c r="K26" i="9"/>
  <c r="J26" i="9"/>
  <c r="I26" i="9"/>
  <c r="L25" i="9"/>
  <c r="K25" i="9"/>
  <c r="J25" i="9"/>
  <c r="I25" i="9"/>
  <c r="L24" i="9"/>
  <c r="K24" i="9"/>
  <c r="J24" i="9"/>
  <c r="I24" i="9"/>
  <c r="L23" i="9"/>
  <c r="K23" i="9"/>
  <c r="J23" i="9"/>
  <c r="I23" i="9"/>
  <c r="L22" i="9"/>
  <c r="K22" i="9"/>
  <c r="J22" i="9"/>
  <c r="I22" i="9"/>
  <c r="L21" i="9"/>
  <c r="K21" i="9"/>
  <c r="J21" i="9"/>
  <c r="I21" i="9"/>
  <c r="L20" i="9"/>
  <c r="K20" i="9"/>
  <c r="J20" i="9"/>
  <c r="I20" i="9"/>
  <c r="L18" i="9"/>
  <c r="K18" i="9"/>
  <c r="J18" i="9"/>
  <c r="I18" i="9"/>
  <c r="J7" i="9"/>
  <c r="K7" i="9"/>
  <c r="L7" i="9"/>
  <c r="J8" i="9"/>
  <c r="K8" i="9"/>
  <c r="L8" i="9"/>
  <c r="J10" i="9"/>
  <c r="K10" i="9"/>
  <c r="L10" i="9"/>
  <c r="J11" i="9"/>
  <c r="K11" i="9"/>
  <c r="L11" i="9"/>
  <c r="J12" i="9"/>
  <c r="K12" i="9"/>
  <c r="L12" i="9"/>
  <c r="J16" i="9"/>
  <c r="K16" i="9"/>
  <c r="L16" i="9"/>
  <c r="I8" i="9"/>
  <c r="I10" i="9"/>
  <c r="I11" i="9"/>
  <c r="I12" i="9"/>
  <c r="I16" i="9"/>
  <c r="I7" i="9"/>
  <c r="L80" i="10"/>
  <c r="K80" i="10"/>
  <c r="J80" i="10"/>
  <c r="I80" i="10"/>
  <c r="L65" i="10"/>
  <c r="K65" i="10"/>
  <c r="J65" i="10"/>
  <c r="I65" i="10"/>
  <c r="L68" i="10"/>
  <c r="K68" i="10"/>
  <c r="J68" i="10"/>
  <c r="I68" i="10"/>
  <c r="L67" i="10"/>
  <c r="K67" i="10"/>
  <c r="J67" i="10"/>
  <c r="I67" i="10"/>
  <c r="L64" i="10"/>
  <c r="K64" i="10"/>
  <c r="J64" i="10"/>
  <c r="I64" i="10"/>
  <c r="L63" i="10"/>
  <c r="K63" i="10"/>
  <c r="J63" i="10"/>
  <c r="I63" i="10"/>
  <c r="I53" i="10"/>
  <c r="J53" i="10"/>
  <c r="K53" i="10"/>
  <c r="L53" i="10"/>
  <c r="I54" i="10"/>
  <c r="J54" i="10"/>
  <c r="K54" i="10"/>
  <c r="L54" i="10"/>
  <c r="I55" i="10"/>
  <c r="J55" i="10"/>
  <c r="K55" i="10"/>
  <c r="L55" i="10"/>
  <c r="I56" i="10"/>
  <c r="J56" i="10"/>
  <c r="K56" i="10"/>
  <c r="L56" i="10"/>
  <c r="I57" i="10"/>
  <c r="J57" i="10"/>
  <c r="K57" i="10"/>
  <c r="L57" i="10"/>
  <c r="I58" i="10"/>
  <c r="J58" i="10"/>
  <c r="K58" i="10"/>
  <c r="L58" i="10"/>
  <c r="I59" i="10"/>
  <c r="J59" i="10"/>
  <c r="K59" i="10"/>
  <c r="L59" i="10"/>
  <c r="I46" i="10"/>
  <c r="J46" i="10"/>
  <c r="K46" i="10"/>
  <c r="L46" i="10"/>
  <c r="I47" i="10"/>
  <c r="J47" i="10"/>
  <c r="K47" i="10"/>
  <c r="L47" i="10"/>
  <c r="I48" i="10"/>
  <c r="J48" i="10"/>
  <c r="K48" i="10"/>
  <c r="L48" i="10"/>
  <c r="I50" i="10"/>
  <c r="J50" i="10"/>
  <c r="K50" i="10"/>
  <c r="L50" i="10"/>
  <c r="I52" i="10"/>
  <c r="J52" i="10"/>
  <c r="K52" i="10"/>
  <c r="L52" i="10"/>
  <c r="L40" i="10"/>
  <c r="K40" i="10"/>
  <c r="J40" i="10"/>
  <c r="I40" i="10"/>
  <c r="L39" i="10"/>
  <c r="K39" i="10"/>
  <c r="J39" i="10"/>
  <c r="I39" i="10"/>
  <c r="L38" i="10"/>
  <c r="K38" i="10"/>
  <c r="J38" i="10"/>
  <c r="I38" i="10"/>
  <c r="L37" i="10"/>
  <c r="K37" i="10"/>
  <c r="J37" i="10"/>
  <c r="I37" i="10"/>
  <c r="L35" i="10"/>
  <c r="K35" i="10"/>
  <c r="J35" i="10"/>
  <c r="I35" i="10"/>
  <c r="L34" i="10"/>
  <c r="K34" i="10"/>
  <c r="J34" i="10"/>
  <c r="I34" i="10"/>
  <c r="L32" i="10"/>
  <c r="K32" i="10"/>
  <c r="J32" i="10"/>
  <c r="I32" i="10"/>
  <c r="L31" i="10"/>
  <c r="K31" i="10"/>
  <c r="J31" i="10"/>
  <c r="I31" i="10"/>
  <c r="L30" i="10"/>
  <c r="K30" i="10"/>
  <c r="J30" i="10"/>
  <c r="I30" i="10"/>
  <c r="L29" i="10"/>
  <c r="K29" i="10"/>
  <c r="J29" i="10"/>
  <c r="I29" i="10"/>
  <c r="L27" i="10"/>
  <c r="K27" i="10"/>
  <c r="J27" i="10"/>
  <c r="I27" i="10"/>
  <c r="L26" i="10"/>
  <c r="K26" i="10"/>
  <c r="J26" i="10"/>
  <c r="I26" i="10"/>
  <c r="L25" i="10"/>
  <c r="K25" i="10"/>
  <c r="J25" i="10"/>
  <c r="I25" i="10"/>
  <c r="L24" i="10"/>
  <c r="K24" i="10"/>
  <c r="J24" i="10"/>
  <c r="I24" i="10"/>
  <c r="L23" i="10"/>
  <c r="K23" i="10"/>
  <c r="J23" i="10"/>
  <c r="I23" i="10"/>
  <c r="L22" i="10"/>
  <c r="K22" i="10"/>
  <c r="J22" i="10"/>
  <c r="I22" i="10"/>
  <c r="L21" i="10"/>
  <c r="K21" i="10"/>
  <c r="J21" i="10"/>
  <c r="I21" i="10"/>
  <c r="L20" i="10"/>
  <c r="K20" i="10"/>
  <c r="J20" i="10"/>
  <c r="I20" i="10"/>
  <c r="L18" i="10"/>
  <c r="K18" i="10"/>
  <c r="J18" i="10"/>
  <c r="I18" i="10"/>
  <c r="I8" i="10"/>
  <c r="J8" i="10"/>
  <c r="K8" i="10"/>
  <c r="L8" i="10"/>
  <c r="I10" i="10"/>
  <c r="J10" i="10"/>
  <c r="K10" i="10"/>
  <c r="L10" i="10"/>
  <c r="I11" i="10"/>
  <c r="J11" i="10"/>
  <c r="K11" i="10"/>
  <c r="L11" i="10"/>
  <c r="I12" i="10"/>
  <c r="J12" i="10"/>
  <c r="K12" i="10"/>
  <c r="L12" i="10"/>
  <c r="I16" i="10"/>
  <c r="J16" i="10"/>
  <c r="K16" i="10"/>
  <c r="L16" i="10"/>
  <c r="L7" i="10"/>
  <c r="K7" i="10"/>
  <c r="J7" i="10"/>
  <c r="I7" i="10"/>
  <c r="F91" i="13" l="1"/>
  <c r="E91" i="13"/>
  <c r="D91" i="13"/>
  <c r="C91" i="13"/>
  <c r="B91" i="13"/>
  <c r="F90" i="13"/>
  <c r="E90" i="13"/>
  <c r="E89" i="13" s="1"/>
  <c r="D90" i="13"/>
  <c r="C90" i="13"/>
  <c r="B90" i="13"/>
  <c r="F88" i="13"/>
  <c r="E88" i="13"/>
  <c r="D88" i="13"/>
  <c r="C88" i="13"/>
  <c r="B88" i="13"/>
  <c r="F87" i="13"/>
  <c r="E87" i="13"/>
  <c r="D87" i="13"/>
  <c r="C87" i="13"/>
  <c r="B87" i="13"/>
  <c r="F85" i="13"/>
  <c r="E85" i="13"/>
  <c r="D85" i="13"/>
  <c r="C85" i="13"/>
  <c r="B85" i="13"/>
  <c r="F84" i="13"/>
  <c r="E84" i="13"/>
  <c r="D84" i="13"/>
  <c r="C84" i="13"/>
  <c r="B84" i="13"/>
  <c r="F80" i="13"/>
  <c r="E80" i="13"/>
  <c r="D80" i="13"/>
  <c r="C80" i="13"/>
  <c r="B80" i="13"/>
  <c r="F78" i="13"/>
  <c r="E78" i="13"/>
  <c r="D78" i="13"/>
  <c r="C78" i="13"/>
  <c r="B78" i="13"/>
  <c r="F77" i="13"/>
  <c r="E77" i="13"/>
  <c r="D77" i="13"/>
  <c r="C77" i="13"/>
  <c r="B77" i="13"/>
  <c r="F64" i="13"/>
  <c r="E64" i="13"/>
  <c r="D64" i="13"/>
  <c r="C64" i="13"/>
  <c r="B64" i="13"/>
  <c r="F63" i="13"/>
  <c r="F62" i="13" s="1"/>
  <c r="E63" i="13"/>
  <c r="E62" i="13" s="1"/>
  <c r="D63" i="13"/>
  <c r="D62" i="13" s="1"/>
  <c r="C63" i="13"/>
  <c r="C62" i="13" s="1"/>
  <c r="B63" i="13"/>
  <c r="B62" i="13" s="1"/>
  <c r="F61" i="13"/>
  <c r="E61" i="13"/>
  <c r="D61" i="13"/>
  <c r="C61" i="13"/>
  <c r="B61" i="13"/>
  <c r="F60" i="13"/>
  <c r="E60" i="13"/>
  <c r="D60" i="13"/>
  <c r="C60" i="13"/>
  <c r="B60" i="13"/>
  <c r="F56" i="13"/>
  <c r="E56" i="13"/>
  <c r="D56" i="13"/>
  <c r="C56" i="13"/>
  <c r="B56" i="13"/>
  <c r="F55" i="13"/>
  <c r="E55" i="13"/>
  <c r="D55" i="13"/>
  <c r="C55" i="13"/>
  <c r="B55" i="13"/>
  <c r="F54" i="13"/>
  <c r="E54" i="13"/>
  <c r="D54" i="13"/>
  <c r="C54" i="13"/>
  <c r="B54" i="13"/>
  <c r="F53" i="13"/>
  <c r="E53" i="13"/>
  <c r="D53" i="13"/>
  <c r="C53" i="13"/>
  <c r="B53" i="13"/>
  <c r="F52" i="13"/>
  <c r="E52" i="13"/>
  <c r="D52" i="13"/>
  <c r="C52" i="13"/>
  <c r="B52" i="13"/>
  <c r="F51" i="13"/>
  <c r="E51" i="13"/>
  <c r="D51" i="13"/>
  <c r="C51" i="13"/>
  <c r="B51" i="13"/>
  <c r="F50" i="13"/>
  <c r="E50" i="13"/>
  <c r="D50" i="13"/>
  <c r="C50" i="13"/>
  <c r="B50" i="13"/>
  <c r="F49" i="13"/>
  <c r="E49" i="13"/>
  <c r="D49" i="13"/>
  <c r="C49" i="13"/>
  <c r="B49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B45" i="13"/>
  <c r="C45" i="13"/>
  <c r="D45" i="13"/>
  <c r="E45" i="13"/>
  <c r="F45" i="13"/>
  <c r="B47" i="13"/>
  <c r="C47" i="13"/>
  <c r="D47" i="13"/>
  <c r="E47" i="13"/>
  <c r="F47" i="13"/>
  <c r="B48" i="13"/>
  <c r="C48" i="13"/>
  <c r="D48" i="13"/>
  <c r="E48" i="13"/>
  <c r="F48" i="13"/>
  <c r="F37" i="13"/>
  <c r="E37" i="13"/>
  <c r="D37" i="13"/>
  <c r="C37" i="13"/>
  <c r="B37" i="13"/>
  <c r="F36" i="13"/>
  <c r="E36" i="13"/>
  <c r="D36" i="13"/>
  <c r="C36" i="13"/>
  <c r="B36" i="13"/>
  <c r="F35" i="13"/>
  <c r="E35" i="13"/>
  <c r="D35" i="13"/>
  <c r="C35" i="13"/>
  <c r="B35" i="13"/>
  <c r="F34" i="13"/>
  <c r="E34" i="13"/>
  <c r="D34" i="13"/>
  <c r="C34" i="13"/>
  <c r="B34" i="13"/>
  <c r="F32" i="13"/>
  <c r="E32" i="13"/>
  <c r="D32" i="13"/>
  <c r="C32" i="13"/>
  <c r="B32" i="13"/>
  <c r="F31" i="13"/>
  <c r="E31" i="13"/>
  <c r="D31" i="13"/>
  <c r="C31" i="13"/>
  <c r="B31" i="13"/>
  <c r="F29" i="13"/>
  <c r="E29" i="13"/>
  <c r="D29" i="13"/>
  <c r="C29" i="13"/>
  <c r="B29" i="13"/>
  <c r="F28" i="13"/>
  <c r="E28" i="13"/>
  <c r="D28" i="13"/>
  <c r="C28" i="13"/>
  <c r="B28" i="13"/>
  <c r="F27" i="13"/>
  <c r="E27" i="13"/>
  <c r="D27" i="13"/>
  <c r="C27" i="13"/>
  <c r="B27" i="13"/>
  <c r="F26" i="13"/>
  <c r="E26" i="13"/>
  <c r="D26" i="13"/>
  <c r="C26" i="13"/>
  <c r="B26" i="13"/>
  <c r="F24" i="13"/>
  <c r="E24" i="13"/>
  <c r="D24" i="13"/>
  <c r="C24" i="13"/>
  <c r="B24" i="13"/>
  <c r="F23" i="13"/>
  <c r="E23" i="13"/>
  <c r="D23" i="13"/>
  <c r="C23" i="13"/>
  <c r="B23" i="13"/>
  <c r="F22" i="13"/>
  <c r="E22" i="13"/>
  <c r="D22" i="13"/>
  <c r="C22" i="13"/>
  <c r="B22" i="13"/>
  <c r="F21" i="13"/>
  <c r="E21" i="13"/>
  <c r="D21" i="13"/>
  <c r="C21" i="13"/>
  <c r="B21" i="13"/>
  <c r="F20" i="13"/>
  <c r="E20" i="13"/>
  <c r="D20" i="13"/>
  <c r="C20" i="13"/>
  <c r="B20" i="13"/>
  <c r="F19" i="13"/>
  <c r="E19" i="13"/>
  <c r="D19" i="13"/>
  <c r="C19" i="13"/>
  <c r="B19" i="13"/>
  <c r="F18" i="13"/>
  <c r="E18" i="13"/>
  <c r="D18" i="13"/>
  <c r="C18" i="13"/>
  <c r="B18" i="13"/>
  <c r="F17" i="13"/>
  <c r="E17" i="13"/>
  <c r="D17" i="13"/>
  <c r="C17" i="13"/>
  <c r="B17" i="13"/>
  <c r="F15" i="13"/>
  <c r="E15" i="13"/>
  <c r="D15" i="13"/>
  <c r="C15" i="13"/>
  <c r="B15" i="13"/>
  <c r="B8" i="13"/>
  <c r="C8" i="13"/>
  <c r="D8" i="13"/>
  <c r="E8" i="13"/>
  <c r="F8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F7" i="13"/>
  <c r="E7" i="13"/>
  <c r="D7" i="13"/>
  <c r="C7" i="13"/>
  <c r="B7" i="13"/>
  <c r="Y12" i="11"/>
  <c r="X12" i="11"/>
  <c r="W12" i="11"/>
  <c r="G76" i="12"/>
  <c r="F76" i="12"/>
  <c r="E76" i="12"/>
  <c r="D76" i="12"/>
  <c r="C76" i="12"/>
  <c r="B76" i="12"/>
  <c r="G71" i="12"/>
  <c r="F71" i="12"/>
  <c r="E71" i="12"/>
  <c r="D71" i="12"/>
  <c r="C71" i="12"/>
  <c r="B71" i="12"/>
  <c r="Y95" i="11"/>
  <c r="X95" i="11"/>
  <c r="W95" i="11"/>
  <c r="V95" i="11"/>
  <c r="U95" i="11"/>
  <c r="T95" i="11"/>
  <c r="Y94" i="11"/>
  <c r="X94" i="11"/>
  <c r="W94" i="11"/>
  <c r="V94" i="11"/>
  <c r="U94" i="11"/>
  <c r="T94" i="11"/>
  <c r="P93" i="11"/>
  <c r="O93" i="11"/>
  <c r="N93" i="11"/>
  <c r="M93" i="11"/>
  <c r="L93" i="11"/>
  <c r="K93" i="11"/>
  <c r="Y92" i="11"/>
  <c r="X92" i="11"/>
  <c r="W92" i="11"/>
  <c r="V92" i="11"/>
  <c r="U92" i="11"/>
  <c r="T92" i="11"/>
  <c r="Y91" i="11"/>
  <c r="X91" i="11"/>
  <c r="W91" i="11"/>
  <c r="V91" i="11"/>
  <c r="U91" i="11"/>
  <c r="T91" i="11"/>
  <c r="P90" i="11"/>
  <c r="O90" i="11"/>
  <c r="N90" i="11"/>
  <c r="M90" i="11"/>
  <c r="L90" i="11"/>
  <c r="K90" i="11"/>
  <c r="Y89" i="11"/>
  <c r="X89" i="11"/>
  <c r="W89" i="11"/>
  <c r="V89" i="11"/>
  <c r="U89" i="11"/>
  <c r="T89" i="11"/>
  <c r="Y88" i="11"/>
  <c r="X88" i="11"/>
  <c r="W88" i="11"/>
  <c r="V88" i="11"/>
  <c r="U88" i="11"/>
  <c r="T88" i="11"/>
  <c r="P87" i="11"/>
  <c r="O87" i="11"/>
  <c r="N87" i="11"/>
  <c r="M87" i="11"/>
  <c r="L87" i="11"/>
  <c r="K87" i="11"/>
  <c r="Y84" i="11"/>
  <c r="X84" i="11"/>
  <c r="W84" i="11"/>
  <c r="V84" i="11"/>
  <c r="U84" i="11"/>
  <c r="T84" i="11"/>
  <c r="Y82" i="11"/>
  <c r="X82" i="11"/>
  <c r="W82" i="11"/>
  <c r="V82" i="11"/>
  <c r="U82" i="11"/>
  <c r="T82" i="11"/>
  <c r="Y81" i="11"/>
  <c r="X81" i="11"/>
  <c r="W81" i="11"/>
  <c r="V81" i="11"/>
  <c r="U81" i="11"/>
  <c r="T81" i="11"/>
  <c r="P80" i="11"/>
  <c r="O80" i="11"/>
  <c r="N80" i="11"/>
  <c r="M80" i="11"/>
  <c r="L80" i="11"/>
  <c r="K80" i="11"/>
  <c r="G80" i="11"/>
  <c r="F80" i="11"/>
  <c r="E80" i="11"/>
  <c r="D80" i="11"/>
  <c r="C80" i="11"/>
  <c r="B80" i="11"/>
  <c r="G76" i="11"/>
  <c r="F76" i="11"/>
  <c r="E76" i="11"/>
  <c r="D76" i="11"/>
  <c r="C76" i="11"/>
  <c r="B76" i="11"/>
  <c r="T76" i="11" s="1"/>
  <c r="G75" i="11"/>
  <c r="F75" i="11"/>
  <c r="E75" i="11"/>
  <c r="D75" i="11"/>
  <c r="C75" i="11"/>
  <c r="B75" i="11"/>
  <c r="T75" i="11" s="1"/>
  <c r="G71" i="11"/>
  <c r="F71" i="11"/>
  <c r="E71" i="11"/>
  <c r="D71" i="11"/>
  <c r="C71" i="11"/>
  <c r="U71" i="11" s="1"/>
  <c r="B71" i="11"/>
  <c r="B72" i="11" s="1"/>
  <c r="Y68" i="11"/>
  <c r="X68" i="11"/>
  <c r="W68" i="11"/>
  <c r="V68" i="11"/>
  <c r="U68" i="11"/>
  <c r="T68" i="11"/>
  <c r="Y67" i="11"/>
  <c r="Y66" i="11" s="1"/>
  <c r="X67" i="11"/>
  <c r="X66" i="11" s="1"/>
  <c r="W67" i="11"/>
  <c r="W66" i="11" s="1"/>
  <c r="V67" i="11"/>
  <c r="V66" i="11" s="1"/>
  <c r="U67" i="11"/>
  <c r="U66" i="11" s="1"/>
  <c r="T67" i="11"/>
  <c r="T66" i="11" s="1"/>
  <c r="P66" i="11"/>
  <c r="O66" i="11"/>
  <c r="N66" i="11"/>
  <c r="M66" i="11"/>
  <c r="L66" i="11"/>
  <c r="K66" i="11"/>
  <c r="Y65" i="11"/>
  <c r="X65" i="11"/>
  <c r="W65" i="11"/>
  <c r="V65" i="11"/>
  <c r="U65" i="11"/>
  <c r="T65" i="11"/>
  <c r="Y64" i="11"/>
  <c r="X64" i="11"/>
  <c r="W64" i="11"/>
  <c r="V64" i="11"/>
  <c r="U64" i="11"/>
  <c r="T64" i="11"/>
  <c r="P63" i="11"/>
  <c r="P62" i="11" s="1"/>
  <c r="O63" i="11"/>
  <c r="O62" i="11" s="1"/>
  <c r="N63" i="11"/>
  <c r="N62" i="11" s="1"/>
  <c r="M63" i="11"/>
  <c r="M62" i="11" s="1"/>
  <c r="L63" i="11"/>
  <c r="L62" i="11" s="1"/>
  <c r="K63" i="11"/>
  <c r="K62" i="11" s="1"/>
  <c r="B77" i="11"/>
  <c r="Y60" i="11"/>
  <c r="X60" i="11"/>
  <c r="W60" i="11"/>
  <c r="V60" i="11"/>
  <c r="U60" i="11"/>
  <c r="T60" i="11"/>
  <c r="Y59" i="11"/>
  <c r="X59" i="11"/>
  <c r="W59" i="11"/>
  <c r="V59" i="11"/>
  <c r="U59" i="11"/>
  <c r="T59" i="11"/>
  <c r="Y58" i="11"/>
  <c r="X58" i="11"/>
  <c r="W58" i="11"/>
  <c r="V58" i="11"/>
  <c r="U58" i="11"/>
  <c r="T58" i="11"/>
  <c r="Y57" i="11"/>
  <c r="X57" i="11"/>
  <c r="W57" i="11"/>
  <c r="V57" i="11"/>
  <c r="U57" i="11"/>
  <c r="T57" i="11"/>
  <c r="Y56" i="11"/>
  <c r="X56" i="11"/>
  <c r="W56" i="11"/>
  <c r="V56" i="11"/>
  <c r="U56" i="11"/>
  <c r="T56" i="11"/>
  <c r="Y55" i="11"/>
  <c r="X55" i="11"/>
  <c r="W55" i="11"/>
  <c r="V55" i="11"/>
  <c r="U55" i="11"/>
  <c r="T55" i="11"/>
  <c r="Y54" i="11"/>
  <c r="X54" i="11"/>
  <c r="W54" i="11"/>
  <c r="V54" i="11"/>
  <c r="U54" i="11"/>
  <c r="T54" i="11"/>
  <c r="Y53" i="11"/>
  <c r="X53" i="11"/>
  <c r="W53" i="11"/>
  <c r="V53" i="11"/>
  <c r="U53" i="11"/>
  <c r="T53" i="11"/>
  <c r="P52" i="11"/>
  <c r="Y52" i="11" s="1"/>
  <c r="O52" i="11"/>
  <c r="O37" i="11" s="1"/>
  <c r="N52" i="11"/>
  <c r="W52" i="11" s="1"/>
  <c r="M52" i="11"/>
  <c r="V52" i="11" s="1"/>
  <c r="L52" i="11"/>
  <c r="U52" i="11" s="1"/>
  <c r="K52" i="11"/>
  <c r="T52" i="11" s="1"/>
  <c r="Y51" i="11"/>
  <c r="X51" i="11"/>
  <c r="W51" i="11"/>
  <c r="V51" i="11"/>
  <c r="U51" i="11"/>
  <c r="T51" i="11"/>
  <c r="Y49" i="11"/>
  <c r="X49" i="11"/>
  <c r="W49" i="11"/>
  <c r="V49" i="11"/>
  <c r="U49" i="11"/>
  <c r="T49" i="11"/>
  <c r="Y48" i="11"/>
  <c r="X48" i="11"/>
  <c r="W48" i="11"/>
  <c r="V48" i="11"/>
  <c r="U48" i="11"/>
  <c r="T48" i="11"/>
  <c r="Y47" i="11"/>
  <c r="X47" i="11"/>
  <c r="W47" i="11"/>
  <c r="V47" i="11"/>
  <c r="U47" i="11"/>
  <c r="T47" i="11"/>
  <c r="Y46" i="11"/>
  <c r="X46" i="11"/>
  <c r="W46" i="11"/>
  <c r="V46" i="11"/>
  <c r="U46" i="11"/>
  <c r="T46" i="11"/>
  <c r="T45" i="11"/>
  <c r="Y45" i="11"/>
  <c r="X45" i="11"/>
  <c r="W45" i="11"/>
  <c r="V45" i="11"/>
  <c r="U45" i="11"/>
  <c r="Y41" i="11"/>
  <c r="X41" i="11"/>
  <c r="W41" i="11"/>
  <c r="V41" i="11"/>
  <c r="U41" i="11"/>
  <c r="T41" i="11"/>
  <c r="Y40" i="11"/>
  <c r="X40" i="11"/>
  <c r="W40" i="11"/>
  <c r="V40" i="11"/>
  <c r="U40" i="11"/>
  <c r="T40" i="11"/>
  <c r="Y39" i="11"/>
  <c r="X39" i="11"/>
  <c r="W39" i="11"/>
  <c r="V39" i="11"/>
  <c r="U39" i="11"/>
  <c r="T39" i="11"/>
  <c r="Y38" i="11"/>
  <c r="X38" i="11"/>
  <c r="W38" i="11"/>
  <c r="V38" i="11"/>
  <c r="U38" i="11"/>
  <c r="T38" i="11"/>
  <c r="P37" i="11"/>
  <c r="Y36" i="11"/>
  <c r="X36" i="11"/>
  <c r="W36" i="11"/>
  <c r="V36" i="11"/>
  <c r="U36" i="11"/>
  <c r="T36" i="11"/>
  <c r="Y35" i="11"/>
  <c r="X35" i="11"/>
  <c r="W35" i="11"/>
  <c r="V35" i="11"/>
  <c r="U35" i="11"/>
  <c r="T35" i="11"/>
  <c r="Y34" i="11"/>
  <c r="X34" i="11"/>
  <c r="W34" i="11"/>
  <c r="V34" i="11"/>
  <c r="U34" i="11"/>
  <c r="T34" i="11"/>
  <c r="P33" i="11"/>
  <c r="O33" i="11"/>
  <c r="N33" i="11"/>
  <c r="M33" i="11"/>
  <c r="L33" i="11"/>
  <c r="K33" i="11"/>
  <c r="Y32" i="11"/>
  <c r="X32" i="11"/>
  <c r="W32" i="11"/>
  <c r="V32" i="11"/>
  <c r="U32" i="11"/>
  <c r="T32" i="11"/>
  <c r="Y31" i="11"/>
  <c r="X31" i="11"/>
  <c r="W31" i="11"/>
  <c r="V31" i="11"/>
  <c r="U31" i="11"/>
  <c r="T31" i="11"/>
  <c r="Y30" i="11"/>
  <c r="X30" i="11"/>
  <c r="W30" i="11"/>
  <c r="V30" i="11"/>
  <c r="U30" i="11"/>
  <c r="T30" i="11"/>
  <c r="Y29" i="11"/>
  <c r="X29" i="11"/>
  <c r="W29" i="11"/>
  <c r="V29" i="11"/>
  <c r="U29" i="11"/>
  <c r="T29" i="11"/>
  <c r="P28" i="11"/>
  <c r="O28" i="11"/>
  <c r="N28" i="11"/>
  <c r="M28" i="11"/>
  <c r="L28" i="11"/>
  <c r="K28" i="11"/>
  <c r="K70" i="11" s="1"/>
  <c r="Y27" i="11"/>
  <c r="X27" i="11"/>
  <c r="W27" i="11"/>
  <c r="V27" i="11"/>
  <c r="U27" i="11"/>
  <c r="T27" i="11"/>
  <c r="Y26" i="11"/>
  <c r="X26" i="11"/>
  <c r="W26" i="11"/>
  <c r="V26" i="11"/>
  <c r="U26" i="11"/>
  <c r="T26" i="11"/>
  <c r="Y25" i="11"/>
  <c r="X25" i="11"/>
  <c r="W25" i="11"/>
  <c r="V25" i="11"/>
  <c r="U25" i="11"/>
  <c r="T25" i="11"/>
  <c r="Y24" i="11"/>
  <c r="X24" i="11"/>
  <c r="W24" i="11"/>
  <c r="V24" i="11"/>
  <c r="U24" i="11"/>
  <c r="T24" i="11"/>
  <c r="Y23" i="11"/>
  <c r="X23" i="11"/>
  <c r="W23" i="11"/>
  <c r="V23" i="11"/>
  <c r="U23" i="11"/>
  <c r="T23" i="11"/>
  <c r="Y22" i="11"/>
  <c r="X22" i="11"/>
  <c r="W22" i="11"/>
  <c r="V22" i="11"/>
  <c r="U22" i="11"/>
  <c r="T22" i="11"/>
  <c r="Y21" i="11"/>
  <c r="X21" i="11"/>
  <c r="W21" i="11"/>
  <c r="V21" i="11"/>
  <c r="U21" i="11"/>
  <c r="T21" i="11"/>
  <c r="Y20" i="11"/>
  <c r="X20" i="11"/>
  <c r="W20" i="11"/>
  <c r="V20" i="11"/>
  <c r="U20" i="11"/>
  <c r="T20" i="11"/>
  <c r="P19" i="11"/>
  <c r="P70" i="11" s="1"/>
  <c r="O19" i="11"/>
  <c r="O70" i="11" s="1"/>
  <c r="N19" i="11"/>
  <c r="N70" i="11" s="1"/>
  <c r="Y18" i="11"/>
  <c r="X18" i="11"/>
  <c r="W18" i="11"/>
  <c r="V18" i="11"/>
  <c r="U18" i="11"/>
  <c r="T18" i="11"/>
  <c r="Y16" i="11"/>
  <c r="X16" i="11"/>
  <c r="W16" i="11"/>
  <c r="V16" i="11"/>
  <c r="U16" i="11"/>
  <c r="T16" i="11"/>
  <c r="V12" i="11"/>
  <c r="U12" i="11"/>
  <c r="T12" i="11"/>
  <c r="Y11" i="11"/>
  <c r="X11" i="11"/>
  <c r="W11" i="11"/>
  <c r="V11" i="11"/>
  <c r="U11" i="11"/>
  <c r="T11" i="11"/>
  <c r="Y10" i="11"/>
  <c r="X10" i="11"/>
  <c r="W10" i="11"/>
  <c r="V10" i="11"/>
  <c r="U10" i="11"/>
  <c r="T10" i="11"/>
  <c r="Y8" i="11"/>
  <c r="X8" i="11"/>
  <c r="W8" i="11"/>
  <c r="V8" i="11"/>
  <c r="U8" i="11"/>
  <c r="T8" i="11"/>
  <c r="Y7" i="11"/>
  <c r="X7" i="11"/>
  <c r="W7" i="11"/>
  <c r="V7" i="11"/>
  <c r="U7" i="11"/>
  <c r="T7" i="11"/>
  <c r="P5" i="11"/>
  <c r="O5" i="11"/>
  <c r="M6" i="11"/>
  <c r="M5" i="11" s="1"/>
  <c r="L6" i="11"/>
  <c r="L5" i="11" s="1"/>
  <c r="K6" i="11"/>
  <c r="K5" i="11" s="1"/>
  <c r="E76" i="13" l="1"/>
  <c r="C83" i="13"/>
  <c r="D83" i="13"/>
  <c r="M61" i="11"/>
  <c r="M77" i="11" s="1"/>
  <c r="B72" i="12"/>
  <c r="L61" i="11"/>
  <c r="L77" i="11" s="1"/>
  <c r="N86" i="11"/>
  <c r="P61" i="11"/>
  <c r="P77" i="11" s="1"/>
  <c r="D59" i="13"/>
  <c r="D58" i="13" s="1"/>
  <c r="D57" i="13" s="1"/>
  <c r="D73" i="13" s="1"/>
  <c r="O61" i="11"/>
  <c r="O77" i="11" s="1"/>
  <c r="C6" i="13"/>
  <c r="C5" i="13" s="1"/>
  <c r="B86" i="13"/>
  <c r="U63" i="11"/>
  <c r="U62" i="11" s="1"/>
  <c r="U61" i="11" s="1"/>
  <c r="U77" i="11" s="1"/>
  <c r="G67" i="13"/>
  <c r="M17" i="11"/>
  <c r="L17" i="11"/>
  <c r="L70" i="11"/>
  <c r="G71" i="13"/>
  <c r="Y80" i="11"/>
  <c r="G9" i="13"/>
  <c r="T63" i="11"/>
  <c r="T62" i="11" s="1"/>
  <c r="T61" i="11" s="1"/>
  <c r="T77" i="11" s="1"/>
  <c r="G69" i="11"/>
  <c r="G72" i="13"/>
  <c r="C76" i="13"/>
  <c r="C59" i="13"/>
  <c r="C58" i="13" s="1"/>
  <c r="C57" i="13" s="1"/>
  <c r="C73" i="13" s="1"/>
  <c r="B70" i="12"/>
  <c r="C77" i="12"/>
  <c r="C70" i="12"/>
  <c r="C77" i="11"/>
  <c r="P17" i="11"/>
  <c r="P69" i="11" s="1"/>
  <c r="O17" i="11"/>
  <c r="O69" i="11" s="1"/>
  <c r="N17" i="11"/>
  <c r="M86" i="11"/>
  <c r="U87" i="11"/>
  <c r="X93" i="11"/>
  <c r="B76" i="13"/>
  <c r="D69" i="12"/>
  <c r="U93" i="11"/>
  <c r="T87" i="11"/>
  <c r="U90" i="11"/>
  <c r="E86" i="13"/>
  <c r="C89" i="13"/>
  <c r="F76" i="13"/>
  <c r="U33" i="11"/>
  <c r="T73" i="11"/>
  <c r="K86" i="11"/>
  <c r="V87" i="11"/>
  <c r="T6" i="11"/>
  <c r="T5" i="11" s="1"/>
  <c r="K37" i="11"/>
  <c r="N61" i="11"/>
  <c r="N77" i="11" s="1"/>
  <c r="T80" i="11"/>
  <c r="L86" i="11"/>
  <c r="W87" i="11"/>
  <c r="O86" i="11"/>
  <c r="E59" i="13"/>
  <c r="E58" i="13" s="1"/>
  <c r="E57" i="13" s="1"/>
  <c r="E73" i="13" s="1"/>
  <c r="B83" i="13"/>
  <c r="F89" i="13"/>
  <c r="L37" i="11"/>
  <c r="T28" i="11"/>
  <c r="M37" i="11"/>
  <c r="B59" i="13"/>
  <c r="B58" i="13" s="1"/>
  <c r="B57" i="13" s="1"/>
  <c r="B73" i="13" s="1"/>
  <c r="N37" i="11"/>
  <c r="T72" i="11"/>
  <c r="X90" i="11"/>
  <c r="T93" i="11"/>
  <c r="V93" i="11"/>
  <c r="P86" i="11"/>
  <c r="W93" i="11"/>
  <c r="K61" i="11"/>
  <c r="K77" i="11" s="1"/>
  <c r="X6" i="11"/>
  <c r="X5" i="11" s="1"/>
  <c r="D69" i="11"/>
  <c r="B77" i="12"/>
  <c r="B30" i="13"/>
  <c r="W90" i="11"/>
  <c r="V90" i="11"/>
  <c r="Y90" i="11"/>
  <c r="F77" i="11"/>
  <c r="D77" i="11"/>
  <c r="E77" i="11"/>
  <c r="V63" i="11"/>
  <c r="V62" i="11" s="1"/>
  <c r="V61" i="11" s="1"/>
  <c r="V77" i="11" s="1"/>
  <c r="W63" i="11"/>
  <c r="W62" i="11" s="1"/>
  <c r="W61" i="11" s="1"/>
  <c r="W77" i="11" s="1"/>
  <c r="Y63" i="11"/>
  <c r="Y62" i="11" s="1"/>
  <c r="Y61" i="11" s="1"/>
  <c r="Y77" i="11" s="1"/>
  <c r="Y71" i="11"/>
  <c r="Y75" i="11"/>
  <c r="V28" i="11"/>
  <c r="Y74" i="11"/>
  <c r="Y76" i="11"/>
  <c r="F6" i="13"/>
  <c r="F5" i="13" s="1"/>
  <c r="E6" i="13"/>
  <c r="E5" i="13" s="1"/>
  <c r="F59" i="13"/>
  <c r="F58" i="13" s="1"/>
  <c r="F57" i="13" s="1"/>
  <c r="F73" i="13" s="1"/>
  <c r="D6" i="13"/>
  <c r="D5" i="13" s="1"/>
  <c r="B6" i="13"/>
  <c r="B5" i="13" s="1"/>
  <c r="D77" i="12"/>
  <c r="Y6" i="11"/>
  <c r="Y5" i="11" s="1"/>
  <c r="Y73" i="11"/>
  <c r="X33" i="11"/>
  <c r="T90" i="11"/>
  <c r="X87" i="11"/>
  <c r="Y87" i="11"/>
  <c r="Y93" i="11"/>
  <c r="V80" i="11"/>
  <c r="W80" i="11"/>
  <c r="X80" i="11"/>
  <c r="U80" i="11"/>
  <c r="G77" i="11"/>
  <c r="X63" i="11"/>
  <c r="X62" i="11" s="1"/>
  <c r="X61" i="11" s="1"/>
  <c r="X77" i="11" s="1"/>
  <c r="W71" i="11"/>
  <c r="T71" i="11"/>
  <c r="X71" i="11"/>
  <c r="C72" i="11"/>
  <c r="U72" i="11" s="1"/>
  <c r="V71" i="11"/>
  <c r="W75" i="11"/>
  <c r="Y37" i="11"/>
  <c r="V75" i="11"/>
  <c r="X75" i="11"/>
  <c r="T37" i="11"/>
  <c r="U75" i="11"/>
  <c r="U37" i="11"/>
  <c r="V37" i="11"/>
  <c r="U76" i="11"/>
  <c r="W37" i="11"/>
  <c r="V76" i="11"/>
  <c r="X76" i="11"/>
  <c r="W76" i="11"/>
  <c r="D30" i="13"/>
  <c r="W33" i="11"/>
  <c r="V73" i="11"/>
  <c r="X28" i="11"/>
  <c r="D25" i="13"/>
  <c r="Y28" i="11"/>
  <c r="U28" i="11"/>
  <c r="E25" i="13"/>
  <c r="U19" i="11"/>
  <c r="U17" i="11" s="1"/>
  <c r="W19" i="11"/>
  <c r="W17" i="11" s="1"/>
  <c r="X19" i="11"/>
  <c r="X17" i="11" s="1"/>
  <c r="T19" i="11"/>
  <c r="T17" i="11" s="1"/>
  <c r="V19" i="11"/>
  <c r="V17" i="11" s="1"/>
  <c r="U74" i="11"/>
  <c r="X74" i="11"/>
  <c r="V74" i="11"/>
  <c r="W73" i="11"/>
  <c r="W74" i="11"/>
  <c r="X73" i="11"/>
  <c r="T74" i="11"/>
  <c r="U73" i="11"/>
  <c r="U6" i="11"/>
  <c r="U5" i="11" s="1"/>
  <c r="L9" i="9"/>
  <c r="F83" i="13"/>
  <c r="D76" i="13"/>
  <c r="B16" i="13"/>
  <c r="B14" i="13" s="1"/>
  <c r="F86" i="13"/>
  <c r="D89" i="13"/>
  <c r="C16" i="13"/>
  <c r="C14" i="13" s="1"/>
  <c r="D16" i="13"/>
  <c r="D14" i="13" s="1"/>
  <c r="E83" i="13"/>
  <c r="E16" i="13"/>
  <c r="E14" i="13" s="1"/>
  <c r="B89" i="13"/>
  <c r="F16" i="13"/>
  <c r="F14" i="13" s="1"/>
  <c r="E77" i="12"/>
  <c r="F77" i="12"/>
  <c r="G77" i="12"/>
  <c r="C72" i="12"/>
  <c r="C86" i="13"/>
  <c r="E30" i="13"/>
  <c r="D86" i="13"/>
  <c r="B25" i="13"/>
  <c r="F25" i="13"/>
  <c r="C30" i="13"/>
  <c r="F30" i="13"/>
  <c r="C25" i="13"/>
  <c r="N5" i="11"/>
  <c r="W28" i="11"/>
  <c r="V33" i="11"/>
  <c r="V6" i="11"/>
  <c r="V5" i="11" s="1"/>
  <c r="Y19" i="11"/>
  <c r="Y17" i="11" s="1"/>
  <c r="T33" i="11"/>
  <c r="W6" i="11"/>
  <c r="W5" i="11" s="1"/>
  <c r="Y33" i="11"/>
  <c r="B69" i="12"/>
  <c r="X9" i="11"/>
  <c r="Y9" i="11"/>
  <c r="K17" i="11"/>
  <c r="X52" i="11"/>
  <c r="X37" i="11" s="1"/>
  <c r="E69" i="11"/>
  <c r="F69" i="11"/>
  <c r="L69" i="11" l="1"/>
  <c r="L78" i="11" s="1"/>
  <c r="O78" i="11"/>
  <c r="P78" i="11"/>
  <c r="M69" i="11"/>
  <c r="M78" i="11" s="1"/>
  <c r="F69" i="12"/>
  <c r="G69" i="12"/>
  <c r="E69" i="12"/>
  <c r="Y86" i="11"/>
  <c r="B69" i="11"/>
  <c r="B78" i="11" s="1"/>
  <c r="B82" i="13"/>
  <c r="D78" i="11"/>
  <c r="B9" i="13"/>
  <c r="T86" i="11"/>
  <c r="Y72" i="11"/>
  <c r="G68" i="13"/>
  <c r="C69" i="12"/>
  <c r="G66" i="13"/>
  <c r="C69" i="11"/>
  <c r="C78" i="11" s="1"/>
  <c r="K69" i="11"/>
  <c r="K78" i="11" s="1"/>
  <c r="N69" i="11"/>
  <c r="N78" i="11" s="1"/>
  <c r="C82" i="13"/>
  <c r="U86" i="11"/>
  <c r="W86" i="11"/>
  <c r="F78" i="11"/>
  <c r="E9" i="13"/>
  <c r="V9" i="11"/>
  <c r="K9" i="9"/>
  <c r="I9" i="9"/>
  <c r="D9" i="13"/>
  <c r="C9" i="13"/>
  <c r="U9" i="11"/>
  <c r="J9" i="9"/>
  <c r="F9" i="13"/>
  <c r="B78" i="12"/>
  <c r="E82" i="13"/>
  <c r="X86" i="11"/>
  <c r="V86" i="11"/>
  <c r="T69" i="11"/>
  <c r="T78" i="11" s="1"/>
  <c r="E78" i="11"/>
  <c r="D82" i="13"/>
  <c r="G78" i="11"/>
  <c r="V72" i="11"/>
  <c r="W72" i="11"/>
  <c r="D78" i="12"/>
  <c r="F82" i="13"/>
  <c r="W69" i="11"/>
  <c r="W78" i="11" s="1"/>
  <c r="X72" i="11"/>
  <c r="Y70" i="11"/>
  <c r="V69" i="11"/>
  <c r="V78" i="11" s="1"/>
  <c r="X69" i="11"/>
  <c r="X78" i="11" s="1"/>
  <c r="U70" i="11"/>
  <c r="U69" i="11"/>
  <c r="U78" i="11" s="1"/>
  <c r="Y69" i="11"/>
  <c r="Y78" i="11" s="1"/>
  <c r="T9" i="11"/>
  <c r="T70" i="11"/>
  <c r="W9" i="11"/>
  <c r="L66" i="10"/>
  <c r="K66" i="10"/>
  <c r="J66" i="10"/>
  <c r="I66" i="10"/>
  <c r="L62" i="10"/>
  <c r="L61" i="10" s="1"/>
  <c r="K62" i="10"/>
  <c r="K61" i="10" s="1"/>
  <c r="L33" i="10"/>
  <c r="K33" i="10"/>
  <c r="L28" i="10"/>
  <c r="L19" i="10"/>
  <c r="K6" i="10"/>
  <c r="K19" i="10"/>
  <c r="K17" i="10" s="1"/>
  <c r="L92" i="9"/>
  <c r="K92" i="9"/>
  <c r="J92" i="9"/>
  <c r="I89" i="9"/>
  <c r="L65" i="9"/>
  <c r="J65" i="9"/>
  <c r="I65" i="9"/>
  <c r="I33" i="9"/>
  <c r="J33" i="9"/>
  <c r="J28" i="9"/>
  <c r="E76" i="10"/>
  <c r="L76" i="10" s="1"/>
  <c r="D76" i="10"/>
  <c r="K76" i="10" s="1"/>
  <c r="C76" i="10"/>
  <c r="J76" i="10" s="1"/>
  <c r="B76" i="10"/>
  <c r="I76" i="10" s="1"/>
  <c r="E75" i="10"/>
  <c r="L75" i="10" s="1"/>
  <c r="D75" i="10"/>
  <c r="K75" i="10" s="1"/>
  <c r="C75" i="10"/>
  <c r="J75" i="10" s="1"/>
  <c r="B75" i="10"/>
  <c r="I75" i="10" s="1"/>
  <c r="L74" i="10"/>
  <c r="K74" i="10"/>
  <c r="J74" i="10"/>
  <c r="I74" i="10"/>
  <c r="L73" i="10"/>
  <c r="K73" i="10"/>
  <c r="J73" i="10"/>
  <c r="I73" i="10"/>
  <c r="E71" i="10"/>
  <c r="D71" i="10"/>
  <c r="C71" i="10"/>
  <c r="B71" i="10"/>
  <c r="E66" i="10"/>
  <c r="D66" i="10"/>
  <c r="C66" i="10"/>
  <c r="B66" i="10"/>
  <c r="E62" i="10"/>
  <c r="E61" i="10" s="1"/>
  <c r="D62" i="10"/>
  <c r="D61" i="10" s="1"/>
  <c r="C62" i="10"/>
  <c r="C61" i="10" s="1"/>
  <c r="B62" i="10"/>
  <c r="B61" i="10" s="1"/>
  <c r="E33" i="10"/>
  <c r="D33" i="10"/>
  <c r="C33" i="10"/>
  <c r="B33" i="10"/>
  <c r="E28" i="10"/>
  <c r="D28" i="10"/>
  <c r="C28" i="10"/>
  <c r="B28" i="10"/>
  <c r="E19" i="10"/>
  <c r="D19" i="10"/>
  <c r="C19" i="10"/>
  <c r="B19" i="10"/>
  <c r="L9" i="10"/>
  <c r="K9" i="10"/>
  <c r="J9" i="10"/>
  <c r="I9" i="10"/>
  <c r="E6" i="10"/>
  <c r="E5" i="10" s="1"/>
  <c r="D6" i="10"/>
  <c r="D5" i="10" s="1"/>
  <c r="C6" i="10"/>
  <c r="C5" i="10" s="1"/>
  <c r="B6" i="10"/>
  <c r="B5" i="10" s="1"/>
  <c r="I86" i="9"/>
  <c r="E79" i="9"/>
  <c r="L79" i="9" s="1"/>
  <c r="D79" i="9"/>
  <c r="K79" i="9" s="1"/>
  <c r="C79" i="9"/>
  <c r="J79" i="9" s="1"/>
  <c r="B79" i="9"/>
  <c r="I79" i="9" s="1"/>
  <c r="E75" i="9"/>
  <c r="L75" i="9" s="1"/>
  <c r="D75" i="9"/>
  <c r="K75" i="9" s="1"/>
  <c r="C75" i="9"/>
  <c r="J75" i="9" s="1"/>
  <c r="B75" i="9"/>
  <c r="I75" i="9" s="1"/>
  <c r="E74" i="9"/>
  <c r="L74" i="9" s="1"/>
  <c r="D74" i="9"/>
  <c r="K74" i="9" s="1"/>
  <c r="C74" i="9"/>
  <c r="J74" i="9" s="1"/>
  <c r="B74" i="9"/>
  <c r="I74" i="9" s="1"/>
  <c r="L73" i="9"/>
  <c r="K73" i="9"/>
  <c r="J73" i="9"/>
  <c r="I73" i="9"/>
  <c r="L72" i="9"/>
  <c r="K72" i="9"/>
  <c r="J72" i="9"/>
  <c r="I72" i="9"/>
  <c r="E70" i="9"/>
  <c r="L70" i="9" s="1"/>
  <c r="D70" i="9"/>
  <c r="K70" i="9" s="1"/>
  <c r="C70" i="9"/>
  <c r="J70" i="9" s="1"/>
  <c r="B70" i="9"/>
  <c r="I70" i="9" s="1"/>
  <c r="K65" i="9"/>
  <c r="E65" i="9"/>
  <c r="D65" i="9"/>
  <c r="C65" i="9"/>
  <c r="B65" i="9"/>
  <c r="K62" i="9"/>
  <c r="K61" i="9" s="1"/>
  <c r="E62" i="9"/>
  <c r="E61" i="9" s="1"/>
  <c r="D62" i="9"/>
  <c r="D61" i="9" s="1"/>
  <c r="C62" i="9"/>
  <c r="C61" i="9" s="1"/>
  <c r="B62" i="9"/>
  <c r="B61" i="9" s="1"/>
  <c r="I51" i="9"/>
  <c r="I36" i="9" s="1"/>
  <c r="L33" i="9"/>
  <c r="E33" i="9"/>
  <c r="D33" i="9"/>
  <c r="C33" i="9"/>
  <c r="B33" i="9"/>
  <c r="E28" i="9"/>
  <c r="D28" i="9"/>
  <c r="C28" i="9"/>
  <c r="B28" i="9"/>
  <c r="E19" i="9"/>
  <c r="D19" i="9"/>
  <c r="C19" i="9"/>
  <c r="B19" i="9"/>
  <c r="E6" i="9"/>
  <c r="E5" i="9" s="1"/>
  <c r="D6" i="9"/>
  <c r="D5" i="9" s="1"/>
  <c r="C6" i="9"/>
  <c r="C5" i="9" s="1"/>
  <c r="B6" i="9"/>
  <c r="B5" i="9" s="1"/>
  <c r="C78" i="12" l="1"/>
  <c r="B17" i="10"/>
  <c r="C17" i="10"/>
  <c r="J70" i="10"/>
  <c r="K70" i="10"/>
  <c r="E17" i="10"/>
  <c r="E69" i="10" s="1"/>
  <c r="L70" i="10"/>
  <c r="B17" i="9"/>
  <c r="C60" i="10"/>
  <c r="C77" i="10" s="1"/>
  <c r="J77" i="10" s="1"/>
  <c r="E78" i="12"/>
  <c r="G78" i="12"/>
  <c r="F78" i="12"/>
  <c r="W70" i="11"/>
  <c r="X70" i="11"/>
  <c r="V70" i="11"/>
  <c r="E60" i="9"/>
  <c r="E76" i="9" s="1"/>
  <c r="D60" i="9"/>
  <c r="D76" i="9" s="1"/>
  <c r="I51" i="10"/>
  <c r="I36" i="10" s="1"/>
  <c r="J51" i="10"/>
  <c r="J36" i="10" s="1"/>
  <c r="C69" i="10"/>
  <c r="K51" i="10"/>
  <c r="K36" i="10" s="1"/>
  <c r="L51" i="10"/>
  <c r="L36" i="10" s="1"/>
  <c r="B72" i="10"/>
  <c r="I72" i="10" s="1"/>
  <c r="I71" i="10"/>
  <c r="J72" i="10"/>
  <c r="J71" i="10"/>
  <c r="D60" i="10"/>
  <c r="D77" i="10" s="1"/>
  <c r="K77" i="10" s="1"/>
  <c r="K72" i="10"/>
  <c r="K71" i="10"/>
  <c r="L72" i="10"/>
  <c r="L71" i="10"/>
  <c r="J51" i="9"/>
  <c r="J36" i="9" s="1"/>
  <c r="K51" i="9"/>
  <c r="K36" i="9" s="1"/>
  <c r="I69" i="9"/>
  <c r="L51" i="9"/>
  <c r="L36" i="9" s="1"/>
  <c r="J69" i="9"/>
  <c r="B60" i="9"/>
  <c r="B76" i="9" s="1"/>
  <c r="K69" i="9"/>
  <c r="C60" i="9"/>
  <c r="C76" i="9" s="1"/>
  <c r="K19" i="9"/>
  <c r="K17" i="9" s="1"/>
  <c r="J28" i="10"/>
  <c r="I19" i="10"/>
  <c r="I17" i="10" s="1"/>
  <c r="E60" i="10"/>
  <c r="E77" i="10" s="1"/>
  <c r="L77" i="10" s="1"/>
  <c r="L6" i="10"/>
  <c r="L5" i="10" s="1"/>
  <c r="J6" i="10"/>
  <c r="J5" i="10" s="1"/>
  <c r="J33" i="10"/>
  <c r="I62" i="10"/>
  <c r="I61" i="10" s="1"/>
  <c r="I60" i="10" s="1"/>
  <c r="I33" i="10"/>
  <c r="I6" i="10"/>
  <c r="I5" i="10" s="1"/>
  <c r="K28" i="10"/>
  <c r="J62" i="10"/>
  <c r="J61" i="10" s="1"/>
  <c r="J60" i="10" s="1"/>
  <c r="K5" i="10"/>
  <c r="L17" i="10"/>
  <c r="J19" i="10"/>
  <c r="J17" i="10" s="1"/>
  <c r="I28" i="10"/>
  <c r="L60" i="10"/>
  <c r="K60" i="10"/>
  <c r="I70" i="10"/>
  <c r="B69" i="10"/>
  <c r="B60" i="10"/>
  <c r="B77" i="10" s="1"/>
  <c r="I77" i="10" s="1"/>
  <c r="D17" i="10"/>
  <c r="J6" i="9"/>
  <c r="J5" i="9" s="1"/>
  <c r="I62" i="9"/>
  <c r="I61" i="9" s="1"/>
  <c r="I60" i="9" s="1"/>
  <c r="I76" i="9" s="1"/>
  <c r="K89" i="9"/>
  <c r="B68" i="9"/>
  <c r="K60" i="9"/>
  <c r="K76" i="9" s="1"/>
  <c r="L62" i="9"/>
  <c r="L61" i="9" s="1"/>
  <c r="L60" i="9" s="1"/>
  <c r="L76" i="9" s="1"/>
  <c r="D17" i="9"/>
  <c r="D68" i="9" s="1"/>
  <c r="L28" i="9"/>
  <c r="K33" i="9"/>
  <c r="C17" i="9"/>
  <c r="C68" i="9" s="1"/>
  <c r="J62" i="9"/>
  <c r="J61" i="9" s="1"/>
  <c r="J60" i="9" s="1"/>
  <c r="J76" i="9" s="1"/>
  <c r="B71" i="9"/>
  <c r="I71" i="9" s="1"/>
  <c r="K6" i="9"/>
  <c r="K5" i="9" s="1"/>
  <c r="L69" i="9"/>
  <c r="J19" i="9"/>
  <c r="J17" i="9" s="1"/>
  <c r="L71" i="9"/>
  <c r="L6" i="9"/>
  <c r="L5" i="9" s="1"/>
  <c r="E17" i="9"/>
  <c r="J86" i="9"/>
  <c r="I92" i="9"/>
  <c r="I85" i="9" s="1"/>
  <c r="I19" i="9"/>
  <c r="I17" i="9" s="1"/>
  <c r="I6" i="9"/>
  <c r="I5" i="9" s="1"/>
  <c r="L19" i="9"/>
  <c r="L17" i="9" s="1"/>
  <c r="K86" i="9"/>
  <c r="J89" i="9"/>
  <c r="L89" i="9"/>
  <c r="I28" i="9"/>
  <c r="K28" i="9"/>
  <c r="L86" i="9"/>
  <c r="J71" i="9"/>
  <c r="K71" i="9"/>
  <c r="D77" i="9" l="1"/>
  <c r="B77" i="9"/>
  <c r="C78" i="10"/>
  <c r="K85" i="9"/>
  <c r="E78" i="10"/>
  <c r="D69" i="10"/>
  <c r="C77" i="9"/>
  <c r="E68" i="9"/>
  <c r="K69" i="10"/>
  <c r="I69" i="10"/>
  <c r="L69" i="10"/>
  <c r="J69" i="10"/>
  <c r="B78" i="10"/>
  <c r="J68" i="9"/>
  <c r="J77" i="9" s="1"/>
  <c r="K68" i="9"/>
  <c r="K77" i="9" s="1"/>
  <c r="L68" i="9"/>
  <c r="L77" i="9" s="1"/>
  <c r="L85" i="9"/>
  <c r="I68" i="9"/>
  <c r="J85" i="9"/>
  <c r="E77" i="9" l="1"/>
  <c r="D78" i="10"/>
  <c r="I77" i="9"/>
  <c r="F33" i="13"/>
  <c r="F65" i="13" s="1"/>
  <c r="E33" i="13"/>
  <c r="E65" i="13" s="1"/>
  <c r="D33" i="13"/>
  <c r="D65" i="13" s="1"/>
  <c r="C33" i="13"/>
  <c r="C65" i="13" s="1"/>
  <c r="B33" i="13"/>
  <c r="B65" i="13" s="1"/>
  <c r="E74" i="13" l="1"/>
  <c r="C74" i="13"/>
  <c r="D74" i="13"/>
  <c r="F74" i="13"/>
  <c r="B74" i="13"/>
  <c r="F72" i="13"/>
  <c r="E72" i="13"/>
  <c r="D72" i="13"/>
  <c r="C72" i="13"/>
  <c r="B72" i="13"/>
  <c r="F71" i="13"/>
  <c r="E71" i="13"/>
  <c r="D71" i="13"/>
  <c r="C71" i="13"/>
  <c r="B71" i="13"/>
  <c r="F70" i="13"/>
  <c r="E70" i="13"/>
  <c r="D70" i="13"/>
  <c r="C70" i="13"/>
  <c r="B70" i="13"/>
  <c r="F69" i="13"/>
  <c r="E69" i="13"/>
  <c r="D69" i="13"/>
  <c r="C69" i="13"/>
  <c r="B69" i="13"/>
  <c r="F66" i="13"/>
  <c r="C66" i="13"/>
  <c r="E66" i="13"/>
  <c r="D66" i="13"/>
  <c r="B66" i="13"/>
  <c r="B68" i="13" l="1"/>
  <c r="B67" i="13"/>
  <c r="D68" i="13"/>
  <c r="D67" i="13"/>
  <c r="C68" i="13"/>
  <c r="C67" i="13"/>
  <c r="E68" i="13"/>
  <c r="E67" i="13"/>
  <c r="F68" i="13"/>
  <c r="F67" i="13"/>
  <c r="G57" i="3" l="1"/>
  <c r="F57" i="3"/>
  <c r="E57" i="3"/>
  <c r="D57" i="3"/>
  <c r="C57" i="3"/>
  <c r="B57" i="3"/>
  <c r="G55" i="3"/>
  <c r="F55" i="3"/>
  <c r="E55" i="3"/>
  <c r="D55" i="3"/>
  <c r="C55" i="3"/>
  <c r="B55" i="3"/>
  <c r="G54" i="3"/>
  <c r="F54" i="3"/>
  <c r="E54" i="3"/>
  <c r="D54" i="3"/>
  <c r="C54" i="3"/>
  <c r="B54" i="3"/>
  <c r="G53" i="3"/>
  <c r="F53" i="3"/>
  <c r="E53" i="3"/>
  <c r="D53" i="3"/>
  <c r="C53" i="3"/>
  <c r="B53" i="3"/>
  <c r="G52" i="3"/>
  <c r="F52" i="3"/>
  <c r="E52" i="3"/>
  <c r="D52" i="3"/>
  <c r="C52" i="3"/>
  <c r="B52" i="3"/>
  <c r="E60" i="3" l="1"/>
  <c r="G60" i="3"/>
  <c r="K78" i="10"/>
  <c r="J78" i="10"/>
  <c r="L78" i="10"/>
  <c r="I78" i="10"/>
  <c r="F60" i="3"/>
  <c r="C60" i="3"/>
  <c r="D60" i="3"/>
  <c r="B60" i="3"/>
</calcChain>
</file>

<file path=xl/sharedStrings.xml><?xml version="1.0" encoding="utf-8"?>
<sst xmlns="http://schemas.openxmlformats.org/spreadsheetml/2006/main" count="1297" uniqueCount="103">
  <si>
    <t>(bez sankcií)</t>
  </si>
  <si>
    <t>Ukazovateľ</t>
  </si>
  <si>
    <t>Skutočnosť</t>
  </si>
  <si>
    <t>Odhad</t>
  </si>
  <si>
    <t>Prognóza</t>
  </si>
  <si>
    <t>Dane z príjmov, ziskov a kapitálového majetku</t>
  </si>
  <si>
    <t>Daň z príjmov fyzických osôb *</t>
  </si>
  <si>
    <t>Daň z príjmov fyzických osôb</t>
  </si>
  <si>
    <t>DPFO zo závislej činnosti</t>
  </si>
  <si>
    <t>DPFO z podnikania</t>
  </si>
  <si>
    <t xml:space="preserve">do štátneho rozpočtu </t>
  </si>
  <si>
    <t xml:space="preserve">do obcí </t>
  </si>
  <si>
    <t xml:space="preserve">do VÚC </t>
  </si>
  <si>
    <t>Daň z príjmov právnických osôb *</t>
  </si>
  <si>
    <t>Daň z príjmov právnických osôb</t>
  </si>
  <si>
    <t>Daň z príjmov vyberaná zrážkou</t>
  </si>
  <si>
    <t>Dane na tovary a služby</t>
  </si>
  <si>
    <t>Daň z pridanej hodnoty</t>
  </si>
  <si>
    <t>Spotrebné dane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</si>
  <si>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</si>
  <si>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</si>
  <si>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</si>
  <si>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</si>
  <si>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</si>
  <si>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</si>
  <si>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</si>
  <si>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</si>
  <si>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Dane z medzinárodného obchodu a transakcií</t>
  </si>
  <si>
    <t>Dovozné clo</t>
  </si>
  <si>
    <t>Dovozná prirážka</t>
  </si>
  <si>
    <t>Podiel na vybratých finančných prostriedkoch</t>
  </si>
  <si>
    <t>Ostatné colné príjmy</t>
  </si>
  <si>
    <t>Miestne dane</t>
  </si>
  <si>
    <t>Daň z nehnuteľností</t>
  </si>
  <si>
    <t>Dane za špecifické služby</t>
  </si>
  <si>
    <t>Daň z motorových vozidiel (do r. 2014 príjmom VÚC)</t>
  </si>
  <si>
    <t>Ostatné dane **</t>
  </si>
  <si>
    <t>Ostatné dane</t>
  </si>
  <si>
    <t>Daň z emisných kvót</t>
  </si>
  <si>
    <t>Daň z motorových vozidiel (od r. 2015 príjmom ŠR)</t>
  </si>
  <si>
    <t>Osobitný odvod vybraných fin.inštitúcií</t>
  </si>
  <si>
    <t>Osobitný odvod z podnikania v regulovaných odvetviach</t>
  </si>
  <si>
    <t>Úhrada za služby verejnosti poskytované RTVS</t>
  </si>
  <si>
    <t>Daň z úhrad za dobývací priestor</t>
  </si>
  <si>
    <t>Daň z úhrad za uskladňovanie plynov alebo kvapalín</t>
  </si>
  <si>
    <t>Poplatok za uloženie odpadov (príjem EF)</t>
  </si>
  <si>
    <t>Majetkové dane (do ŠR)</t>
  </si>
  <si>
    <t>Iné dane ***</t>
  </si>
  <si>
    <t>Iné dane **</t>
  </si>
  <si>
    <t>na samostatný účet</t>
  </si>
  <si>
    <t>cestna dan - dobeh</t>
  </si>
  <si>
    <t>odvod z poistenia</t>
  </si>
  <si>
    <t>daň z poistenia</t>
  </si>
  <si>
    <t>odvod z PZP</t>
  </si>
  <si>
    <t>Fondy sociálneho a zdravotného poistenia (FSZP)</t>
  </si>
  <si>
    <t>Sociálna poisťovňa</t>
  </si>
  <si>
    <t>Ekonomicky aktívne obyvateľstvo + dlžné</t>
  </si>
  <si>
    <t xml:space="preserve"> - EAO</t>
  </si>
  <si>
    <t xml:space="preserve"> - dlžné</t>
  </si>
  <si>
    <t>Zdravotné poisťovne</t>
  </si>
  <si>
    <t>z toho: ročné zúčtovanie</t>
  </si>
  <si>
    <t>Daňové príjmy VS spolu</t>
  </si>
  <si>
    <t>Daňové príjmy ŠR</t>
  </si>
  <si>
    <t>Samostatné účty</t>
  </si>
  <si>
    <t>Štátne finančné aktíva</t>
  </si>
  <si>
    <t xml:space="preserve">Daňové príjmy obcí </t>
  </si>
  <si>
    <t>Daňové príjmy VÚC</t>
  </si>
  <si>
    <t>Daňové príjmy Rozhlasu a televízie Slovenska (RTVS)</t>
  </si>
  <si>
    <t>Environmentálny fond</t>
  </si>
  <si>
    <t>FSZP spolu</t>
  </si>
  <si>
    <t>Daňové príjmy a príjmy FSZP spolu</t>
  </si>
  <si>
    <t>Výdavky na verejnoprospešný účel</t>
  </si>
  <si>
    <t>z toho FO</t>
  </si>
  <si>
    <t>PO</t>
  </si>
  <si>
    <t>Príspevky na starobné dôchodkové sporenie - EAO</t>
  </si>
  <si>
    <t>Daňové kredity</t>
  </si>
  <si>
    <t>Zamestnanecká prémia</t>
  </si>
  <si>
    <t>Daňový bonus</t>
  </si>
  <si>
    <t>Daňový bonus na hypotéky</t>
  </si>
  <si>
    <t>* hrubý výnos DPFO a DPPO neznížený o výdavky na verejnoprospešný účel (2%)</t>
  </si>
  <si>
    <t>** Podľa štatútu Výboru je pre členov Výboru povinné prognózovať len celkový výnos Ostatných daní, rozbitie je najednotlivé podpoložky je len informatívne.</t>
  </si>
  <si>
    <t>*** Pre účely DV považujeme odvod z povinného zmluvného poistenia za daňový príjem od roku 2018 ako súčasť iných daní. Podľa aktuálnej ekonomickej klasifikácie rozpočtovej klasifikácie (EKRK) je odvod z PZP daňovým príjmom samostatného účtu kapitoly Ministerstva vnútra SR (EKRK 139003).</t>
  </si>
  <si>
    <t>Iné dane *</t>
  </si>
  <si>
    <t>transfer úspor z DSS do SP- od vystúpených</t>
  </si>
  <si>
    <t>Príspevky na starobné dôchodkové sporenie</t>
  </si>
  <si>
    <t>Iné dane</t>
  </si>
  <si>
    <t>Sankcie uložené v daňovom konaní</t>
  </si>
  <si>
    <t>Porovnanie aktuálnej prognózy s rozpočtom</t>
  </si>
  <si>
    <t>Solidárny príspevok z činností v odvetviach ropy, zemného plynu, uhlia a rafinérií</t>
  </si>
  <si>
    <t>Príjem z odvodu z nadmerných príjmov - elektrárne</t>
  </si>
  <si>
    <t>Prognóza daňových príjmov verejnej správy v metodike ESA2010 (v tis. EUR) - rozdiel oproti poslednej prognóze</t>
  </si>
  <si>
    <t>Prognóza daňových príjmov verejnej správy na hotovostnom princípe (v tis. EUR) - Schválený rozpočet VS na roky 2024 až 2026</t>
  </si>
  <si>
    <t>Prognóza daňových príjmov verejnej správy v metodike ESA2010 (v tis. EUR) - Schválený rozpočet VS na roky 2024 až 2026</t>
  </si>
  <si>
    <t>Sankcie, cash = akruál (v tis.EUR) - jún 2024</t>
  </si>
  <si>
    <t xml:space="preserve"> Prognóza daňových príjmov verejnej správy na hotovostnom princípe (v tis. EUR) - jún 2024</t>
  </si>
  <si>
    <t>Daň zo sladených nealkoholických nápojov</t>
  </si>
  <si>
    <t>Prognóza daňových príjmov verejnej správy v metodike ESA2010 (v tis. EUR) - jún 2024</t>
  </si>
  <si>
    <t>Vplyv legislatívnych zmien na prognózu daňových príjmov VS - nová legislatíva (ESA2010, v tis. EUR) - jún 2024</t>
  </si>
  <si>
    <r>
      <t xml:space="preserve">Prognóza daňových príjmov verejnej správy v metodike ESA2010 (v tis. EUR) - jún 2024 </t>
    </r>
    <r>
      <rPr>
        <b/>
        <sz val="12"/>
        <color indexed="49"/>
        <rFont val="Arial Narrow"/>
        <family val="2"/>
      </rPr>
      <t>(bez vplyvu novej legislatívy)</t>
    </r>
  </si>
  <si>
    <t>Prognóza daňových príjmov verejnej správy v metodike ESA2010 (v tis. EUR) - mar 2024</t>
  </si>
  <si>
    <t>Prognóza daňových príjmov verejnej správy v metodike ESA2010 (v tis. EUR) - Program stability</t>
  </si>
  <si>
    <t>Porovnanie aktuálnej prognózy s Programom stability</t>
  </si>
  <si>
    <t>Prognóza daňových príjmov verejnej správy na hotovostnom princípe (v tis. EUR) - Program stability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</si>
</sst>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.0000"/>
    <numFmt numFmtId="166" formatCode="#,##0.0"/>
    <numFmt numFmtId="167" formatCode="0.000"/>
  </numFmts>
  <fonts count="4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b/>
      <sz val="9"/>
      <name val="Arial Narrow"/>
      <family val="2"/>
      <charset val="238"/>
    </font>
    <font>
      <b/>
      <sz val="10"/>
      <name val="Arial Narrow"/>
      <family val="2"/>
    </font>
    <font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indexed="10"/>
      <name val="Arial Narrow"/>
      <family val="2"/>
      <charset val="238"/>
    </font>
    <font>
      <b/>
      <sz val="12"/>
      <name val="Arial Narrow"/>
      <family val="2"/>
    </font>
    <font>
      <sz val="10"/>
      <name val="Arial Narrow"/>
      <family val="2"/>
    </font>
    <font>
      <sz val="10"/>
      <color indexed="10"/>
      <name val="Arial Narrow"/>
      <family val="2"/>
      <charset val="238"/>
    </font>
    <font>
      <sz val="9"/>
      <name val="Arial Narrow"/>
      <family val="2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i/>
      <sz val="9"/>
      <name val="Arial Narrow"/>
      <family val="2"/>
      <charset val="238"/>
    </font>
    <font>
      <sz val="10"/>
      <color indexed="10"/>
      <name val="Arial Narrow"/>
      <family val="2"/>
    </font>
    <font>
      <sz val="8"/>
      <color indexed="10"/>
      <name val="Arial Narrow"/>
      <family val="2"/>
      <charset val="238"/>
    </font>
    <font>
      <b/>
      <sz val="10"/>
      <color indexed="10"/>
      <name val="Arial Narrow"/>
      <family val="2"/>
    </font>
    <font>
      <i/>
      <sz val="9"/>
      <name val="Arial"/>
      <family val="2"/>
      <charset val="238"/>
    </font>
    <font>
      <b/>
      <sz val="12"/>
      <color indexed="49"/>
      <name val="Arial Narrow"/>
      <family val="2"/>
    </font>
    <font>
      <sz val="9"/>
      <color rgb="FFFF0000"/>
      <name val="Arial Narrow"/>
      <family val="2"/>
    </font>
    <font>
      <b/>
      <sz val="9"/>
      <color rgb="FFFF0000"/>
      <name val="Arial Narrow"/>
      <family val="2"/>
    </font>
    <font>
      <sz val="11"/>
      <name val="Arial Narrow"/>
      <family val="2"/>
    </font>
    <font>
      <i/>
      <sz val="10"/>
      <color theme="0" tint="-0.499984740745262"/>
      <name val="Arial"/>
      <family val="2"/>
      <charset val="238"/>
    </font>
    <font>
      <i/>
      <sz val="9"/>
      <color theme="0" tint="-0.499984740745262"/>
      <name val="Arial"/>
      <family val="2"/>
      <charset val="238"/>
    </font>
    <font>
      <sz val="9"/>
      <color rgb="FFFF0000"/>
      <name val="Arial Narrow"/>
      <family val="2"/>
      <charset val="238"/>
    </font>
    <font>
      <sz val="9"/>
      <color rgb="FFFF000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</cellStyleXfs>
  <cellXfs count="380">
    <xf numFmtId="0" fontId="0" fillId="0" borderId="0" xfId="0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42" applyFont="1" applyFill="1" applyAlignment="1">
      <alignment horizontal="left" vertical="center"/>
    </xf>
    <xf numFmtId="0" fontId="25" fillId="0" borderId="0" xfId="42" applyFont="1" applyFill="1"/>
    <xf numFmtId="0" fontId="27" fillId="0" borderId="0" xfId="42" applyFont="1" applyFill="1" applyAlignment="1">
      <alignment horizontal="left" vertical="center"/>
    </xf>
    <xf numFmtId="3" fontId="25" fillId="0" borderId="0" xfId="42" applyNumberFormat="1" applyFont="1" applyFill="1"/>
    <xf numFmtId="0" fontId="22" fillId="0" borderId="10" xfId="45" applyFont="1" applyFill="1" applyBorder="1" applyAlignment="1">
      <alignment horizontal="center" vertical="center"/>
    </xf>
    <xf numFmtId="0" fontId="20" fillId="0" borderId="11" xfId="45" applyFont="1" applyFill="1" applyBorder="1" applyAlignment="1">
      <alignment horizontal="center" vertical="center"/>
    </xf>
    <xf numFmtId="0" fontId="20" fillId="0" borderId="12" xfId="45" applyFont="1" applyFill="1" applyBorder="1" applyAlignment="1">
      <alignment horizontal="center" vertical="center"/>
    </xf>
    <xf numFmtId="0" fontId="22" fillId="0" borderId="14" xfId="45" applyFont="1" applyFill="1" applyBorder="1" applyAlignment="1">
      <alignment horizontal="center" vertical="center"/>
    </xf>
    <xf numFmtId="0" fontId="22" fillId="0" borderId="21" xfId="45" applyFont="1" applyFill="1" applyBorder="1" applyAlignment="1">
      <alignment horizontal="center" vertical="center"/>
    </xf>
    <xf numFmtId="0" fontId="20" fillId="0" borderId="22" xfId="45" applyFont="1" applyFill="1" applyBorder="1" applyAlignment="1">
      <alignment horizontal="center" vertical="center"/>
    </xf>
    <xf numFmtId="0" fontId="20" fillId="0" borderId="23" xfId="45" applyFont="1" applyFill="1" applyBorder="1" applyAlignment="1">
      <alignment horizontal="center" vertical="center"/>
    </xf>
    <xf numFmtId="0" fontId="20" fillId="0" borderId="25" xfId="45" applyFont="1" applyFill="1" applyBorder="1" applyAlignment="1">
      <alignment horizontal="center" vertical="center"/>
    </xf>
    <xf numFmtId="0" fontId="22" fillId="0" borderId="26" xfId="42" applyFont="1" applyFill="1" applyBorder="1" applyAlignment="1">
      <alignment vertical="center"/>
    </xf>
    <xf numFmtId="3" fontId="20" fillId="0" borderId="27" xfId="42" applyNumberFormat="1" applyFont="1" applyFill="1" applyBorder="1" applyAlignment="1">
      <alignment vertical="center"/>
    </xf>
    <xf numFmtId="3" fontId="20" fillId="0" borderId="28" xfId="42" applyNumberFormat="1" applyFont="1" applyFill="1" applyBorder="1" applyAlignment="1">
      <alignment vertical="center"/>
    </xf>
    <xf numFmtId="3" fontId="20" fillId="0" borderId="16" xfId="42" applyNumberFormat="1" applyFont="1" applyFill="1" applyBorder="1" applyAlignment="1">
      <alignment vertical="center"/>
    </xf>
    <xf numFmtId="3" fontId="20" fillId="0" borderId="29" xfId="42" applyNumberFormat="1" applyFont="1" applyFill="1" applyBorder="1" applyAlignment="1">
      <alignment vertical="center"/>
    </xf>
    <xf numFmtId="3" fontId="28" fillId="0" borderId="0" xfId="0" applyNumberFormat="1" applyFont="1" applyAlignment="1">
      <alignment horizontal="center" vertical="center"/>
    </xf>
    <xf numFmtId="3" fontId="23" fillId="0" borderId="0" xfId="0" applyNumberFormat="1" applyFont="1"/>
    <xf numFmtId="164" fontId="23" fillId="0" borderId="0" xfId="0" applyNumberFormat="1" applyFont="1"/>
    <xf numFmtId="0" fontId="27" fillId="0" borderId="30" xfId="42" applyFont="1" applyFill="1" applyBorder="1" applyAlignment="1">
      <alignment horizontal="left" vertical="center" indent="2"/>
    </xf>
    <xf numFmtId="3" fontId="29" fillId="0" borderId="31" xfId="42" applyNumberFormat="1" applyFont="1" applyFill="1" applyBorder="1" applyAlignment="1">
      <alignment vertical="center"/>
    </xf>
    <xf numFmtId="3" fontId="29" fillId="0" borderId="32" xfId="42" applyNumberFormat="1" applyFont="1" applyFill="1" applyBorder="1" applyAlignment="1">
      <alignment vertical="center"/>
    </xf>
    <xf numFmtId="3" fontId="29" fillId="0" borderId="33" xfId="42" applyNumberFormat="1" applyFont="1" applyFill="1" applyBorder="1" applyAlignment="1">
      <alignment vertical="center"/>
    </xf>
    <xf numFmtId="3" fontId="29" fillId="0" borderId="34" xfId="42" applyNumberFormat="1" applyFont="1" applyFill="1" applyBorder="1" applyAlignment="1">
      <alignment vertical="center"/>
    </xf>
    <xf numFmtId="0" fontId="27" fillId="0" borderId="30" xfId="42" applyFont="1" applyFill="1" applyBorder="1" applyAlignment="1">
      <alignment horizontal="left" vertical="center" indent="4"/>
    </xf>
    <xf numFmtId="3" fontId="29" fillId="0" borderId="31" xfId="43" applyNumberFormat="1" applyFont="1" applyFill="1" applyBorder="1" applyAlignment="1">
      <alignment vertical="center"/>
    </xf>
    <xf numFmtId="3" fontId="29" fillId="0" borderId="35" xfId="43" applyNumberFormat="1" applyFont="1" applyFill="1" applyBorder="1" applyAlignment="1">
      <alignment vertical="center"/>
    </xf>
    <xf numFmtId="3" fontId="29" fillId="0" borderId="36" xfId="43" applyNumberFormat="1" applyFont="1" applyFill="1" applyBorder="1" applyAlignment="1">
      <alignment vertical="center"/>
    </xf>
    <xf numFmtId="3" fontId="29" fillId="0" borderId="37" xfId="43" applyNumberFormat="1" applyFont="1" applyFill="1" applyBorder="1" applyAlignment="1">
      <alignment vertical="center"/>
    </xf>
    <xf numFmtId="3" fontId="29" fillId="0" borderId="34" xfId="43" applyNumberFormat="1" applyFont="1" applyFill="1" applyBorder="1" applyAlignment="1">
      <alignment vertical="center"/>
    </xf>
    <xf numFmtId="3" fontId="29" fillId="0" borderId="32" xfId="43" applyNumberFormat="1" applyFont="1" applyFill="1" applyBorder="1" applyAlignment="1">
      <alignment vertical="center"/>
    </xf>
    <xf numFmtId="0" fontId="27" fillId="0" borderId="30" xfId="42" applyFont="1" applyFill="1" applyBorder="1" applyAlignment="1">
      <alignment horizontal="left" vertical="center" indent="6"/>
    </xf>
    <xf numFmtId="3" fontId="29" fillId="0" borderId="38" xfId="43" applyNumberFormat="1" applyFont="1" applyFill="1" applyBorder="1" applyAlignment="1">
      <alignment vertical="center"/>
    </xf>
    <xf numFmtId="3" fontId="29" fillId="0" borderId="39" xfId="42" applyNumberFormat="1" applyFont="1" applyFill="1" applyBorder="1" applyAlignment="1">
      <alignment vertical="center"/>
    </xf>
    <xf numFmtId="3" fontId="29" fillId="0" borderId="40" xfId="42" applyNumberFormat="1" applyFont="1" applyFill="1" applyBorder="1" applyAlignment="1">
      <alignment vertical="center"/>
    </xf>
    <xf numFmtId="3" fontId="29" fillId="0" borderId="41" xfId="42" applyNumberFormat="1" applyFont="1" applyFill="1" applyBorder="1" applyAlignment="1">
      <alignment vertical="center"/>
    </xf>
    <xf numFmtId="0" fontId="22" fillId="0" borderId="30" xfId="42" applyFont="1" applyFill="1" applyBorder="1" applyAlignment="1">
      <alignment vertical="center"/>
    </xf>
    <xf numFmtId="3" fontId="20" fillId="0" borderId="31" xfId="42" applyNumberFormat="1" applyFont="1" applyFill="1" applyBorder="1" applyAlignment="1">
      <alignment vertical="center"/>
    </xf>
    <xf numFmtId="3" fontId="20" fillId="0" borderId="32" xfId="42" applyNumberFormat="1" applyFont="1" applyFill="1" applyBorder="1" applyAlignment="1">
      <alignment vertical="center"/>
    </xf>
    <xf numFmtId="3" fontId="20" fillId="0" borderId="33" xfId="42" applyNumberFormat="1" applyFont="1" applyFill="1" applyBorder="1" applyAlignment="1">
      <alignment vertical="center"/>
    </xf>
    <xf numFmtId="3" fontId="20" fillId="0" borderId="34" xfId="42" applyNumberFormat="1" applyFont="1" applyFill="1" applyBorder="1" applyAlignment="1">
      <alignment vertical="center"/>
    </xf>
    <xf numFmtId="3" fontId="28" fillId="0" borderId="0" xfId="0" applyNumberFormat="1" applyFont="1" applyFill="1" applyAlignment="1">
      <alignment horizontal="center" vertical="center"/>
    </xf>
    <xf numFmtId="3" fontId="30" fillId="0" borderId="34" xfId="42" applyNumberFormat="1" applyFont="1" applyFill="1" applyBorder="1" applyAlignment="1">
      <alignment vertical="center"/>
    </xf>
    <xf numFmtId="3" fontId="30" fillId="0" borderId="32" xfId="42" applyNumberFormat="1" applyFont="1" applyFill="1" applyBorder="1" applyAlignment="1">
      <alignment vertical="center"/>
    </xf>
    <xf numFmtId="3" fontId="29" fillId="0" borderId="42" xfId="43" applyNumberFormat="1" applyFont="1" applyFill="1" applyBorder="1" applyAlignment="1">
      <alignment vertical="center"/>
    </xf>
    <xf numFmtId="3" fontId="20" fillId="0" borderId="39" xfId="42" applyNumberFormat="1" applyFont="1" applyFill="1" applyBorder="1" applyAlignment="1">
      <alignment vertical="center"/>
    </xf>
    <xf numFmtId="166" fontId="25" fillId="0" borderId="0" xfId="0" applyNumberFormat="1" applyFont="1" applyAlignment="1">
      <alignment horizontal="center" vertical="center"/>
    </xf>
    <xf numFmtId="3" fontId="29" fillId="0" borderId="36" xfId="42" applyNumberFormat="1" applyFont="1" applyFill="1" applyBorder="1" applyAlignment="1">
      <alignment vertical="center"/>
    </xf>
    <xf numFmtId="0" fontId="31" fillId="0" borderId="30" xfId="42" applyFont="1" applyFill="1" applyBorder="1" applyAlignment="1">
      <alignment horizontal="left" vertical="center" indent="2"/>
    </xf>
    <xf numFmtId="3" fontId="29" fillId="0" borderId="35" xfId="42" applyNumberFormat="1" applyFont="1" applyFill="1" applyBorder="1" applyAlignment="1">
      <alignment vertical="center"/>
    </xf>
    <xf numFmtId="3" fontId="29" fillId="0" borderId="37" xfId="42" applyNumberFormat="1" applyFont="1" applyFill="1" applyBorder="1" applyAlignment="1">
      <alignment vertical="center"/>
    </xf>
    <xf numFmtId="0" fontId="31" fillId="0" borderId="30" xfId="42" applyFont="1" applyFill="1" applyBorder="1" applyAlignment="1">
      <alignment horizontal="left" vertical="center" indent="6"/>
    </xf>
    <xf numFmtId="0" fontId="27" fillId="0" borderId="43" xfId="42" applyFont="1" applyFill="1" applyBorder="1" applyAlignment="1">
      <alignment horizontal="left" vertical="center" indent="6"/>
    </xf>
    <xf numFmtId="0" fontId="27" fillId="0" borderId="26" xfId="42" applyFont="1" applyFill="1" applyBorder="1" applyAlignment="1">
      <alignment horizontal="left" vertical="center" indent="6"/>
    </xf>
    <xf numFmtId="0" fontId="27" fillId="0" borderId="43" xfId="42" applyFont="1" applyFill="1" applyBorder="1" applyAlignment="1">
      <alignment horizontal="left" vertical="center" indent="9"/>
    </xf>
    <xf numFmtId="0" fontId="27" fillId="0" borderId="44" xfId="42" applyFont="1" applyFill="1" applyBorder="1" applyAlignment="1">
      <alignment horizontal="left" vertical="center" indent="9"/>
    </xf>
    <xf numFmtId="3" fontId="29" fillId="0" borderId="22" xfId="42" applyNumberFormat="1" applyFont="1" applyFill="1" applyBorder="1" applyAlignment="1">
      <alignment vertical="center"/>
    </xf>
    <xf numFmtId="3" fontId="29" fillId="0" borderId="23" xfId="42" applyNumberFormat="1" applyFont="1" applyFill="1" applyBorder="1" applyAlignment="1">
      <alignment vertical="center"/>
    </xf>
    <xf numFmtId="3" fontId="29" fillId="0" borderId="24" xfId="42" applyNumberFormat="1" applyFont="1" applyFill="1" applyBorder="1" applyAlignment="1">
      <alignment vertical="center"/>
    </xf>
    <xf numFmtId="3" fontId="29" fillId="0" borderId="25" xfId="42" applyNumberFormat="1" applyFont="1" applyFill="1" applyBorder="1" applyAlignment="1">
      <alignment vertical="center"/>
    </xf>
    <xf numFmtId="3" fontId="20" fillId="0" borderId="38" xfId="42" applyNumberFormat="1" applyFont="1" applyFill="1" applyBorder="1" applyAlignment="1">
      <alignment vertical="center"/>
    </xf>
    <xf numFmtId="3" fontId="20" fillId="0" borderId="42" xfId="42" applyNumberFormat="1" applyFont="1" applyFill="1" applyBorder="1" applyAlignment="1">
      <alignment vertical="center"/>
    </xf>
    <xf numFmtId="3" fontId="20" fillId="0" borderId="45" xfId="42" applyNumberFormat="1" applyFont="1" applyFill="1" applyBorder="1" applyAlignment="1">
      <alignment vertical="center"/>
    </xf>
    <xf numFmtId="3" fontId="20" fillId="0" borderId="46" xfId="42" applyNumberFormat="1" applyFont="1" applyFill="1" applyBorder="1" applyAlignment="1">
      <alignment vertical="center"/>
    </xf>
    <xf numFmtId="3" fontId="20" fillId="0" borderId="11" xfId="42" applyNumberFormat="1" applyFont="1" applyFill="1" applyBorder="1" applyAlignment="1">
      <alignment vertical="center"/>
    </xf>
    <xf numFmtId="3" fontId="20" fillId="0" borderId="19" xfId="42" applyNumberFormat="1" applyFont="1" applyFill="1" applyBorder="1" applyAlignment="1">
      <alignment vertical="center"/>
    </xf>
    <xf numFmtId="3" fontId="20" fillId="0" borderId="47" xfId="42" applyNumberFormat="1" applyFont="1" applyFill="1" applyBorder="1" applyAlignment="1">
      <alignment vertical="center"/>
    </xf>
    <xf numFmtId="3" fontId="20" fillId="0" borderId="12" xfId="42" applyNumberFormat="1" applyFont="1" applyFill="1" applyBorder="1" applyAlignment="1">
      <alignment vertical="center"/>
    </xf>
    <xf numFmtId="0" fontId="22" fillId="0" borderId="30" xfId="42" applyFont="1" applyFill="1" applyBorder="1" applyAlignment="1">
      <alignment horizontal="left" vertical="center" indent="2"/>
    </xf>
    <xf numFmtId="3" fontId="30" fillId="0" borderId="31" xfId="42" applyNumberFormat="1" applyFont="1" applyFill="1" applyBorder="1" applyAlignment="1">
      <alignment vertical="center"/>
    </xf>
    <xf numFmtId="3" fontId="30" fillId="0" borderId="33" xfId="42" applyNumberFormat="1" applyFont="1" applyFill="1" applyBorder="1" applyAlignment="1">
      <alignment vertical="center"/>
    </xf>
    <xf numFmtId="3" fontId="27" fillId="0" borderId="0" xfId="0" applyNumberFormat="1" applyFont="1" applyAlignment="1">
      <alignment horizontal="center" vertical="center"/>
    </xf>
    <xf numFmtId="0" fontId="27" fillId="0" borderId="48" xfId="42" applyFont="1" applyFill="1" applyBorder="1" applyAlignment="1">
      <alignment horizontal="left" vertical="center" indent="6"/>
    </xf>
    <xf numFmtId="3" fontId="30" fillId="0" borderId="39" xfId="42" applyNumberFormat="1" applyFont="1" applyFill="1" applyBorder="1" applyAlignment="1">
      <alignment vertical="center"/>
    </xf>
    <xf numFmtId="0" fontId="22" fillId="34" borderId="49" xfId="42" applyFont="1" applyFill="1" applyBorder="1" applyAlignment="1">
      <alignment horizontal="left" vertical="center"/>
    </xf>
    <xf numFmtId="3" fontId="20" fillId="34" borderId="50" xfId="42" applyNumberFormat="1" applyFont="1" applyFill="1" applyBorder="1" applyAlignment="1">
      <alignment vertical="center"/>
    </xf>
    <xf numFmtId="3" fontId="20" fillId="34" borderId="51" xfId="42" applyNumberFormat="1" applyFont="1" applyFill="1" applyBorder="1" applyAlignment="1">
      <alignment vertical="center"/>
    </xf>
    <xf numFmtId="3" fontId="20" fillId="34" borderId="52" xfId="42" applyNumberFormat="1" applyFont="1" applyFill="1" applyBorder="1" applyAlignment="1">
      <alignment vertical="center"/>
    </xf>
    <xf numFmtId="3" fontId="20" fillId="34" borderId="53" xfId="42" applyNumberFormat="1" applyFont="1" applyFill="1" applyBorder="1" applyAlignment="1">
      <alignment vertical="center"/>
    </xf>
    <xf numFmtId="0" fontId="27" fillId="0" borderId="26" xfId="42" applyFont="1" applyFill="1" applyBorder="1" applyAlignment="1">
      <alignment horizontal="left" vertical="center" indent="2"/>
    </xf>
    <xf numFmtId="3" fontId="29" fillId="0" borderId="38" xfId="42" applyNumberFormat="1" applyFont="1" applyFill="1" applyBorder="1" applyAlignment="1">
      <alignment vertical="center"/>
    </xf>
    <xf numFmtId="3" fontId="29" fillId="0" borderId="42" xfId="42" applyNumberFormat="1" applyFont="1" applyFill="1" applyBorder="1" applyAlignment="1">
      <alignment vertical="center"/>
    </xf>
    <xf numFmtId="3" fontId="29" fillId="0" borderId="45" xfId="42" applyNumberFormat="1" applyFont="1" applyFill="1" applyBorder="1" applyAlignment="1">
      <alignment vertical="center"/>
    </xf>
    <xf numFmtId="3" fontId="29" fillId="0" borderId="46" xfId="42" applyNumberFormat="1" applyFont="1" applyFill="1" applyBorder="1" applyAlignment="1">
      <alignment vertical="center"/>
    </xf>
    <xf numFmtId="0" fontId="22" fillId="0" borderId="48" xfId="42" applyFont="1" applyFill="1" applyBorder="1" applyAlignment="1">
      <alignment vertical="center" wrapText="1"/>
    </xf>
    <xf numFmtId="3" fontId="20" fillId="0" borderId="23" xfId="42" applyNumberFormat="1" applyFont="1" applyFill="1" applyBorder="1" applyAlignment="1">
      <alignment vertical="center"/>
    </xf>
    <xf numFmtId="3" fontId="20" fillId="0" borderId="24" xfId="42" applyNumberFormat="1" applyFont="1" applyFill="1" applyBorder="1" applyAlignment="1">
      <alignment vertical="center"/>
    </xf>
    <xf numFmtId="3" fontId="20" fillId="0" borderId="25" xfId="42" applyNumberFormat="1" applyFont="1" applyFill="1" applyBorder="1" applyAlignment="1">
      <alignment vertical="center"/>
    </xf>
    <xf numFmtId="3" fontId="20" fillId="0" borderId="22" xfId="42" applyNumberFormat="1" applyFont="1" applyFill="1" applyBorder="1" applyAlignment="1">
      <alignment vertical="center"/>
    </xf>
    <xf numFmtId="0" fontId="22" fillId="34" borderId="49" xfId="42" applyFont="1" applyFill="1" applyBorder="1" applyAlignment="1">
      <alignment horizontal="left" vertical="center" wrapText="1"/>
    </xf>
    <xf numFmtId="3" fontId="20" fillId="34" borderId="54" xfId="42" applyNumberFormat="1" applyFont="1" applyFill="1" applyBorder="1" applyAlignment="1">
      <alignment vertical="center"/>
    </xf>
    <xf numFmtId="0" fontId="23" fillId="0" borderId="0" xfId="0" applyFont="1" applyFill="1"/>
    <xf numFmtId="0" fontId="22" fillId="0" borderId="0" xfId="42" applyFont="1" applyFill="1" applyBorder="1" applyAlignment="1">
      <alignment horizontal="left" vertical="center" wrapText="1"/>
    </xf>
    <xf numFmtId="3" fontId="20" fillId="0" borderId="0" xfId="42" applyNumberFormat="1" applyFont="1" applyFill="1" applyBorder="1" applyAlignment="1">
      <alignment vertical="center"/>
    </xf>
    <xf numFmtId="3" fontId="23" fillId="0" borderId="0" xfId="0" applyNumberFormat="1" applyFont="1" applyFill="1"/>
    <xf numFmtId="0" fontId="22" fillId="34" borderId="10" xfId="45" applyFont="1" applyFill="1" applyBorder="1" applyAlignment="1">
      <alignment horizontal="left" vertical="center"/>
    </xf>
    <xf numFmtId="3" fontId="21" fillId="34" borderId="55" xfId="45" applyNumberFormat="1" applyFont="1" applyFill="1" applyBorder="1" applyAlignment="1">
      <alignment vertical="center"/>
    </xf>
    <xf numFmtId="3" fontId="21" fillId="34" borderId="28" xfId="45" applyNumberFormat="1" applyFont="1" applyFill="1" applyBorder="1" applyAlignment="1">
      <alignment vertical="center"/>
    </xf>
    <xf numFmtId="3" fontId="21" fillId="34" borderId="16" xfId="45" applyNumberFormat="1" applyFont="1" applyFill="1" applyBorder="1" applyAlignment="1">
      <alignment vertical="center"/>
    </xf>
    <xf numFmtId="3" fontId="21" fillId="34" borderId="29" xfId="45" applyNumberFormat="1" applyFont="1" applyFill="1" applyBorder="1" applyAlignment="1">
      <alignment vertical="center"/>
    </xf>
    <xf numFmtId="0" fontId="22" fillId="34" borderId="56" xfId="45" applyFont="1" applyFill="1" applyBorder="1" applyAlignment="1">
      <alignment horizontal="left" vertical="center"/>
    </xf>
    <xf numFmtId="3" fontId="21" fillId="34" borderId="57" xfId="45" applyNumberFormat="1" applyFont="1" applyFill="1" applyBorder="1" applyAlignment="1">
      <alignment vertical="center"/>
    </xf>
    <xf numFmtId="3" fontId="21" fillId="34" borderId="52" xfId="45" applyNumberFormat="1" applyFont="1" applyFill="1" applyBorder="1" applyAlignment="1">
      <alignment vertical="center"/>
    </xf>
    <xf numFmtId="3" fontId="21" fillId="34" borderId="53" xfId="45" applyNumberFormat="1" applyFont="1" applyFill="1" applyBorder="1" applyAlignment="1">
      <alignment vertical="center"/>
    </xf>
    <xf numFmtId="3" fontId="21" fillId="34" borderId="51" xfId="45" applyNumberFormat="1" applyFont="1" applyFill="1" applyBorder="1" applyAlignment="1">
      <alignment vertical="center"/>
    </xf>
    <xf numFmtId="0" fontId="27" fillId="0" borderId="10" xfId="45" applyFont="1" applyFill="1" applyBorder="1" applyAlignment="1">
      <alignment horizontal="left" vertical="center" indent="3"/>
    </xf>
    <xf numFmtId="3" fontId="30" fillId="0" borderId="58" xfId="45" applyNumberFormat="1" applyFont="1" applyFill="1" applyBorder="1" applyAlignment="1">
      <alignment vertical="center"/>
    </xf>
    <xf numFmtId="3" fontId="30" fillId="0" borderId="12" xfId="45" applyNumberFormat="1" applyFont="1" applyFill="1" applyBorder="1" applyAlignment="1">
      <alignment vertical="center"/>
    </xf>
    <xf numFmtId="3" fontId="30" fillId="0" borderId="19" xfId="45" applyNumberFormat="1" applyFont="1" applyFill="1" applyBorder="1" applyAlignment="1">
      <alignment vertical="center"/>
    </xf>
    <xf numFmtId="3" fontId="30" fillId="0" borderId="47" xfId="45" applyNumberFormat="1" applyFont="1" applyFill="1" applyBorder="1" applyAlignment="1">
      <alignment vertical="center"/>
    </xf>
    <xf numFmtId="0" fontId="27" fillId="0" borderId="59" xfId="45" applyFont="1" applyFill="1" applyBorder="1" applyAlignment="1">
      <alignment horizontal="left" vertical="center" indent="3"/>
    </xf>
    <xf numFmtId="3" fontId="29" fillId="0" borderId="46" xfId="43" applyNumberFormat="1" applyFont="1" applyFill="1" applyBorder="1" applyAlignment="1">
      <alignment vertical="center"/>
    </xf>
    <xf numFmtId="0" fontId="27" fillId="0" borderId="44" xfId="45" applyFont="1" applyFill="1" applyBorder="1" applyAlignment="1">
      <alignment horizontal="left" vertical="center" indent="6"/>
    </xf>
    <xf numFmtId="3" fontId="30" fillId="0" borderId="60" xfId="0" applyNumberFormat="1" applyFont="1" applyFill="1" applyBorder="1" applyAlignment="1">
      <alignment horizontal="right" vertical="center"/>
    </xf>
    <xf numFmtId="3" fontId="30" fillId="0" borderId="23" xfId="0" applyNumberFormat="1" applyFont="1" applyFill="1" applyBorder="1" applyAlignment="1">
      <alignment horizontal="right" vertical="center"/>
    </xf>
    <xf numFmtId="3" fontId="30" fillId="0" borderId="24" xfId="0" applyNumberFormat="1" applyFont="1" applyFill="1" applyBorder="1" applyAlignment="1">
      <alignment horizontal="right" vertical="center"/>
    </xf>
    <xf numFmtId="3" fontId="30" fillId="0" borderId="25" xfId="0" applyNumberFormat="1" applyFont="1" applyFill="1" applyBorder="1" applyAlignment="1">
      <alignment horizontal="right" vertical="center"/>
    </xf>
    <xf numFmtId="3" fontId="29" fillId="0" borderId="23" xfId="43" applyNumberFormat="1" applyFont="1" applyFill="1" applyBorder="1" applyAlignment="1">
      <alignment vertical="center"/>
    </xf>
    <xf numFmtId="3" fontId="29" fillId="0" borderId="22" xfId="43" applyNumberFormat="1" applyFont="1" applyFill="1" applyBorder="1" applyAlignment="1">
      <alignment vertical="center"/>
    </xf>
    <xf numFmtId="3" fontId="29" fillId="0" borderId="25" xfId="43" applyNumberFormat="1" applyFont="1" applyFill="1" applyBorder="1" applyAlignment="1">
      <alignment vertical="center"/>
    </xf>
    <xf numFmtId="0" fontId="32" fillId="0" borderId="0" xfId="45" applyFont="1" applyFill="1"/>
    <xf numFmtId="3" fontId="25" fillId="0" borderId="52" xfId="45" applyNumberFormat="1" applyFont="1" applyFill="1" applyBorder="1"/>
    <xf numFmtId="0" fontId="33" fillId="0" borderId="0" xfId="45" applyFont="1" applyFill="1"/>
    <xf numFmtId="3" fontId="30" fillId="0" borderId="0" xfId="0" applyNumberFormat="1" applyFont="1"/>
    <xf numFmtId="3" fontId="0" fillId="0" borderId="0" xfId="0" applyNumberFormat="1" applyFont="1"/>
    <xf numFmtId="0" fontId="23" fillId="33" borderId="0" xfId="0" applyFont="1" applyFill="1"/>
    <xf numFmtId="3" fontId="20" fillId="34" borderId="50" xfId="45" applyNumberFormat="1" applyFont="1" applyFill="1" applyBorder="1" applyAlignment="1">
      <alignment vertical="center"/>
    </xf>
    <xf numFmtId="3" fontId="20" fillId="34" borderId="51" xfId="45" applyNumberFormat="1" applyFont="1" applyFill="1" applyBorder="1" applyAlignment="1">
      <alignment vertical="center"/>
    </xf>
    <xf numFmtId="3" fontId="20" fillId="34" borderId="57" xfId="45" applyNumberFormat="1" applyFont="1" applyFill="1" applyBorder="1" applyAlignment="1">
      <alignment vertical="center"/>
    </xf>
    <xf numFmtId="3" fontId="20" fillId="34" borderId="52" xfId="45" applyNumberFormat="1" applyFont="1" applyFill="1" applyBorder="1" applyAlignment="1">
      <alignment vertical="center"/>
    </xf>
    <xf numFmtId="3" fontId="20" fillId="34" borderId="53" xfId="45" applyNumberFormat="1" applyFont="1" applyFill="1" applyBorder="1" applyAlignment="1">
      <alignment vertical="center"/>
    </xf>
    <xf numFmtId="3" fontId="20" fillId="34" borderId="61" xfId="45" applyNumberFormat="1" applyFont="1" applyFill="1" applyBorder="1" applyAlignment="1">
      <alignment vertical="center"/>
    </xf>
    <xf numFmtId="3" fontId="24" fillId="0" borderId="0" xfId="0" applyNumberFormat="1" applyFont="1"/>
    <xf numFmtId="3" fontId="25" fillId="0" borderId="0" xfId="0" applyNumberFormat="1" applyFont="1"/>
    <xf numFmtId="0" fontId="34" fillId="35" borderId="20" xfId="43" applyFont="1" applyFill="1" applyBorder="1" applyAlignment="1">
      <alignment horizontal="left" vertical="center" indent="6"/>
    </xf>
    <xf numFmtId="3" fontId="21" fillId="35" borderId="17" xfId="43" applyNumberFormat="1" applyFont="1" applyFill="1" applyBorder="1" applyAlignment="1">
      <alignment vertical="center"/>
    </xf>
    <xf numFmtId="3" fontId="21" fillId="35" borderId="62" xfId="43" applyNumberFormat="1" applyFont="1" applyFill="1" applyBorder="1" applyAlignment="1">
      <alignment vertical="center"/>
    </xf>
    <xf numFmtId="3" fontId="21" fillId="35" borderId="19" xfId="43" applyNumberFormat="1" applyFont="1" applyFill="1" applyBorder="1" applyAlignment="1">
      <alignment vertical="center"/>
    </xf>
    <xf numFmtId="3" fontId="21" fillId="35" borderId="47" xfId="43" applyNumberFormat="1" applyFont="1" applyFill="1" applyBorder="1" applyAlignment="1">
      <alignment vertical="center"/>
    </xf>
    <xf numFmtId="3" fontId="21" fillId="35" borderId="12" xfId="43" applyNumberFormat="1" applyFont="1" applyFill="1" applyBorder="1" applyAlignment="1">
      <alignment vertical="center"/>
    </xf>
    <xf numFmtId="0" fontId="31" fillId="0" borderId="43" xfId="42" applyFont="1" applyFill="1" applyBorder="1" applyAlignment="1">
      <alignment horizontal="left" vertical="center" indent="2"/>
    </xf>
    <xf numFmtId="3" fontId="30" fillId="0" borderId="30" xfId="43" applyNumberFormat="1" applyFont="1" applyFill="1" applyBorder="1"/>
    <xf numFmtId="3" fontId="30" fillId="0" borderId="32" xfId="43" applyNumberFormat="1" applyFont="1" applyFill="1" applyBorder="1"/>
    <xf numFmtId="3" fontId="30" fillId="0" borderId="33" xfId="43" applyNumberFormat="1" applyFont="1" applyFill="1" applyBorder="1"/>
    <xf numFmtId="3" fontId="30" fillId="0" borderId="37" xfId="43" applyNumberFormat="1" applyFont="1" applyFill="1" applyBorder="1"/>
    <xf numFmtId="3" fontId="30" fillId="0" borderId="34" xfId="43" applyNumberFormat="1" applyFont="1" applyFill="1" applyBorder="1"/>
    <xf numFmtId="0" fontId="31" fillId="0" borderId="43" xfId="42" applyFont="1" applyFill="1" applyBorder="1" applyAlignment="1">
      <alignment horizontal="left" vertical="center" indent="4"/>
    </xf>
    <xf numFmtId="3" fontId="30" fillId="0" borderId="31" xfId="43" applyNumberFormat="1" applyFont="1" applyFill="1" applyBorder="1" applyAlignment="1">
      <alignment vertical="center"/>
    </xf>
    <xf numFmtId="3" fontId="30" fillId="0" borderId="32" xfId="43" applyNumberFormat="1" applyFont="1" applyFill="1" applyBorder="1" applyAlignment="1">
      <alignment vertical="center"/>
    </xf>
    <xf numFmtId="3" fontId="30" fillId="0" borderId="36" xfId="43" applyNumberFormat="1" applyFont="1" applyFill="1" applyBorder="1" applyAlignment="1">
      <alignment vertical="center"/>
    </xf>
    <xf numFmtId="3" fontId="30" fillId="0" borderId="37" xfId="43" applyNumberFormat="1" applyFont="1" applyFill="1" applyBorder="1" applyAlignment="1">
      <alignment vertical="center"/>
    </xf>
    <xf numFmtId="3" fontId="30" fillId="0" borderId="63" xfId="43" applyNumberFormat="1" applyFont="1" applyFill="1" applyBorder="1" applyAlignment="1">
      <alignment vertical="center"/>
    </xf>
    <xf numFmtId="0" fontId="31" fillId="0" borderId="64" xfId="42" applyFont="1" applyFill="1" applyBorder="1" applyAlignment="1">
      <alignment horizontal="left" vertical="center" indent="2"/>
    </xf>
    <xf numFmtId="3" fontId="30" fillId="0" borderId="38" xfId="43" applyNumberFormat="1" applyFont="1" applyFill="1" applyBorder="1" applyAlignment="1">
      <alignment vertical="center"/>
    </xf>
    <xf numFmtId="3" fontId="30" fillId="0" borderId="42" xfId="43" applyNumberFormat="1" applyFont="1" applyFill="1" applyBorder="1" applyAlignment="1">
      <alignment vertical="center"/>
    </xf>
    <xf numFmtId="3" fontId="30" fillId="0" borderId="65" xfId="43" applyNumberFormat="1" applyFont="1" applyFill="1" applyBorder="1" applyAlignment="1">
      <alignment vertical="center"/>
    </xf>
    <xf numFmtId="3" fontId="30" fillId="0" borderId="46" xfId="42" applyNumberFormat="1" applyFont="1" applyFill="1" applyBorder="1" applyAlignment="1">
      <alignment vertical="center"/>
    </xf>
    <xf numFmtId="3" fontId="30" fillId="0" borderId="42" xfId="42" applyNumberFormat="1" applyFont="1" applyFill="1" applyBorder="1" applyAlignment="1">
      <alignment vertical="center"/>
    </xf>
    <xf numFmtId="3" fontId="30" fillId="0" borderId="66" xfId="43" applyNumberFormat="1" applyFont="1" applyFill="1" applyBorder="1" applyAlignment="1">
      <alignment vertical="center"/>
    </xf>
    <xf numFmtId="0" fontId="31" fillId="0" borderId="44" xfId="42" applyFont="1" applyFill="1" applyBorder="1" applyAlignment="1">
      <alignment horizontal="left" vertical="center" indent="4"/>
    </xf>
    <xf numFmtId="3" fontId="30" fillId="0" borderId="60" xfId="43" applyNumberFormat="1" applyFont="1" applyFill="1" applyBorder="1" applyAlignment="1">
      <alignment vertical="center"/>
    </xf>
    <xf numFmtId="3" fontId="30" fillId="0" borderId="23" xfId="43" applyNumberFormat="1" applyFont="1" applyFill="1" applyBorder="1" applyAlignment="1">
      <alignment vertical="center"/>
    </xf>
    <xf numFmtId="3" fontId="30" fillId="0" borderId="67" xfId="43" applyNumberFormat="1" applyFont="1" applyFill="1" applyBorder="1" applyAlignment="1">
      <alignment vertical="center"/>
    </xf>
    <xf numFmtId="0" fontId="35" fillId="0" borderId="0" xfId="0" applyFont="1" applyFill="1"/>
    <xf numFmtId="164" fontId="24" fillId="0" borderId="0" xfId="0" applyNumberFormat="1" applyFont="1"/>
    <xf numFmtId="0" fontId="21" fillId="0" borderId="12" xfId="45" applyFont="1" applyFill="1" applyBorder="1" applyAlignment="1">
      <alignment horizontal="center" vertical="center"/>
    </xf>
    <xf numFmtId="0" fontId="21" fillId="0" borderId="68" xfId="45" applyFont="1" applyFill="1" applyBorder="1" applyAlignment="1">
      <alignment horizontal="center" vertical="center"/>
    </xf>
    <xf numFmtId="0" fontId="21" fillId="0" borderId="23" xfId="45" applyFont="1" applyFill="1" applyBorder="1" applyAlignment="1">
      <alignment horizontal="center" vertical="center"/>
    </xf>
    <xf numFmtId="0" fontId="21" fillId="0" borderId="25" xfId="45" applyFont="1" applyFill="1" applyBorder="1" applyAlignment="1">
      <alignment horizontal="center" vertical="center"/>
    </xf>
    <xf numFmtId="3" fontId="20" fillId="0" borderId="26" xfId="42" applyNumberFormat="1" applyFont="1" applyFill="1" applyBorder="1" applyAlignment="1">
      <alignment vertical="center"/>
    </xf>
    <xf numFmtId="3" fontId="29" fillId="0" borderId="30" xfId="42" applyNumberFormat="1" applyFont="1" applyFill="1" applyBorder="1" applyAlignment="1">
      <alignment vertical="center"/>
    </xf>
    <xf numFmtId="3" fontId="20" fillId="0" borderId="30" xfId="42" applyNumberFormat="1" applyFont="1" applyFill="1" applyBorder="1" applyAlignment="1">
      <alignment vertical="center"/>
    </xf>
    <xf numFmtId="3" fontId="29" fillId="0" borderId="48" xfId="42" applyNumberFormat="1" applyFont="1" applyFill="1" applyBorder="1" applyAlignment="1">
      <alignment vertical="center"/>
    </xf>
    <xf numFmtId="3" fontId="20" fillId="34" borderId="49" xfId="42" applyNumberFormat="1" applyFont="1" applyFill="1" applyBorder="1" applyAlignment="1">
      <alignment vertical="center"/>
    </xf>
    <xf numFmtId="3" fontId="20" fillId="0" borderId="48" xfId="42" applyNumberFormat="1" applyFont="1" applyFill="1" applyBorder="1" applyAlignment="1">
      <alignment vertical="center"/>
    </xf>
    <xf numFmtId="1" fontId="20" fillId="0" borderId="23" xfId="45" applyNumberFormat="1" applyFont="1" applyFill="1" applyBorder="1" applyAlignment="1">
      <alignment horizontal="center" vertical="center"/>
    </xf>
    <xf numFmtId="1" fontId="20" fillId="0" borderId="25" xfId="45" applyNumberFormat="1" applyFont="1" applyFill="1" applyBorder="1" applyAlignment="1">
      <alignment horizontal="center" vertical="center"/>
    </xf>
    <xf numFmtId="0" fontId="34" fillId="34" borderId="49" xfId="42" applyFont="1" applyFill="1" applyBorder="1"/>
    <xf numFmtId="3" fontId="25" fillId="0" borderId="0" xfId="42" applyNumberFormat="1" applyFont="1" applyFill="1" applyBorder="1"/>
    <xf numFmtId="0" fontId="31" fillId="0" borderId="0" xfId="42" applyFont="1" applyFill="1" applyBorder="1"/>
    <xf numFmtId="0" fontId="32" fillId="0" borderId="0" xfId="42" applyFont="1" applyFill="1"/>
    <xf numFmtId="0" fontId="36" fillId="0" borderId="0" xfId="42" applyFont="1" applyFill="1" applyAlignment="1">
      <alignment horizontal="left" vertical="center"/>
    </xf>
    <xf numFmtId="0" fontId="20" fillId="0" borderId="19" xfId="45" applyFont="1" applyFill="1" applyBorder="1" applyAlignment="1">
      <alignment horizontal="center" vertical="center"/>
    </xf>
    <xf numFmtId="0" fontId="22" fillId="0" borderId="70" xfId="45" applyFont="1" applyFill="1" applyBorder="1" applyAlignment="1">
      <alignment horizontal="center" vertical="center"/>
    </xf>
    <xf numFmtId="4" fontId="23" fillId="0" borderId="0" xfId="0" applyNumberFormat="1" applyFont="1"/>
    <xf numFmtId="0" fontId="22" fillId="0" borderId="13" xfId="42" applyFont="1" applyFill="1" applyBorder="1" applyAlignment="1">
      <alignment horizontal="left" vertical="center"/>
    </xf>
    <xf numFmtId="3" fontId="20" fillId="0" borderId="35" xfId="42" applyNumberFormat="1" applyFont="1" applyFill="1" applyBorder="1" applyAlignment="1">
      <alignment vertical="center"/>
    </xf>
    <xf numFmtId="3" fontId="20" fillId="0" borderId="41" xfId="42" applyNumberFormat="1" applyFont="1" applyFill="1" applyBorder="1" applyAlignment="1">
      <alignment vertical="center"/>
    </xf>
    <xf numFmtId="3" fontId="29" fillId="0" borderId="68" xfId="42" applyNumberFormat="1" applyFont="1" applyFill="1" applyBorder="1" applyAlignment="1">
      <alignment vertical="center"/>
    </xf>
    <xf numFmtId="0" fontId="34" fillId="34" borderId="49" xfId="42" applyFont="1" applyFill="1" applyBorder="1" applyAlignment="1">
      <alignment horizontal="left" vertical="center"/>
    </xf>
    <xf numFmtId="0" fontId="31" fillId="0" borderId="26" xfId="42" applyFont="1" applyFill="1" applyBorder="1" applyAlignment="1">
      <alignment horizontal="left" vertical="center" indent="2"/>
    </xf>
    <xf numFmtId="0" fontId="31" fillId="0" borderId="68" xfId="42" applyFont="1" applyFill="1" applyBorder="1" applyAlignment="1">
      <alignment horizontal="left" vertical="center" indent="2"/>
    </xf>
    <xf numFmtId="0" fontId="37" fillId="0" borderId="0" xfId="45" applyFont="1" applyFill="1" applyBorder="1" applyAlignment="1">
      <alignment vertical="center"/>
    </xf>
    <xf numFmtId="0" fontId="22" fillId="34" borderId="17" xfId="42" applyFont="1" applyFill="1" applyBorder="1" applyAlignment="1">
      <alignment vertical="center"/>
    </xf>
    <xf numFmtId="0" fontId="38" fillId="0" borderId="0" xfId="42" applyFont="1" applyFill="1" applyBorder="1" applyAlignment="1">
      <alignment horizontal="left" vertical="center" indent="2"/>
    </xf>
    <xf numFmtId="0" fontId="0" fillId="0" borderId="0" xfId="0" applyFont="1"/>
    <xf numFmtId="3" fontId="20" fillId="0" borderId="14" xfId="42" applyNumberFormat="1" applyFont="1" applyFill="1" applyBorder="1" applyAlignment="1">
      <alignment vertical="center"/>
    </xf>
    <xf numFmtId="3" fontId="21" fillId="34" borderId="72" xfId="45" applyNumberFormat="1" applyFont="1" applyFill="1" applyBorder="1" applyAlignment="1">
      <alignment vertical="center"/>
    </xf>
    <xf numFmtId="3" fontId="30" fillId="0" borderId="17" xfId="45" applyNumberFormat="1" applyFont="1" applyFill="1" applyBorder="1" applyAlignment="1">
      <alignment vertical="center"/>
    </xf>
    <xf numFmtId="3" fontId="30" fillId="0" borderId="69" xfId="45" applyNumberFormat="1" applyFont="1" applyFill="1" applyBorder="1" applyAlignment="1">
      <alignment vertical="center"/>
    </xf>
    <xf numFmtId="3" fontId="30" fillId="0" borderId="54" xfId="45" applyNumberFormat="1" applyFont="1" applyFill="1" applyBorder="1" applyAlignment="1">
      <alignment vertical="center"/>
    </xf>
    <xf numFmtId="3" fontId="30" fillId="0" borderId="71" xfId="45" applyNumberFormat="1" applyFont="1" applyFill="1" applyBorder="1" applyAlignment="1">
      <alignment vertical="center"/>
    </xf>
    <xf numFmtId="3" fontId="25" fillId="0" borderId="71" xfId="45" applyNumberFormat="1" applyFont="1" applyFill="1" applyBorder="1"/>
    <xf numFmtId="3" fontId="21" fillId="35" borderId="55" xfId="43" applyNumberFormat="1" applyFont="1" applyFill="1" applyBorder="1" applyAlignment="1">
      <alignment vertical="center"/>
    </xf>
    <xf numFmtId="3" fontId="21" fillId="35" borderId="28" xfId="43" applyNumberFormat="1" applyFont="1" applyFill="1" applyBorder="1" applyAlignment="1">
      <alignment vertical="center"/>
    </xf>
    <xf numFmtId="3" fontId="21" fillId="35" borderId="61" xfId="43" applyNumberFormat="1" applyFont="1" applyFill="1" applyBorder="1" applyAlignment="1">
      <alignment vertical="center"/>
    </xf>
    <xf numFmtId="3" fontId="30" fillId="0" borderId="11" xfId="43" applyNumberFormat="1" applyFont="1" applyFill="1" applyBorder="1"/>
    <xf numFmtId="3" fontId="29" fillId="0" borderId="12" xfId="43" applyNumberFormat="1" applyFont="1" applyFill="1" applyBorder="1"/>
    <xf numFmtId="3" fontId="29" fillId="0" borderId="58" xfId="43" applyNumberFormat="1" applyFont="1" applyFill="1" applyBorder="1"/>
    <xf numFmtId="3" fontId="29" fillId="0" borderId="62" xfId="43" applyNumberFormat="1" applyFont="1" applyFill="1" applyBorder="1"/>
    <xf numFmtId="0" fontId="31" fillId="0" borderId="30" xfId="42" applyFont="1" applyFill="1" applyBorder="1" applyAlignment="1">
      <alignment horizontal="left" vertical="center" indent="4"/>
    </xf>
    <xf numFmtId="3" fontId="30" fillId="0" borderId="31" xfId="43" applyNumberFormat="1" applyFont="1" applyFill="1" applyBorder="1"/>
    <xf numFmtId="3" fontId="30" fillId="0" borderId="36" xfId="43" applyNumberFormat="1" applyFont="1" applyFill="1" applyBorder="1"/>
    <xf numFmtId="3" fontId="29" fillId="0" borderId="32" xfId="43" applyNumberFormat="1" applyFont="1" applyFill="1" applyBorder="1"/>
    <xf numFmtId="3" fontId="29" fillId="0" borderId="36" xfId="43" applyNumberFormat="1" applyFont="1" applyFill="1" applyBorder="1"/>
    <xf numFmtId="3" fontId="29" fillId="0" borderId="37" xfId="43" applyNumberFormat="1" applyFont="1" applyFill="1" applyBorder="1"/>
    <xf numFmtId="0" fontId="31" fillId="0" borderId="0" xfId="42" applyFont="1" applyFill="1" applyBorder="1" applyAlignment="1">
      <alignment horizontal="left" vertical="center" indent="4"/>
    </xf>
    <xf numFmtId="3" fontId="30" fillId="0" borderId="0" xfId="43" applyNumberFormat="1" applyFont="1" applyFill="1" applyBorder="1"/>
    <xf numFmtId="0" fontId="39" fillId="33" borderId="0" xfId="0" applyFont="1" applyFill="1"/>
    <xf numFmtId="3" fontId="30" fillId="0" borderId="33" xfId="43" applyNumberFormat="1" applyFont="1" applyFill="1" applyBorder="1" applyAlignment="1">
      <alignment vertical="center"/>
    </xf>
    <xf numFmtId="3" fontId="30" fillId="0" borderId="24" xfId="43" applyNumberFormat="1" applyFont="1" applyFill="1" applyBorder="1" applyAlignment="1">
      <alignment vertical="center"/>
    </xf>
    <xf numFmtId="164" fontId="20" fillId="0" borderId="0" xfId="42" applyNumberFormat="1" applyFont="1" applyFill="1" applyBorder="1" applyAlignment="1">
      <alignment vertical="center"/>
    </xf>
    <xf numFmtId="164" fontId="18" fillId="0" borderId="0" xfId="0" applyNumberFormat="1" applyFont="1"/>
    <xf numFmtId="0" fontId="22" fillId="0" borderId="10" xfId="45" applyFont="1" applyFill="1" applyBorder="1" applyAlignment="1">
      <alignment horizontal="center" vertical="center"/>
    </xf>
    <xf numFmtId="167" fontId="20" fillId="0" borderId="0" xfId="42" applyNumberFormat="1" applyFont="1" applyFill="1" applyBorder="1" applyAlignment="1">
      <alignment vertical="center"/>
    </xf>
    <xf numFmtId="164" fontId="25" fillId="0" borderId="16" xfId="45" applyNumberFormat="1" applyFont="1" applyFill="1" applyBorder="1"/>
    <xf numFmtId="164" fontId="25" fillId="0" borderId="52" xfId="45" applyNumberFormat="1" applyFont="1" applyFill="1" applyBorder="1"/>
    <xf numFmtId="3" fontId="18" fillId="0" borderId="0" xfId="0" applyNumberFormat="1" applyFont="1"/>
    <xf numFmtId="164" fontId="42" fillId="0" borderId="0" xfId="42" applyNumberFormat="1" applyFont="1" applyFill="1" applyBorder="1" applyAlignment="1">
      <alignment vertical="center"/>
    </xf>
    <xf numFmtId="164" fontId="41" fillId="0" borderId="0" xfId="45" applyNumberFormat="1" applyFont="1" applyFill="1"/>
    <xf numFmtId="3" fontId="21" fillId="35" borderId="29" xfId="43" applyNumberFormat="1" applyFont="1" applyFill="1" applyBorder="1" applyAlignment="1">
      <alignment vertical="center"/>
    </xf>
    <xf numFmtId="3" fontId="29" fillId="0" borderId="47" xfId="43" applyNumberFormat="1" applyFont="1" applyFill="1" applyBorder="1"/>
    <xf numFmtId="3" fontId="29" fillId="0" borderId="34" xfId="43" applyNumberFormat="1" applyFont="1" applyFill="1" applyBorder="1"/>
    <xf numFmtId="3" fontId="29" fillId="0" borderId="26" xfId="42" applyNumberFormat="1" applyFont="1" applyFill="1" applyBorder="1" applyAlignment="1">
      <alignment vertical="center"/>
    </xf>
    <xf numFmtId="3" fontId="43" fillId="0" borderId="0" xfId="45" applyNumberFormat="1" applyFont="1" applyFill="1"/>
    <xf numFmtId="3" fontId="20" fillId="34" borderId="47" xfId="42" applyNumberFormat="1" applyFont="1" applyFill="1" applyBorder="1" applyAlignment="1">
      <alignment vertical="center"/>
    </xf>
    <xf numFmtId="3" fontId="20" fillId="34" borderId="62" xfId="42" applyNumberFormat="1" applyFont="1" applyFill="1" applyBorder="1" applyAlignment="1">
      <alignment vertical="center"/>
    </xf>
    <xf numFmtId="3" fontId="20" fillId="34" borderId="12" xfId="42" applyNumberFormat="1" applyFont="1" applyFill="1" applyBorder="1" applyAlignment="1">
      <alignment vertical="center"/>
    </xf>
    <xf numFmtId="3" fontId="20" fillId="34" borderId="61" xfId="42" applyNumberFormat="1" applyFont="1" applyFill="1" applyBorder="1" applyAlignment="1">
      <alignment vertical="center"/>
    </xf>
    <xf numFmtId="3" fontId="20" fillId="34" borderId="69" xfId="42" applyNumberFormat="1" applyFont="1" applyFill="1" applyBorder="1" applyAlignment="1">
      <alignment vertical="center"/>
    </xf>
    <xf numFmtId="3" fontId="29" fillId="0" borderId="30" xfId="44" applyNumberFormat="1" applyFont="1" applyFill="1" applyBorder="1" applyAlignment="1">
      <alignment vertical="center"/>
    </xf>
    <xf numFmtId="3" fontId="29" fillId="0" borderId="32" xfId="44" applyNumberFormat="1" applyFont="1" applyFill="1" applyBorder="1" applyAlignment="1">
      <alignment vertical="center"/>
    </xf>
    <xf numFmtId="3" fontId="29" fillId="0" borderId="34" xfId="44" applyNumberFormat="1" applyFont="1" applyFill="1" applyBorder="1" applyAlignment="1">
      <alignment vertical="center"/>
    </xf>
    <xf numFmtId="3" fontId="29" fillId="0" borderId="31" xfId="44" applyNumberFormat="1" applyFont="1" applyFill="1" applyBorder="1" applyAlignment="1">
      <alignment vertical="center"/>
    </xf>
    <xf numFmtId="3" fontId="29" fillId="0" borderId="37" xfId="44" applyNumberFormat="1" applyFont="1" applyFill="1" applyBorder="1" applyAlignment="1">
      <alignment vertical="center"/>
    </xf>
    <xf numFmtId="3" fontId="20" fillId="0" borderId="68" xfId="42" applyNumberFormat="1" applyFont="1" applyFill="1" applyBorder="1" applyAlignment="1">
      <alignment vertical="center"/>
    </xf>
    <xf numFmtId="3" fontId="20" fillId="34" borderId="21" xfId="42" applyNumberFormat="1" applyFont="1" applyFill="1" applyBorder="1" applyAlignment="1">
      <alignment vertical="center"/>
    </xf>
    <xf numFmtId="0" fontId="35" fillId="0" borderId="0" xfId="42" applyFont="1" applyFill="1" applyBorder="1" applyAlignment="1"/>
    <xf numFmtId="4" fontId="35" fillId="0" borderId="0" xfId="42" applyNumberFormat="1" applyFont="1" applyFill="1" applyBorder="1" applyAlignment="1"/>
    <xf numFmtId="164" fontId="45" fillId="0" borderId="0" xfId="0" applyNumberFormat="1" applyFont="1"/>
    <xf numFmtId="0" fontId="20" fillId="0" borderId="17" xfId="45" applyFont="1" applyFill="1" applyBorder="1" applyAlignment="1">
      <alignment horizontal="center" vertical="center"/>
    </xf>
    <xf numFmtId="0" fontId="21" fillId="0" borderId="17" xfId="45" applyFont="1" applyFill="1" applyBorder="1" applyAlignment="1">
      <alignment horizontal="center" vertical="center"/>
    </xf>
    <xf numFmtId="0" fontId="27" fillId="0" borderId="30" xfId="42" applyFont="1" applyFill="1" applyBorder="1" applyAlignment="1">
      <alignment horizontal="left" vertical="center" indent="9"/>
    </xf>
    <xf numFmtId="0" fontId="27" fillId="0" borderId="68" xfId="42" applyFont="1" applyFill="1" applyBorder="1" applyAlignment="1">
      <alignment horizontal="left" vertical="center" indent="9"/>
    </xf>
    <xf numFmtId="0" fontId="22" fillId="0" borderId="27" xfId="45" applyFont="1" applyFill="1" applyBorder="1" applyAlignment="1">
      <alignment horizontal="center" vertical="center"/>
    </xf>
    <xf numFmtId="0" fontId="22" fillId="0" borderId="73" xfId="45" applyFont="1" applyFill="1" applyBorder="1" applyAlignment="1">
      <alignment horizontal="center" vertical="center"/>
    </xf>
    <xf numFmtId="0" fontId="22" fillId="0" borderId="38" xfId="42" applyFont="1" applyFill="1" applyBorder="1" applyAlignment="1">
      <alignment vertical="center"/>
    </xf>
    <xf numFmtId="0" fontId="27" fillId="0" borderId="31" xfId="42" applyFont="1" applyFill="1" applyBorder="1" applyAlignment="1">
      <alignment horizontal="left" vertical="center" indent="2"/>
    </xf>
    <xf numFmtId="0" fontId="27" fillId="0" borderId="31" xfId="42" applyFont="1" applyFill="1" applyBorder="1" applyAlignment="1">
      <alignment horizontal="left" vertical="center" indent="4"/>
    </xf>
    <xf numFmtId="0" fontId="27" fillId="0" borderId="31" xfId="42" applyFont="1" applyFill="1" applyBorder="1" applyAlignment="1">
      <alignment horizontal="left" vertical="center" indent="6"/>
    </xf>
    <xf numFmtId="0" fontId="22" fillId="0" borderId="31" xfId="42" applyFont="1" applyFill="1" applyBorder="1" applyAlignment="1">
      <alignment vertical="center"/>
    </xf>
    <xf numFmtId="0" fontId="31" fillId="0" borderId="31" xfId="42" applyFont="1" applyFill="1" applyBorder="1" applyAlignment="1">
      <alignment horizontal="left" vertical="center" indent="2"/>
    </xf>
    <xf numFmtId="0" fontId="31" fillId="0" borderId="31" xfId="42" applyFont="1" applyFill="1" applyBorder="1" applyAlignment="1">
      <alignment horizontal="left" vertical="center" indent="6"/>
    </xf>
    <xf numFmtId="0" fontId="27" fillId="0" borderId="38" xfId="42" applyFont="1" applyFill="1" applyBorder="1" applyAlignment="1">
      <alignment horizontal="left" vertical="center" indent="6"/>
    </xf>
    <xf numFmtId="0" fontId="27" fillId="0" borderId="31" xfId="42" applyFont="1" applyFill="1" applyBorder="1" applyAlignment="1">
      <alignment horizontal="left" vertical="center" indent="9"/>
    </xf>
    <xf numFmtId="0" fontId="27" fillId="0" borderId="22" xfId="42" applyFont="1" applyFill="1" applyBorder="1" applyAlignment="1">
      <alignment horizontal="left" vertical="center" indent="9"/>
    </xf>
    <xf numFmtId="0" fontId="22" fillId="0" borderId="31" xfId="42" applyFont="1" applyFill="1" applyBorder="1" applyAlignment="1">
      <alignment horizontal="left" vertical="center" indent="2"/>
    </xf>
    <xf numFmtId="0" fontId="27" fillId="0" borderId="39" xfId="42" applyFont="1" applyFill="1" applyBorder="1" applyAlignment="1">
      <alignment horizontal="left" vertical="center" indent="6"/>
    </xf>
    <xf numFmtId="0" fontId="22" fillId="34" borderId="50" xfId="42" applyFont="1" applyFill="1" applyBorder="1" applyAlignment="1">
      <alignment horizontal="left" vertical="center"/>
    </xf>
    <xf numFmtId="0" fontId="27" fillId="0" borderId="38" xfId="42" applyFont="1" applyFill="1" applyBorder="1" applyAlignment="1">
      <alignment horizontal="left" vertical="center" indent="2"/>
    </xf>
    <xf numFmtId="0" fontId="22" fillId="0" borderId="39" xfId="42" applyFont="1" applyFill="1" applyBorder="1" applyAlignment="1">
      <alignment vertical="center" wrapText="1"/>
    </xf>
    <xf numFmtId="0" fontId="22" fillId="34" borderId="50" xfId="42" applyFont="1" applyFill="1" applyBorder="1" applyAlignment="1">
      <alignment horizontal="left" vertical="center" wrapText="1"/>
    </xf>
    <xf numFmtId="165" fontId="35" fillId="0" borderId="0" xfId="42" applyNumberFormat="1" applyFont="1" applyFill="1" applyBorder="1" applyAlignment="1"/>
    <xf numFmtId="164" fontId="46" fillId="0" borderId="52" xfId="45" applyNumberFormat="1" applyFont="1" applyFill="1" applyBorder="1"/>
    <xf numFmtId="164" fontId="47" fillId="0" borderId="0" xfId="0" applyNumberFormat="1" applyFont="1"/>
    <xf numFmtId="3" fontId="20" fillId="0" borderId="17" xfId="42" applyNumberFormat="1" applyFont="1" applyFill="1" applyBorder="1" applyAlignment="1">
      <alignment vertical="center"/>
    </xf>
    <xf numFmtId="3" fontId="20" fillId="34" borderId="60" xfId="42" applyNumberFormat="1" applyFont="1" applyFill="1" applyBorder="1" applyAlignment="1">
      <alignment vertical="center"/>
    </xf>
    <xf numFmtId="3" fontId="20" fillId="34" borderId="22" xfId="42" applyNumberFormat="1" applyFont="1" applyFill="1" applyBorder="1" applyAlignment="1">
      <alignment vertical="center"/>
    </xf>
    <xf numFmtId="3" fontId="20" fillId="34" borderId="25" xfId="42" applyNumberFormat="1" applyFont="1" applyFill="1" applyBorder="1" applyAlignment="1">
      <alignment vertical="center"/>
    </xf>
    <xf numFmtId="3" fontId="29" fillId="0" borderId="12" xfId="42" applyNumberFormat="1" applyFont="1" applyFill="1" applyBorder="1" applyAlignment="1">
      <alignment vertical="center"/>
    </xf>
    <xf numFmtId="164" fontId="28" fillId="0" borderId="0" xfId="0" applyNumberFormat="1" applyFont="1" applyAlignment="1">
      <alignment horizontal="center" vertical="center"/>
    </xf>
    <xf numFmtId="3" fontId="29" fillId="0" borderId="40" xfId="43" applyNumberFormat="1" applyFont="1" applyFill="1" applyBorder="1" applyAlignment="1">
      <alignment vertical="center"/>
    </xf>
    <xf numFmtId="3" fontId="29" fillId="0" borderId="41" xfId="43" applyNumberFormat="1" applyFont="1" applyFill="1" applyBorder="1" applyAlignment="1">
      <alignment vertical="center"/>
    </xf>
    <xf numFmtId="165" fontId="23" fillId="0" borderId="0" xfId="0" applyNumberFormat="1" applyFont="1"/>
    <xf numFmtId="165" fontId="44" fillId="0" borderId="0" xfId="0" applyNumberFormat="1" applyFont="1"/>
    <xf numFmtId="3" fontId="20" fillId="0" borderId="72" xfId="42" applyNumberFormat="1" applyFont="1" applyFill="1" applyBorder="1" applyAlignment="1">
      <alignment vertical="center"/>
    </xf>
    <xf numFmtId="3" fontId="20" fillId="0" borderId="37" xfId="42" applyNumberFormat="1" applyFont="1" applyFill="1" applyBorder="1" applyAlignment="1">
      <alignment vertical="center"/>
    </xf>
    <xf numFmtId="3" fontId="29" fillId="0" borderId="74" xfId="42" applyNumberFormat="1" applyFont="1" applyFill="1" applyBorder="1" applyAlignment="1">
      <alignment vertical="center"/>
    </xf>
    <xf numFmtId="3" fontId="29" fillId="0" borderId="75" xfId="42" applyNumberFormat="1" applyFont="1" applyFill="1" applyBorder="1" applyAlignment="1">
      <alignment vertical="center"/>
    </xf>
    <xf numFmtId="3" fontId="20" fillId="0" borderId="66" xfId="42" applyNumberFormat="1" applyFont="1" applyFill="1" applyBorder="1" applyAlignment="1">
      <alignment vertical="center"/>
    </xf>
    <xf numFmtId="3" fontId="20" fillId="0" borderId="74" xfId="42" applyNumberFormat="1" applyFont="1" applyFill="1" applyBorder="1" applyAlignment="1">
      <alignment vertical="center"/>
    </xf>
    <xf numFmtId="0" fontId="35" fillId="0" borderId="0" xfId="42" applyFont="1" applyFill="1" applyBorder="1" applyAlignment="1">
      <alignment horizontal="left" wrapText="1"/>
    </xf>
    <xf numFmtId="1" fontId="20" fillId="0" borderId="73" xfId="45" applyNumberFormat="1" applyFont="1" applyFill="1" applyBorder="1" applyAlignment="1">
      <alignment horizontal="center" vertical="center"/>
    </xf>
    <xf numFmtId="1" fontId="20" fillId="0" borderId="69" xfId="45" applyNumberFormat="1" applyFont="1" applyFill="1" applyBorder="1" applyAlignment="1">
      <alignment horizontal="center" vertical="center"/>
    </xf>
    <xf numFmtId="1" fontId="20" fillId="0" borderId="77" xfId="45" applyNumberFormat="1" applyFont="1" applyFill="1" applyBorder="1" applyAlignment="1">
      <alignment horizontal="center" vertical="center"/>
    </xf>
    <xf numFmtId="3" fontId="20" fillId="0" borderId="78" xfId="42" applyNumberFormat="1" applyFont="1" applyFill="1" applyBorder="1" applyAlignment="1">
      <alignment vertical="center"/>
    </xf>
    <xf numFmtId="3" fontId="29" fillId="0" borderId="63" xfId="42" applyNumberFormat="1" applyFont="1" applyFill="1" applyBorder="1" applyAlignment="1">
      <alignment vertical="center"/>
    </xf>
    <xf numFmtId="3" fontId="20" fillId="0" borderId="63" xfId="42" applyNumberFormat="1" applyFont="1" applyFill="1" applyBorder="1" applyAlignment="1">
      <alignment vertical="center"/>
    </xf>
    <xf numFmtId="3" fontId="29" fillId="0" borderId="79" xfId="42" applyNumberFormat="1" applyFont="1" applyFill="1" applyBorder="1" applyAlignment="1">
      <alignment vertical="center"/>
    </xf>
    <xf numFmtId="3" fontId="20" fillId="0" borderId="79" xfId="42" applyNumberFormat="1" applyFont="1" applyFill="1" applyBorder="1" applyAlignment="1">
      <alignment vertical="center"/>
    </xf>
    <xf numFmtId="3" fontId="29" fillId="0" borderId="67" xfId="42" applyNumberFormat="1" applyFont="1" applyFill="1" applyBorder="1" applyAlignment="1">
      <alignment vertical="center"/>
    </xf>
    <xf numFmtId="3" fontId="20" fillId="34" borderId="67" xfId="42" applyNumberFormat="1" applyFont="1" applyFill="1" applyBorder="1" applyAlignment="1">
      <alignment vertical="center"/>
    </xf>
    <xf numFmtId="3" fontId="29" fillId="0" borderId="78" xfId="42" applyNumberFormat="1" applyFont="1" applyFill="1" applyBorder="1" applyAlignment="1">
      <alignment vertical="center"/>
    </xf>
    <xf numFmtId="1" fontId="20" fillId="0" borderId="61" xfId="45" applyNumberFormat="1" applyFont="1" applyFill="1" applyBorder="1" applyAlignment="1">
      <alignment horizontal="center" vertical="center"/>
    </xf>
    <xf numFmtId="3" fontId="20" fillId="34" borderId="75" xfId="42" applyNumberFormat="1" applyFont="1" applyFill="1" applyBorder="1" applyAlignment="1">
      <alignment vertical="center"/>
    </xf>
    <xf numFmtId="3" fontId="29" fillId="0" borderId="66" xfId="42" applyNumberFormat="1" applyFont="1" applyFill="1" applyBorder="1" applyAlignment="1">
      <alignment vertical="center"/>
    </xf>
    <xf numFmtId="0" fontId="21" fillId="0" borderId="21" xfId="45" applyFont="1" applyFill="1" applyBorder="1" applyAlignment="1">
      <alignment horizontal="center" vertical="center"/>
    </xf>
    <xf numFmtId="0" fontId="21" fillId="0" borderId="69" xfId="45" applyFont="1" applyFill="1" applyBorder="1" applyAlignment="1">
      <alignment horizontal="center" vertical="center"/>
    </xf>
    <xf numFmtId="0" fontId="21" fillId="0" borderId="77" xfId="45" applyFont="1" applyFill="1" applyBorder="1" applyAlignment="1">
      <alignment horizontal="center" vertical="center"/>
    </xf>
    <xf numFmtId="3" fontId="20" fillId="0" borderId="18" xfId="42" applyNumberFormat="1" applyFont="1" applyFill="1" applyBorder="1" applyAlignment="1">
      <alignment vertical="center"/>
    </xf>
    <xf numFmtId="3" fontId="29" fillId="0" borderId="63" xfId="44" applyNumberFormat="1" applyFont="1" applyFill="1" applyBorder="1" applyAlignment="1">
      <alignment vertical="center"/>
    </xf>
    <xf numFmtId="3" fontId="20" fillId="34" borderId="76" xfId="42" applyNumberFormat="1" applyFont="1" applyFill="1" applyBorder="1" applyAlignment="1">
      <alignment vertical="center"/>
    </xf>
    <xf numFmtId="3" fontId="20" fillId="0" borderId="67" xfId="42" applyNumberFormat="1" applyFont="1" applyFill="1" applyBorder="1" applyAlignment="1">
      <alignment vertical="center"/>
    </xf>
    <xf numFmtId="3" fontId="20" fillId="34" borderId="77" xfId="42" applyNumberFormat="1" applyFont="1" applyFill="1" applyBorder="1" applyAlignment="1">
      <alignment vertical="center"/>
    </xf>
    <xf numFmtId="0" fontId="21" fillId="0" borderId="61" xfId="45" applyFont="1" applyFill="1" applyBorder="1" applyAlignment="1">
      <alignment horizontal="center" vertical="center"/>
    </xf>
    <xf numFmtId="3" fontId="20" fillId="0" borderId="62" xfId="42" applyNumberFormat="1" applyFont="1" applyFill="1" applyBorder="1" applyAlignment="1">
      <alignment vertical="center"/>
    </xf>
    <xf numFmtId="3" fontId="20" fillId="0" borderId="75" xfId="42" applyNumberFormat="1" applyFont="1" applyFill="1" applyBorder="1" applyAlignment="1">
      <alignment vertical="center"/>
    </xf>
    <xf numFmtId="3" fontId="20" fillId="34" borderId="80" xfId="42" applyNumberFormat="1" applyFont="1" applyFill="1" applyBorder="1" applyAlignment="1">
      <alignment vertical="center"/>
    </xf>
    <xf numFmtId="3" fontId="20" fillId="34" borderId="76" xfId="45" applyNumberFormat="1" applyFont="1" applyFill="1" applyBorder="1" applyAlignment="1">
      <alignment vertical="center"/>
    </xf>
    <xf numFmtId="0" fontId="20" fillId="0" borderId="71" xfId="45" applyFont="1" applyFill="1" applyBorder="1" applyAlignment="1">
      <alignment horizontal="center" vertical="center"/>
    </xf>
    <xf numFmtId="0" fontId="20" fillId="0" borderId="69" xfId="45" applyFont="1" applyFill="1" applyBorder="1" applyAlignment="1">
      <alignment horizontal="center" vertical="center"/>
    </xf>
    <xf numFmtId="3" fontId="21" fillId="35" borderId="18" xfId="43" applyNumberFormat="1" applyFont="1" applyFill="1" applyBorder="1" applyAlignment="1">
      <alignment vertical="center"/>
    </xf>
    <xf numFmtId="3" fontId="30" fillId="0" borderId="63" xfId="43" applyNumberFormat="1" applyFont="1" applyFill="1" applyBorder="1"/>
    <xf numFmtId="3" fontId="30" fillId="0" borderId="63" xfId="42" applyNumberFormat="1" applyFont="1" applyFill="1" applyBorder="1" applyAlignment="1">
      <alignment vertical="center"/>
    </xf>
    <xf numFmtId="3" fontId="30" fillId="0" borderId="78" xfId="42" applyNumberFormat="1" applyFont="1" applyFill="1" applyBorder="1" applyAlignment="1">
      <alignment vertical="center"/>
    </xf>
    <xf numFmtId="3" fontId="30" fillId="0" borderId="37" xfId="42" applyNumberFormat="1" applyFont="1" applyFill="1" applyBorder="1" applyAlignment="1">
      <alignment vertical="center"/>
    </xf>
    <xf numFmtId="3" fontId="30" fillId="0" borderId="66" xfId="42" applyNumberFormat="1" applyFont="1" applyFill="1" applyBorder="1" applyAlignment="1">
      <alignment vertical="center"/>
    </xf>
    <xf numFmtId="3" fontId="30" fillId="0" borderId="75" xfId="43" applyNumberFormat="1" applyFont="1" applyFill="1" applyBorder="1" applyAlignment="1">
      <alignment vertical="center"/>
    </xf>
    <xf numFmtId="3" fontId="21" fillId="34" borderId="15" xfId="45" applyNumberFormat="1" applyFont="1" applyFill="1" applyBorder="1" applyAlignment="1">
      <alignment vertical="center"/>
    </xf>
    <xf numFmtId="3" fontId="30" fillId="0" borderId="18" xfId="45" applyNumberFormat="1" applyFont="1" applyFill="1" applyBorder="1" applyAlignment="1">
      <alignment vertical="center"/>
    </xf>
    <xf numFmtId="3" fontId="30" fillId="0" borderId="67" xfId="0" applyNumberFormat="1" applyFont="1" applyFill="1" applyBorder="1" applyAlignment="1">
      <alignment horizontal="right" vertical="center"/>
    </xf>
    <xf numFmtId="3" fontId="30" fillId="0" borderId="62" xfId="45" applyNumberFormat="1" applyFont="1" applyFill="1" applyBorder="1" applyAlignment="1">
      <alignment vertical="center"/>
    </xf>
    <xf numFmtId="3" fontId="30" fillId="0" borderId="75" xfId="0" applyNumberFormat="1" applyFont="1" applyFill="1" applyBorder="1" applyAlignment="1">
      <alignment horizontal="right" vertical="center"/>
    </xf>
    <xf numFmtId="0" fontId="20" fillId="0" borderId="77" xfId="45" applyFont="1" applyFill="1" applyBorder="1" applyAlignment="1">
      <alignment horizontal="center" vertical="center"/>
    </xf>
    <xf numFmtId="3" fontId="20" fillId="0" borderId="15" xfId="42" applyNumberFormat="1" applyFont="1" applyFill="1" applyBorder="1" applyAlignment="1">
      <alignment vertical="center"/>
    </xf>
    <xf numFmtId="3" fontId="29" fillId="0" borderId="63" xfId="43" applyNumberFormat="1" applyFont="1" applyFill="1" applyBorder="1" applyAlignment="1">
      <alignment vertical="center"/>
    </xf>
    <xf numFmtId="0" fontId="20" fillId="0" borderId="61" xfId="45" applyFont="1" applyFill="1" applyBorder="1" applyAlignment="1">
      <alignment horizontal="center" vertical="center"/>
    </xf>
    <xf numFmtId="3" fontId="21" fillId="34" borderId="76" xfId="45" applyNumberFormat="1" applyFont="1" applyFill="1" applyBorder="1" applyAlignment="1">
      <alignment vertical="center"/>
    </xf>
    <xf numFmtId="3" fontId="29" fillId="0" borderId="78" xfId="43" applyNumberFormat="1" applyFont="1" applyFill="1" applyBorder="1" applyAlignment="1">
      <alignment vertical="center"/>
    </xf>
    <xf numFmtId="3" fontId="29" fillId="0" borderId="67" xfId="43" applyNumberFormat="1" applyFont="1" applyFill="1" applyBorder="1" applyAlignment="1">
      <alignment vertical="center"/>
    </xf>
    <xf numFmtId="0" fontId="20" fillId="0" borderId="80" xfId="45" applyFont="1" applyFill="1" applyBorder="1" applyAlignment="1">
      <alignment horizontal="center" vertical="center"/>
    </xf>
    <xf numFmtId="3" fontId="21" fillId="34" borderId="61" xfId="45" applyNumberFormat="1" applyFont="1" applyFill="1" applyBorder="1" applyAlignment="1">
      <alignment vertical="center"/>
    </xf>
    <xf numFmtId="3" fontId="29" fillId="0" borderId="66" xfId="43" applyNumberFormat="1" applyFont="1" applyFill="1" applyBorder="1" applyAlignment="1">
      <alignment vertical="center"/>
    </xf>
    <xf numFmtId="3" fontId="29" fillId="0" borderId="75" xfId="43" applyNumberFormat="1" applyFont="1" applyFill="1" applyBorder="1" applyAlignment="1">
      <alignment vertical="center"/>
    </xf>
    <xf numFmtId="0" fontId="20" fillId="0" borderId="47" xfId="45" applyFont="1" applyFill="1" applyBorder="1" applyAlignment="1">
      <alignment horizontal="center" vertical="center"/>
    </xf>
    <xf numFmtId="3" fontId="41" fillId="0" borderId="0" xfId="45" applyNumberFormat="1" applyFont="1" applyFill="1"/>
    <xf numFmtId="3" fontId="29" fillId="0" borderId="0" xfId="45" applyNumberFormat="1" applyFont="1" applyFill="1"/>
    <xf numFmtId="0" fontId="20" fillId="0" borderId="54" xfId="45" applyFont="1" applyFill="1" applyBorder="1" applyAlignment="1">
      <alignment horizontal="center" vertical="center"/>
    </xf>
    <xf numFmtId="0" fontId="20" fillId="0" borderId="51" xfId="45" applyFont="1" applyFill="1" applyBorder="1" applyAlignment="1">
      <alignment horizontal="center" vertical="center"/>
    </xf>
    <xf numFmtId="3" fontId="29" fillId="0" borderId="48" xfId="43" applyNumberFormat="1" applyFont="1" applyFill="1" applyBorder="1" applyAlignment="1">
      <alignment vertical="center"/>
    </xf>
    <xf numFmtId="0" fontId="20" fillId="0" borderId="21" xfId="45" applyFont="1" applyFill="1" applyBorder="1" applyAlignment="1">
      <alignment horizontal="center" vertical="center"/>
    </xf>
    <xf numFmtId="0" fontId="26" fillId="33" borderId="0" xfId="42" applyFont="1" applyFill="1" applyAlignment="1">
      <alignment horizontal="left" vertical="center"/>
    </xf>
    <xf numFmtId="0" fontId="35" fillId="0" borderId="0" xfId="42" applyFont="1" applyFill="1" applyBorder="1" applyAlignment="1">
      <alignment horizontal="left" wrapText="1"/>
    </xf>
    <xf numFmtId="0" fontId="31" fillId="0" borderId="31" xfId="42" applyFont="1" applyBorder="1" applyAlignment="1">
      <alignment horizontal="left" vertical="center" indent="2"/>
    </xf>
    <xf numFmtId="0" fontId="20" fillId="0" borderId="75" xfId="45" applyFont="1" applyFill="1" applyBorder="1" applyAlignment="1">
      <alignment horizontal="center" vertical="center"/>
    </xf>
    <xf numFmtId="3" fontId="29" fillId="0" borderId="74" xfId="43" applyNumberFormat="1" applyFont="1" applyFill="1" applyBorder="1" applyAlignment="1">
      <alignment vertical="center"/>
    </xf>
    <xf numFmtId="0" fontId="20" fillId="0" borderId="68" xfId="45" applyFont="1" applyFill="1" applyBorder="1" applyAlignment="1">
      <alignment horizontal="center" vertical="center"/>
    </xf>
    <xf numFmtId="0" fontId="35" fillId="0" borderId="0" xfId="42" applyFont="1" applyFill="1" applyBorder="1" applyAlignment="1">
      <alignment horizontal="left" wrapText="1"/>
    </xf>
    <xf numFmtId="0" fontId="20" fillId="0" borderId="49" xfId="45" applyFont="1" applyFill="1" applyBorder="1" applyAlignment="1">
      <alignment horizontal="center" vertical="center"/>
    </xf>
    <xf numFmtId="0" fontId="20" fillId="0" borderId="52" xfId="45" applyFont="1" applyFill="1" applyBorder="1" applyAlignment="1">
      <alignment horizontal="center" vertical="center"/>
    </xf>
    <xf numFmtId="0" fontId="20" fillId="0" borderId="76" xfId="45" applyFont="1" applyFill="1" applyBorder="1" applyAlignment="1">
      <alignment horizontal="center" vertical="center"/>
    </xf>
    <xf numFmtId="0" fontId="21" fillId="0" borderId="49" xfId="45" applyFont="1" applyFill="1" applyBorder="1" applyAlignment="1">
      <alignment horizontal="center" vertical="center"/>
    </xf>
    <xf numFmtId="0" fontId="21" fillId="0" borderId="52" xfId="45" applyFont="1" applyFill="1" applyBorder="1" applyAlignment="1">
      <alignment horizontal="center" vertical="center"/>
    </xf>
    <xf numFmtId="0" fontId="21" fillId="0" borderId="76" xfId="45" applyFont="1" applyFill="1" applyBorder="1" applyAlignment="1">
      <alignment horizontal="center" vertical="center"/>
    </xf>
    <xf numFmtId="0" fontId="20" fillId="0" borderId="17" xfId="45" applyFont="1" applyFill="1" applyBorder="1" applyAlignment="1">
      <alignment horizontal="center" vertical="center"/>
    </xf>
    <xf numFmtId="0" fontId="20" fillId="0" borderId="19" xfId="45" applyFont="1" applyFill="1" applyBorder="1" applyAlignment="1">
      <alignment horizontal="center" vertical="center"/>
    </xf>
    <xf numFmtId="0" fontId="20" fillId="0" borderId="18" xfId="45" applyFont="1" applyFill="1" applyBorder="1" applyAlignment="1">
      <alignment horizontal="center" vertical="center"/>
    </xf>
    <xf numFmtId="0" fontId="20" fillId="0" borderId="14" xfId="45" applyFont="1" applyFill="1" applyBorder="1" applyAlignment="1">
      <alignment horizontal="center" vertical="center"/>
    </xf>
    <xf numFmtId="0" fontId="20" fillId="0" borderId="16" xfId="45" applyFont="1" applyFill="1" applyBorder="1" applyAlignment="1">
      <alignment horizontal="center" vertical="center"/>
    </xf>
    <xf numFmtId="0" fontId="20" fillId="0" borderId="15" xfId="45" applyFont="1" applyFill="1" applyBorder="1" applyAlignment="1">
      <alignment horizontal="center" vertical="center"/>
    </xf>
    <xf numFmtId="0" fontId="21" fillId="0" borderId="17" xfId="45" applyFont="1" applyFill="1" applyBorder="1" applyAlignment="1">
      <alignment horizontal="center" vertical="center"/>
    </xf>
    <xf numFmtId="0" fontId="21" fillId="0" borderId="19" xfId="45" applyFont="1" applyFill="1" applyBorder="1" applyAlignment="1">
      <alignment horizontal="center" vertical="center"/>
    </xf>
    <xf numFmtId="0" fontId="21" fillId="0" borderId="18" xfId="45" applyFont="1" applyFill="1" applyBorder="1" applyAlignment="1">
      <alignment horizontal="center" vertical="center"/>
    </xf>
    <xf numFmtId="0" fontId="20" fillId="0" borderId="29" xfId="45" applyFont="1" applyFill="1" applyBorder="1" applyAlignment="1">
      <alignment horizontal="center" vertical="center"/>
    </xf>
    <xf numFmtId="0" fontId="20" fillId="0" borderId="47" xfId="45" applyFont="1" applyFill="1" applyBorder="1" applyAlignment="1">
      <alignment horizontal="center" vertical="center"/>
    </xf>
  </cellXfs>
  <cellStyles count="46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" xfId="8" builtinId="28" customBuiltin="1"/>
    <cellStyle name="Normálna" xfId="0" builtinId="0" customBuiltin="1"/>
    <cellStyle name="normálne_dane pre rozpocet 2006-2008_JUN2005_final" xfId="42" xr:uid="{00000000-0005-0000-0000-00001A000000}"/>
    <cellStyle name="normálne_dane pre rozpocet 2006-2008_JUN2005_final 2" xfId="43" xr:uid="{00000000-0005-0000-0000-00001B000000}"/>
    <cellStyle name="normálne_dane pre rozpocet 2006-2008_JUN2005_final 3" xfId="44" xr:uid="{00000000-0005-0000-0000-00001C000000}"/>
    <cellStyle name="normálne_IFP_DANE_20081103" xfId="45" xr:uid="{00000000-0005-0000-0000-00001D000000}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86"/>
  <sheetViews>
    <sheetView showGridLines="0" tabSelected="1" zoomScaleNormal="100" workbookViewId="0">
      <pane xSplit="1" ySplit="4" topLeftCell="B75" activePane="bottomRight" state="frozen"/>
      <selection activeCell="K4" sqref="K4:Q4"/>
      <selection pane="topRight" activeCell="K4" sqref="K4:Q4"/>
      <selection pane="bottomLeft" activeCell="K4" sqref="K4:Q4"/>
      <selection pane="bottomRight" activeCell="K102" sqref="K102"/>
    </sheetView>
  </sheetViews>
  <sheetFormatPr defaultColWidth="9.140625" defaultRowHeight="13.5" customHeight="1" x14ac:dyDescent="0.25"/>
  <cols>
    <col min="1" max="1" width="43.5703125" style="1" customWidth="1"/>
    <col min="2" max="8" width="12.5703125" style="2" customWidth="1"/>
    <col min="9" max="9" width="10.28515625" style="1" customWidth="1"/>
    <col min="10" max="10" width="45.28515625" style="1" customWidth="1"/>
    <col min="11" max="12" width="12.5703125" style="3" customWidth="1"/>
    <col min="13" max="17" width="12.5703125" style="1" customWidth="1"/>
    <col min="18" max="18" width="6.7109375" style="1" customWidth="1"/>
    <col min="19" max="19" width="47.85546875" style="1" customWidth="1"/>
    <col min="20" max="21" width="12.5703125" style="3" customWidth="1"/>
    <col min="22" max="26" width="12.5703125" style="1" customWidth="1"/>
    <col min="27" max="27" width="9.140625" style="1" customWidth="1"/>
    <col min="28" max="16384" width="9.140625" style="1"/>
  </cols>
  <sheetData>
    <row r="1" spans="1:36" ht="15.75" customHeight="1" x14ac:dyDescent="0.25">
      <c r="A1" s="4" t="s">
        <v>96</v>
      </c>
      <c r="B1" s="5"/>
      <c r="C1" s="5"/>
      <c r="D1" s="5"/>
      <c r="E1" s="5"/>
      <c r="F1" s="5"/>
      <c r="G1" s="5"/>
      <c r="H1" s="5"/>
      <c r="J1" s="356" t="s">
        <v>97</v>
      </c>
      <c r="S1" s="4" t="s">
        <v>98</v>
      </c>
    </row>
    <row r="2" spans="1:36" ht="14.25" customHeight="1" thickBot="1" x14ac:dyDescent="0.3">
      <c r="A2" s="6" t="s">
        <v>0</v>
      </c>
      <c r="B2" s="7"/>
      <c r="C2" s="7"/>
      <c r="D2" s="7"/>
      <c r="E2" s="7"/>
      <c r="F2" s="7"/>
      <c r="G2" s="7"/>
      <c r="H2" s="7"/>
      <c r="J2" s="6" t="s">
        <v>0</v>
      </c>
      <c r="K2" s="7"/>
      <c r="S2" s="6" t="s">
        <v>0</v>
      </c>
    </row>
    <row r="3" spans="1:36" ht="13.5" customHeight="1" thickBot="1" x14ac:dyDescent="0.25">
      <c r="A3" s="228" t="s">
        <v>1</v>
      </c>
      <c r="B3" s="9" t="s">
        <v>2</v>
      </c>
      <c r="C3" s="10" t="s">
        <v>3</v>
      </c>
      <c r="D3" s="363" t="s">
        <v>4</v>
      </c>
      <c r="E3" s="364"/>
      <c r="F3" s="364"/>
      <c r="G3" s="364"/>
      <c r="H3" s="365"/>
      <c r="J3" s="11" t="s">
        <v>1</v>
      </c>
      <c r="K3" s="255" t="s">
        <v>2</v>
      </c>
      <c r="L3" s="10" t="s">
        <v>3</v>
      </c>
      <c r="M3" s="363" t="s">
        <v>4</v>
      </c>
      <c r="N3" s="364"/>
      <c r="O3" s="364"/>
      <c r="P3" s="364"/>
      <c r="Q3" s="365"/>
      <c r="S3" s="11" t="s">
        <v>1</v>
      </c>
      <c r="T3" s="9" t="s">
        <v>2</v>
      </c>
      <c r="U3" s="10" t="s">
        <v>3</v>
      </c>
      <c r="V3" s="363" t="s">
        <v>4</v>
      </c>
      <c r="W3" s="364"/>
      <c r="X3" s="364"/>
      <c r="Y3" s="364"/>
      <c r="Z3" s="365"/>
    </row>
    <row r="4" spans="1:36" ht="14.25" customHeight="1" thickBot="1" x14ac:dyDescent="0.25">
      <c r="A4" s="12"/>
      <c r="B4" s="13">
        <v>2022</v>
      </c>
      <c r="C4" s="14">
        <v>2023</v>
      </c>
      <c r="D4" s="324">
        <v>2024</v>
      </c>
      <c r="E4" s="325">
        <v>2025</v>
      </c>
      <c r="F4" s="325">
        <v>2026</v>
      </c>
      <c r="G4" s="341">
        <v>2027</v>
      </c>
      <c r="H4" s="338">
        <v>2028</v>
      </c>
      <c r="J4" s="12"/>
      <c r="K4" s="13">
        <v>2022</v>
      </c>
      <c r="L4" s="14">
        <v>2023</v>
      </c>
      <c r="M4" s="324">
        <v>2024</v>
      </c>
      <c r="N4" s="325">
        <v>2025</v>
      </c>
      <c r="O4" s="325">
        <v>2026</v>
      </c>
      <c r="P4" s="341">
        <v>2027</v>
      </c>
      <c r="Q4" s="338">
        <v>2028</v>
      </c>
      <c r="S4" s="12"/>
      <c r="T4" s="13">
        <v>2022</v>
      </c>
      <c r="U4" s="14">
        <v>2023</v>
      </c>
      <c r="V4" s="324">
        <v>2024</v>
      </c>
      <c r="W4" s="325">
        <v>2025</v>
      </c>
      <c r="X4" s="325">
        <v>2026</v>
      </c>
      <c r="Y4" s="345">
        <v>2027</v>
      </c>
      <c r="Z4" s="338">
        <v>2028</v>
      </c>
    </row>
    <row r="5" spans="1:36" ht="13.5" customHeight="1" x14ac:dyDescent="0.2">
      <c r="A5" s="16" t="s">
        <v>5</v>
      </c>
      <c r="B5" s="17">
        <f>B6+B12+B16</f>
        <v>8359144.9554199995</v>
      </c>
      <c r="C5" s="18">
        <f t="shared" ref="C5:H5" si="0">C6+C12+C16</f>
        <v>9492801.3316099998</v>
      </c>
      <c r="D5" s="19">
        <f t="shared" si="0"/>
        <v>10051741</v>
      </c>
      <c r="E5" s="20">
        <f t="shared" si="0"/>
        <v>10778249</v>
      </c>
      <c r="F5" s="20">
        <f t="shared" si="0"/>
        <v>11306932</v>
      </c>
      <c r="G5" s="290">
        <f t="shared" si="0"/>
        <v>11921650</v>
      </c>
      <c r="H5" s="339">
        <f t="shared" si="0"/>
        <v>12588354</v>
      </c>
      <c r="I5" s="285"/>
      <c r="J5" s="16" t="s">
        <v>5</v>
      </c>
      <c r="K5" s="17">
        <f t="shared" ref="K5:P5" si="1">K6+K12+K16</f>
        <v>0</v>
      </c>
      <c r="L5" s="18">
        <f t="shared" si="1"/>
        <v>0</v>
      </c>
      <c r="M5" s="19">
        <f t="shared" si="1"/>
        <v>0</v>
      </c>
      <c r="N5" s="20">
        <f t="shared" si="1"/>
        <v>0</v>
      </c>
      <c r="O5" s="20">
        <f t="shared" si="1"/>
        <v>0</v>
      </c>
      <c r="P5" s="290">
        <f t="shared" si="1"/>
        <v>0</v>
      </c>
      <c r="Q5" s="339">
        <f t="shared" ref="Q5" si="2">Q6+Q12+Q16</f>
        <v>0</v>
      </c>
      <c r="S5" s="16" t="s">
        <v>5</v>
      </c>
      <c r="T5" s="17">
        <f t="shared" ref="T5:Y5" si="3">T6+T12+T16</f>
        <v>8359144.9554199995</v>
      </c>
      <c r="U5" s="18">
        <f t="shared" si="3"/>
        <v>9492801.3316099998</v>
      </c>
      <c r="V5" s="19">
        <f t="shared" si="3"/>
        <v>10051741</v>
      </c>
      <c r="W5" s="20">
        <f t="shared" si="3"/>
        <v>10778249</v>
      </c>
      <c r="X5" s="20">
        <f t="shared" si="3"/>
        <v>11306932</v>
      </c>
      <c r="Y5" s="290">
        <f t="shared" si="3"/>
        <v>11921650</v>
      </c>
      <c r="Z5" s="339">
        <f t="shared" ref="Z5" si="4">Z6+Z12+Z16</f>
        <v>12588354</v>
      </c>
      <c r="AA5" s="23"/>
      <c r="AB5" s="23"/>
      <c r="AC5" s="23"/>
      <c r="AD5" s="23"/>
      <c r="AE5" s="23"/>
      <c r="AF5" s="23"/>
      <c r="AG5" s="23"/>
      <c r="AH5" s="23"/>
      <c r="AI5" s="23"/>
      <c r="AJ5" s="23"/>
    </row>
    <row r="6" spans="1:36" ht="13.5" customHeight="1" x14ac:dyDescent="0.2">
      <c r="A6" s="24" t="s">
        <v>6</v>
      </c>
      <c r="B6" s="25">
        <f t="shared" ref="B6:H6" si="5">B7+B8</f>
        <v>4125684.1419600002</v>
      </c>
      <c r="C6" s="26">
        <f t="shared" si="5"/>
        <v>4672227</v>
      </c>
      <c r="D6" s="27">
        <f t="shared" si="5"/>
        <v>4771396</v>
      </c>
      <c r="E6" s="28">
        <f t="shared" si="5"/>
        <v>5206055</v>
      </c>
      <c r="F6" s="28">
        <f t="shared" si="5"/>
        <v>5521742</v>
      </c>
      <c r="G6" s="55">
        <f t="shared" si="5"/>
        <v>5858853</v>
      </c>
      <c r="H6" s="301">
        <f t="shared" si="5"/>
        <v>6186346</v>
      </c>
      <c r="I6" s="285"/>
      <c r="J6" s="24" t="s">
        <v>7</v>
      </c>
      <c r="K6" s="25">
        <f t="shared" ref="K6:P6" si="6">K7+K8</f>
        <v>0</v>
      </c>
      <c r="L6" s="26">
        <f t="shared" si="6"/>
        <v>0</v>
      </c>
      <c r="M6" s="27">
        <f t="shared" si="6"/>
        <v>0</v>
      </c>
      <c r="N6" s="28">
        <f t="shared" si="6"/>
        <v>0</v>
      </c>
      <c r="O6" s="28">
        <f t="shared" si="6"/>
        <v>0</v>
      </c>
      <c r="P6" s="55">
        <f t="shared" si="6"/>
        <v>0</v>
      </c>
      <c r="Q6" s="301">
        <f t="shared" ref="Q6" si="7">Q7+Q8</f>
        <v>0</v>
      </c>
      <c r="S6" s="24" t="s">
        <v>7</v>
      </c>
      <c r="T6" s="25">
        <f t="shared" ref="T6:Y6" si="8">T7+T8</f>
        <v>4125684.1419600002</v>
      </c>
      <c r="U6" s="26">
        <f t="shared" si="8"/>
        <v>4672227</v>
      </c>
      <c r="V6" s="27">
        <f t="shared" si="8"/>
        <v>4771396</v>
      </c>
      <c r="W6" s="28">
        <f t="shared" si="8"/>
        <v>5206055</v>
      </c>
      <c r="X6" s="28">
        <f t="shared" si="8"/>
        <v>5521742</v>
      </c>
      <c r="Y6" s="55">
        <f t="shared" si="8"/>
        <v>5858853</v>
      </c>
      <c r="Z6" s="301">
        <f t="shared" ref="Z6" si="9">Z7+Z8</f>
        <v>6186346</v>
      </c>
      <c r="AA6" s="23"/>
      <c r="AB6" s="23"/>
      <c r="AC6" s="23"/>
      <c r="AD6" s="23"/>
      <c r="AE6" s="23"/>
      <c r="AF6" s="23"/>
      <c r="AG6" s="23"/>
      <c r="AH6" s="23"/>
      <c r="AI6" s="23"/>
    </row>
    <row r="7" spans="1:36" ht="13.5" customHeight="1" x14ac:dyDescent="0.2">
      <c r="A7" s="29" t="s">
        <v>8</v>
      </c>
      <c r="B7" s="30">
        <v>3967510.5436400003</v>
      </c>
      <c r="C7" s="31">
        <v>4508853</v>
      </c>
      <c r="D7" s="32">
        <v>4591545</v>
      </c>
      <c r="E7" s="33">
        <v>4992764</v>
      </c>
      <c r="F7" s="34">
        <v>5299066</v>
      </c>
      <c r="G7" s="33">
        <v>5626295</v>
      </c>
      <c r="H7" s="340">
        <v>5938041</v>
      </c>
      <c r="I7" s="285"/>
      <c r="J7" s="29" t="s">
        <v>8</v>
      </c>
      <c r="K7" s="25"/>
      <c r="L7" s="26"/>
      <c r="M7" s="27"/>
      <c r="N7" s="28"/>
      <c r="O7" s="28"/>
      <c r="P7" s="55"/>
      <c r="Q7" s="301"/>
      <c r="S7" s="29" t="s">
        <v>8</v>
      </c>
      <c r="T7" s="30">
        <f t="shared" ref="T7:Z12" si="10">+B7-K7</f>
        <v>3967510.5436400003</v>
      </c>
      <c r="U7" s="31">
        <f t="shared" si="10"/>
        <v>4508853</v>
      </c>
      <c r="V7" s="32">
        <f t="shared" si="10"/>
        <v>4591545</v>
      </c>
      <c r="W7" s="33">
        <f t="shared" si="10"/>
        <v>4992764</v>
      </c>
      <c r="X7" s="34">
        <f t="shared" si="10"/>
        <v>5299066</v>
      </c>
      <c r="Y7" s="33">
        <f t="shared" si="10"/>
        <v>5626295</v>
      </c>
      <c r="Z7" s="340">
        <f t="shared" si="10"/>
        <v>5938041</v>
      </c>
      <c r="AA7" s="23"/>
      <c r="AB7" s="23"/>
      <c r="AC7" s="23"/>
      <c r="AD7" s="23"/>
      <c r="AE7" s="23"/>
      <c r="AF7" s="23"/>
      <c r="AG7" s="23"/>
      <c r="AH7" s="23"/>
      <c r="AI7" s="23"/>
    </row>
    <row r="8" spans="1:36" ht="13.5" customHeight="1" x14ac:dyDescent="0.2">
      <c r="A8" s="29" t="s">
        <v>9</v>
      </c>
      <c r="B8" s="30">
        <v>158173.59831999996</v>
      </c>
      <c r="C8" s="31">
        <v>163374</v>
      </c>
      <c r="D8" s="32">
        <v>179851</v>
      </c>
      <c r="E8" s="33">
        <v>213291</v>
      </c>
      <c r="F8" s="34">
        <v>222676</v>
      </c>
      <c r="G8" s="33">
        <v>232558</v>
      </c>
      <c r="H8" s="340">
        <v>248305</v>
      </c>
      <c r="I8" s="285"/>
      <c r="J8" s="29" t="s">
        <v>9</v>
      </c>
      <c r="K8" s="25"/>
      <c r="L8" s="26"/>
      <c r="M8" s="27"/>
      <c r="N8" s="28"/>
      <c r="O8" s="28"/>
      <c r="P8" s="55"/>
      <c r="Q8" s="301"/>
      <c r="S8" s="29" t="s">
        <v>9</v>
      </c>
      <c r="T8" s="30">
        <f t="shared" si="10"/>
        <v>158173.59831999996</v>
      </c>
      <c r="U8" s="31">
        <f t="shared" si="10"/>
        <v>163374</v>
      </c>
      <c r="V8" s="32">
        <f t="shared" si="10"/>
        <v>179851</v>
      </c>
      <c r="W8" s="33">
        <f t="shared" si="10"/>
        <v>213291</v>
      </c>
      <c r="X8" s="34">
        <f t="shared" si="10"/>
        <v>222676</v>
      </c>
      <c r="Y8" s="33">
        <f t="shared" si="10"/>
        <v>232558</v>
      </c>
      <c r="Z8" s="340">
        <f t="shared" si="10"/>
        <v>248305</v>
      </c>
      <c r="AA8" s="23"/>
      <c r="AB8" s="23"/>
      <c r="AC8" s="23"/>
      <c r="AD8" s="23"/>
      <c r="AE8" s="23"/>
      <c r="AF8" s="23"/>
      <c r="AG8" s="23"/>
      <c r="AH8" s="23"/>
      <c r="AI8" s="23"/>
    </row>
    <row r="9" spans="1:36" ht="13.5" customHeight="1" x14ac:dyDescent="0.2">
      <c r="A9" s="36" t="s">
        <v>10</v>
      </c>
      <c r="B9" s="30">
        <v>524915.69833999989</v>
      </c>
      <c r="C9" s="31">
        <v>1149975.2764119168</v>
      </c>
      <c r="D9" s="32">
        <v>1320505</v>
      </c>
      <c r="E9" s="33">
        <v>1207843</v>
      </c>
      <c r="F9" s="34">
        <v>989541</v>
      </c>
      <c r="G9" s="33">
        <v>1046656</v>
      </c>
      <c r="H9" s="340">
        <v>1058337</v>
      </c>
      <c r="I9" s="285"/>
      <c r="J9" s="36" t="s">
        <v>10</v>
      </c>
      <c r="K9" s="25"/>
      <c r="L9" s="26"/>
      <c r="M9" s="27"/>
      <c r="N9" s="28"/>
      <c r="O9" s="28"/>
      <c r="P9" s="55"/>
      <c r="Q9" s="301"/>
      <c r="S9" s="36" t="s">
        <v>10</v>
      </c>
      <c r="T9" s="30">
        <f t="shared" si="10"/>
        <v>524915.69833999989</v>
      </c>
      <c r="U9" s="31">
        <f t="shared" si="10"/>
        <v>1149975.2764119168</v>
      </c>
      <c r="V9" s="32">
        <f t="shared" si="10"/>
        <v>1320505</v>
      </c>
      <c r="W9" s="33">
        <f t="shared" si="10"/>
        <v>1207843</v>
      </c>
      <c r="X9" s="34">
        <f t="shared" si="10"/>
        <v>989541</v>
      </c>
      <c r="Y9" s="33">
        <f t="shared" si="10"/>
        <v>1046656</v>
      </c>
      <c r="Z9" s="340">
        <f t="shared" si="10"/>
        <v>1058337</v>
      </c>
      <c r="AA9" s="23"/>
      <c r="AB9" s="23"/>
      <c r="AC9" s="23"/>
      <c r="AD9" s="23"/>
      <c r="AE9" s="23"/>
      <c r="AF9" s="23"/>
      <c r="AG9" s="23"/>
      <c r="AH9" s="23"/>
      <c r="AI9" s="23"/>
    </row>
    <row r="10" spans="1:36" ht="13.5" customHeight="1" x14ac:dyDescent="0.2">
      <c r="A10" s="36" t="s">
        <v>11</v>
      </c>
      <c r="B10" s="30">
        <v>2520537.9274300002</v>
      </c>
      <c r="C10" s="31">
        <v>2465576.2092096582</v>
      </c>
      <c r="D10" s="32">
        <v>2415624</v>
      </c>
      <c r="E10" s="33">
        <v>2798748</v>
      </c>
      <c r="F10" s="34">
        <v>3172540</v>
      </c>
      <c r="G10" s="33">
        <v>3368538</v>
      </c>
      <c r="H10" s="340">
        <v>3589606</v>
      </c>
      <c r="I10" s="285"/>
      <c r="J10" s="36" t="s">
        <v>11</v>
      </c>
      <c r="K10" s="25"/>
      <c r="L10" s="26"/>
      <c r="M10" s="27"/>
      <c r="N10" s="28"/>
      <c r="O10" s="28"/>
      <c r="P10" s="55"/>
      <c r="Q10" s="301"/>
      <c r="S10" s="36" t="s">
        <v>11</v>
      </c>
      <c r="T10" s="30">
        <f t="shared" si="10"/>
        <v>2520537.9274300002</v>
      </c>
      <c r="U10" s="31">
        <f t="shared" si="10"/>
        <v>2465576.2092096582</v>
      </c>
      <c r="V10" s="32">
        <f t="shared" si="10"/>
        <v>2415624</v>
      </c>
      <c r="W10" s="33">
        <f t="shared" si="10"/>
        <v>2798748</v>
      </c>
      <c r="X10" s="34">
        <f t="shared" si="10"/>
        <v>3172540</v>
      </c>
      <c r="Y10" s="33">
        <f t="shared" si="10"/>
        <v>3368538</v>
      </c>
      <c r="Z10" s="340">
        <f t="shared" si="10"/>
        <v>3589606</v>
      </c>
      <c r="AA10" s="23"/>
      <c r="AB10" s="23"/>
      <c r="AC10" s="23"/>
      <c r="AD10" s="23"/>
      <c r="AE10" s="23"/>
      <c r="AF10" s="23"/>
      <c r="AG10" s="23"/>
      <c r="AH10" s="23"/>
      <c r="AI10" s="23"/>
    </row>
    <row r="11" spans="1:36" ht="13.5" customHeight="1" x14ac:dyDescent="0.2">
      <c r="A11" s="36" t="s">
        <v>12</v>
      </c>
      <c r="B11" s="30">
        <v>1080230.5161900001</v>
      </c>
      <c r="C11" s="31">
        <v>1056675.514378425</v>
      </c>
      <c r="D11" s="32">
        <v>1035267</v>
      </c>
      <c r="E11" s="33">
        <v>1199464</v>
      </c>
      <c r="F11" s="34">
        <v>1359661</v>
      </c>
      <c r="G11" s="33">
        <v>1443659</v>
      </c>
      <c r="H11" s="340">
        <v>1538403</v>
      </c>
      <c r="I11" s="285"/>
      <c r="J11" s="36" t="s">
        <v>12</v>
      </c>
      <c r="K11" s="25"/>
      <c r="L11" s="26"/>
      <c r="M11" s="27"/>
      <c r="N11" s="28"/>
      <c r="O11" s="28"/>
      <c r="P11" s="55"/>
      <c r="Q11" s="301"/>
      <c r="S11" s="36" t="s">
        <v>12</v>
      </c>
      <c r="T11" s="30">
        <f t="shared" si="10"/>
        <v>1080230.5161900001</v>
      </c>
      <c r="U11" s="31">
        <f t="shared" si="10"/>
        <v>1056675.514378425</v>
      </c>
      <c r="V11" s="32">
        <f t="shared" si="10"/>
        <v>1035267</v>
      </c>
      <c r="W11" s="33">
        <f t="shared" si="10"/>
        <v>1199464</v>
      </c>
      <c r="X11" s="34">
        <f t="shared" si="10"/>
        <v>1359661</v>
      </c>
      <c r="Y11" s="33">
        <f t="shared" si="10"/>
        <v>1443659</v>
      </c>
      <c r="Z11" s="340">
        <f t="shared" si="10"/>
        <v>1538403</v>
      </c>
      <c r="AA11" s="23"/>
      <c r="AB11" s="23"/>
      <c r="AC11" s="23"/>
      <c r="AD11" s="23"/>
      <c r="AE11" s="23"/>
      <c r="AF11" s="23"/>
      <c r="AG11" s="23"/>
      <c r="AH11" s="23"/>
      <c r="AI11" s="23"/>
    </row>
    <row r="12" spans="1:36" ht="13.5" customHeight="1" x14ac:dyDescent="0.2">
      <c r="A12" s="24" t="s">
        <v>13</v>
      </c>
      <c r="B12" s="37">
        <v>3918696.6663099998</v>
      </c>
      <c r="C12" s="31">
        <v>4390000</v>
      </c>
      <c r="D12" s="32">
        <v>4776752</v>
      </c>
      <c r="E12" s="33">
        <v>5067421</v>
      </c>
      <c r="F12" s="34">
        <v>5274792</v>
      </c>
      <c r="G12" s="33">
        <v>5492827</v>
      </c>
      <c r="H12" s="340">
        <v>5804971</v>
      </c>
      <c r="I12" s="285"/>
      <c r="J12" s="24" t="s">
        <v>14</v>
      </c>
      <c r="K12" s="25"/>
      <c r="L12" s="26"/>
      <c r="M12" s="27"/>
      <c r="N12" s="28"/>
      <c r="O12" s="28"/>
      <c r="P12" s="55"/>
      <c r="Q12" s="301"/>
      <c r="S12" s="24" t="s">
        <v>14</v>
      </c>
      <c r="T12" s="30">
        <f t="shared" si="10"/>
        <v>3918696.6663099998</v>
      </c>
      <c r="U12" s="31">
        <f t="shared" si="10"/>
        <v>4390000</v>
      </c>
      <c r="V12" s="32">
        <f t="shared" si="10"/>
        <v>4776752</v>
      </c>
      <c r="W12" s="33">
        <f t="shared" si="10"/>
        <v>5067421</v>
      </c>
      <c r="X12" s="34">
        <f t="shared" si="10"/>
        <v>5274792</v>
      </c>
      <c r="Y12" s="33">
        <f t="shared" si="10"/>
        <v>5492827</v>
      </c>
      <c r="Z12" s="340">
        <f t="shared" si="10"/>
        <v>5804971</v>
      </c>
      <c r="AA12" s="23"/>
      <c r="AB12" s="23"/>
      <c r="AC12" s="23"/>
      <c r="AD12" s="23"/>
      <c r="AE12" s="23"/>
      <c r="AF12" s="23"/>
      <c r="AG12" s="23"/>
      <c r="AH12" s="23"/>
      <c r="AI12" s="23"/>
    </row>
    <row r="13" spans="1:36" ht="13.5" customHeight="1" x14ac:dyDescent="0.2">
      <c r="A13" s="36" t="s">
        <v>10</v>
      </c>
      <c r="B13" s="37">
        <v>3918696.6663099998</v>
      </c>
      <c r="C13" s="31">
        <v>4064202</v>
      </c>
      <c r="D13" s="286">
        <v>4438829</v>
      </c>
      <c r="E13" s="287">
        <v>5067421</v>
      </c>
      <c r="F13" s="34">
        <v>5274792</v>
      </c>
      <c r="G13" s="33">
        <v>5492827</v>
      </c>
      <c r="H13" s="340">
        <v>5804971</v>
      </c>
      <c r="I13" s="285"/>
      <c r="J13" s="24" t="s">
        <v>10</v>
      </c>
      <c r="K13" s="25"/>
      <c r="L13" s="26"/>
      <c r="M13" s="27"/>
      <c r="N13" s="28"/>
      <c r="O13" s="28"/>
      <c r="P13" s="55"/>
      <c r="Q13" s="301"/>
      <c r="S13" s="36" t="s">
        <v>10</v>
      </c>
      <c r="T13" s="30">
        <f t="shared" ref="T13:T15" si="11">+B13-K13</f>
        <v>3918696.6663099998</v>
      </c>
      <c r="U13" s="31">
        <f t="shared" ref="U13:U15" si="12">+C13-L13</f>
        <v>4064202</v>
      </c>
      <c r="V13" s="32">
        <f t="shared" ref="V13:V15" si="13">+D13-M13</f>
        <v>4438829</v>
      </c>
      <c r="W13" s="33">
        <f t="shared" ref="W13:W15" si="14">+E13-N13</f>
        <v>5067421</v>
      </c>
      <c r="X13" s="34">
        <f t="shared" ref="X13:X15" si="15">+F13-O13</f>
        <v>5274792</v>
      </c>
      <c r="Y13" s="33">
        <f t="shared" ref="Y13:Z15" si="16">+G13-P13</f>
        <v>5492827</v>
      </c>
      <c r="Z13" s="340">
        <f t="shared" si="16"/>
        <v>5804971</v>
      </c>
      <c r="AA13" s="23"/>
      <c r="AB13" s="23"/>
      <c r="AC13" s="23"/>
      <c r="AD13" s="23"/>
      <c r="AE13" s="23"/>
      <c r="AF13" s="23"/>
      <c r="AG13" s="23"/>
      <c r="AH13" s="23"/>
      <c r="AI13" s="23"/>
    </row>
    <row r="14" spans="1:36" ht="13.5" customHeight="1" x14ac:dyDescent="0.2">
      <c r="A14" s="36" t="s">
        <v>11</v>
      </c>
      <c r="B14" s="37">
        <v>0</v>
      </c>
      <c r="C14" s="31">
        <v>228059</v>
      </c>
      <c r="D14" s="286">
        <v>236546</v>
      </c>
      <c r="E14" s="287">
        <v>0</v>
      </c>
      <c r="F14" s="34">
        <v>0</v>
      </c>
      <c r="G14" s="33">
        <v>0</v>
      </c>
      <c r="H14" s="340">
        <v>0</v>
      </c>
      <c r="I14" s="285"/>
      <c r="J14" s="24" t="s">
        <v>11</v>
      </c>
      <c r="K14" s="25"/>
      <c r="L14" s="26"/>
      <c r="M14" s="27"/>
      <c r="N14" s="28"/>
      <c r="O14" s="28"/>
      <c r="P14" s="55"/>
      <c r="Q14" s="301"/>
      <c r="S14" s="36" t="s">
        <v>11</v>
      </c>
      <c r="T14" s="30">
        <f t="shared" si="11"/>
        <v>0</v>
      </c>
      <c r="U14" s="31">
        <f t="shared" si="12"/>
        <v>228059</v>
      </c>
      <c r="V14" s="32">
        <f t="shared" si="13"/>
        <v>236546</v>
      </c>
      <c r="W14" s="33">
        <f t="shared" si="14"/>
        <v>0</v>
      </c>
      <c r="X14" s="34">
        <f t="shared" si="15"/>
        <v>0</v>
      </c>
      <c r="Y14" s="33">
        <f t="shared" si="16"/>
        <v>0</v>
      </c>
      <c r="Z14" s="340">
        <f t="shared" si="16"/>
        <v>0</v>
      </c>
      <c r="AA14" s="23"/>
      <c r="AB14" s="23"/>
      <c r="AC14" s="23"/>
      <c r="AD14" s="23"/>
      <c r="AE14" s="23"/>
      <c r="AF14" s="23"/>
      <c r="AG14" s="23"/>
      <c r="AH14" s="23"/>
      <c r="AI14" s="23"/>
    </row>
    <row r="15" spans="1:36" ht="13.5" customHeight="1" x14ac:dyDescent="0.2">
      <c r="A15" s="36" t="s">
        <v>12</v>
      </c>
      <c r="B15" s="37">
        <v>0</v>
      </c>
      <c r="C15" s="31">
        <v>97739</v>
      </c>
      <c r="D15" s="286">
        <v>101377</v>
      </c>
      <c r="E15" s="287">
        <v>0</v>
      </c>
      <c r="F15" s="34">
        <v>0</v>
      </c>
      <c r="G15" s="33">
        <v>0</v>
      </c>
      <c r="H15" s="340">
        <v>0</v>
      </c>
      <c r="I15" s="285"/>
      <c r="J15" s="24" t="s">
        <v>12</v>
      </c>
      <c r="K15" s="25"/>
      <c r="L15" s="26"/>
      <c r="M15" s="27"/>
      <c r="N15" s="28"/>
      <c r="O15" s="28"/>
      <c r="P15" s="55"/>
      <c r="Q15" s="301"/>
      <c r="S15" s="36" t="s">
        <v>12</v>
      </c>
      <c r="T15" s="30">
        <f t="shared" si="11"/>
        <v>0</v>
      </c>
      <c r="U15" s="31">
        <f t="shared" si="12"/>
        <v>97739</v>
      </c>
      <c r="V15" s="32">
        <f t="shared" si="13"/>
        <v>101377</v>
      </c>
      <c r="W15" s="33">
        <f t="shared" si="14"/>
        <v>0</v>
      </c>
      <c r="X15" s="34">
        <f t="shared" si="15"/>
        <v>0</v>
      </c>
      <c r="Y15" s="33">
        <f t="shared" si="16"/>
        <v>0</v>
      </c>
      <c r="Z15" s="340">
        <f t="shared" si="16"/>
        <v>0</v>
      </c>
      <c r="AA15" s="23"/>
      <c r="AB15" s="23"/>
      <c r="AC15" s="23"/>
      <c r="AD15" s="23"/>
      <c r="AE15" s="23"/>
      <c r="AF15" s="23"/>
      <c r="AG15" s="23"/>
      <c r="AH15" s="23"/>
      <c r="AI15" s="23"/>
    </row>
    <row r="16" spans="1:36" ht="13.5" customHeight="1" x14ac:dyDescent="0.2">
      <c r="A16" s="24" t="s">
        <v>15</v>
      </c>
      <c r="B16" s="38">
        <v>314764.14714999998</v>
      </c>
      <c r="C16" s="26">
        <v>430574.33160999999</v>
      </c>
      <c r="D16" s="39">
        <v>503593</v>
      </c>
      <c r="E16" s="40">
        <v>504773</v>
      </c>
      <c r="F16" s="28">
        <v>510398</v>
      </c>
      <c r="G16" s="55">
        <v>569970</v>
      </c>
      <c r="H16" s="301">
        <v>597037</v>
      </c>
      <c r="I16" s="285"/>
      <c r="J16" s="24" t="s">
        <v>15</v>
      </c>
      <c r="K16" s="25"/>
      <c r="L16" s="26"/>
      <c r="M16" s="27"/>
      <c r="N16" s="28"/>
      <c r="O16" s="28"/>
      <c r="P16" s="55"/>
      <c r="Q16" s="301"/>
      <c r="S16" s="24" t="s">
        <v>15</v>
      </c>
      <c r="T16" s="30">
        <f t="shared" ref="T16:Z16" si="17">+B16-K16</f>
        <v>314764.14714999998</v>
      </c>
      <c r="U16" s="31">
        <f t="shared" si="17"/>
        <v>430574.33160999999</v>
      </c>
      <c r="V16" s="32">
        <f t="shared" si="17"/>
        <v>503593</v>
      </c>
      <c r="W16" s="33">
        <f t="shared" si="17"/>
        <v>504773</v>
      </c>
      <c r="X16" s="34">
        <f t="shared" si="17"/>
        <v>510398</v>
      </c>
      <c r="Y16" s="33">
        <f t="shared" si="17"/>
        <v>569970</v>
      </c>
      <c r="Z16" s="340">
        <f t="shared" si="17"/>
        <v>597037</v>
      </c>
      <c r="AA16" s="23"/>
      <c r="AB16" s="23"/>
      <c r="AC16" s="23"/>
      <c r="AD16" s="23"/>
      <c r="AE16" s="23"/>
      <c r="AF16" s="23"/>
      <c r="AG16" s="23"/>
      <c r="AH16" s="23"/>
      <c r="AI16" s="23"/>
    </row>
    <row r="17" spans="1:35" ht="13.5" customHeight="1" x14ac:dyDescent="0.2">
      <c r="A17" s="41" t="s">
        <v>16</v>
      </c>
      <c r="B17" s="42">
        <f t="shared" ref="B17:H17" si="18">B18+B19</f>
        <v>10971856.990050003</v>
      </c>
      <c r="C17" s="43">
        <f t="shared" si="18"/>
        <v>12447876.52565</v>
      </c>
      <c r="D17" s="44">
        <f t="shared" si="18"/>
        <v>12674534</v>
      </c>
      <c r="E17" s="45">
        <f t="shared" si="18"/>
        <v>13526060</v>
      </c>
      <c r="F17" s="45">
        <f t="shared" si="18"/>
        <v>13979609</v>
      </c>
      <c r="G17" s="291">
        <f t="shared" si="18"/>
        <v>14296950</v>
      </c>
      <c r="H17" s="302">
        <f t="shared" si="18"/>
        <v>14946478</v>
      </c>
      <c r="I17" s="285"/>
      <c r="J17" s="41" t="s">
        <v>16</v>
      </c>
      <c r="K17" s="42">
        <f t="shared" ref="K17:P17" si="19">K18+K19</f>
        <v>0</v>
      </c>
      <c r="L17" s="43">
        <f t="shared" si="19"/>
        <v>0</v>
      </c>
      <c r="M17" s="44">
        <f t="shared" si="19"/>
        <v>0</v>
      </c>
      <c r="N17" s="45">
        <f t="shared" si="19"/>
        <v>16824.606291675467</v>
      </c>
      <c r="O17" s="45">
        <f t="shared" si="19"/>
        <v>136568.6366397157</v>
      </c>
      <c r="P17" s="291">
        <f t="shared" si="19"/>
        <v>188392.4795047415</v>
      </c>
      <c r="Q17" s="302">
        <f t="shared" ref="Q17" si="20">Q18+Q19</f>
        <v>310750.91544082662</v>
      </c>
      <c r="S17" s="41" t="s">
        <v>16</v>
      </c>
      <c r="T17" s="42">
        <f t="shared" ref="T17:Y17" si="21">T18+T19</f>
        <v>10971856.990050003</v>
      </c>
      <c r="U17" s="43">
        <f t="shared" si="21"/>
        <v>12447876.52565</v>
      </c>
      <c r="V17" s="44">
        <f t="shared" si="21"/>
        <v>12674534</v>
      </c>
      <c r="W17" s="45">
        <f t="shared" si="21"/>
        <v>13509235.393708324</v>
      </c>
      <c r="X17" s="45">
        <f t="shared" si="21"/>
        <v>13843040.363360284</v>
      </c>
      <c r="Y17" s="291">
        <f t="shared" si="21"/>
        <v>14108557.520495258</v>
      </c>
      <c r="Z17" s="302">
        <f t="shared" ref="Z17" si="22">Z18+Z19</f>
        <v>14635727.084559174</v>
      </c>
      <c r="AA17" s="23"/>
      <c r="AB17" s="23"/>
      <c r="AC17" s="23"/>
      <c r="AD17" s="23"/>
      <c r="AE17" s="23"/>
      <c r="AF17" s="23"/>
      <c r="AG17" s="23"/>
      <c r="AH17" s="23"/>
      <c r="AI17" s="23"/>
    </row>
    <row r="18" spans="1:35" ht="13.5" customHeight="1" x14ac:dyDescent="0.2">
      <c r="A18" s="24" t="s">
        <v>17</v>
      </c>
      <c r="B18" s="38">
        <v>8440843.1460500024</v>
      </c>
      <c r="C18" s="26">
        <v>9847829.82075</v>
      </c>
      <c r="D18" s="39">
        <v>9934945</v>
      </c>
      <c r="E18" s="40">
        <v>10659622</v>
      </c>
      <c r="F18" s="28">
        <v>10989590</v>
      </c>
      <c r="G18" s="55">
        <v>11231700</v>
      </c>
      <c r="H18" s="301">
        <v>11741522</v>
      </c>
      <c r="I18" s="285"/>
      <c r="J18" s="24" t="s">
        <v>17</v>
      </c>
      <c r="K18" s="25"/>
      <c r="L18" s="26"/>
      <c r="M18" s="27"/>
      <c r="N18" s="28">
        <v>10227.606291675469</v>
      </c>
      <c r="O18" s="28">
        <v>34272.636639715696</v>
      </c>
      <c r="P18" s="55">
        <v>43192.479504741503</v>
      </c>
      <c r="Q18" s="301">
        <v>63846.915440826604</v>
      </c>
      <c r="S18" s="24" t="s">
        <v>17</v>
      </c>
      <c r="T18" s="25">
        <f t="shared" ref="T18:Z18" si="23">+B18-K18</f>
        <v>8440843.1460500024</v>
      </c>
      <c r="U18" s="26">
        <f t="shared" si="23"/>
        <v>9847829.82075</v>
      </c>
      <c r="V18" s="32">
        <f t="shared" si="23"/>
        <v>9934945</v>
      </c>
      <c r="W18" s="33">
        <f t="shared" si="23"/>
        <v>10649394.393708324</v>
      </c>
      <c r="X18" s="28">
        <f t="shared" si="23"/>
        <v>10955317.363360284</v>
      </c>
      <c r="Y18" s="55">
        <f t="shared" si="23"/>
        <v>11188507.520495258</v>
      </c>
      <c r="Z18" s="301">
        <f t="shared" si="23"/>
        <v>11677675.084559174</v>
      </c>
      <c r="AA18" s="23"/>
      <c r="AB18" s="23"/>
      <c r="AC18" s="23"/>
      <c r="AD18" s="23"/>
      <c r="AE18" s="23"/>
      <c r="AF18" s="23"/>
      <c r="AG18" s="23"/>
      <c r="AH18" s="23"/>
      <c r="AI18" s="23"/>
    </row>
    <row r="19" spans="1:35" ht="13.5" customHeight="1" x14ac:dyDescent="0.2">
      <c r="A19" s="24" t="s">
        <v>18</v>
      </c>
      <c r="B19" s="25">
        <f t="shared" ref="B19:G19" si="24">SUM(B20:B27)</f>
        <v>2531013.8439999996</v>
      </c>
      <c r="C19" s="26">
        <f t="shared" si="24"/>
        <v>2600046.7049000002</v>
      </c>
      <c r="D19" s="32">
        <f t="shared" si="24"/>
        <v>2739589</v>
      </c>
      <c r="E19" s="33">
        <f t="shared" si="24"/>
        <v>2866438</v>
      </c>
      <c r="F19" s="28">
        <f t="shared" si="24"/>
        <v>2990019</v>
      </c>
      <c r="G19" s="55">
        <f t="shared" si="24"/>
        <v>3065250</v>
      </c>
      <c r="H19" s="301">
        <f t="shared" ref="H19" si="25">SUM(H20:H27)</f>
        <v>3204956</v>
      </c>
      <c r="I19" s="285"/>
      <c r="J19" s="24" t="s">
        <v>18</v>
      </c>
      <c r="K19" s="25"/>
      <c r="L19" s="26"/>
      <c r="M19" s="32">
        <f t="shared" ref="M19:P19" si="26">SUM(M20:M27)</f>
        <v>0</v>
      </c>
      <c r="N19" s="33">
        <f t="shared" si="26"/>
        <v>6597</v>
      </c>
      <c r="O19" s="47">
        <f t="shared" si="26"/>
        <v>102296</v>
      </c>
      <c r="P19" s="330">
        <f t="shared" si="26"/>
        <v>145200</v>
      </c>
      <c r="Q19" s="328">
        <f t="shared" ref="Q19" si="27">SUM(Q20:Q27)</f>
        <v>246904</v>
      </c>
      <c r="S19" s="24" t="s">
        <v>18</v>
      </c>
      <c r="T19" s="25">
        <f t="shared" ref="T19:Y19" si="28">SUM(T20:T27)</f>
        <v>2531013.8439999996</v>
      </c>
      <c r="U19" s="26">
        <f t="shared" si="28"/>
        <v>2600046.7049000002</v>
      </c>
      <c r="V19" s="32">
        <f t="shared" si="28"/>
        <v>2739589</v>
      </c>
      <c r="W19" s="33">
        <f t="shared" si="28"/>
        <v>2859841</v>
      </c>
      <c r="X19" s="28">
        <f t="shared" si="28"/>
        <v>2887723</v>
      </c>
      <c r="Y19" s="55">
        <f t="shared" si="28"/>
        <v>2920050</v>
      </c>
      <c r="Z19" s="301">
        <f t="shared" ref="Z19" si="29">SUM(Z20:Z27)</f>
        <v>2958052</v>
      </c>
      <c r="AA19" s="23"/>
      <c r="AB19" s="23"/>
      <c r="AC19" s="23"/>
      <c r="AD19" s="23"/>
      <c r="AE19" s="23"/>
      <c r="AF19" s="23"/>
      <c r="AG19" s="23"/>
      <c r="AH19" s="23"/>
      <c r="AI19" s="23"/>
    </row>
    <row r="20" spans="1:35" ht="13.5" customHeight="1" x14ac:dyDescent="0.2">
      <c r="A20" s="29" t="s">
        <v>19</v>
      </c>
      <c r="B20" s="38">
        <v>1294143.4468799999</v>
      </c>
      <c r="C20" s="26">
        <v>1315052.5247499999</v>
      </c>
      <c r="D20" s="39">
        <v>1345690</v>
      </c>
      <c r="E20" s="40">
        <v>1377622</v>
      </c>
      <c r="F20" s="28">
        <v>1402023</v>
      </c>
      <c r="G20" s="55">
        <v>1423922</v>
      </c>
      <c r="H20" s="301">
        <v>1449300</v>
      </c>
      <c r="I20" s="285"/>
      <c r="J20" s="29" t="s">
        <v>19</v>
      </c>
      <c r="K20" s="25"/>
      <c r="L20" s="26"/>
      <c r="M20" s="27"/>
      <c r="N20" s="28"/>
      <c r="O20" s="28"/>
      <c r="P20" s="55"/>
      <c r="Q20" s="301"/>
      <c r="S20" s="29" t="s">
        <v>19</v>
      </c>
      <c r="T20" s="37">
        <f t="shared" ref="T20:Z27" si="30">+B20-K20</f>
        <v>1294143.4468799999</v>
      </c>
      <c r="U20" s="49">
        <f t="shared" si="30"/>
        <v>1315052.5247499999</v>
      </c>
      <c r="V20" s="32">
        <f t="shared" si="30"/>
        <v>1345690</v>
      </c>
      <c r="W20" s="33">
        <f t="shared" si="30"/>
        <v>1377622</v>
      </c>
      <c r="X20" s="28">
        <f t="shared" si="30"/>
        <v>1402023</v>
      </c>
      <c r="Y20" s="55">
        <f t="shared" si="30"/>
        <v>1423922</v>
      </c>
      <c r="Z20" s="301">
        <f t="shared" si="30"/>
        <v>1449300</v>
      </c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5" ht="13.5" customHeight="1" x14ac:dyDescent="0.2">
      <c r="A21" s="29" t="s">
        <v>20</v>
      </c>
      <c r="B21" s="38">
        <v>237907.41753999997</v>
      </c>
      <c r="C21" s="26">
        <v>256028.68348000001</v>
      </c>
      <c r="D21" s="39">
        <v>281987</v>
      </c>
      <c r="E21" s="40">
        <v>309672</v>
      </c>
      <c r="F21" s="28">
        <v>311854</v>
      </c>
      <c r="G21" s="55">
        <v>314211</v>
      </c>
      <c r="H21" s="301">
        <v>316071</v>
      </c>
      <c r="I21" s="285"/>
      <c r="J21" s="29" t="s">
        <v>20</v>
      </c>
      <c r="K21" s="25"/>
      <c r="L21" s="26"/>
      <c r="M21" s="27"/>
      <c r="N21" s="28"/>
      <c r="O21" s="28"/>
      <c r="P21" s="55"/>
      <c r="Q21" s="301"/>
      <c r="S21" s="29" t="s">
        <v>20</v>
      </c>
      <c r="T21" s="37">
        <f t="shared" si="30"/>
        <v>237907.41753999997</v>
      </c>
      <c r="U21" s="49">
        <f t="shared" si="30"/>
        <v>256028.68348000001</v>
      </c>
      <c r="V21" s="32">
        <f t="shared" si="30"/>
        <v>281987</v>
      </c>
      <c r="W21" s="33">
        <f t="shared" si="30"/>
        <v>309672</v>
      </c>
      <c r="X21" s="28">
        <f t="shared" si="30"/>
        <v>311854</v>
      </c>
      <c r="Y21" s="55">
        <f t="shared" si="30"/>
        <v>314211</v>
      </c>
      <c r="Z21" s="301">
        <f t="shared" si="30"/>
        <v>316071</v>
      </c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5" ht="13.5" customHeight="1" x14ac:dyDescent="0.2">
      <c r="A22" s="29" t="s">
        <v>21</v>
      </c>
      <c r="B22" s="38">
        <v>56343.800469999995</v>
      </c>
      <c r="C22" s="26">
        <v>52897.642440000011</v>
      </c>
      <c r="D22" s="39">
        <v>54988</v>
      </c>
      <c r="E22" s="40">
        <v>55210</v>
      </c>
      <c r="F22" s="28">
        <v>55628</v>
      </c>
      <c r="G22" s="55">
        <v>56069</v>
      </c>
      <c r="H22" s="301">
        <v>56383</v>
      </c>
      <c r="I22" s="285"/>
      <c r="J22" s="29" t="s">
        <v>21</v>
      </c>
      <c r="K22" s="25"/>
      <c r="L22" s="26"/>
      <c r="M22" s="27"/>
      <c r="N22" s="28"/>
      <c r="O22" s="28"/>
      <c r="P22" s="55"/>
      <c r="Q22" s="301"/>
      <c r="S22" s="29" t="s">
        <v>21</v>
      </c>
      <c r="T22" s="37">
        <f t="shared" si="30"/>
        <v>56343.800469999995</v>
      </c>
      <c r="U22" s="49">
        <f t="shared" si="30"/>
        <v>52897.642440000011</v>
      </c>
      <c r="V22" s="32">
        <f t="shared" si="30"/>
        <v>54988</v>
      </c>
      <c r="W22" s="33">
        <f t="shared" si="30"/>
        <v>55210</v>
      </c>
      <c r="X22" s="28">
        <f t="shared" si="30"/>
        <v>55628</v>
      </c>
      <c r="Y22" s="55">
        <f t="shared" si="30"/>
        <v>56069</v>
      </c>
      <c r="Z22" s="301">
        <f t="shared" si="30"/>
        <v>56383</v>
      </c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5" ht="13.5" customHeight="1" x14ac:dyDescent="0.2">
      <c r="A23" s="29" t="s">
        <v>22</v>
      </c>
      <c r="B23" s="38">
        <v>5219.6114199999993</v>
      </c>
      <c r="C23" s="26">
        <v>5068.7261299999991</v>
      </c>
      <c r="D23" s="39">
        <v>5187</v>
      </c>
      <c r="E23" s="40">
        <v>5193</v>
      </c>
      <c r="F23" s="28">
        <v>5218</v>
      </c>
      <c r="G23" s="55">
        <v>5246</v>
      </c>
      <c r="H23" s="301">
        <v>5262</v>
      </c>
      <c r="I23" s="285"/>
      <c r="J23" s="29" t="s">
        <v>22</v>
      </c>
      <c r="K23" s="25"/>
      <c r="L23" s="26"/>
      <c r="M23" s="27"/>
      <c r="N23" s="28"/>
      <c r="O23" s="28"/>
      <c r="P23" s="55"/>
      <c r="Q23" s="301"/>
      <c r="S23" s="29" t="s">
        <v>22</v>
      </c>
      <c r="T23" s="37">
        <f t="shared" si="30"/>
        <v>5219.6114199999993</v>
      </c>
      <c r="U23" s="49">
        <f t="shared" si="30"/>
        <v>5068.7261299999991</v>
      </c>
      <c r="V23" s="32">
        <f t="shared" si="30"/>
        <v>5187</v>
      </c>
      <c r="W23" s="33">
        <f t="shared" si="30"/>
        <v>5193</v>
      </c>
      <c r="X23" s="28">
        <f t="shared" si="30"/>
        <v>5218</v>
      </c>
      <c r="Y23" s="55">
        <f t="shared" si="30"/>
        <v>5246</v>
      </c>
      <c r="Z23" s="301">
        <f t="shared" si="30"/>
        <v>5262</v>
      </c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5" ht="13.5" customHeight="1" x14ac:dyDescent="0.2">
      <c r="A24" s="29" t="s">
        <v>23</v>
      </c>
      <c r="B24" s="38">
        <v>901197.60029999982</v>
      </c>
      <c r="C24" s="26">
        <v>936552.02467999991</v>
      </c>
      <c r="D24" s="39">
        <v>1017501</v>
      </c>
      <c r="E24" s="40">
        <v>1083882</v>
      </c>
      <c r="F24" s="28">
        <v>1179673</v>
      </c>
      <c r="G24" s="55">
        <v>1229382</v>
      </c>
      <c r="H24" s="301">
        <v>1340790</v>
      </c>
      <c r="I24" s="285"/>
      <c r="J24" s="29" t="s">
        <v>23</v>
      </c>
      <c r="K24" s="25"/>
      <c r="L24" s="26"/>
      <c r="M24" s="27"/>
      <c r="N24" s="28">
        <v>6597</v>
      </c>
      <c r="O24" s="28">
        <v>102296</v>
      </c>
      <c r="P24" s="55">
        <v>145200</v>
      </c>
      <c r="Q24" s="301">
        <v>246904</v>
      </c>
      <c r="S24" s="29" t="s">
        <v>23</v>
      </c>
      <c r="T24" s="37">
        <f t="shared" si="30"/>
        <v>901197.60029999982</v>
      </c>
      <c r="U24" s="49">
        <f t="shared" si="30"/>
        <v>936552.02467999991</v>
      </c>
      <c r="V24" s="32">
        <f t="shared" si="30"/>
        <v>1017501</v>
      </c>
      <c r="W24" s="33">
        <f t="shared" si="30"/>
        <v>1077285</v>
      </c>
      <c r="X24" s="28">
        <f t="shared" si="30"/>
        <v>1077377</v>
      </c>
      <c r="Y24" s="55">
        <f t="shared" si="30"/>
        <v>1084182</v>
      </c>
      <c r="Z24" s="301">
        <f t="shared" si="30"/>
        <v>1093886</v>
      </c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5" ht="13.5" customHeight="1" x14ac:dyDescent="0.2">
      <c r="A25" s="29" t="s">
        <v>24</v>
      </c>
      <c r="B25" s="38">
        <v>11597.070300000001</v>
      </c>
      <c r="C25" s="26">
        <v>13138.471909999998</v>
      </c>
      <c r="D25" s="39">
        <v>13257</v>
      </c>
      <c r="E25" s="40">
        <v>13487</v>
      </c>
      <c r="F25" s="28">
        <v>13768</v>
      </c>
      <c r="G25" s="55">
        <v>14061</v>
      </c>
      <c r="H25" s="301">
        <v>14326</v>
      </c>
      <c r="I25" s="285"/>
      <c r="J25" s="29" t="s">
        <v>24</v>
      </c>
      <c r="K25" s="25"/>
      <c r="L25" s="26"/>
      <c r="M25" s="27"/>
      <c r="N25" s="28"/>
      <c r="O25" s="28"/>
      <c r="P25" s="55"/>
      <c r="Q25" s="301"/>
      <c r="S25" s="29" t="s">
        <v>24</v>
      </c>
      <c r="T25" s="37">
        <f t="shared" si="30"/>
        <v>11597.070300000001</v>
      </c>
      <c r="U25" s="49">
        <f t="shared" si="30"/>
        <v>13138.471909999998</v>
      </c>
      <c r="V25" s="32">
        <f t="shared" si="30"/>
        <v>13257</v>
      </c>
      <c r="W25" s="33">
        <f t="shared" si="30"/>
        <v>13487</v>
      </c>
      <c r="X25" s="28">
        <f t="shared" si="30"/>
        <v>13768</v>
      </c>
      <c r="Y25" s="55">
        <f t="shared" si="30"/>
        <v>14061</v>
      </c>
      <c r="Z25" s="301">
        <f t="shared" si="30"/>
        <v>14326</v>
      </c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5" ht="13.5" customHeight="1" x14ac:dyDescent="0.2">
      <c r="A26" s="29" t="s">
        <v>25</v>
      </c>
      <c r="B26" s="38">
        <v>24343.003249999998</v>
      </c>
      <c r="C26" s="26">
        <v>21109.318210000005</v>
      </c>
      <c r="D26" s="39">
        <v>20804</v>
      </c>
      <c r="E26" s="40">
        <v>21220</v>
      </c>
      <c r="F26" s="28">
        <v>21722</v>
      </c>
      <c r="G26" s="55">
        <v>22242</v>
      </c>
      <c r="H26" s="301">
        <v>22722</v>
      </c>
      <c r="I26" s="285"/>
      <c r="J26" s="29" t="s">
        <v>25</v>
      </c>
      <c r="K26" s="25"/>
      <c r="L26" s="26"/>
      <c r="M26" s="27"/>
      <c r="N26" s="28"/>
      <c r="O26" s="28"/>
      <c r="P26" s="55"/>
      <c r="Q26" s="301"/>
      <c r="S26" s="29" t="s">
        <v>25</v>
      </c>
      <c r="T26" s="37">
        <f t="shared" si="30"/>
        <v>24343.003249999998</v>
      </c>
      <c r="U26" s="49">
        <f t="shared" si="30"/>
        <v>21109.318210000005</v>
      </c>
      <c r="V26" s="32">
        <f t="shared" si="30"/>
        <v>20804</v>
      </c>
      <c r="W26" s="33">
        <f t="shared" si="30"/>
        <v>21220</v>
      </c>
      <c r="X26" s="28">
        <f t="shared" si="30"/>
        <v>21722</v>
      </c>
      <c r="Y26" s="55">
        <f t="shared" si="30"/>
        <v>22242</v>
      </c>
      <c r="Z26" s="301">
        <f t="shared" si="30"/>
        <v>22722</v>
      </c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5" ht="13.5" customHeight="1" x14ac:dyDescent="0.2">
      <c r="A27" s="29" t="s">
        <v>26</v>
      </c>
      <c r="B27" s="38">
        <v>261.89383999999995</v>
      </c>
      <c r="C27" s="26">
        <v>199.31329999999997</v>
      </c>
      <c r="D27" s="39">
        <v>175</v>
      </c>
      <c r="E27" s="40">
        <v>152</v>
      </c>
      <c r="F27" s="28">
        <v>133</v>
      </c>
      <c r="G27" s="55">
        <v>117</v>
      </c>
      <c r="H27" s="301">
        <v>102</v>
      </c>
      <c r="I27" s="285"/>
      <c r="J27" s="29" t="s">
        <v>26</v>
      </c>
      <c r="K27" s="25"/>
      <c r="L27" s="26"/>
      <c r="M27" s="27"/>
      <c r="N27" s="28"/>
      <c r="O27" s="28"/>
      <c r="P27" s="55"/>
      <c r="Q27" s="301"/>
      <c r="S27" s="29" t="s">
        <v>26</v>
      </c>
      <c r="T27" s="37">
        <f t="shared" si="30"/>
        <v>261.89383999999995</v>
      </c>
      <c r="U27" s="49">
        <f t="shared" si="30"/>
        <v>199.31329999999997</v>
      </c>
      <c r="V27" s="32">
        <f t="shared" si="30"/>
        <v>175</v>
      </c>
      <c r="W27" s="33">
        <f t="shared" si="30"/>
        <v>152</v>
      </c>
      <c r="X27" s="28">
        <f t="shared" si="30"/>
        <v>133</v>
      </c>
      <c r="Y27" s="55">
        <f t="shared" si="30"/>
        <v>117</v>
      </c>
      <c r="Z27" s="301">
        <f t="shared" si="30"/>
        <v>102</v>
      </c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5" ht="13.5" customHeight="1" x14ac:dyDescent="0.2">
      <c r="A28" s="41" t="s">
        <v>27</v>
      </c>
      <c r="B28" s="42">
        <f t="shared" ref="B28:G28" si="31">SUM(B29:B32)</f>
        <v>39847.674830000004</v>
      </c>
      <c r="C28" s="43">
        <f t="shared" si="31"/>
        <v>37916.567119999992</v>
      </c>
      <c r="D28" s="44">
        <f t="shared" si="31"/>
        <v>33526</v>
      </c>
      <c r="E28" s="45">
        <f t="shared" si="31"/>
        <v>37236</v>
      </c>
      <c r="F28" s="45">
        <f t="shared" si="31"/>
        <v>39660</v>
      </c>
      <c r="G28" s="291">
        <f t="shared" si="31"/>
        <v>42309</v>
      </c>
      <c r="H28" s="302">
        <f t="shared" ref="H28" si="32">SUM(H29:H32)</f>
        <v>44685</v>
      </c>
      <c r="I28" s="285"/>
      <c r="J28" s="41" t="s">
        <v>27</v>
      </c>
      <c r="K28" s="42">
        <f t="shared" ref="K28:P28" si="33">SUM(K29:K32)</f>
        <v>0</v>
      </c>
      <c r="L28" s="43">
        <f t="shared" si="33"/>
        <v>0</v>
      </c>
      <c r="M28" s="44">
        <f t="shared" si="33"/>
        <v>0</v>
      </c>
      <c r="N28" s="45">
        <f t="shared" si="33"/>
        <v>0</v>
      </c>
      <c r="O28" s="45">
        <f t="shared" si="33"/>
        <v>0</v>
      </c>
      <c r="P28" s="291">
        <f t="shared" si="33"/>
        <v>0</v>
      </c>
      <c r="Q28" s="302">
        <f t="shared" ref="Q28" si="34">SUM(Q29:Q32)</f>
        <v>0</v>
      </c>
      <c r="S28" s="41" t="s">
        <v>27</v>
      </c>
      <c r="T28" s="42">
        <f t="shared" ref="T28:Y28" si="35">SUM(T29:T32)</f>
        <v>39847.674830000004</v>
      </c>
      <c r="U28" s="43">
        <f t="shared" si="35"/>
        <v>37916.567119999992</v>
      </c>
      <c r="V28" s="44">
        <f t="shared" si="35"/>
        <v>33526</v>
      </c>
      <c r="W28" s="45">
        <f t="shared" si="35"/>
        <v>37236</v>
      </c>
      <c r="X28" s="45">
        <f t="shared" si="35"/>
        <v>39660</v>
      </c>
      <c r="Y28" s="291">
        <f t="shared" si="35"/>
        <v>42309</v>
      </c>
      <c r="Z28" s="302">
        <f t="shared" ref="Z28" si="36">SUM(Z29:Z32)</f>
        <v>44685</v>
      </c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5" ht="13.5" customHeight="1" x14ac:dyDescent="0.2">
      <c r="A29" s="24" t="s">
        <v>28</v>
      </c>
      <c r="B29" s="38">
        <v>21.53632</v>
      </c>
      <c r="C29" s="26">
        <v>12.173110000000001</v>
      </c>
      <c r="D29" s="39">
        <v>4</v>
      </c>
      <c r="E29" s="40">
        <v>0</v>
      </c>
      <c r="F29" s="28">
        <v>0</v>
      </c>
      <c r="G29" s="55">
        <v>0</v>
      </c>
      <c r="H29" s="301">
        <v>0</v>
      </c>
      <c r="I29" s="285"/>
      <c r="J29" s="24" t="s">
        <v>28</v>
      </c>
      <c r="K29" s="25"/>
      <c r="L29" s="26"/>
      <c r="M29" s="27"/>
      <c r="N29" s="28"/>
      <c r="O29" s="28"/>
      <c r="P29" s="55"/>
      <c r="Q29" s="301"/>
      <c r="S29" s="24" t="s">
        <v>28</v>
      </c>
      <c r="T29" s="25">
        <f t="shared" ref="T29:Z32" si="37">+B29-K29</f>
        <v>21.53632</v>
      </c>
      <c r="U29" s="49">
        <f t="shared" si="37"/>
        <v>12.173110000000001</v>
      </c>
      <c r="V29" s="32">
        <f t="shared" si="37"/>
        <v>4</v>
      </c>
      <c r="W29" s="33">
        <f t="shared" si="37"/>
        <v>0</v>
      </c>
      <c r="X29" s="28">
        <f t="shared" si="37"/>
        <v>0</v>
      </c>
      <c r="Y29" s="55">
        <f t="shared" si="37"/>
        <v>0</v>
      </c>
      <c r="Z29" s="301">
        <f t="shared" si="37"/>
        <v>0</v>
      </c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ht="13.5" customHeight="1" x14ac:dyDescent="0.2">
      <c r="A30" s="24" t="s">
        <v>29</v>
      </c>
      <c r="B30" s="38">
        <v>7.4841899999999999</v>
      </c>
      <c r="C30" s="26">
        <v>0.29043000000000002</v>
      </c>
      <c r="D30" s="39">
        <v>0</v>
      </c>
      <c r="E30" s="40">
        <v>0</v>
      </c>
      <c r="F30" s="28">
        <v>0</v>
      </c>
      <c r="G30" s="55">
        <v>0</v>
      </c>
      <c r="H30" s="301">
        <v>0</v>
      </c>
      <c r="I30" s="285"/>
      <c r="J30" s="24" t="s">
        <v>29</v>
      </c>
      <c r="K30" s="25"/>
      <c r="L30" s="26"/>
      <c r="M30" s="27"/>
      <c r="N30" s="28"/>
      <c r="O30" s="28"/>
      <c r="P30" s="55"/>
      <c r="Q30" s="301"/>
      <c r="S30" s="24" t="s">
        <v>29</v>
      </c>
      <c r="T30" s="25">
        <f t="shared" si="37"/>
        <v>7.4841899999999999</v>
      </c>
      <c r="U30" s="49">
        <f t="shared" si="37"/>
        <v>0.29043000000000002</v>
      </c>
      <c r="V30" s="32">
        <f t="shared" si="37"/>
        <v>0</v>
      </c>
      <c r="W30" s="33">
        <f t="shared" si="37"/>
        <v>0</v>
      </c>
      <c r="X30" s="28">
        <f t="shared" si="37"/>
        <v>0</v>
      </c>
      <c r="Y30" s="55">
        <f t="shared" si="37"/>
        <v>0</v>
      </c>
      <c r="Z30" s="301">
        <f t="shared" si="37"/>
        <v>0</v>
      </c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5" ht="13.5" customHeight="1" x14ac:dyDescent="0.2">
      <c r="A31" s="24" t="s">
        <v>30</v>
      </c>
      <c r="B31" s="38">
        <v>39818.654320000001</v>
      </c>
      <c r="C31" s="26">
        <v>37904.103579999995</v>
      </c>
      <c r="D31" s="39">
        <v>33522</v>
      </c>
      <c r="E31" s="40">
        <v>37236</v>
      </c>
      <c r="F31" s="28">
        <v>39660</v>
      </c>
      <c r="G31" s="55">
        <v>42309</v>
      </c>
      <c r="H31" s="301">
        <v>44685</v>
      </c>
      <c r="I31" s="285"/>
      <c r="J31" s="24" t="s">
        <v>30</v>
      </c>
      <c r="K31" s="25"/>
      <c r="L31" s="26"/>
      <c r="M31" s="27"/>
      <c r="N31" s="28"/>
      <c r="O31" s="28"/>
      <c r="P31" s="55"/>
      <c r="Q31" s="301"/>
      <c r="S31" s="24" t="s">
        <v>30</v>
      </c>
      <c r="T31" s="38">
        <f t="shared" si="37"/>
        <v>39818.654320000001</v>
      </c>
      <c r="U31" s="49">
        <f t="shared" si="37"/>
        <v>37904.103579999995</v>
      </c>
      <c r="V31" s="32">
        <f t="shared" si="37"/>
        <v>33522</v>
      </c>
      <c r="W31" s="33">
        <f t="shared" si="37"/>
        <v>37236</v>
      </c>
      <c r="X31" s="28">
        <f t="shared" si="37"/>
        <v>39660</v>
      </c>
      <c r="Y31" s="55">
        <f t="shared" si="37"/>
        <v>42309</v>
      </c>
      <c r="Z31" s="301">
        <f t="shared" si="37"/>
        <v>44685</v>
      </c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ht="13.5" customHeight="1" x14ac:dyDescent="0.2">
      <c r="A32" s="24" t="s">
        <v>31</v>
      </c>
      <c r="B32" s="38">
        <v>0</v>
      </c>
      <c r="C32" s="26">
        <v>0</v>
      </c>
      <c r="D32" s="39">
        <v>0</v>
      </c>
      <c r="E32" s="40">
        <v>0</v>
      </c>
      <c r="F32" s="28">
        <v>0</v>
      </c>
      <c r="G32" s="55">
        <v>0</v>
      </c>
      <c r="H32" s="301">
        <v>0</v>
      </c>
      <c r="I32" s="285"/>
      <c r="J32" s="24" t="s">
        <v>31</v>
      </c>
      <c r="K32" s="25"/>
      <c r="L32" s="26"/>
      <c r="M32" s="27"/>
      <c r="N32" s="28"/>
      <c r="O32" s="28"/>
      <c r="P32" s="55"/>
      <c r="Q32" s="301"/>
      <c r="S32" s="24" t="s">
        <v>31</v>
      </c>
      <c r="T32" s="25">
        <f t="shared" si="37"/>
        <v>0</v>
      </c>
      <c r="U32" s="49">
        <f t="shared" si="37"/>
        <v>0</v>
      </c>
      <c r="V32" s="32">
        <f t="shared" si="37"/>
        <v>0</v>
      </c>
      <c r="W32" s="33">
        <f t="shared" si="37"/>
        <v>0</v>
      </c>
      <c r="X32" s="28">
        <f t="shared" si="37"/>
        <v>0</v>
      </c>
      <c r="Y32" s="55">
        <f t="shared" si="37"/>
        <v>0</v>
      </c>
      <c r="Z32" s="301">
        <f t="shared" si="37"/>
        <v>0</v>
      </c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3.5" customHeight="1" x14ac:dyDescent="0.2">
      <c r="A33" s="41" t="s">
        <v>32</v>
      </c>
      <c r="B33" s="42">
        <f t="shared" ref="B33:G33" si="38">SUM(B34:B36)</f>
        <v>714845.81651000003</v>
      </c>
      <c r="C33" s="43">
        <f t="shared" si="38"/>
        <v>791189.0454200001</v>
      </c>
      <c r="D33" s="44">
        <f t="shared" si="38"/>
        <v>979445</v>
      </c>
      <c r="E33" s="45">
        <f t="shared" si="38"/>
        <v>1002068</v>
      </c>
      <c r="F33" s="45">
        <f t="shared" si="38"/>
        <v>1031668</v>
      </c>
      <c r="G33" s="291">
        <f t="shared" si="38"/>
        <v>1054872</v>
      </c>
      <c r="H33" s="302">
        <f t="shared" ref="H33" si="39">SUM(H34:H36)</f>
        <v>1076172</v>
      </c>
      <c r="I33" s="285"/>
      <c r="J33" s="41" t="s">
        <v>32</v>
      </c>
      <c r="K33" s="50">
        <f t="shared" ref="K33:P33" si="40">+K34+K35+K36</f>
        <v>0</v>
      </c>
      <c r="L33" s="43">
        <f t="shared" si="40"/>
        <v>0</v>
      </c>
      <c r="M33" s="44">
        <f t="shared" si="40"/>
        <v>0</v>
      </c>
      <c r="N33" s="45">
        <f t="shared" si="40"/>
        <v>0</v>
      </c>
      <c r="O33" s="45">
        <f t="shared" si="40"/>
        <v>0</v>
      </c>
      <c r="P33" s="291">
        <f t="shared" si="40"/>
        <v>0</v>
      </c>
      <c r="Q33" s="302">
        <f t="shared" ref="Q33" si="41">+Q34+Q35+Q36</f>
        <v>0</v>
      </c>
      <c r="R33" s="51"/>
      <c r="S33" s="41" t="s">
        <v>32</v>
      </c>
      <c r="T33" s="42">
        <f t="shared" ref="T33:Y33" si="42">SUM(T34:T36)</f>
        <v>714845.81651000003</v>
      </c>
      <c r="U33" s="43">
        <f t="shared" si="42"/>
        <v>791189.0454200001</v>
      </c>
      <c r="V33" s="44">
        <f t="shared" si="42"/>
        <v>979445</v>
      </c>
      <c r="W33" s="45">
        <f t="shared" si="42"/>
        <v>1002068</v>
      </c>
      <c r="X33" s="45">
        <f t="shared" si="42"/>
        <v>1031668</v>
      </c>
      <c r="Y33" s="291">
        <f t="shared" si="42"/>
        <v>1054872</v>
      </c>
      <c r="Z33" s="302">
        <f t="shared" ref="Z33" si="43">SUM(Z34:Z36)</f>
        <v>1076172</v>
      </c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3.5" customHeight="1" x14ac:dyDescent="0.2">
      <c r="A34" s="24" t="s">
        <v>33</v>
      </c>
      <c r="B34" s="38">
        <v>456735.76896000002</v>
      </c>
      <c r="C34" s="26">
        <v>496602.23708000005</v>
      </c>
      <c r="D34" s="39">
        <v>623887</v>
      </c>
      <c r="E34" s="40">
        <v>634053</v>
      </c>
      <c r="F34" s="28">
        <v>652810</v>
      </c>
      <c r="G34" s="55">
        <v>665477</v>
      </c>
      <c r="H34" s="301">
        <v>674903</v>
      </c>
      <c r="I34" s="285"/>
      <c r="J34" s="24" t="s">
        <v>33</v>
      </c>
      <c r="K34" s="38"/>
      <c r="L34" s="26"/>
      <c r="M34" s="27"/>
      <c r="N34" s="28"/>
      <c r="O34" s="28"/>
      <c r="P34" s="55"/>
      <c r="Q34" s="301"/>
      <c r="S34" s="24" t="s">
        <v>33</v>
      </c>
      <c r="T34" s="25">
        <f t="shared" ref="T34:Z36" si="44">+B34-K34</f>
        <v>456735.76896000002</v>
      </c>
      <c r="U34" s="26">
        <f t="shared" si="44"/>
        <v>496602.23708000005</v>
      </c>
      <c r="V34" s="39">
        <f t="shared" si="44"/>
        <v>623887</v>
      </c>
      <c r="W34" s="40">
        <f t="shared" si="44"/>
        <v>634053</v>
      </c>
      <c r="X34" s="28">
        <f t="shared" si="44"/>
        <v>652810</v>
      </c>
      <c r="Y34" s="55">
        <f t="shared" si="44"/>
        <v>665477</v>
      </c>
      <c r="Z34" s="301">
        <f t="shared" si="44"/>
        <v>674903</v>
      </c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3.5" customHeight="1" x14ac:dyDescent="0.2">
      <c r="A35" s="24" t="s">
        <v>34</v>
      </c>
      <c r="B35" s="38">
        <v>258110.04755000002</v>
      </c>
      <c r="C35" s="26">
        <v>294586.80833999999</v>
      </c>
      <c r="D35" s="39">
        <v>355558</v>
      </c>
      <c r="E35" s="40">
        <v>368015</v>
      </c>
      <c r="F35" s="28">
        <v>378858</v>
      </c>
      <c r="G35" s="55">
        <v>389395</v>
      </c>
      <c r="H35" s="301">
        <v>401269</v>
      </c>
      <c r="I35" s="285"/>
      <c r="J35" s="24" t="s">
        <v>34</v>
      </c>
      <c r="K35" s="38"/>
      <c r="L35" s="26"/>
      <c r="M35" s="27"/>
      <c r="N35" s="28"/>
      <c r="O35" s="28"/>
      <c r="P35" s="55"/>
      <c r="Q35" s="301"/>
      <c r="S35" s="24" t="s">
        <v>34</v>
      </c>
      <c r="T35" s="38">
        <f t="shared" si="44"/>
        <v>258110.04755000002</v>
      </c>
      <c r="U35" s="26">
        <f t="shared" si="44"/>
        <v>294586.80833999999</v>
      </c>
      <c r="V35" s="39">
        <f t="shared" si="44"/>
        <v>355558</v>
      </c>
      <c r="W35" s="40">
        <f t="shared" si="44"/>
        <v>368015</v>
      </c>
      <c r="X35" s="28">
        <f t="shared" si="44"/>
        <v>378858</v>
      </c>
      <c r="Y35" s="55">
        <f t="shared" si="44"/>
        <v>389395</v>
      </c>
      <c r="Z35" s="301">
        <f t="shared" si="44"/>
        <v>401269</v>
      </c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3.5" customHeight="1" x14ac:dyDescent="0.2">
      <c r="A36" s="24" t="s">
        <v>35</v>
      </c>
      <c r="B36" s="38">
        <v>0</v>
      </c>
      <c r="C36" s="26">
        <v>0</v>
      </c>
      <c r="D36" s="39">
        <v>0</v>
      </c>
      <c r="E36" s="40">
        <v>0</v>
      </c>
      <c r="F36" s="28">
        <v>0</v>
      </c>
      <c r="G36" s="55">
        <v>0</v>
      </c>
      <c r="H36" s="301">
        <v>0</v>
      </c>
      <c r="I36" s="285"/>
      <c r="J36" s="24" t="s">
        <v>35</v>
      </c>
      <c r="K36" s="38"/>
      <c r="L36" s="26"/>
      <c r="M36" s="27"/>
      <c r="N36" s="28"/>
      <c r="O36" s="28"/>
      <c r="P36" s="55"/>
      <c r="Q36" s="301"/>
      <c r="S36" s="24" t="s">
        <v>35</v>
      </c>
      <c r="T36" s="25">
        <f t="shared" si="44"/>
        <v>0</v>
      </c>
      <c r="U36" s="26">
        <f t="shared" si="44"/>
        <v>0</v>
      </c>
      <c r="V36" s="52">
        <f t="shared" si="44"/>
        <v>0</v>
      </c>
      <c r="W36" s="39">
        <f t="shared" si="44"/>
        <v>0</v>
      </c>
      <c r="X36" s="28">
        <f t="shared" si="44"/>
        <v>0</v>
      </c>
      <c r="Y36" s="55">
        <f t="shared" si="44"/>
        <v>0</v>
      </c>
      <c r="Z36" s="301">
        <f t="shared" si="44"/>
        <v>0</v>
      </c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3.5" customHeight="1" x14ac:dyDescent="0.2">
      <c r="A37" s="41" t="s">
        <v>36</v>
      </c>
      <c r="B37" s="42">
        <f t="shared" ref="B37:H37" si="45">SUM(B38:B45,B48:B52)</f>
        <v>977753.24118999997</v>
      </c>
      <c r="C37" s="43">
        <f t="shared" si="45"/>
        <v>891463.53177</v>
      </c>
      <c r="D37" s="44">
        <f t="shared" si="45"/>
        <v>1084303</v>
      </c>
      <c r="E37" s="45">
        <f t="shared" si="45"/>
        <v>846447</v>
      </c>
      <c r="F37" s="45">
        <f t="shared" si="45"/>
        <v>840843</v>
      </c>
      <c r="G37" s="291">
        <f t="shared" si="45"/>
        <v>799417</v>
      </c>
      <c r="H37" s="302">
        <f t="shared" si="45"/>
        <v>646173</v>
      </c>
      <c r="I37" s="285"/>
      <c r="J37" s="41" t="s">
        <v>37</v>
      </c>
      <c r="K37" s="42">
        <f t="shared" ref="K37:P37" si="46">SUM(K38:K45,K48:K52)</f>
        <v>0</v>
      </c>
      <c r="L37" s="43">
        <f t="shared" si="46"/>
        <v>0</v>
      </c>
      <c r="M37" s="44">
        <f t="shared" si="46"/>
        <v>0</v>
      </c>
      <c r="N37" s="45">
        <f t="shared" si="46"/>
        <v>69689</v>
      </c>
      <c r="O37" s="45">
        <f t="shared" si="46"/>
        <v>95164</v>
      </c>
      <c r="P37" s="291">
        <f t="shared" si="46"/>
        <v>97499</v>
      </c>
      <c r="Q37" s="302">
        <f t="shared" ref="Q37" si="47">SUM(Q38:Q45,Q48:Q52)</f>
        <v>99660</v>
      </c>
      <c r="S37" s="41" t="s">
        <v>37</v>
      </c>
      <c r="T37" s="42">
        <f t="shared" ref="T37:Y37" si="48">SUM(T38:T45,T48:T52)</f>
        <v>977753.24118999997</v>
      </c>
      <c r="U37" s="43">
        <f t="shared" si="48"/>
        <v>891463.53177</v>
      </c>
      <c r="V37" s="44">
        <f t="shared" si="48"/>
        <v>1084303</v>
      </c>
      <c r="W37" s="45">
        <f t="shared" si="48"/>
        <v>776758</v>
      </c>
      <c r="X37" s="45">
        <f t="shared" si="48"/>
        <v>745679</v>
      </c>
      <c r="Y37" s="291">
        <f t="shared" si="48"/>
        <v>701918</v>
      </c>
      <c r="Z37" s="302">
        <f t="shared" ref="Z37" si="49">SUM(Z38:Z45,Z48:Z52)</f>
        <v>546513</v>
      </c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3.5" customHeight="1" x14ac:dyDescent="0.2">
      <c r="A38" s="53" t="s">
        <v>38</v>
      </c>
      <c r="B38" s="38">
        <v>0</v>
      </c>
      <c r="C38" s="26">
        <v>0</v>
      </c>
      <c r="D38" s="39">
        <v>0</v>
      </c>
      <c r="E38" s="40">
        <v>0</v>
      </c>
      <c r="F38" s="28">
        <v>0</v>
      </c>
      <c r="G38" s="55">
        <v>0</v>
      </c>
      <c r="H38" s="301">
        <v>0</v>
      </c>
      <c r="I38" s="285"/>
      <c r="J38" s="24" t="s">
        <v>38</v>
      </c>
      <c r="K38" s="25"/>
      <c r="L38" s="26"/>
      <c r="M38" s="27"/>
      <c r="N38" s="28"/>
      <c r="O38" s="28"/>
      <c r="P38" s="55"/>
      <c r="Q38" s="301"/>
      <c r="S38" s="24" t="s">
        <v>38</v>
      </c>
      <c r="T38" s="38">
        <f t="shared" ref="T38:Z41" si="50">+B38-K38</f>
        <v>0</v>
      </c>
      <c r="U38" s="26">
        <f t="shared" si="50"/>
        <v>0</v>
      </c>
      <c r="V38" s="39">
        <f t="shared" si="50"/>
        <v>0</v>
      </c>
      <c r="W38" s="40">
        <f t="shared" si="50"/>
        <v>0</v>
      </c>
      <c r="X38" s="40">
        <f t="shared" si="50"/>
        <v>0</v>
      </c>
      <c r="Y38" s="292">
        <f t="shared" si="50"/>
        <v>0</v>
      </c>
      <c r="Z38" s="303">
        <f t="shared" si="50"/>
        <v>0</v>
      </c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3.5" customHeight="1" x14ac:dyDescent="0.2">
      <c r="A39" s="24" t="s">
        <v>39</v>
      </c>
      <c r="B39" s="38">
        <v>133682.80103999999</v>
      </c>
      <c r="C39" s="26">
        <v>136460</v>
      </c>
      <c r="D39" s="39">
        <v>139238</v>
      </c>
      <c r="E39" s="40">
        <v>142959</v>
      </c>
      <c r="F39" s="28">
        <v>145730</v>
      </c>
      <c r="G39" s="55">
        <v>148193</v>
      </c>
      <c r="H39" s="301">
        <v>151116</v>
      </c>
      <c r="I39" s="285"/>
      <c r="J39" s="24" t="s">
        <v>39</v>
      </c>
      <c r="K39" s="25"/>
      <c r="L39" s="26"/>
      <c r="M39" s="27"/>
      <c r="N39" s="28"/>
      <c r="O39" s="28"/>
      <c r="P39" s="55"/>
      <c r="Q39" s="301"/>
      <c r="S39" s="24" t="s">
        <v>39</v>
      </c>
      <c r="T39" s="38">
        <f t="shared" si="50"/>
        <v>133682.80103999999</v>
      </c>
      <c r="U39" s="26">
        <f t="shared" si="50"/>
        <v>136460</v>
      </c>
      <c r="V39" s="52">
        <f t="shared" si="50"/>
        <v>139238</v>
      </c>
      <c r="W39" s="55">
        <f t="shared" si="50"/>
        <v>142959</v>
      </c>
      <c r="X39" s="28">
        <f t="shared" si="50"/>
        <v>145730</v>
      </c>
      <c r="Y39" s="55">
        <f t="shared" si="50"/>
        <v>148193</v>
      </c>
      <c r="Z39" s="301">
        <f t="shared" si="50"/>
        <v>151116</v>
      </c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3.5" customHeight="1" x14ac:dyDescent="0.2">
      <c r="A40" s="53" t="s">
        <v>40</v>
      </c>
      <c r="B40" s="38">
        <v>0</v>
      </c>
      <c r="C40" s="26">
        <v>0</v>
      </c>
      <c r="D40" s="39">
        <v>0</v>
      </c>
      <c r="E40" s="40">
        <v>0</v>
      </c>
      <c r="F40" s="28">
        <v>0</v>
      </c>
      <c r="G40" s="55">
        <v>0</v>
      </c>
      <c r="H40" s="301">
        <v>0</v>
      </c>
      <c r="I40" s="285"/>
      <c r="J40" s="24" t="s">
        <v>40</v>
      </c>
      <c r="K40" s="25"/>
      <c r="L40" s="26"/>
      <c r="M40" s="27"/>
      <c r="N40" s="28"/>
      <c r="O40" s="28"/>
      <c r="P40" s="55"/>
      <c r="Q40" s="301"/>
      <c r="S40" s="24" t="s">
        <v>40</v>
      </c>
      <c r="T40" s="25">
        <f t="shared" si="50"/>
        <v>0</v>
      </c>
      <c r="U40" s="26">
        <f t="shared" si="50"/>
        <v>0</v>
      </c>
      <c r="V40" s="52">
        <f t="shared" si="50"/>
        <v>0</v>
      </c>
      <c r="W40" s="55">
        <f t="shared" si="50"/>
        <v>0</v>
      </c>
      <c r="X40" s="28">
        <f t="shared" si="50"/>
        <v>0</v>
      </c>
      <c r="Y40" s="55">
        <f t="shared" si="50"/>
        <v>0</v>
      </c>
      <c r="Z40" s="301">
        <f t="shared" si="50"/>
        <v>0</v>
      </c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3.5" customHeight="1" x14ac:dyDescent="0.2">
      <c r="A41" s="53" t="s">
        <v>41</v>
      </c>
      <c r="B41" s="38">
        <v>93458.933479999905</v>
      </c>
      <c r="C41" s="26">
        <v>101519</v>
      </c>
      <c r="D41" s="39">
        <v>511737</v>
      </c>
      <c r="E41" s="40">
        <v>459084</v>
      </c>
      <c r="F41" s="28">
        <v>417157</v>
      </c>
      <c r="G41" s="55">
        <v>362836</v>
      </c>
      <c r="H41" s="301">
        <v>195540</v>
      </c>
      <c r="I41" s="285"/>
      <c r="J41" s="24" t="s">
        <v>41</v>
      </c>
      <c r="K41" s="25"/>
      <c r="L41" s="26"/>
      <c r="M41" s="27"/>
      <c r="N41" s="28"/>
      <c r="O41" s="28"/>
      <c r="P41" s="55"/>
      <c r="Q41" s="301"/>
      <c r="S41" s="24" t="s">
        <v>41</v>
      </c>
      <c r="T41" s="25">
        <f t="shared" si="50"/>
        <v>93458.933479999905</v>
      </c>
      <c r="U41" s="26">
        <f t="shared" si="50"/>
        <v>101519</v>
      </c>
      <c r="V41" s="52">
        <f t="shared" si="50"/>
        <v>511737</v>
      </c>
      <c r="W41" s="55">
        <f t="shared" si="50"/>
        <v>459084</v>
      </c>
      <c r="X41" s="28">
        <f t="shared" si="50"/>
        <v>417157</v>
      </c>
      <c r="Y41" s="55">
        <f t="shared" si="50"/>
        <v>362836</v>
      </c>
      <c r="Z41" s="301">
        <f t="shared" si="50"/>
        <v>195540</v>
      </c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3.5" customHeight="1" x14ac:dyDescent="0.2">
      <c r="A42" s="53" t="s">
        <v>88</v>
      </c>
      <c r="B42" s="38">
        <v>519677.12297999999</v>
      </c>
      <c r="C42" s="26">
        <v>401143</v>
      </c>
      <c r="D42" s="39">
        <v>244933</v>
      </c>
      <c r="E42" s="40">
        <v>0</v>
      </c>
      <c r="F42" s="28">
        <v>0</v>
      </c>
      <c r="G42" s="55">
        <v>0</v>
      </c>
      <c r="H42" s="301">
        <v>0</v>
      </c>
      <c r="I42" s="285"/>
      <c r="J42" s="24" t="s">
        <v>88</v>
      </c>
      <c r="K42" s="25"/>
      <c r="L42" s="26"/>
      <c r="M42" s="27"/>
      <c r="N42" s="28"/>
      <c r="O42" s="28"/>
      <c r="P42" s="55"/>
      <c r="Q42" s="301"/>
      <c r="S42" s="24" t="s">
        <v>88</v>
      </c>
      <c r="T42" s="25">
        <f t="shared" ref="T42:T44" si="51">+B42-K42</f>
        <v>519677.12297999999</v>
      </c>
      <c r="U42" s="26">
        <f t="shared" ref="U42:U44" si="52">+C42-L42</f>
        <v>401143</v>
      </c>
      <c r="V42" s="52">
        <f t="shared" ref="V42:V44" si="53">+D42-M42</f>
        <v>244933</v>
      </c>
      <c r="W42" s="55">
        <f t="shared" ref="W42:W44" si="54">+E42-N42</f>
        <v>0</v>
      </c>
      <c r="X42" s="28">
        <f t="shared" ref="X42:X44" si="55">+F42-O42</f>
        <v>0</v>
      </c>
      <c r="Y42" s="55">
        <f t="shared" ref="Y42:Z44" si="56">+G42-P42</f>
        <v>0</v>
      </c>
      <c r="Z42" s="301">
        <f t="shared" si="56"/>
        <v>0</v>
      </c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3.5" customHeight="1" x14ac:dyDescent="0.2">
      <c r="A43" s="53" t="s">
        <v>89</v>
      </c>
      <c r="B43" s="38">
        <v>0</v>
      </c>
      <c r="C43" s="26">
        <v>37624.289870000001</v>
      </c>
      <c r="D43" s="39">
        <v>7604</v>
      </c>
      <c r="E43" s="40">
        <v>0</v>
      </c>
      <c r="F43" s="28">
        <v>0</v>
      </c>
      <c r="G43" s="55">
        <v>0</v>
      </c>
      <c r="H43" s="301">
        <v>0</v>
      </c>
      <c r="I43" s="285"/>
      <c r="J43" s="24" t="s">
        <v>89</v>
      </c>
      <c r="K43" s="25"/>
      <c r="L43" s="26"/>
      <c r="M43" s="27"/>
      <c r="N43" s="28"/>
      <c r="O43" s="28"/>
      <c r="P43" s="55"/>
      <c r="Q43" s="301"/>
      <c r="S43" s="24" t="s">
        <v>89</v>
      </c>
      <c r="T43" s="25">
        <f t="shared" si="51"/>
        <v>0</v>
      </c>
      <c r="U43" s="26">
        <f t="shared" si="52"/>
        <v>37624.289870000001</v>
      </c>
      <c r="V43" s="52">
        <f t="shared" si="53"/>
        <v>7604</v>
      </c>
      <c r="W43" s="55">
        <f t="shared" si="54"/>
        <v>0</v>
      </c>
      <c r="X43" s="28">
        <f t="shared" si="55"/>
        <v>0</v>
      </c>
      <c r="Y43" s="55">
        <f t="shared" si="56"/>
        <v>0</v>
      </c>
      <c r="Z43" s="301">
        <f t="shared" si="56"/>
        <v>0</v>
      </c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3.5" customHeight="1" x14ac:dyDescent="0.2">
      <c r="A44" s="53" t="s">
        <v>42</v>
      </c>
      <c r="B44" s="38">
        <v>74305.482000000004</v>
      </c>
      <c r="C44" s="26">
        <v>44589.589529999997</v>
      </c>
      <c r="D44" s="39">
        <v>1350</v>
      </c>
      <c r="E44" s="40">
        <v>0</v>
      </c>
      <c r="F44" s="28">
        <v>0</v>
      </c>
      <c r="G44" s="55">
        <v>0</v>
      </c>
      <c r="H44" s="301">
        <v>0</v>
      </c>
      <c r="I44" s="285"/>
      <c r="J44" s="24" t="s">
        <v>42</v>
      </c>
      <c r="K44" s="25"/>
      <c r="L44" s="26"/>
      <c r="M44" s="27"/>
      <c r="N44" s="28"/>
      <c r="O44" s="28"/>
      <c r="P44" s="55"/>
      <c r="Q44" s="301"/>
      <c r="S44" s="24" t="s">
        <v>42</v>
      </c>
      <c r="T44" s="25">
        <f t="shared" si="51"/>
        <v>74305.482000000004</v>
      </c>
      <c r="U44" s="26">
        <f t="shared" si="52"/>
        <v>44589.589529999997</v>
      </c>
      <c r="V44" s="52">
        <f t="shared" si="53"/>
        <v>1350</v>
      </c>
      <c r="W44" s="55">
        <f t="shared" si="54"/>
        <v>0</v>
      </c>
      <c r="X44" s="28">
        <f t="shared" si="55"/>
        <v>0</v>
      </c>
      <c r="Y44" s="55">
        <f t="shared" si="56"/>
        <v>0</v>
      </c>
      <c r="Z44" s="301">
        <f t="shared" si="56"/>
        <v>0</v>
      </c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3.5" customHeight="1" x14ac:dyDescent="0.2">
      <c r="A45" s="53" t="s">
        <v>43</v>
      </c>
      <c r="B45" s="38">
        <v>303.34433000000001</v>
      </c>
      <c r="C45" s="26">
        <v>338.89035000000001</v>
      </c>
      <c r="D45" s="39">
        <v>328</v>
      </c>
      <c r="E45" s="40">
        <v>328</v>
      </c>
      <c r="F45" s="28">
        <v>328</v>
      </c>
      <c r="G45" s="55">
        <v>328</v>
      </c>
      <c r="H45" s="301">
        <v>328</v>
      </c>
      <c r="I45" s="285"/>
      <c r="J45" s="24" t="s">
        <v>43</v>
      </c>
      <c r="K45" s="25"/>
      <c r="L45" s="26"/>
      <c r="M45" s="27"/>
      <c r="N45" s="28"/>
      <c r="O45" s="28"/>
      <c r="P45" s="55"/>
      <c r="Q45" s="301"/>
      <c r="S45" s="53" t="s">
        <v>43</v>
      </c>
      <c r="T45" s="38">
        <f t="shared" ref="T45:T60" si="57">+B45-K45</f>
        <v>303.34433000000001</v>
      </c>
      <c r="U45" s="26">
        <f t="shared" ref="U45:U60" si="58">+C45-L45</f>
        <v>338.89035000000001</v>
      </c>
      <c r="V45" s="39">
        <f t="shared" ref="V45:V60" si="59">+D45-M45</f>
        <v>328</v>
      </c>
      <c r="W45" s="40">
        <f t="shared" ref="W45:W60" si="60">+E45-N45</f>
        <v>328</v>
      </c>
      <c r="X45" s="40">
        <f t="shared" ref="X45:X60" si="61">+F45-O45</f>
        <v>328</v>
      </c>
      <c r="Y45" s="292">
        <f t="shared" ref="Y45:Y60" si="62">+G45-P45</f>
        <v>328</v>
      </c>
      <c r="Z45" s="303">
        <f t="shared" ref="Z45:Z60" si="63">+H45-Q45</f>
        <v>328</v>
      </c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3.5" customHeight="1" x14ac:dyDescent="0.2">
      <c r="A46" s="56" t="s">
        <v>10</v>
      </c>
      <c r="B46" s="38">
        <v>82.45478</v>
      </c>
      <c r="C46" s="26">
        <v>81.658119999999997</v>
      </c>
      <c r="D46" s="39">
        <v>82</v>
      </c>
      <c r="E46" s="40">
        <v>82</v>
      </c>
      <c r="F46" s="28">
        <v>82</v>
      </c>
      <c r="G46" s="55">
        <v>82</v>
      </c>
      <c r="H46" s="301">
        <v>82</v>
      </c>
      <c r="I46" s="285"/>
      <c r="J46" s="36" t="s">
        <v>10</v>
      </c>
      <c r="K46" s="25"/>
      <c r="L46" s="26"/>
      <c r="M46" s="27"/>
      <c r="N46" s="28"/>
      <c r="O46" s="28"/>
      <c r="P46" s="55"/>
      <c r="Q46" s="301"/>
      <c r="S46" s="56" t="s">
        <v>10</v>
      </c>
      <c r="T46" s="38">
        <f t="shared" si="57"/>
        <v>82.45478</v>
      </c>
      <c r="U46" s="26">
        <f t="shared" si="58"/>
        <v>81.658119999999997</v>
      </c>
      <c r="V46" s="39">
        <f t="shared" si="59"/>
        <v>82</v>
      </c>
      <c r="W46" s="40">
        <f t="shared" si="60"/>
        <v>82</v>
      </c>
      <c r="X46" s="40">
        <f t="shared" si="61"/>
        <v>82</v>
      </c>
      <c r="Y46" s="292">
        <f t="shared" si="62"/>
        <v>82</v>
      </c>
      <c r="Z46" s="303">
        <f t="shared" si="63"/>
        <v>82</v>
      </c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3.5" customHeight="1" x14ac:dyDescent="0.2">
      <c r="A47" s="56" t="s">
        <v>11</v>
      </c>
      <c r="B47" s="38">
        <v>220.88954999999999</v>
      </c>
      <c r="C47" s="26">
        <v>257.23223000000002</v>
      </c>
      <c r="D47" s="39">
        <v>246</v>
      </c>
      <c r="E47" s="40">
        <v>246</v>
      </c>
      <c r="F47" s="28">
        <v>246</v>
      </c>
      <c r="G47" s="55">
        <v>246</v>
      </c>
      <c r="H47" s="301">
        <v>246</v>
      </c>
      <c r="I47" s="285"/>
      <c r="J47" s="36" t="s">
        <v>11</v>
      </c>
      <c r="K47" s="25"/>
      <c r="L47" s="26"/>
      <c r="M47" s="27"/>
      <c r="N47" s="28"/>
      <c r="O47" s="28"/>
      <c r="P47" s="55"/>
      <c r="Q47" s="301"/>
      <c r="S47" s="56" t="s">
        <v>11</v>
      </c>
      <c r="T47" s="38">
        <f t="shared" si="57"/>
        <v>220.88954999999999</v>
      </c>
      <c r="U47" s="26">
        <f t="shared" si="58"/>
        <v>257.23223000000002</v>
      </c>
      <c r="V47" s="39">
        <f t="shared" si="59"/>
        <v>246</v>
      </c>
      <c r="W47" s="40">
        <f t="shared" si="60"/>
        <v>246</v>
      </c>
      <c r="X47" s="40">
        <f t="shared" si="61"/>
        <v>246</v>
      </c>
      <c r="Y47" s="292">
        <f t="shared" si="62"/>
        <v>246</v>
      </c>
      <c r="Z47" s="303">
        <f t="shared" si="63"/>
        <v>246</v>
      </c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3.5" customHeight="1" x14ac:dyDescent="0.2">
      <c r="A48" s="53" t="s">
        <v>44</v>
      </c>
      <c r="B48" s="38">
        <v>1619.40786</v>
      </c>
      <c r="C48" s="26">
        <v>1222.8538599999999</v>
      </c>
      <c r="D48" s="39">
        <v>1000</v>
      </c>
      <c r="E48" s="40">
        <v>1000</v>
      </c>
      <c r="F48" s="28">
        <v>1000</v>
      </c>
      <c r="G48" s="55">
        <v>1000</v>
      </c>
      <c r="H48" s="301">
        <v>1000</v>
      </c>
      <c r="I48" s="285"/>
      <c r="J48" s="24" t="s">
        <v>44</v>
      </c>
      <c r="K48" s="25"/>
      <c r="L48" s="26"/>
      <c r="M48" s="27"/>
      <c r="N48" s="28"/>
      <c r="O48" s="28"/>
      <c r="P48" s="55"/>
      <c r="Q48" s="301"/>
      <c r="S48" s="53" t="s">
        <v>44</v>
      </c>
      <c r="T48" s="38">
        <f t="shared" si="57"/>
        <v>1619.40786</v>
      </c>
      <c r="U48" s="26">
        <f t="shared" si="58"/>
        <v>1222.8538599999999</v>
      </c>
      <c r="V48" s="39">
        <f t="shared" si="59"/>
        <v>1000</v>
      </c>
      <c r="W48" s="40">
        <f t="shared" si="60"/>
        <v>1000</v>
      </c>
      <c r="X48" s="40">
        <f t="shared" si="61"/>
        <v>1000</v>
      </c>
      <c r="Y48" s="292">
        <f t="shared" si="62"/>
        <v>1000</v>
      </c>
      <c r="Z48" s="303">
        <f t="shared" si="63"/>
        <v>1000</v>
      </c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3.5" customHeight="1" x14ac:dyDescent="0.2">
      <c r="A49" s="53" t="s">
        <v>45</v>
      </c>
      <c r="B49" s="38">
        <v>30419.05041</v>
      </c>
      <c r="C49" s="26">
        <v>29606.884010000002</v>
      </c>
      <c r="D49" s="39">
        <v>30358</v>
      </c>
      <c r="E49" s="40">
        <v>16175</v>
      </c>
      <c r="F49" s="28">
        <v>16681</v>
      </c>
      <c r="G49" s="55">
        <v>17243</v>
      </c>
      <c r="H49" s="301">
        <v>17886</v>
      </c>
      <c r="I49" s="285"/>
      <c r="J49" s="53" t="s">
        <v>45</v>
      </c>
      <c r="K49" s="25"/>
      <c r="L49" s="26"/>
      <c r="M49" s="27"/>
      <c r="N49" s="28"/>
      <c r="O49" s="28"/>
      <c r="P49" s="55"/>
      <c r="Q49" s="301"/>
      <c r="S49" s="53" t="s">
        <v>45</v>
      </c>
      <c r="T49" s="38">
        <f t="shared" si="57"/>
        <v>30419.05041</v>
      </c>
      <c r="U49" s="26">
        <f t="shared" si="58"/>
        <v>29606.884010000002</v>
      </c>
      <c r="V49" s="39">
        <f t="shared" si="59"/>
        <v>30358</v>
      </c>
      <c r="W49" s="40">
        <f t="shared" si="60"/>
        <v>16175</v>
      </c>
      <c r="X49" s="40">
        <f t="shared" si="61"/>
        <v>16681</v>
      </c>
      <c r="Y49" s="292">
        <f t="shared" si="62"/>
        <v>17243</v>
      </c>
      <c r="Z49" s="303">
        <f t="shared" si="63"/>
        <v>17886</v>
      </c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3.5" customHeight="1" x14ac:dyDescent="0.2">
      <c r="A50" s="53" t="s">
        <v>95</v>
      </c>
      <c r="B50" s="38"/>
      <c r="C50" s="26"/>
      <c r="D50" s="39"/>
      <c r="E50" s="40">
        <v>69689</v>
      </c>
      <c r="F50" s="28">
        <v>95164</v>
      </c>
      <c r="G50" s="55">
        <v>97499</v>
      </c>
      <c r="H50" s="301">
        <v>99660</v>
      </c>
      <c r="I50" s="285"/>
      <c r="J50" s="53" t="s">
        <v>95</v>
      </c>
      <c r="K50" s="25"/>
      <c r="L50" s="26"/>
      <c r="M50" s="27"/>
      <c r="N50" s="28">
        <f>E50</f>
        <v>69689</v>
      </c>
      <c r="O50" s="28">
        <f t="shared" ref="O50:Q50" si="64">F50</f>
        <v>95164</v>
      </c>
      <c r="P50" s="55">
        <f t="shared" si="64"/>
        <v>97499</v>
      </c>
      <c r="Q50" s="301">
        <f t="shared" si="64"/>
        <v>99660</v>
      </c>
      <c r="S50" s="53"/>
      <c r="T50" s="38"/>
      <c r="U50" s="26"/>
      <c r="V50" s="39"/>
      <c r="W50" s="40"/>
      <c r="X50" s="40"/>
      <c r="Y50" s="292"/>
      <c r="Z50" s="30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3.5" customHeight="1" x14ac:dyDescent="0.2">
      <c r="A51" s="53" t="s">
        <v>46</v>
      </c>
      <c r="B51" s="38">
        <v>9.0853400000000022</v>
      </c>
      <c r="C51" s="26">
        <v>7.7539400000000001</v>
      </c>
      <c r="D51" s="39">
        <v>4</v>
      </c>
      <c r="E51" s="40">
        <v>0</v>
      </c>
      <c r="F51" s="28">
        <v>0</v>
      </c>
      <c r="G51" s="55">
        <v>0</v>
      </c>
      <c r="H51" s="301">
        <v>0</v>
      </c>
      <c r="I51" s="285"/>
      <c r="J51" s="24" t="s">
        <v>46</v>
      </c>
      <c r="K51" s="25"/>
      <c r="L51" s="26"/>
      <c r="M51" s="27"/>
      <c r="N51" s="28"/>
      <c r="O51" s="28"/>
      <c r="P51" s="55"/>
      <c r="Q51" s="301"/>
      <c r="S51" s="53" t="s">
        <v>46</v>
      </c>
      <c r="T51" s="38">
        <f t="shared" si="57"/>
        <v>9.0853400000000022</v>
      </c>
      <c r="U51" s="26">
        <f t="shared" si="58"/>
        <v>7.7539400000000001</v>
      </c>
      <c r="V51" s="39">
        <f t="shared" si="59"/>
        <v>4</v>
      </c>
      <c r="W51" s="40">
        <f t="shared" si="60"/>
        <v>0</v>
      </c>
      <c r="X51" s="40">
        <f t="shared" si="61"/>
        <v>0</v>
      </c>
      <c r="Y51" s="292">
        <f t="shared" si="62"/>
        <v>0</v>
      </c>
      <c r="Z51" s="303">
        <f t="shared" si="63"/>
        <v>0</v>
      </c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3.5" customHeight="1" x14ac:dyDescent="0.2">
      <c r="A52" s="24" t="s">
        <v>47</v>
      </c>
      <c r="B52" s="25">
        <v>124278.01375</v>
      </c>
      <c r="C52" s="26">
        <v>138951.27020999999</v>
      </c>
      <c r="D52" s="27">
        <v>147751</v>
      </c>
      <c r="E52" s="28">
        <v>157212</v>
      </c>
      <c r="F52" s="28">
        <v>164783</v>
      </c>
      <c r="G52" s="55">
        <v>172318</v>
      </c>
      <c r="H52" s="301">
        <v>180643</v>
      </c>
      <c r="I52" s="285"/>
      <c r="J52" s="24" t="s">
        <v>48</v>
      </c>
      <c r="K52" s="25">
        <f t="shared" ref="K52:P52" si="65">+SUM(K53:K56)</f>
        <v>0</v>
      </c>
      <c r="L52" s="26">
        <f t="shared" si="65"/>
        <v>0</v>
      </c>
      <c r="M52" s="27">
        <f t="shared" si="65"/>
        <v>0</v>
      </c>
      <c r="N52" s="28">
        <f t="shared" si="65"/>
        <v>0</v>
      </c>
      <c r="O52" s="28">
        <f t="shared" si="65"/>
        <v>0</v>
      </c>
      <c r="P52" s="55">
        <f t="shared" si="65"/>
        <v>0</v>
      </c>
      <c r="Q52" s="301">
        <f t="shared" ref="Q52" si="66">+SUM(Q53:Q56)</f>
        <v>0</v>
      </c>
      <c r="S52" s="24" t="s">
        <v>48</v>
      </c>
      <c r="T52" s="25">
        <f t="shared" si="57"/>
        <v>124278.01375</v>
      </c>
      <c r="U52" s="26">
        <f t="shared" si="58"/>
        <v>138951.27020999999</v>
      </c>
      <c r="V52" s="27">
        <f t="shared" si="59"/>
        <v>147751</v>
      </c>
      <c r="W52" s="28">
        <f t="shared" si="60"/>
        <v>157212</v>
      </c>
      <c r="X52" s="28">
        <f t="shared" si="61"/>
        <v>164783</v>
      </c>
      <c r="Y52" s="55">
        <f t="shared" si="62"/>
        <v>172318</v>
      </c>
      <c r="Z52" s="301">
        <f t="shared" si="63"/>
        <v>180643</v>
      </c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3.5" customHeight="1" x14ac:dyDescent="0.2">
      <c r="A53" s="36" t="s">
        <v>10</v>
      </c>
      <c r="B53" s="25">
        <v>90534.548049999998</v>
      </c>
      <c r="C53" s="26">
        <v>103237.37547999999</v>
      </c>
      <c r="D53" s="27">
        <v>110743</v>
      </c>
      <c r="E53" s="28">
        <v>118158</v>
      </c>
      <c r="F53" s="28">
        <v>123812</v>
      </c>
      <c r="G53" s="55">
        <v>129424</v>
      </c>
      <c r="H53" s="301">
        <v>135638</v>
      </c>
      <c r="I53" s="285"/>
      <c r="J53" s="36" t="s">
        <v>10</v>
      </c>
      <c r="K53" s="25"/>
      <c r="L53" s="26"/>
      <c r="M53" s="27"/>
      <c r="N53" s="28"/>
      <c r="O53" s="28"/>
      <c r="P53" s="55"/>
      <c r="Q53" s="301"/>
      <c r="S53" s="36" t="s">
        <v>10</v>
      </c>
      <c r="T53" s="25">
        <f t="shared" si="57"/>
        <v>90534.548049999998</v>
      </c>
      <c r="U53" s="26">
        <f t="shared" si="58"/>
        <v>103237.37547999999</v>
      </c>
      <c r="V53" s="27">
        <f t="shared" si="59"/>
        <v>110743</v>
      </c>
      <c r="W53" s="28">
        <f t="shared" si="60"/>
        <v>118158</v>
      </c>
      <c r="X53" s="28">
        <f t="shared" si="61"/>
        <v>123812</v>
      </c>
      <c r="Y53" s="55">
        <f t="shared" si="62"/>
        <v>129424</v>
      </c>
      <c r="Z53" s="301">
        <f t="shared" si="63"/>
        <v>135638</v>
      </c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4.25" customHeight="1" x14ac:dyDescent="0.2">
      <c r="A54" s="57" t="s">
        <v>11</v>
      </c>
      <c r="B54" s="25">
        <v>526.25009</v>
      </c>
      <c r="C54" s="26">
        <v>630.63604999999995</v>
      </c>
      <c r="D54" s="27">
        <v>0</v>
      </c>
      <c r="E54" s="28">
        <v>0</v>
      </c>
      <c r="F54" s="28">
        <v>0</v>
      </c>
      <c r="G54" s="55">
        <v>0</v>
      </c>
      <c r="H54" s="301">
        <v>0</v>
      </c>
      <c r="I54" s="285"/>
      <c r="J54" s="57" t="s">
        <v>11</v>
      </c>
      <c r="K54" s="25"/>
      <c r="L54" s="26"/>
      <c r="M54" s="27"/>
      <c r="N54" s="28"/>
      <c r="O54" s="28"/>
      <c r="P54" s="55"/>
      <c r="Q54" s="301"/>
      <c r="S54" s="57" t="s">
        <v>11</v>
      </c>
      <c r="T54" s="25">
        <f t="shared" si="57"/>
        <v>526.25009</v>
      </c>
      <c r="U54" s="26">
        <f t="shared" si="58"/>
        <v>630.63604999999995</v>
      </c>
      <c r="V54" s="27">
        <f t="shared" si="59"/>
        <v>0</v>
      </c>
      <c r="W54" s="28">
        <f t="shared" si="60"/>
        <v>0</v>
      </c>
      <c r="X54" s="28">
        <f t="shared" si="61"/>
        <v>0</v>
      </c>
      <c r="Y54" s="55">
        <f t="shared" si="62"/>
        <v>0</v>
      </c>
      <c r="Z54" s="301">
        <f t="shared" si="63"/>
        <v>0</v>
      </c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4.25" customHeight="1" x14ac:dyDescent="0.2">
      <c r="A55" s="58" t="s">
        <v>12</v>
      </c>
      <c r="B55" s="25">
        <v>0</v>
      </c>
      <c r="C55" s="26">
        <v>0</v>
      </c>
      <c r="D55" s="27">
        <v>0</v>
      </c>
      <c r="E55" s="28">
        <v>0</v>
      </c>
      <c r="F55" s="28">
        <v>0</v>
      </c>
      <c r="G55" s="55">
        <v>0</v>
      </c>
      <c r="H55" s="301">
        <v>0</v>
      </c>
      <c r="I55" s="285"/>
      <c r="J55" s="58" t="s">
        <v>12</v>
      </c>
      <c r="K55" s="25"/>
      <c r="L55" s="26"/>
      <c r="M55" s="27"/>
      <c r="N55" s="28"/>
      <c r="O55" s="28"/>
      <c r="P55" s="55"/>
      <c r="Q55" s="301"/>
      <c r="S55" s="58" t="s">
        <v>12</v>
      </c>
      <c r="T55" s="25">
        <f t="shared" si="57"/>
        <v>0</v>
      </c>
      <c r="U55" s="26">
        <f t="shared" si="58"/>
        <v>0</v>
      </c>
      <c r="V55" s="27">
        <f t="shared" si="59"/>
        <v>0</v>
      </c>
      <c r="W55" s="28">
        <f t="shared" si="60"/>
        <v>0</v>
      </c>
      <c r="X55" s="28">
        <f t="shared" si="61"/>
        <v>0</v>
      </c>
      <c r="Y55" s="55">
        <f t="shared" si="62"/>
        <v>0</v>
      </c>
      <c r="Z55" s="301">
        <f t="shared" si="63"/>
        <v>0</v>
      </c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4.25" customHeight="1" x14ac:dyDescent="0.2">
      <c r="A56" s="36" t="s">
        <v>49</v>
      </c>
      <c r="B56" s="25">
        <v>33217.215609999999</v>
      </c>
      <c r="C56" s="26">
        <v>35083.258679999999</v>
      </c>
      <c r="D56" s="27">
        <v>37008</v>
      </c>
      <c r="E56" s="28">
        <v>39054</v>
      </c>
      <c r="F56" s="28">
        <v>40971</v>
      </c>
      <c r="G56" s="55">
        <v>42894</v>
      </c>
      <c r="H56" s="301">
        <v>45005</v>
      </c>
      <c r="I56" s="285"/>
      <c r="J56" s="36" t="s">
        <v>49</v>
      </c>
      <c r="K56" s="25"/>
      <c r="L56" s="26"/>
      <c r="M56" s="27"/>
      <c r="N56" s="28"/>
      <c r="O56" s="28"/>
      <c r="P56" s="55"/>
      <c r="Q56" s="301"/>
      <c r="S56" s="36" t="s">
        <v>49</v>
      </c>
      <c r="T56" s="25">
        <f t="shared" si="57"/>
        <v>33217.215609999999</v>
      </c>
      <c r="U56" s="26">
        <f t="shared" si="58"/>
        <v>35083.258679999999</v>
      </c>
      <c r="V56" s="27">
        <f t="shared" si="59"/>
        <v>37008</v>
      </c>
      <c r="W56" s="28">
        <f t="shared" si="60"/>
        <v>39054</v>
      </c>
      <c r="X56" s="28">
        <f t="shared" si="61"/>
        <v>40971</v>
      </c>
      <c r="Y56" s="55">
        <f t="shared" si="62"/>
        <v>42894</v>
      </c>
      <c r="Z56" s="301">
        <f t="shared" si="63"/>
        <v>45005</v>
      </c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4.25" customHeight="1" x14ac:dyDescent="0.2">
      <c r="A57" s="59" t="s">
        <v>50</v>
      </c>
      <c r="B57" s="25">
        <v>0.35543000000000013</v>
      </c>
      <c r="C57" s="26">
        <v>0.86316000000000015</v>
      </c>
      <c r="D57" s="27">
        <v>0</v>
      </c>
      <c r="E57" s="28">
        <v>0</v>
      </c>
      <c r="F57" s="28">
        <v>0</v>
      </c>
      <c r="G57" s="55">
        <v>0</v>
      </c>
      <c r="H57" s="301">
        <v>0</v>
      </c>
      <c r="I57" s="285"/>
      <c r="J57" s="59" t="s">
        <v>50</v>
      </c>
      <c r="K57" s="25"/>
      <c r="L57" s="26"/>
      <c r="M57" s="27"/>
      <c r="N57" s="28"/>
      <c r="O57" s="28"/>
      <c r="P57" s="55"/>
      <c r="Q57" s="301"/>
      <c r="S57" s="59" t="s">
        <v>50</v>
      </c>
      <c r="T57" s="25">
        <f t="shared" si="57"/>
        <v>0.35543000000000013</v>
      </c>
      <c r="U57" s="26">
        <f t="shared" si="58"/>
        <v>0.86316000000000015</v>
      </c>
      <c r="V57" s="27">
        <f t="shared" si="59"/>
        <v>0</v>
      </c>
      <c r="W57" s="28">
        <f t="shared" si="60"/>
        <v>0</v>
      </c>
      <c r="X57" s="28">
        <f t="shared" si="61"/>
        <v>0</v>
      </c>
      <c r="Y57" s="55">
        <f t="shared" si="62"/>
        <v>0</v>
      </c>
      <c r="Z57" s="301">
        <f t="shared" si="63"/>
        <v>0</v>
      </c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4.25" customHeight="1" x14ac:dyDescent="0.2">
      <c r="A58" s="59" t="s">
        <v>51</v>
      </c>
      <c r="B58" s="25">
        <v>214.69233000000006</v>
      </c>
      <c r="C58" s="26">
        <v>623.38842999999997</v>
      </c>
      <c r="D58" s="27">
        <v>-37</v>
      </c>
      <c r="E58" s="28">
        <v>0</v>
      </c>
      <c r="F58" s="28">
        <v>0</v>
      </c>
      <c r="G58" s="55">
        <v>0</v>
      </c>
      <c r="H58" s="301">
        <v>0</v>
      </c>
      <c r="I58" s="285"/>
      <c r="J58" s="59" t="s">
        <v>51</v>
      </c>
      <c r="K58" s="25"/>
      <c r="L58" s="26"/>
      <c r="M58" s="27"/>
      <c r="N58" s="28"/>
      <c r="O58" s="28"/>
      <c r="P58" s="55"/>
      <c r="Q58" s="301"/>
      <c r="S58" s="59" t="s">
        <v>51</v>
      </c>
      <c r="T58" s="25">
        <f t="shared" si="57"/>
        <v>214.69233000000006</v>
      </c>
      <c r="U58" s="26">
        <f t="shared" si="58"/>
        <v>623.38842999999997</v>
      </c>
      <c r="V58" s="27">
        <f t="shared" si="59"/>
        <v>-37</v>
      </c>
      <c r="W58" s="28">
        <f t="shared" si="60"/>
        <v>0</v>
      </c>
      <c r="X58" s="28">
        <f t="shared" si="61"/>
        <v>0</v>
      </c>
      <c r="Y58" s="55">
        <f t="shared" si="62"/>
        <v>0</v>
      </c>
      <c r="Z58" s="301">
        <f t="shared" si="63"/>
        <v>0</v>
      </c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4.25" customHeight="1" x14ac:dyDescent="0.2">
      <c r="A59" s="59" t="s">
        <v>52</v>
      </c>
      <c r="B59" s="25">
        <v>90319.500289999996</v>
      </c>
      <c r="C59" s="26">
        <v>102613.12388999999</v>
      </c>
      <c r="D59" s="27">
        <v>110780</v>
      </c>
      <c r="E59" s="28">
        <v>118158</v>
      </c>
      <c r="F59" s="28">
        <v>123812</v>
      </c>
      <c r="G59" s="55">
        <v>129424</v>
      </c>
      <c r="H59" s="301">
        <v>135638</v>
      </c>
      <c r="I59" s="285"/>
      <c r="J59" s="59" t="s">
        <v>52</v>
      </c>
      <c r="K59" s="25"/>
      <c r="L59" s="26"/>
      <c r="M59" s="27"/>
      <c r="N59" s="28"/>
      <c r="O59" s="28"/>
      <c r="P59" s="55"/>
      <c r="Q59" s="301"/>
      <c r="S59" s="59" t="s">
        <v>52</v>
      </c>
      <c r="T59" s="25">
        <f t="shared" si="57"/>
        <v>90319.500289999996</v>
      </c>
      <c r="U59" s="26">
        <f t="shared" si="58"/>
        <v>102613.12388999999</v>
      </c>
      <c r="V59" s="27">
        <f t="shared" si="59"/>
        <v>110780</v>
      </c>
      <c r="W59" s="28">
        <f t="shared" si="60"/>
        <v>118158</v>
      </c>
      <c r="X59" s="28">
        <f t="shared" si="61"/>
        <v>123812</v>
      </c>
      <c r="Y59" s="55">
        <f t="shared" si="62"/>
        <v>129424</v>
      </c>
      <c r="Z59" s="301">
        <f t="shared" si="63"/>
        <v>135638</v>
      </c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4.25" customHeight="1" thickBot="1" x14ac:dyDescent="0.25">
      <c r="A60" s="60" t="s">
        <v>53</v>
      </c>
      <c r="B60" s="61">
        <v>33217.215609999999</v>
      </c>
      <c r="C60" s="62">
        <v>35083.258679999999</v>
      </c>
      <c r="D60" s="63">
        <v>37008</v>
      </c>
      <c r="E60" s="64">
        <v>39054</v>
      </c>
      <c r="F60" s="64">
        <v>40971</v>
      </c>
      <c r="G60" s="293">
        <v>42894</v>
      </c>
      <c r="H60" s="305">
        <v>45005</v>
      </c>
      <c r="I60" s="285"/>
      <c r="J60" s="60" t="s">
        <v>53</v>
      </c>
      <c r="K60" s="61"/>
      <c r="L60" s="62"/>
      <c r="M60" s="63"/>
      <c r="N60" s="64"/>
      <c r="O60" s="64"/>
      <c r="P60" s="293"/>
      <c r="Q60" s="305"/>
      <c r="S60" s="60" t="s">
        <v>53</v>
      </c>
      <c r="T60" s="61">
        <f t="shared" si="57"/>
        <v>33217.215609999999</v>
      </c>
      <c r="U60" s="62">
        <f t="shared" si="58"/>
        <v>35083.258679999999</v>
      </c>
      <c r="V60" s="63">
        <f t="shared" si="59"/>
        <v>37008</v>
      </c>
      <c r="W60" s="64">
        <f t="shared" si="60"/>
        <v>39054</v>
      </c>
      <c r="X60" s="64">
        <f t="shared" si="61"/>
        <v>40971</v>
      </c>
      <c r="Y60" s="293">
        <f t="shared" si="62"/>
        <v>42894</v>
      </c>
      <c r="Z60" s="305">
        <f t="shared" si="63"/>
        <v>45005</v>
      </c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3.5" customHeight="1" x14ac:dyDescent="0.2">
      <c r="A61" s="16" t="s">
        <v>54</v>
      </c>
      <c r="B61" s="65">
        <f t="shared" ref="B61:H61" si="67">B62+B66</f>
        <v>14174045.347813969</v>
      </c>
      <c r="C61" s="66">
        <f t="shared" si="67"/>
        <v>15340056.708080027</v>
      </c>
      <c r="D61" s="67">
        <f t="shared" si="67"/>
        <v>17046869</v>
      </c>
      <c r="E61" s="68">
        <f t="shared" si="67"/>
        <v>18126562</v>
      </c>
      <c r="F61" s="68">
        <f t="shared" si="67"/>
        <v>19093049</v>
      </c>
      <c r="G61" s="294">
        <f t="shared" si="67"/>
        <v>20027950</v>
      </c>
      <c r="H61" s="300">
        <f t="shared" si="67"/>
        <v>20394759</v>
      </c>
      <c r="I61" s="285"/>
      <c r="J61" s="16" t="s">
        <v>54</v>
      </c>
      <c r="K61" s="69">
        <f t="shared" ref="K61:P61" si="68">K62+K66</f>
        <v>0</v>
      </c>
      <c r="L61" s="66">
        <f t="shared" si="68"/>
        <v>0</v>
      </c>
      <c r="M61" s="70">
        <f t="shared" si="68"/>
        <v>-16702.37</v>
      </c>
      <c r="N61" s="71">
        <f t="shared" si="68"/>
        <v>0</v>
      </c>
      <c r="O61" s="71">
        <f t="shared" si="68"/>
        <v>0</v>
      </c>
      <c r="P61" s="320">
        <f t="shared" si="68"/>
        <v>0</v>
      </c>
      <c r="Q61" s="314">
        <f t="shared" ref="Q61" si="69">Q62+Q66</f>
        <v>0</v>
      </c>
      <c r="S61" s="16" t="s">
        <v>54</v>
      </c>
      <c r="T61" s="69">
        <f t="shared" ref="T61:Y61" si="70">T62+T66</f>
        <v>14174045.347813969</v>
      </c>
      <c r="U61" s="66">
        <f t="shared" si="70"/>
        <v>15340056.708080027</v>
      </c>
      <c r="V61" s="70">
        <f t="shared" si="70"/>
        <v>17063571.369999997</v>
      </c>
      <c r="W61" s="71">
        <f t="shared" si="70"/>
        <v>18126562</v>
      </c>
      <c r="X61" s="71">
        <f t="shared" si="70"/>
        <v>19093049</v>
      </c>
      <c r="Y61" s="320">
        <f t="shared" si="70"/>
        <v>20027950</v>
      </c>
      <c r="Z61" s="314">
        <f t="shared" ref="Z61" si="71">Z62+Z66</f>
        <v>20394759</v>
      </c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3.5" customHeight="1" x14ac:dyDescent="0.2">
      <c r="A62" s="73" t="s">
        <v>55</v>
      </c>
      <c r="B62" s="42">
        <f>B63</f>
        <v>9466722.3478139695</v>
      </c>
      <c r="C62" s="43">
        <f t="shared" ref="C62:H62" si="72">C63</f>
        <v>10135746.925550001</v>
      </c>
      <c r="D62" s="44">
        <f t="shared" si="72"/>
        <v>11104240</v>
      </c>
      <c r="E62" s="45">
        <f t="shared" si="72"/>
        <v>11799009</v>
      </c>
      <c r="F62" s="45">
        <f t="shared" si="72"/>
        <v>12413639</v>
      </c>
      <c r="G62" s="291">
        <f t="shared" si="72"/>
        <v>13022741</v>
      </c>
      <c r="H62" s="302">
        <f t="shared" si="72"/>
        <v>13559731</v>
      </c>
      <c r="I62" s="285"/>
      <c r="J62" s="73" t="s">
        <v>55</v>
      </c>
      <c r="K62" s="42">
        <f t="shared" ref="K62:Q62" si="73">K63</f>
        <v>0</v>
      </c>
      <c r="L62" s="43">
        <f t="shared" si="73"/>
        <v>0</v>
      </c>
      <c r="M62" s="44">
        <f t="shared" si="73"/>
        <v>-16702.37</v>
      </c>
      <c r="N62" s="45">
        <f t="shared" si="73"/>
        <v>0</v>
      </c>
      <c r="O62" s="45">
        <f t="shared" si="73"/>
        <v>0</v>
      </c>
      <c r="P62" s="291">
        <f t="shared" si="73"/>
        <v>0</v>
      </c>
      <c r="Q62" s="302">
        <f t="shared" si="73"/>
        <v>0</v>
      </c>
      <c r="S62" s="73" t="s">
        <v>55</v>
      </c>
      <c r="T62" s="42">
        <f t="shared" ref="T62:Z62" si="74">T63</f>
        <v>9466722.3478139695</v>
      </c>
      <c r="U62" s="43">
        <f t="shared" si="74"/>
        <v>10135746.925550001</v>
      </c>
      <c r="V62" s="44">
        <f t="shared" si="74"/>
        <v>11120942.369999999</v>
      </c>
      <c r="W62" s="45">
        <f t="shared" si="74"/>
        <v>11799009</v>
      </c>
      <c r="X62" s="45">
        <f t="shared" si="74"/>
        <v>12413639</v>
      </c>
      <c r="Y62" s="291">
        <f t="shared" si="74"/>
        <v>13022741</v>
      </c>
      <c r="Z62" s="302">
        <f t="shared" si="74"/>
        <v>13559731</v>
      </c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3.5" customHeight="1" x14ac:dyDescent="0.2">
      <c r="A63" s="29" t="s">
        <v>56</v>
      </c>
      <c r="B63" s="25">
        <f>+B64+B65</f>
        <v>9466722.3478139695</v>
      </c>
      <c r="C63" s="26">
        <f>+C64+C65</f>
        <v>10135746.925550001</v>
      </c>
      <c r="D63" s="27">
        <f>+D64+D65</f>
        <v>11104240</v>
      </c>
      <c r="E63" s="28">
        <f t="shared" ref="E63:H63" si="75">+E64+E65</f>
        <v>11799009</v>
      </c>
      <c r="F63" s="28">
        <f t="shared" si="75"/>
        <v>12413639</v>
      </c>
      <c r="G63" s="55">
        <f t="shared" si="75"/>
        <v>13022741</v>
      </c>
      <c r="H63" s="301">
        <f t="shared" si="75"/>
        <v>13559731</v>
      </c>
      <c r="I63" s="285"/>
      <c r="J63" s="29" t="s">
        <v>56</v>
      </c>
      <c r="K63" s="25">
        <f t="shared" ref="K63:P63" si="76">+K64+K65</f>
        <v>0</v>
      </c>
      <c r="L63" s="26">
        <f t="shared" si="76"/>
        <v>0</v>
      </c>
      <c r="M63" s="27">
        <f t="shared" si="76"/>
        <v>-16702.37</v>
      </c>
      <c r="N63" s="28">
        <f t="shared" si="76"/>
        <v>0</v>
      </c>
      <c r="O63" s="28">
        <f t="shared" si="76"/>
        <v>0</v>
      </c>
      <c r="P63" s="55">
        <f t="shared" si="76"/>
        <v>0</v>
      </c>
      <c r="Q63" s="301">
        <f t="shared" ref="Q63" si="77">+Q64+Q65</f>
        <v>0</v>
      </c>
      <c r="S63" s="29" t="s">
        <v>56</v>
      </c>
      <c r="T63" s="25">
        <f t="shared" ref="T63:Y63" si="78">T64+T65</f>
        <v>9466722.3478139695</v>
      </c>
      <c r="U63" s="26">
        <f t="shared" si="78"/>
        <v>10135746.925550001</v>
      </c>
      <c r="V63" s="27">
        <f t="shared" si="78"/>
        <v>11120942.369999999</v>
      </c>
      <c r="W63" s="28">
        <f t="shared" si="78"/>
        <v>11799009</v>
      </c>
      <c r="X63" s="28">
        <f t="shared" si="78"/>
        <v>12413639</v>
      </c>
      <c r="Y63" s="55">
        <f t="shared" si="78"/>
        <v>13022741</v>
      </c>
      <c r="Z63" s="301">
        <f t="shared" ref="Z63" si="79">Z64+Z65</f>
        <v>13559731</v>
      </c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3.5" customHeight="1" x14ac:dyDescent="0.2">
      <c r="A64" s="29" t="s">
        <v>57</v>
      </c>
      <c r="B64" s="25">
        <v>9063835.6946539693</v>
      </c>
      <c r="C64" s="26">
        <v>9887240</v>
      </c>
      <c r="D64" s="27">
        <v>10860649</v>
      </c>
      <c r="E64" s="28">
        <v>11579489</v>
      </c>
      <c r="F64" s="28">
        <v>12193742</v>
      </c>
      <c r="G64" s="55">
        <v>12803266</v>
      </c>
      <c r="H64" s="301">
        <v>13341366</v>
      </c>
      <c r="I64" s="285"/>
      <c r="J64" s="29" t="s">
        <v>57</v>
      </c>
      <c r="K64" s="25"/>
      <c r="L64" s="26"/>
      <c r="M64" s="27">
        <v>-16702.37</v>
      </c>
      <c r="N64" s="47">
        <v>0</v>
      </c>
      <c r="O64" s="47"/>
      <c r="P64" s="330"/>
      <c r="Q64" s="328"/>
      <c r="S64" s="29" t="s">
        <v>57</v>
      </c>
      <c r="T64" s="25">
        <f t="shared" ref="T64:Z65" si="80">+B64-K64</f>
        <v>9063835.6946539693</v>
      </c>
      <c r="U64" s="26">
        <f t="shared" si="80"/>
        <v>9887240</v>
      </c>
      <c r="V64" s="27">
        <f t="shared" si="80"/>
        <v>10877351.369999999</v>
      </c>
      <c r="W64" s="28">
        <f t="shared" si="80"/>
        <v>11579489</v>
      </c>
      <c r="X64" s="28">
        <f t="shared" si="80"/>
        <v>12193742</v>
      </c>
      <c r="Y64" s="55">
        <f t="shared" si="80"/>
        <v>12803266</v>
      </c>
      <c r="Z64" s="301">
        <f t="shared" si="80"/>
        <v>13341366</v>
      </c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3.5" customHeight="1" x14ac:dyDescent="0.2">
      <c r="A65" s="29" t="s">
        <v>58</v>
      </c>
      <c r="B65" s="25">
        <v>402886.65315999999</v>
      </c>
      <c r="C65" s="26">
        <v>248506.92555000001</v>
      </c>
      <c r="D65" s="27">
        <v>243591</v>
      </c>
      <c r="E65" s="28">
        <v>219520</v>
      </c>
      <c r="F65" s="28">
        <v>219897</v>
      </c>
      <c r="G65" s="55">
        <v>219475</v>
      </c>
      <c r="H65" s="301">
        <v>218365</v>
      </c>
      <c r="I65" s="285"/>
      <c r="J65" s="29" t="s">
        <v>58</v>
      </c>
      <c r="K65" s="74"/>
      <c r="L65" s="48"/>
      <c r="M65" s="75"/>
      <c r="N65" s="47"/>
      <c r="O65" s="47"/>
      <c r="P65" s="330"/>
      <c r="Q65" s="328"/>
      <c r="S65" s="29" t="s">
        <v>58</v>
      </c>
      <c r="T65" s="25">
        <f t="shared" si="80"/>
        <v>402886.65315999999</v>
      </c>
      <c r="U65" s="26">
        <f t="shared" si="80"/>
        <v>248506.92555000001</v>
      </c>
      <c r="V65" s="27">
        <f t="shared" si="80"/>
        <v>243591</v>
      </c>
      <c r="W65" s="28">
        <f t="shared" si="80"/>
        <v>219520</v>
      </c>
      <c r="X65" s="28">
        <f t="shared" si="80"/>
        <v>219897</v>
      </c>
      <c r="Y65" s="55">
        <f t="shared" si="80"/>
        <v>219475</v>
      </c>
      <c r="Z65" s="301">
        <f t="shared" si="80"/>
        <v>218365</v>
      </c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3.5" customHeight="1" x14ac:dyDescent="0.2">
      <c r="A66" s="73" t="s">
        <v>59</v>
      </c>
      <c r="B66" s="42">
        <f>B67</f>
        <v>4707323</v>
      </c>
      <c r="C66" s="43">
        <f t="shared" ref="C66:H66" si="81">C67</f>
        <v>5204309.7825300265</v>
      </c>
      <c r="D66" s="44">
        <f>D67</f>
        <v>5942629</v>
      </c>
      <c r="E66" s="45">
        <f t="shared" si="81"/>
        <v>6327553</v>
      </c>
      <c r="F66" s="45">
        <f t="shared" si="81"/>
        <v>6679410</v>
      </c>
      <c r="G66" s="291">
        <f t="shared" si="81"/>
        <v>7005209</v>
      </c>
      <c r="H66" s="302">
        <f t="shared" si="81"/>
        <v>6835028</v>
      </c>
      <c r="I66" s="285"/>
      <c r="J66" s="73" t="s">
        <v>59</v>
      </c>
      <c r="K66" s="42">
        <f t="shared" ref="K66:Q66" si="82">K67</f>
        <v>0</v>
      </c>
      <c r="L66" s="43">
        <f t="shared" si="82"/>
        <v>0</v>
      </c>
      <c r="M66" s="44">
        <f t="shared" si="82"/>
        <v>0</v>
      </c>
      <c r="N66" s="45">
        <f t="shared" si="82"/>
        <v>0</v>
      </c>
      <c r="O66" s="45">
        <f t="shared" si="82"/>
        <v>0</v>
      </c>
      <c r="P66" s="291">
        <f t="shared" si="82"/>
        <v>0</v>
      </c>
      <c r="Q66" s="302">
        <f t="shared" si="82"/>
        <v>0</v>
      </c>
      <c r="S66" s="73" t="s">
        <v>59</v>
      </c>
      <c r="T66" s="42">
        <f t="shared" ref="T66:Z66" si="83">T67</f>
        <v>4707323</v>
      </c>
      <c r="U66" s="43">
        <f t="shared" si="83"/>
        <v>5204309.7825300265</v>
      </c>
      <c r="V66" s="44">
        <f t="shared" si="83"/>
        <v>5942629</v>
      </c>
      <c r="W66" s="45">
        <f t="shared" si="83"/>
        <v>6327553</v>
      </c>
      <c r="X66" s="45">
        <f t="shared" si="83"/>
        <v>6679410</v>
      </c>
      <c r="Y66" s="291">
        <f t="shared" si="83"/>
        <v>7005209</v>
      </c>
      <c r="Z66" s="302">
        <f t="shared" si="83"/>
        <v>6835028</v>
      </c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3.5" customHeight="1" x14ac:dyDescent="0.2">
      <c r="A67" s="29" t="s">
        <v>56</v>
      </c>
      <c r="B67" s="25">
        <v>4707323</v>
      </c>
      <c r="C67" s="26">
        <v>5204309.7825300265</v>
      </c>
      <c r="D67" s="27">
        <v>5942629</v>
      </c>
      <c r="E67" s="28">
        <v>6327553</v>
      </c>
      <c r="F67" s="28">
        <v>6679410</v>
      </c>
      <c r="G67" s="55">
        <v>7005209</v>
      </c>
      <c r="H67" s="301">
        <v>6835028</v>
      </c>
      <c r="I67" s="285"/>
      <c r="J67" s="29" t="s">
        <v>56</v>
      </c>
      <c r="K67" s="74"/>
      <c r="L67" s="48"/>
      <c r="M67" s="75"/>
      <c r="N67" s="47"/>
      <c r="O67" s="47"/>
      <c r="P67" s="330"/>
      <c r="Q67" s="328"/>
      <c r="S67" s="29" t="s">
        <v>56</v>
      </c>
      <c r="T67" s="25">
        <f t="shared" ref="T67:Z68" si="84">+B67-K67</f>
        <v>4707323</v>
      </c>
      <c r="U67" s="26">
        <f t="shared" si="84"/>
        <v>5204309.7825300265</v>
      </c>
      <c r="V67" s="27">
        <f t="shared" si="84"/>
        <v>5942629</v>
      </c>
      <c r="W67" s="28">
        <f t="shared" si="84"/>
        <v>6327553</v>
      </c>
      <c r="X67" s="28">
        <f t="shared" si="84"/>
        <v>6679410</v>
      </c>
      <c r="Y67" s="55">
        <f t="shared" si="84"/>
        <v>7005209</v>
      </c>
      <c r="Z67" s="301">
        <f t="shared" si="84"/>
        <v>6835028</v>
      </c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4.25" customHeight="1" thickBot="1" x14ac:dyDescent="0.25">
      <c r="A68" s="77" t="s">
        <v>60</v>
      </c>
      <c r="B68" s="38">
        <v>37172</v>
      </c>
      <c r="C68" s="26">
        <v>47474</v>
      </c>
      <c r="D68" s="39">
        <v>45418</v>
      </c>
      <c r="E68" s="40">
        <v>46346</v>
      </c>
      <c r="F68" s="40">
        <v>46120</v>
      </c>
      <c r="G68" s="292">
        <v>44601</v>
      </c>
      <c r="H68" s="303">
        <v>42601</v>
      </c>
      <c r="I68" s="285"/>
      <c r="J68" s="77" t="s">
        <v>60</v>
      </c>
      <c r="K68" s="78"/>
      <c r="L68" s="48"/>
      <c r="M68" s="75"/>
      <c r="N68" s="47"/>
      <c r="O68" s="47"/>
      <c r="P68" s="330"/>
      <c r="Q68" s="328"/>
      <c r="S68" s="77" t="s">
        <v>60</v>
      </c>
      <c r="T68" s="38">
        <f t="shared" si="84"/>
        <v>37172</v>
      </c>
      <c r="U68" s="26">
        <f t="shared" si="84"/>
        <v>47474</v>
      </c>
      <c r="V68" s="39">
        <f t="shared" si="84"/>
        <v>45418</v>
      </c>
      <c r="W68" s="40">
        <f t="shared" si="84"/>
        <v>46346</v>
      </c>
      <c r="X68" s="40">
        <f t="shared" si="84"/>
        <v>46120</v>
      </c>
      <c r="Y68" s="292">
        <f t="shared" si="84"/>
        <v>44601</v>
      </c>
      <c r="Z68" s="303">
        <f t="shared" si="84"/>
        <v>42601</v>
      </c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4.25" customHeight="1" thickBot="1" x14ac:dyDescent="0.25">
      <c r="A69" s="79" t="s">
        <v>61</v>
      </c>
      <c r="B69" s="80">
        <f t="shared" ref="B69:G69" si="85">B37+B33+B28+B17+B5</f>
        <v>21063448.678000003</v>
      </c>
      <c r="C69" s="81">
        <f t="shared" si="85"/>
        <v>23661247.001570001</v>
      </c>
      <c r="D69" s="82">
        <f t="shared" si="85"/>
        <v>24823549</v>
      </c>
      <c r="E69" s="83">
        <f t="shared" si="85"/>
        <v>26190060</v>
      </c>
      <c r="F69" s="83">
        <f t="shared" si="85"/>
        <v>27198712</v>
      </c>
      <c r="G69" s="243">
        <f t="shared" si="85"/>
        <v>28115198</v>
      </c>
      <c r="H69" s="316">
        <f t="shared" ref="H69" si="86">H37+H33+H28+H17+H5</f>
        <v>29301862</v>
      </c>
      <c r="I69" s="285"/>
      <c r="J69" s="79" t="s">
        <v>61</v>
      </c>
      <c r="K69" s="80">
        <f t="shared" ref="K69:P69" si="87">+K5+K17+K28+K33+K37</f>
        <v>0</v>
      </c>
      <c r="L69" s="81">
        <f t="shared" si="87"/>
        <v>0</v>
      </c>
      <c r="M69" s="82">
        <f t="shared" si="87"/>
        <v>0</v>
      </c>
      <c r="N69" s="83">
        <f t="shared" si="87"/>
        <v>86513.606291675474</v>
      </c>
      <c r="O69" s="83">
        <f t="shared" si="87"/>
        <v>231732.6366397157</v>
      </c>
      <c r="P69" s="243">
        <f t="shared" si="87"/>
        <v>285891.4795047415</v>
      </c>
      <c r="Q69" s="316">
        <f t="shared" ref="Q69" si="88">+Q5+Q17+Q28+Q33+Q37</f>
        <v>410410.91544082662</v>
      </c>
      <c r="S69" s="79" t="s">
        <v>61</v>
      </c>
      <c r="T69" s="80">
        <f t="shared" ref="T69:Y69" si="89">+T37+T33+T28+T17+T5</f>
        <v>21063448.678000003</v>
      </c>
      <c r="U69" s="81">
        <f t="shared" si="89"/>
        <v>23661247.001570001</v>
      </c>
      <c r="V69" s="82">
        <f t="shared" si="89"/>
        <v>24823549</v>
      </c>
      <c r="W69" s="83">
        <f t="shared" si="89"/>
        <v>26103546.393708326</v>
      </c>
      <c r="X69" s="83">
        <f t="shared" si="89"/>
        <v>26966979.363360286</v>
      </c>
      <c r="Y69" s="243">
        <f t="shared" si="89"/>
        <v>27829306.520495258</v>
      </c>
      <c r="Z69" s="316">
        <f t="shared" ref="Z69" si="90">+Z37+Z33+Z28+Z17+Z5</f>
        <v>28891451.084559172</v>
      </c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3.5" customHeight="1" x14ac:dyDescent="0.2">
      <c r="A70" s="84" t="s">
        <v>62</v>
      </c>
      <c r="B70" s="85">
        <f>B9+B13+B16+B18+B19+B28+B46+B51+B53+B39+B38+B42+B43+B50</f>
        <v>16514067.188870002</v>
      </c>
      <c r="C70" s="86">
        <f>C9+C13+C16+C18+C19+C28+C46+C51+C53+C39+C38+C42+C43+C50</f>
        <v>18809098.778201919</v>
      </c>
      <c r="D70" s="87">
        <f>D9+D13+D16+D18+D19+D28+D46+D51+D53+D39+D38+D42+D43+D41+D50</f>
        <v>19985328</v>
      </c>
      <c r="E70" s="88">
        <f t="shared" ref="E70:H70" si="91">E9+E13+E16+E18+E19+E28+E46+E51+E53+E39+E38+E42+E43+E41+E50</f>
        <v>21133305</v>
      </c>
      <c r="F70" s="88">
        <f t="shared" si="91"/>
        <v>21575945</v>
      </c>
      <c r="G70" s="310">
        <f t="shared" si="91"/>
        <v>22186746</v>
      </c>
      <c r="H70" s="307">
        <f t="shared" si="91"/>
        <v>23033544</v>
      </c>
      <c r="I70" s="285"/>
      <c r="J70" s="84" t="s">
        <v>62</v>
      </c>
      <c r="K70" s="85">
        <f>K9+K13+K16+K18+K19+K28+K46+K51+K53+K39+K38+K42+K43</f>
        <v>0</v>
      </c>
      <c r="L70" s="86">
        <f t="shared" ref="L70" si="92">L9+L13+L16+L18+L19+L28+L46+L51+L53+L39+L38+L42+L43</f>
        <v>0</v>
      </c>
      <c r="M70" s="87">
        <f>M9+M13+M16+M18+M19+M28+M46+M51+M53+M39+M38+M42+M43+M50</f>
        <v>0</v>
      </c>
      <c r="N70" s="88">
        <f t="shared" ref="N70:Q70" si="93">N9+N13+N16+N18+N19+N28+N46+N51+N53+N39+N38+N42+N43+N50</f>
        <v>86513.606291675474</v>
      </c>
      <c r="O70" s="88">
        <f t="shared" si="93"/>
        <v>231732.6366397157</v>
      </c>
      <c r="P70" s="310">
        <f t="shared" si="93"/>
        <v>285891.4795047415</v>
      </c>
      <c r="Q70" s="307">
        <f t="shared" si="93"/>
        <v>410410.91544082662</v>
      </c>
      <c r="S70" s="84" t="s">
        <v>62</v>
      </c>
      <c r="T70" s="85">
        <f t="shared" ref="T70:Z76" si="94">+B70-K70</f>
        <v>16514067.188870002</v>
      </c>
      <c r="U70" s="86">
        <f t="shared" si="94"/>
        <v>18809098.778201919</v>
      </c>
      <c r="V70" s="87">
        <f t="shared" si="94"/>
        <v>19985328</v>
      </c>
      <c r="W70" s="88">
        <f t="shared" si="94"/>
        <v>21046791.393708326</v>
      </c>
      <c r="X70" s="88">
        <f t="shared" si="94"/>
        <v>21344212.363360286</v>
      </c>
      <c r="Y70" s="310">
        <f t="shared" si="94"/>
        <v>21900854.520495258</v>
      </c>
      <c r="Z70" s="307">
        <f t="shared" si="94"/>
        <v>22623133.084559172</v>
      </c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3.5" customHeight="1" x14ac:dyDescent="0.2">
      <c r="A71" s="84" t="s">
        <v>63</v>
      </c>
      <c r="B71" s="85">
        <f>+B60</f>
        <v>33217.215609999999</v>
      </c>
      <c r="C71" s="86">
        <f t="shared" ref="C71:H71" si="95">0+C56</f>
        <v>35083.258679999999</v>
      </c>
      <c r="D71" s="87">
        <f t="shared" si="95"/>
        <v>37008</v>
      </c>
      <c r="E71" s="88">
        <f t="shared" si="95"/>
        <v>39054</v>
      </c>
      <c r="F71" s="88">
        <f t="shared" si="95"/>
        <v>40971</v>
      </c>
      <c r="G71" s="310">
        <f t="shared" si="95"/>
        <v>42894</v>
      </c>
      <c r="H71" s="307">
        <f t="shared" si="95"/>
        <v>45005</v>
      </c>
      <c r="I71" s="285"/>
      <c r="J71" s="84" t="s">
        <v>63</v>
      </c>
      <c r="K71" s="85">
        <f>+K60</f>
        <v>0</v>
      </c>
      <c r="L71" s="86">
        <f t="shared" ref="L71:Q71" si="96">0+L56</f>
        <v>0</v>
      </c>
      <c r="M71" s="87">
        <f t="shared" si="96"/>
        <v>0</v>
      </c>
      <c r="N71" s="88">
        <f t="shared" si="96"/>
        <v>0</v>
      </c>
      <c r="O71" s="88">
        <f t="shared" si="96"/>
        <v>0</v>
      </c>
      <c r="P71" s="310">
        <f t="shared" si="96"/>
        <v>0</v>
      </c>
      <c r="Q71" s="307">
        <f t="shared" si="96"/>
        <v>0</v>
      </c>
      <c r="S71" s="84" t="s">
        <v>63</v>
      </c>
      <c r="T71" s="85">
        <f t="shared" si="94"/>
        <v>33217.215609999999</v>
      </c>
      <c r="U71" s="86">
        <f t="shared" si="94"/>
        <v>35083.258679999999</v>
      </c>
      <c r="V71" s="87">
        <f t="shared" si="94"/>
        <v>37008</v>
      </c>
      <c r="W71" s="88">
        <f t="shared" si="94"/>
        <v>39054</v>
      </c>
      <c r="X71" s="88">
        <f t="shared" si="94"/>
        <v>40971</v>
      </c>
      <c r="Y71" s="310">
        <f t="shared" si="94"/>
        <v>42894</v>
      </c>
      <c r="Z71" s="307">
        <f t="shared" si="94"/>
        <v>45005</v>
      </c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3.5" customHeight="1" x14ac:dyDescent="0.2">
      <c r="A72" s="24" t="s">
        <v>64</v>
      </c>
      <c r="B72" s="85">
        <f t="shared" ref="B72:C72" si="97">B40+B41-B71+B56</f>
        <v>93458.933479999905</v>
      </c>
      <c r="C72" s="86">
        <f t="shared" si="97"/>
        <v>101519</v>
      </c>
      <c r="D72" s="87">
        <v>0</v>
      </c>
      <c r="E72" s="88">
        <v>0</v>
      </c>
      <c r="F72" s="88">
        <v>0</v>
      </c>
      <c r="G72" s="310">
        <v>0</v>
      </c>
      <c r="H72" s="307">
        <v>0</v>
      </c>
      <c r="I72" s="285"/>
      <c r="J72" s="24" t="s">
        <v>64</v>
      </c>
      <c r="K72" s="85">
        <f t="shared" ref="K72:M72" si="98">K40+K41-K71+K56</f>
        <v>0</v>
      </c>
      <c r="L72" s="86">
        <f t="shared" si="98"/>
        <v>0</v>
      </c>
      <c r="M72" s="87">
        <f t="shared" si="98"/>
        <v>0</v>
      </c>
      <c r="N72" s="88">
        <v>0</v>
      </c>
      <c r="O72" s="88">
        <v>0</v>
      </c>
      <c r="P72" s="310">
        <v>0</v>
      </c>
      <c r="Q72" s="307">
        <v>0</v>
      </c>
      <c r="S72" s="24" t="s">
        <v>64</v>
      </c>
      <c r="T72" s="85">
        <f t="shared" si="94"/>
        <v>93458.933479999905</v>
      </c>
      <c r="U72" s="86">
        <f t="shared" si="94"/>
        <v>101519</v>
      </c>
      <c r="V72" s="87">
        <f t="shared" si="94"/>
        <v>0</v>
      </c>
      <c r="W72" s="88">
        <f t="shared" si="94"/>
        <v>0</v>
      </c>
      <c r="X72" s="88">
        <f t="shared" si="94"/>
        <v>0</v>
      </c>
      <c r="Y72" s="310">
        <f t="shared" si="94"/>
        <v>0</v>
      </c>
      <c r="Z72" s="307">
        <f t="shared" si="94"/>
        <v>0</v>
      </c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3.5" customHeight="1" x14ac:dyDescent="0.2">
      <c r="A73" s="24" t="s">
        <v>65</v>
      </c>
      <c r="B73" s="85">
        <f>B10+B35+B34+B47+B54+B14</f>
        <v>3236130.8835800006</v>
      </c>
      <c r="C73" s="86">
        <f t="shared" ref="C73:G73" si="99">C10+C35+C34+C47+C54+C14</f>
        <v>3485712.1229096581</v>
      </c>
      <c r="D73" s="87">
        <f t="shared" si="99"/>
        <v>3631861</v>
      </c>
      <c r="E73" s="88">
        <f t="shared" si="99"/>
        <v>3801062</v>
      </c>
      <c r="F73" s="88">
        <f t="shared" si="99"/>
        <v>4204454</v>
      </c>
      <c r="G73" s="310">
        <f t="shared" si="99"/>
        <v>4423656</v>
      </c>
      <c r="H73" s="307">
        <f t="shared" ref="H73" si="100">H10+H35+H34+H47+H54+H14</f>
        <v>4666024</v>
      </c>
      <c r="I73" s="285"/>
      <c r="J73" s="24" t="s">
        <v>65</v>
      </c>
      <c r="K73" s="85">
        <f>K10+K35+K34+K47+K54+K14</f>
        <v>0</v>
      </c>
      <c r="L73" s="86">
        <f t="shared" ref="L73:P73" si="101">L10+L35+L34+L47+L54+L14</f>
        <v>0</v>
      </c>
      <c r="M73" s="87">
        <f t="shared" si="101"/>
        <v>0</v>
      </c>
      <c r="N73" s="88">
        <f t="shared" si="101"/>
        <v>0</v>
      </c>
      <c r="O73" s="88">
        <f t="shared" si="101"/>
        <v>0</v>
      </c>
      <c r="P73" s="310">
        <f t="shared" si="101"/>
        <v>0</v>
      </c>
      <c r="Q73" s="307">
        <f t="shared" ref="Q73" si="102">Q10+Q35+Q34+Q47+Q54+Q14</f>
        <v>0</v>
      </c>
      <c r="S73" s="24" t="s">
        <v>65</v>
      </c>
      <c r="T73" s="85">
        <f t="shared" si="94"/>
        <v>3236130.8835800006</v>
      </c>
      <c r="U73" s="86">
        <f t="shared" si="94"/>
        <v>3485712.1229096581</v>
      </c>
      <c r="V73" s="87">
        <f t="shared" si="94"/>
        <v>3631861</v>
      </c>
      <c r="W73" s="88">
        <f t="shared" si="94"/>
        <v>3801062</v>
      </c>
      <c r="X73" s="88">
        <f t="shared" si="94"/>
        <v>4204454</v>
      </c>
      <c r="Y73" s="310">
        <f t="shared" si="94"/>
        <v>4423656</v>
      </c>
      <c r="Z73" s="307">
        <f t="shared" si="94"/>
        <v>4666024</v>
      </c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3.5" customHeight="1" x14ac:dyDescent="0.2">
      <c r="A74" s="24" t="s">
        <v>66</v>
      </c>
      <c r="B74" s="85">
        <f>B11+B36+B55+B15</f>
        <v>1080230.5161900001</v>
      </c>
      <c r="C74" s="86">
        <f t="shared" ref="C74:G74" si="103">C11+C36+C55+C15</f>
        <v>1154414.514378425</v>
      </c>
      <c r="D74" s="87">
        <f t="shared" si="103"/>
        <v>1136644</v>
      </c>
      <c r="E74" s="88">
        <f t="shared" si="103"/>
        <v>1199464</v>
      </c>
      <c r="F74" s="88">
        <f t="shared" si="103"/>
        <v>1359661</v>
      </c>
      <c r="G74" s="310">
        <f t="shared" si="103"/>
        <v>1443659</v>
      </c>
      <c r="H74" s="307">
        <f t="shared" ref="H74" si="104">H11+H36+H55+H15</f>
        <v>1538403</v>
      </c>
      <c r="I74" s="285"/>
      <c r="J74" s="24" t="s">
        <v>66</v>
      </c>
      <c r="K74" s="85">
        <f>K11+K36+K55+K15</f>
        <v>0</v>
      </c>
      <c r="L74" s="86">
        <f t="shared" ref="L74:P74" si="105">L11+L36+L55+L15</f>
        <v>0</v>
      </c>
      <c r="M74" s="87">
        <f t="shared" si="105"/>
        <v>0</v>
      </c>
      <c r="N74" s="88">
        <f t="shared" si="105"/>
        <v>0</v>
      </c>
      <c r="O74" s="88">
        <f t="shared" si="105"/>
        <v>0</v>
      </c>
      <c r="P74" s="310">
        <f t="shared" si="105"/>
        <v>0</v>
      </c>
      <c r="Q74" s="307">
        <f t="shared" ref="Q74" si="106">Q11+Q36+Q55+Q15</f>
        <v>0</v>
      </c>
      <c r="S74" s="24" t="s">
        <v>66</v>
      </c>
      <c r="T74" s="85">
        <f t="shared" si="94"/>
        <v>1080230.5161900001</v>
      </c>
      <c r="U74" s="86">
        <f t="shared" si="94"/>
        <v>1154414.514378425</v>
      </c>
      <c r="V74" s="87">
        <f t="shared" si="94"/>
        <v>1136644</v>
      </c>
      <c r="W74" s="88">
        <f t="shared" si="94"/>
        <v>1199464</v>
      </c>
      <c r="X74" s="88">
        <f t="shared" si="94"/>
        <v>1359661</v>
      </c>
      <c r="Y74" s="310">
        <f t="shared" si="94"/>
        <v>1443659</v>
      </c>
      <c r="Z74" s="307">
        <f t="shared" si="94"/>
        <v>1538403</v>
      </c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3.5" customHeight="1" x14ac:dyDescent="0.2">
      <c r="A75" s="24" t="s">
        <v>67</v>
      </c>
      <c r="B75" s="85">
        <f t="shared" ref="B75:G75" si="107">B44</f>
        <v>74305.482000000004</v>
      </c>
      <c r="C75" s="86">
        <f t="shared" si="107"/>
        <v>44589.589529999997</v>
      </c>
      <c r="D75" s="87">
        <f t="shared" si="107"/>
        <v>1350</v>
      </c>
      <c r="E75" s="88">
        <f t="shared" si="107"/>
        <v>0</v>
      </c>
      <c r="F75" s="88">
        <f t="shared" si="107"/>
        <v>0</v>
      </c>
      <c r="G75" s="310">
        <f t="shared" si="107"/>
        <v>0</v>
      </c>
      <c r="H75" s="307">
        <f t="shared" ref="H75" si="108">H44</f>
        <v>0</v>
      </c>
      <c r="I75" s="285"/>
      <c r="J75" s="24" t="s">
        <v>67</v>
      </c>
      <c r="K75" s="85">
        <f t="shared" ref="K75:P75" si="109">K44</f>
        <v>0</v>
      </c>
      <c r="L75" s="86">
        <f t="shared" si="109"/>
        <v>0</v>
      </c>
      <c r="M75" s="87">
        <f t="shared" si="109"/>
        <v>0</v>
      </c>
      <c r="N75" s="88">
        <f t="shared" si="109"/>
        <v>0</v>
      </c>
      <c r="O75" s="88">
        <f t="shared" si="109"/>
        <v>0</v>
      </c>
      <c r="P75" s="310">
        <f t="shared" si="109"/>
        <v>0</v>
      </c>
      <c r="Q75" s="307">
        <f t="shared" ref="Q75" si="110">Q44</f>
        <v>0</v>
      </c>
      <c r="S75" s="24" t="s">
        <v>67</v>
      </c>
      <c r="T75" s="85">
        <f t="shared" si="94"/>
        <v>74305.482000000004</v>
      </c>
      <c r="U75" s="86">
        <f t="shared" si="94"/>
        <v>44589.589529999997</v>
      </c>
      <c r="V75" s="87">
        <f t="shared" si="94"/>
        <v>1350</v>
      </c>
      <c r="W75" s="88">
        <f t="shared" si="94"/>
        <v>0</v>
      </c>
      <c r="X75" s="88">
        <f t="shared" si="94"/>
        <v>0</v>
      </c>
      <c r="Y75" s="310">
        <f t="shared" si="94"/>
        <v>0</v>
      </c>
      <c r="Z75" s="307">
        <f t="shared" si="94"/>
        <v>0</v>
      </c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3.5" customHeight="1" x14ac:dyDescent="0.2">
      <c r="A76" s="24" t="s">
        <v>68</v>
      </c>
      <c r="B76" s="85">
        <f t="shared" ref="B76:G76" si="111">B49+B48</f>
        <v>32038.458269999999</v>
      </c>
      <c r="C76" s="86">
        <f t="shared" si="111"/>
        <v>30829.737870000001</v>
      </c>
      <c r="D76" s="87">
        <f t="shared" si="111"/>
        <v>31358</v>
      </c>
      <c r="E76" s="88">
        <f t="shared" si="111"/>
        <v>17175</v>
      </c>
      <c r="F76" s="88">
        <f t="shared" si="111"/>
        <v>17681</v>
      </c>
      <c r="G76" s="310">
        <f t="shared" si="111"/>
        <v>18243</v>
      </c>
      <c r="H76" s="307">
        <f t="shared" ref="H76" si="112">H49+H48</f>
        <v>18886</v>
      </c>
      <c r="I76" s="285"/>
      <c r="J76" s="24" t="s">
        <v>68</v>
      </c>
      <c r="K76" s="85">
        <f t="shared" ref="K76:P76" si="113">K49+K48</f>
        <v>0</v>
      </c>
      <c r="L76" s="86">
        <f t="shared" si="113"/>
        <v>0</v>
      </c>
      <c r="M76" s="87">
        <f t="shared" si="113"/>
        <v>0</v>
      </c>
      <c r="N76" s="88">
        <f t="shared" si="113"/>
        <v>0</v>
      </c>
      <c r="O76" s="88">
        <f t="shared" si="113"/>
        <v>0</v>
      </c>
      <c r="P76" s="310">
        <f t="shared" si="113"/>
        <v>0</v>
      </c>
      <c r="Q76" s="307">
        <f t="shared" ref="Q76" si="114">Q49+Q48</f>
        <v>0</v>
      </c>
      <c r="S76" s="24" t="s">
        <v>68</v>
      </c>
      <c r="T76" s="85">
        <f t="shared" si="94"/>
        <v>32038.458269999999</v>
      </c>
      <c r="U76" s="86">
        <f t="shared" si="94"/>
        <v>30829.737870000001</v>
      </c>
      <c r="V76" s="87">
        <f t="shared" si="94"/>
        <v>31358</v>
      </c>
      <c r="W76" s="88">
        <f t="shared" si="94"/>
        <v>17175</v>
      </c>
      <c r="X76" s="88">
        <f t="shared" si="94"/>
        <v>17681</v>
      </c>
      <c r="Y76" s="310">
        <f t="shared" si="94"/>
        <v>18243</v>
      </c>
      <c r="Z76" s="307">
        <f t="shared" si="94"/>
        <v>18886</v>
      </c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4.25" customHeight="1" thickBot="1" x14ac:dyDescent="0.25">
      <c r="A77" s="89" t="s">
        <v>69</v>
      </c>
      <c r="B77" s="50">
        <f t="shared" ref="B77:G77" si="115">B61</f>
        <v>14174045.347813969</v>
      </c>
      <c r="C77" s="90">
        <f t="shared" si="115"/>
        <v>15340056.708080027</v>
      </c>
      <c r="D77" s="91">
        <f t="shared" si="115"/>
        <v>17046869</v>
      </c>
      <c r="E77" s="92">
        <f t="shared" si="115"/>
        <v>18126562</v>
      </c>
      <c r="F77" s="92">
        <f t="shared" si="115"/>
        <v>19093049</v>
      </c>
      <c r="G77" s="321">
        <f t="shared" si="115"/>
        <v>20027950</v>
      </c>
      <c r="H77" s="317">
        <f t="shared" ref="H77" si="116">H61</f>
        <v>20394759</v>
      </c>
      <c r="I77" s="285"/>
      <c r="J77" s="89" t="s">
        <v>69</v>
      </c>
      <c r="K77" s="93">
        <f t="shared" ref="K77:P77" si="117">K61</f>
        <v>0</v>
      </c>
      <c r="L77" s="90">
        <f t="shared" si="117"/>
        <v>0</v>
      </c>
      <c r="M77" s="91">
        <f t="shared" si="117"/>
        <v>-16702.37</v>
      </c>
      <c r="N77" s="92">
        <f t="shared" si="117"/>
        <v>0</v>
      </c>
      <c r="O77" s="92">
        <f t="shared" si="117"/>
        <v>0</v>
      </c>
      <c r="P77" s="321">
        <f t="shared" si="117"/>
        <v>0</v>
      </c>
      <c r="Q77" s="317">
        <f t="shared" ref="Q77" si="118">Q61</f>
        <v>0</v>
      </c>
      <c r="S77" s="89" t="s">
        <v>69</v>
      </c>
      <c r="T77" s="50">
        <f t="shared" ref="T77:Y77" si="119">T61</f>
        <v>14174045.347813969</v>
      </c>
      <c r="U77" s="90">
        <f t="shared" si="119"/>
        <v>15340056.708080027</v>
      </c>
      <c r="V77" s="91">
        <f t="shared" si="119"/>
        <v>17063571.369999997</v>
      </c>
      <c r="W77" s="92">
        <f t="shared" si="119"/>
        <v>18126562</v>
      </c>
      <c r="X77" s="92">
        <f t="shared" si="119"/>
        <v>19093049</v>
      </c>
      <c r="Y77" s="321">
        <f t="shared" si="119"/>
        <v>20027950</v>
      </c>
      <c r="Z77" s="317">
        <f t="shared" ref="Z77" si="120">Z61</f>
        <v>20394759</v>
      </c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4.25" customHeight="1" thickBot="1" x14ac:dyDescent="0.25">
      <c r="A78" s="94" t="s">
        <v>70</v>
      </c>
      <c r="B78" s="80">
        <f t="shared" ref="B78:G78" si="121">B69+B77</f>
        <v>35237494.025813974</v>
      </c>
      <c r="C78" s="95">
        <f t="shared" si="121"/>
        <v>39001303.709650025</v>
      </c>
      <c r="D78" s="82">
        <f t="shared" si="121"/>
        <v>41870418</v>
      </c>
      <c r="E78" s="83">
        <f t="shared" si="121"/>
        <v>44316622</v>
      </c>
      <c r="F78" s="83">
        <f t="shared" si="121"/>
        <v>46291761</v>
      </c>
      <c r="G78" s="243">
        <f t="shared" si="121"/>
        <v>48143148</v>
      </c>
      <c r="H78" s="316">
        <f t="shared" ref="H78" si="122">H69+H77</f>
        <v>49696621</v>
      </c>
      <c r="I78" s="285"/>
      <c r="J78" s="94" t="s">
        <v>70</v>
      </c>
      <c r="K78" s="80">
        <f t="shared" ref="K78:P78" si="123">+K77+K69</f>
        <v>0</v>
      </c>
      <c r="L78" s="81">
        <f t="shared" si="123"/>
        <v>0</v>
      </c>
      <c r="M78" s="82">
        <f t="shared" si="123"/>
        <v>-16702.37</v>
      </c>
      <c r="N78" s="83">
        <f t="shared" si="123"/>
        <v>86513.606291675474</v>
      </c>
      <c r="O78" s="83">
        <f t="shared" si="123"/>
        <v>231732.6366397157</v>
      </c>
      <c r="P78" s="243">
        <f t="shared" si="123"/>
        <v>285891.4795047415</v>
      </c>
      <c r="Q78" s="316">
        <f t="shared" ref="Q78" si="124">+Q77+Q69</f>
        <v>410410.91544082662</v>
      </c>
      <c r="S78" s="94" t="s">
        <v>70</v>
      </c>
      <c r="T78" s="80">
        <f t="shared" ref="T78:Y78" si="125">+T77+T69</f>
        <v>35237494.025813974</v>
      </c>
      <c r="U78" s="81">
        <f t="shared" si="125"/>
        <v>39001303.709650025</v>
      </c>
      <c r="V78" s="82">
        <f t="shared" si="125"/>
        <v>41887120.369999997</v>
      </c>
      <c r="W78" s="83">
        <f t="shared" si="125"/>
        <v>44230108.393708326</v>
      </c>
      <c r="X78" s="83">
        <f t="shared" si="125"/>
        <v>46060028.363360286</v>
      </c>
      <c r="Y78" s="243">
        <f t="shared" si="125"/>
        <v>47857256.520495258</v>
      </c>
      <c r="Z78" s="316">
        <f t="shared" ref="Z78" si="126">+Z77+Z69</f>
        <v>49286210.084559172</v>
      </c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s="96" customFormat="1" ht="13.5" customHeight="1" thickBot="1" x14ac:dyDescent="0.25">
      <c r="A79" s="97"/>
      <c r="B79" s="233"/>
      <c r="C79" s="233"/>
      <c r="D79" s="233"/>
      <c r="E79" s="233"/>
      <c r="F79" s="233"/>
      <c r="G79" s="233"/>
      <c r="H79" s="233"/>
      <c r="I79" s="46"/>
      <c r="J79" s="97"/>
      <c r="K79" s="98"/>
      <c r="L79" s="98"/>
      <c r="M79" s="98"/>
      <c r="N79" s="98"/>
      <c r="O79" s="98"/>
      <c r="P79" s="98"/>
      <c r="Q79" s="98"/>
      <c r="S79" s="97"/>
      <c r="T79" s="226"/>
      <c r="U79" s="226"/>
      <c r="V79" s="226"/>
      <c r="W79" s="226"/>
      <c r="X79" s="226"/>
      <c r="Y79" s="226"/>
      <c r="Z79" s="226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4.25" customHeight="1" thickBot="1" x14ac:dyDescent="0.25">
      <c r="A80" s="100" t="s">
        <v>71</v>
      </c>
      <c r="B80" s="101">
        <f t="shared" ref="B80:G80" si="127">SUM(B81:B82)</f>
        <v>87993.031049999991</v>
      </c>
      <c r="C80" s="102">
        <f t="shared" si="127"/>
        <v>100869.76809</v>
      </c>
      <c r="D80" s="103">
        <f t="shared" si="127"/>
        <v>106830</v>
      </c>
      <c r="E80" s="104">
        <f t="shared" si="127"/>
        <v>112211</v>
      </c>
      <c r="F80" s="104">
        <f t="shared" si="127"/>
        <v>125019</v>
      </c>
      <c r="G80" s="202">
        <f t="shared" si="127"/>
        <v>131921</v>
      </c>
      <c r="H80" s="333">
        <f t="shared" ref="H80" si="128">SUM(H81:H82)</f>
        <v>139016</v>
      </c>
      <c r="J80" s="100" t="s">
        <v>71</v>
      </c>
      <c r="K80" s="101">
        <f t="shared" ref="K80:P80" si="129">+K81+K82</f>
        <v>0</v>
      </c>
      <c r="L80" s="103">
        <f t="shared" si="129"/>
        <v>0</v>
      </c>
      <c r="M80" s="104">
        <f t="shared" si="129"/>
        <v>0</v>
      </c>
      <c r="N80" s="104">
        <f t="shared" si="129"/>
        <v>0</v>
      </c>
      <c r="O80" s="104">
        <f t="shared" si="129"/>
        <v>0</v>
      </c>
      <c r="P80" s="202">
        <f t="shared" si="129"/>
        <v>0</v>
      </c>
      <c r="Q80" s="333">
        <f t="shared" ref="Q80" si="130">+Q81+Q82</f>
        <v>0</v>
      </c>
      <c r="S80" s="105" t="s">
        <v>71</v>
      </c>
      <c r="T80" s="106">
        <f t="shared" ref="T80:Z82" si="131">+B80-K80</f>
        <v>87993.031049999991</v>
      </c>
      <c r="U80" s="107">
        <f t="shared" si="131"/>
        <v>100869.76809</v>
      </c>
      <c r="V80" s="108">
        <f t="shared" si="131"/>
        <v>106830</v>
      </c>
      <c r="W80" s="108">
        <f t="shared" si="131"/>
        <v>112211</v>
      </c>
      <c r="X80" s="108">
        <f t="shared" si="131"/>
        <v>125019</v>
      </c>
      <c r="Y80" s="346">
        <f t="shared" si="131"/>
        <v>131921</v>
      </c>
      <c r="Z80" s="342">
        <f t="shared" si="131"/>
        <v>139016</v>
      </c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3.5" customHeight="1" x14ac:dyDescent="0.2">
      <c r="A81" s="110" t="s">
        <v>72</v>
      </c>
      <c r="B81" s="111">
        <v>42860.262529999993</v>
      </c>
      <c r="C81" s="112">
        <v>47964.618560000003</v>
      </c>
      <c r="D81" s="113">
        <v>47423</v>
      </c>
      <c r="E81" s="114">
        <v>47571</v>
      </c>
      <c r="F81" s="114">
        <v>56445</v>
      </c>
      <c r="G81" s="336">
        <v>60541</v>
      </c>
      <c r="H81" s="334">
        <v>64686</v>
      </c>
      <c r="J81" s="110" t="s">
        <v>72</v>
      </c>
      <c r="K81" s="111"/>
      <c r="L81" s="114"/>
      <c r="M81" s="114"/>
      <c r="N81" s="114"/>
      <c r="O81" s="114"/>
      <c r="P81" s="336"/>
      <c r="Q81" s="334"/>
      <c r="S81" s="115" t="s">
        <v>72</v>
      </c>
      <c r="T81" s="49">
        <f t="shared" si="131"/>
        <v>42860.262529999993</v>
      </c>
      <c r="U81" s="37">
        <f t="shared" si="131"/>
        <v>47964.618560000003</v>
      </c>
      <c r="V81" s="116">
        <f t="shared" si="131"/>
        <v>47423</v>
      </c>
      <c r="W81" s="116">
        <f t="shared" si="131"/>
        <v>47571</v>
      </c>
      <c r="X81" s="116">
        <f t="shared" si="131"/>
        <v>56445</v>
      </c>
      <c r="Y81" s="347">
        <f t="shared" si="131"/>
        <v>60541</v>
      </c>
      <c r="Z81" s="343">
        <f t="shared" si="131"/>
        <v>64686</v>
      </c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4.25" customHeight="1" thickBot="1" x14ac:dyDescent="0.25">
      <c r="A82" s="117" t="s">
        <v>73</v>
      </c>
      <c r="B82" s="118">
        <v>45132.768520000005</v>
      </c>
      <c r="C82" s="119">
        <v>52905.149529999995</v>
      </c>
      <c r="D82" s="120">
        <v>59407</v>
      </c>
      <c r="E82" s="121">
        <v>64640</v>
      </c>
      <c r="F82" s="121">
        <v>68574</v>
      </c>
      <c r="G82" s="337">
        <v>71380</v>
      </c>
      <c r="H82" s="335">
        <v>74330</v>
      </c>
      <c r="J82" s="117" t="s">
        <v>73</v>
      </c>
      <c r="K82" s="118"/>
      <c r="L82" s="121"/>
      <c r="M82" s="121"/>
      <c r="N82" s="121"/>
      <c r="O82" s="121"/>
      <c r="P82" s="337"/>
      <c r="Q82" s="335"/>
      <c r="S82" s="117" t="s">
        <v>73</v>
      </c>
      <c r="T82" s="122">
        <f t="shared" si="131"/>
        <v>45132.768520000005</v>
      </c>
      <c r="U82" s="123">
        <f t="shared" si="131"/>
        <v>52905.149529999995</v>
      </c>
      <c r="V82" s="124">
        <f t="shared" si="131"/>
        <v>59407</v>
      </c>
      <c r="W82" s="124">
        <f t="shared" si="131"/>
        <v>64640</v>
      </c>
      <c r="X82" s="124">
        <f t="shared" si="131"/>
        <v>68574</v>
      </c>
      <c r="Y82" s="348">
        <f t="shared" si="131"/>
        <v>71380</v>
      </c>
      <c r="Z82" s="344">
        <f t="shared" si="131"/>
        <v>74330</v>
      </c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7.25" customHeight="1" thickBot="1" x14ac:dyDescent="0.35">
      <c r="A83" s="125"/>
      <c r="B83" s="278"/>
      <c r="C83" s="278"/>
      <c r="D83" s="278"/>
      <c r="E83" s="278"/>
      <c r="F83" s="278"/>
      <c r="G83" s="278"/>
      <c r="H83" s="278"/>
      <c r="J83" s="125"/>
      <c r="S83" s="127"/>
      <c r="T83" s="128"/>
      <c r="U83" s="128"/>
      <c r="V83" s="129"/>
      <c r="W83" s="129"/>
      <c r="X83" s="129"/>
      <c r="Y83" s="129"/>
      <c r="Z83" s="129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s="130" customFormat="1" ht="14.25" customHeight="1" thickBot="1" x14ac:dyDescent="0.25">
      <c r="A84" s="105" t="s">
        <v>74</v>
      </c>
      <c r="B84" s="131">
        <v>1095896.4065660317</v>
      </c>
      <c r="C84" s="132">
        <v>1201647.102872381</v>
      </c>
      <c r="D84" s="133">
        <v>1001167</v>
      </c>
      <c r="E84" s="134">
        <v>1108731</v>
      </c>
      <c r="F84" s="135">
        <v>1201569</v>
      </c>
      <c r="G84" s="132">
        <v>1250447</v>
      </c>
      <c r="H84" s="132">
        <v>1323218</v>
      </c>
      <c r="J84" s="105" t="s">
        <v>74</v>
      </c>
      <c r="K84" s="135"/>
      <c r="L84" s="131"/>
      <c r="M84" s="136"/>
      <c r="N84" s="134"/>
      <c r="O84" s="135"/>
      <c r="P84" s="136"/>
      <c r="Q84" s="323"/>
      <c r="S84" s="105" t="s">
        <v>74</v>
      </c>
      <c r="T84" s="135">
        <f t="shared" ref="T84:Z84" si="132">+B84-K84</f>
        <v>1095896.4065660317</v>
      </c>
      <c r="U84" s="131">
        <f t="shared" si="132"/>
        <v>1201647.102872381</v>
      </c>
      <c r="V84" s="136">
        <f t="shared" si="132"/>
        <v>1001167</v>
      </c>
      <c r="W84" s="134">
        <f t="shared" si="132"/>
        <v>1108731</v>
      </c>
      <c r="X84" s="135">
        <f t="shared" si="132"/>
        <v>1201569</v>
      </c>
      <c r="Y84" s="136">
        <f t="shared" si="132"/>
        <v>1250447</v>
      </c>
      <c r="Z84" s="323">
        <f t="shared" si="132"/>
        <v>1323218</v>
      </c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4.25" customHeight="1" thickBot="1" x14ac:dyDescent="0.3">
      <c r="B85" s="279"/>
      <c r="C85" s="279"/>
      <c r="D85" s="279"/>
      <c r="E85" s="279"/>
      <c r="F85" s="279"/>
      <c r="G85" s="279"/>
      <c r="H85" s="279"/>
      <c r="T85" s="138"/>
      <c r="U85" s="138"/>
      <c r="V85" s="22"/>
      <c r="W85" s="22"/>
      <c r="X85" s="22"/>
      <c r="Y85" s="22"/>
      <c r="Z85" s="22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3.5" customHeight="1" x14ac:dyDescent="0.2">
      <c r="A86" s="139" t="s">
        <v>75</v>
      </c>
      <c r="B86" s="140">
        <f t="shared" ref="B86:H86" si="133">SUM(B87,B90,B93)</f>
        <v>509398.57882000005</v>
      </c>
      <c r="C86" s="144">
        <f t="shared" si="133"/>
        <v>1253227.4300845426</v>
      </c>
      <c r="D86" s="142">
        <f t="shared" si="133"/>
        <v>1286819</v>
      </c>
      <c r="E86" s="141">
        <f t="shared" si="133"/>
        <v>931843</v>
      </c>
      <c r="F86" s="143">
        <f t="shared" si="133"/>
        <v>951293</v>
      </c>
      <c r="G86" s="141">
        <f t="shared" si="133"/>
        <v>969777</v>
      </c>
      <c r="H86" s="326">
        <f t="shared" si="133"/>
        <v>972278</v>
      </c>
      <c r="J86" s="139" t="s">
        <v>75</v>
      </c>
      <c r="K86" s="140">
        <f t="shared" ref="K86:P86" si="134">SUM(K87,K90,K93)</f>
        <v>0</v>
      </c>
      <c r="L86" s="141">
        <f t="shared" si="134"/>
        <v>0</v>
      </c>
      <c r="M86" s="142">
        <f t="shared" si="134"/>
        <v>0</v>
      </c>
      <c r="N86" s="141">
        <f t="shared" si="134"/>
        <v>0</v>
      </c>
      <c r="O86" s="143">
        <f t="shared" si="134"/>
        <v>0</v>
      </c>
      <c r="P86" s="141">
        <f t="shared" si="134"/>
        <v>0</v>
      </c>
      <c r="Q86" s="326">
        <f t="shared" ref="Q86" si="135">SUM(Q87,Q90,Q93)</f>
        <v>0</v>
      </c>
      <c r="S86" s="139" t="s">
        <v>75</v>
      </c>
      <c r="T86" s="140">
        <f t="shared" ref="T86:Y86" si="136">SUM(T87,T90,T93)</f>
        <v>509398.57882000005</v>
      </c>
      <c r="U86" s="141">
        <f t="shared" si="136"/>
        <v>1253227.4300845426</v>
      </c>
      <c r="V86" s="142">
        <f t="shared" si="136"/>
        <v>1286819</v>
      </c>
      <c r="W86" s="141">
        <f t="shared" si="136"/>
        <v>931843</v>
      </c>
      <c r="X86" s="143">
        <f t="shared" si="136"/>
        <v>951293</v>
      </c>
      <c r="Y86" s="141">
        <f t="shared" si="136"/>
        <v>969777</v>
      </c>
      <c r="Z86" s="326">
        <f t="shared" ref="Z86" si="137">SUM(Z87,Z90,Z93)</f>
        <v>972278</v>
      </c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3.5" customHeight="1" x14ac:dyDescent="0.25">
      <c r="A87" s="145" t="s">
        <v>76</v>
      </c>
      <c r="B87" s="146">
        <v>2.7325899999999996</v>
      </c>
      <c r="C87" s="147">
        <v>-3.0000000000000027E-2</v>
      </c>
      <c r="D87" s="148">
        <v>0</v>
      </c>
      <c r="E87" s="149">
        <v>0</v>
      </c>
      <c r="F87" s="150">
        <v>0</v>
      </c>
      <c r="G87" s="149">
        <v>0</v>
      </c>
      <c r="H87" s="327">
        <v>0</v>
      </c>
      <c r="J87" s="145" t="s">
        <v>76</v>
      </c>
      <c r="K87" s="146">
        <f t="shared" ref="K87:P87" si="138">SUM(K88:K89)</f>
        <v>0</v>
      </c>
      <c r="L87" s="149">
        <f t="shared" si="138"/>
        <v>0</v>
      </c>
      <c r="M87" s="148">
        <f t="shared" si="138"/>
        <v>0</v>
      </c>
      <c r="N87" s="149">
        <f t="shared" si="138"/>
        <v>0</v>
      </c>
      <c r="O87" s="150">
        <f t="shared" si="138"/>
        <v>0</v>
      </c>
      <c r="P87" s="149">
        <f t="shared" si="138"/>
        <v>0</v>
      </c>
      <c r="Q87" s="327">
        <f t="shared" ref="Q87" si="139">SUM(Q88:Q89)</f>
        <v>0</v>
      </c>
      <c r="S87" s="145" t="s">
        <v>76</v>
      </c>
      <c r="T87" s="146">
        <f t="shared" ref="T87:Y87" si="140">SUM(T88:T89)</f>
        <v>2.7325899999999996</v>
      </c>
      <c r="U87" s="149">
        <f t="shared" si="140"/>
        <v>-3.0000000000000027E-2</v>
      </c>
      <c r="V87" s="148">
        <f t="shared" si="140"/>
        <v>0</v>
      </c>
      <c r="W87" s="149">
        <f t="shared" si="140"/>
        <v>0</v>
      </c>
      <c r="X87" s="150">
        <f t="shared" si="140"/>
        <v>0</v>
      </c>
      <c r="Y87" s="149">
        <f t="shared" si="140"/>
        <v>0</v>
      </c>
      <c r="Z87" s="327">
        <f t="shared" ref="Z87" si="141">SUM(Z88:Z89)</f>
        <v>0</v>
      </c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3.5" customHeight="1" x14ac:dyDescent="0.25">
      <c r="A88" s="151" t="s">
        <v>8</v>
      </c>
      <c r="B88" s="146">
        <v>0.37403000000000003</v>
      </c>
      <c r="C88" s="147">
        <v>-3.0000000000000027E-2</v>
      </c>
      <c r="D88" s="148">
        <v>0</v>
      </c>
      <c r="E88" s="149">
        <v>0</v>
      </c>
      <c r="F88" s="150">
        <v>0</v>
      </c>
      <c r="G88" s="149">
        <v>0</v>
      </c>
      <c r="H88" s="327">
        <v>0</v>
      </c>
      <c r="J88" s="151" t="s">
        <v>8</v>
      </c>
      <c r="K88" s="146"/>
      <c r="L88" s="150"/>
      <c r="M88" s="150"/>
      <c r="N88" s="149"/>
      <c r="O88" s="150"/>
      <c r="P88" s="149"/>
      <c r="Q88" s="327"/>
      <c r="S88" s="151" t="s">
        <v>8</v>
      </c>
      <c r="T88" s="146">
        <f t="shared" ref="T88:Z89" si="142">+B88-K88</f>
        <v>0.37403000000000003</v>
      </c>
      <c r="U88" s="150">
        <f t="shared" si="142"/>
        <v>-3.0000000000000027E-2</v>
      </c>
      <c r="V88" s="150">
        <f t="shared" si="142"/>
        <v>0</v>
      </c>
      <c r="W88" s="149">
        <f t="shared" si="142"/>
        <v>0</v>
      </c>
      <c r="X88" s="150">
        <f t="shared" si="142"/>
        <v>0</v>
      </c>
      <c r="Y88" s="149">
        <f t="shared" si="142"/>
        <v>0</v>
      </c>
      <c r="Z88" s="327">
        <f t="shared" si="142"/>
        <v>0</v>
      </c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3.5" customHeight="1" x14ac:dyDescent="0.25">
      <c r="A89" s="151" t="s">
        <v>9</v>
      </c>
      <c r="B89" s="146">
        <v>2.3585599999999998</v>
      </c>
      <c r="C89" s="147">
        <v>0</v>
      </c>
      <c r="D89" s="148">
        <v>0</v>
      </c>
      <c r="E89" s="149">
        <v>0</v>
      </c>
      <c r="F89" s="150">
        <v>0</v>
      </c>
      <c r="G89" s="149">
        <v>0</v>
      </c>
      <c r="H89" s="327">
        <v>0</v>
      </c>
      <c r="J89" s="151" t="s">
        <v>9</v>
      </c>
      <c r="K89" s="146"/>
      <c r="L89" s="150"/>
      <c r="M89" s="150"/>
      <c r="N89" s="149"/>
      <c r="O89" s="150"/>
      <c r="P89" s="149"/>
      <c r="Q89" s="327"/>
      <c r="S89" s="151" t="s">
        <v>9</v>
      </c>
      <c r="T89" s="146">
        <f t="shared" si="142"/>
        <v>2.3585599999999998</v>
      </c>
      <c r="U89" s="150">
        <f t="shared" si="142"/>
        <v>0</v>
      </c>
      <c r="V89" s="150">
        <f t="shared" si="142"/>
        <v>0</v>
      </c>
      <c r="W89" s="149">
        <f t="shared" si="142"/>
        <v>0</v>
      </c>
      <c r="X89" s="150">
        <f t="shared" si="142"/>
        <v>0</v>
      </c>
      <c r="Y89" s="149">
        <f t="shared" si="142"/>
        <v>0</v>
      </c>
      <c r="Z89" s="327">
        <f t="shared" si="142"/>
        <v>0</v>
      </c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3.5" customHeight="1" x14ac:dyDescent="0.2">
      <c r="A90" s="145" t="s">
        <v>77</v>
      </c>
      <c r="B90" s="152">
        <v>502961.84623000002</v>
      </c>
      <c r="C90" s="153">
        <v>1244357.2518942999</v>
      </c>
      <c r="D90" s="154">
        <v>1258630</v>
      </c>
      <c r="E90" s="47">
        <v>910100</v>
      </c>
      <c r="F90" s="47">
        <v>914246</v>
      </c>
      <c r="G90" s="330">
        <v>917741</v>
      </c>
      <c r="H90" s="328">
        <v>920824</v>
      </c>
      <c r="J90" s="145" t="s">
        <v>77</v>
      </c>
      <c r="K90" s="152">
        <f t="shared" ref="K90:P90" si="143">SUM(K91:K92)</f>
        <v>0</v>
      </c>
      <c r="L90" s="154">
        <f t="shared" si="143"/>
        <v>0</v>
      </c>
      <c r="M90" s="155">
        <f t="shared" si="143"/>
        <v>0</v>
      </c>
      <c r="N90" s="47">
        <f t="shared" si="143"/>
        <v>0</v>
      </c>
      <c r="O90" s="47">
        <f t="shared" si="143"/>
        <v>0</v>
      </c>
      <c r="P90" s="330">
        <f t="shared" si="143"/>
        <v>0</v>
      </c>
      <c r="Q90" s="328">
        <f t="shared" ref="Q90" si="144">SUM(Q91:Q92)</f>
        <v>0</v>
      </c>
      <c r="S90" s="145" t="s">
        <v>77</v>
      </c>
      <c r="T90" s="152">
        <f t="shared" ref="T90:Y90" si="145">SUM(T91:T92)</f>
        <v>502961.84623000002</v>
      </c>
      <c r="U90" s="154">
        <f t="shared" si="145"/>
        <v>1244357.2518942999</v>
      </c>
      <c r="V90" s="155">
        <f t="shared" si="145"/>
        <v>1258630</v>
      </c>
      <c r="W90" s="47">
        <f t="shared" si="145"/>
        <v>910100</v>
      </c>
      <c r="X90" s="47">
        <f t="shared" si="145"/>
        <v>914246</v>
      </c>
      <c r="Y90" s="330">
        <f t="shared" si="145"/>
        <v>917741</v>
      </c>
      <c r="Z90" s="328">
        <f t="shared" ref="Z90" si="146">SUM(Z91:Z92)</f>
        <v>920824</v>
      </c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3.5" customHeight="1" x14ac:dyDescent="0.25">
      <c r="A91" s="151" t="s">
        <v>8</v>
      </c>
      <c r="B91" s="146">
        <v>378133.84623000002</v>
      </c>
      <c r="C91" s="147">
        <v>987992.4154125218</v>
      </c>
      <c r="D91" s="148">
        <v>1000471</v>
      </c>
      <c r="E91" s="149">
        <v>723058</v>
      </c>
      <c r="F91" s="150">
        <v>726040</v>
      </c>
      <c r="G91" s="149">
        <v>728478</v>
      </c>
      <c r="H91" s="327">
        <v>730579</v>
      </c>
      <c r="J91" s="151" t="s">
        <v>8</v>
      </c>
      <c r="K91" s="152"/>
      <c r="L91" s="154"/>
      <c r="M91" s="154"/>
      <c r="N91" s="154"/>
      <c r="O91" s="154"/>
      <c r="P91" s="155"/>
      <c r="Q91" s="156"/>
      <c r="S91" s="151" t="s">
        <v>8</v>
      </c>
      <c r="T91" s="152">
        <f t="shared" ref="T91:Z92" si="147">+B91-K91</f>
        <v>378133.84623000002</v>
      </c>
      <c r="U91" s="154">
        <f t="shared" si="147"/>
        <v>987992.4154125218</v>
      </c>
      <c r="V91" s="154">
        <f t="shared" si="147"/>
        <v>1000471</v>
      </c>
      <c r="W91" s="154">
        <f t="shared" si="147"/>
        <v>723058</v>
      </c>
      <c r="X91" s="154">
        <f t="shared" si="147"/>
        <v>726040</v>
      </c>
      <c r="Y91" s="155">
        <f t="shared" si="147"/>
        <v>728478</v>
      </c>
      <c r="Z91" s="156">
        <f t="shared" si="147"/>
        <v>730579</v>
      </c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4.25" customHeight="1" x14ac:dyDescent="0.25">
      <c r="A92" s="151" t="s">
        <v>9</v>
      </c>
      <c r="B92" s="146">
        <v>124828</v>
      </c>
      <c r="C92" s="147">
        <v>256364.83648177807</v>
      </c>
      <c r="D92" s="148">
        <v>258159</v>
      </c>
      <c r="E92" s="149">
        <v>187042</v>
      </c>
      <c r="F92" s="150">
        <v>188206</v>
      </c>
      <c r="G92" s="149">
        <v>189263</v>
      </c>
      <c r="H92" s="327">
        <v>190245</v>
      </c>
      <c r="J92" s="151" t="s">
        <v>9</v>
      </c>
      <c r="K92" s="152"/>
      <c r="L92" s="154"/>
      <c r="M92" s="154"/>
      <c r="N92" s="154"/>
      <c r="O92" s="154"/>
      <c r="P92" s="155"/>
      <c r="Q92" s="156"/>
      <c r="S92" s="151" t="s">
        <v>9</v>
      </c>
      <c r="T92" s="152">
        <f t="shared" si="147"/>
        <v>124828</v>
      </c>
      <c r="U92" s="154">
        <f t="shared" si="147"/>
        <v>256364.83648177807</v>
      </c>
      <c r="V92" s="154">
        <f t="shared" si="147"/>
        <v>258159</v>
      </c>
      <c r="W92" s="154">
        <f t="shared" si="147"/>
        <v>187042</v>
      </c>
      <c r="X92" s="154">
        <f t="shared" si="147"/>
        <v>188206</v>
      </c>
      <c r="Y92" s="155">
        <f t="shared" si="147"/>
        <v>189263</v>
      </c>
      <c r="Z92" s="156">
        <f t="shared" si="147"/>
        <v>190245</v>
      </c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3.5" customHeight="1" x14ac:dyDescent="0.2">
      <c r="A93" s="157" t="s">
        <v>78</v>
      </c>
      <c r="B93" s="158">
        <v>6434</v>
      </c>
      <c r="C93" s="159">
        <v>8870.208190242658</v>
      </c>
      <c r="D93" s="160">
        <v>28189</v>
      </c>
      <c r="E93" s="161">
        <v>21743</v>
      </c>
      <c r="F93" s="161">
        <v>37047</v>
      </c>
      <c r="G93" s="331">
        <v>52036</v>
      </c>
      <c r="H93" s="329">
        <v>51454</v>
      </c>
      <c r="J93" s="157" t="s">
        <v>78</v>
      </c>
      <c r="K93" s="158">
        <f t="shared" ref="K93:P93" si="148">SUM(K94:K95)</f>
        <v>0</v>
      </c>
      <c r="L93" s="160">
        <f t="shared" si="148"/>
        <v>0</v>
      </c>
      <c r="M93" s="163">
        <f t="shared" si="148"/>
        <v>0</v>
      </c>
      <c r="N93" s="161">
        <f t="shared" si="148"/>
        <v>0</v>
      </c>
      <c r="O93" s="161">
        <f t="shared" si="148"/>
        <v>0</v>
      </c>
      <c r="P93" s="331">
        <f t="shared" si="148"/>
        <v>0</v>
      </c>
      <c r="Q93" s="329">
        <f t="shared" ref="Q93" si="149">SUM(Q94:Q95)</f>
        <v>0</v>
      </c>
      <c r="S93" s="157" t="s">
        <v>78</v>
      </c>
      <c r="T93" s="158">
        <f t="shared" ref="T93:Y93" si="150">SUM(T94:T95)</f>
        <v>6434</v>
      </c>
      <c r="U93" s="160">
        <f t="shared" si="150"/>
        <v>8870.208190242658</v>
      </c>
      <c r="V93" s="163">
        <f t="shared" si="150"/>
        <v>28189</v>
      </c>
      <c r="W93" s="161">
        <f t="shared" si="150"/>
        <v>21743</v>
      </c>
      <c r="X93" s="161">
        <f t="shared" si="150"/>
        <v>37047</v>
      </c>
      <c r="Y93" s="331">
        <f t="shared" si="150"/>
        <v>52036</v>
      </c>
      <c r="Z93" s="329">
        <f t="shared" ref="Z93" si="151">SUM(Z94:Z95)</f>
        <v>51454</v>
      </c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3.5" customHeight="1" x14ac:dyDescent="0.2">
      <c r="A94" s="151" t="s">
        <v>8</v>
      </c>
      <c r="B94" s="154">
        <v>4189</v>
      </c>
      <c r="C94" s="153">
        <v>4874.6897137532187</v>
      </c>
      <c r="D94" s="154">
        <v>23676</v>
      </c>
      <c r="E94" s="154">
        <v>16800</v>
      </c>
      <c r="F94" s="154">
        <v>31733</v>
      </c>
      <c r="G94" s="155">
        <v>46538</v>
      </c>
      <c r="H94" s="156">
        <v>46938</v>
      </c>
      <c r="J94" s="151" t="s">
        <v>8</v>
      </c>
      <c r="K94" s="154"/>
      <c r="L94" s="154"/>
      <c r="M94" s="154"/>
      <c r="N94" s="154"/>
      <c r="O94" s="154"/>
      <c r="P94" s="155"/>
      <c r="Q94" s="156"/>
      <c r="S94" s="151" t="s">
        <v>8</v>
      </c>
      <c r="T94" s="154">
        <f t="shared" ref="T94:Z95" si="152">+B94-K94</f>
        <v>4189</v>
      </c>
      <c r="U94" s="154">
        <f t="shared" si="152"/>
        <v>4874.6897137532187</v>
      </c>
      <c r="V94" s="154">
        <f t="shared" si="152"/>
        <v>23676</v>
      </c>
      <c r="W94" s="154">
        <f t="shared" si="152"/>
        <v>16800</v>
      </c>
      <c r="X94" s="154">
        <f t="shared" si="152"/>
        <v>31733</v>
      </c>
      <c r="Y94" s="155">
        <f t="shared" si="152"/>
        <v>46538</v>
      </c>
      <c r="Z94" s="156">
        <f t="shared" si="152"/>
        <v>46938</v>
      </c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3.5" customHeight="1" thickBot="1" x14ac:dyDescent="0.25">
      <c r="A95" s="164" t="s">
        <v>9</v>
      </c>
      <c r="B95" s="165">
        <v>2245</v>
      </c>
      <c r="C95" s="166">
        <v>3995.5184764894402</v>
      </c>
      <c r="D95" s="165">
        <v>4513</v>
      </c>
      <c r="E95" s="165">
        <v>4943</v>
      </c>
      <c r="F95" s="165">
        <v>5314</v>
      </c>
      <c r="G95" s="332">
        <v>5498</v>
      </c>
      <c r="H95" s="167">
        <v>4516</v>
      </c>
      <c r="J95" s="164" t="s">
        <v>9</v>
      </c>
      <c r="K95" s="165"/>
      <c r="L95" s="165"/>
      <c r="M95" s="165"/>
      <c r="N95" s="165"/>
      <c r="O95" s="165"/>
      <c r="P95" s="332"/>
      <c r="Q95" s="167"/>
      <c r="S95" s="164" t="s">
        <v>9</v>
      </c>
      <c r="T95" s="165">
        <f t="shared" si="152"/>
        <v>2245</v>
      </c>
      <c r="U95" s="165">
        <f t="shared" si="152"/>
        <v>3995.5184764894402</v>
      </c>
      <c r="V95" s="165">
        <f t="shared" si="152"/>
        <v>4513</v>
      </c>
      <c r="W95" s="165">
        <f t="shared" si="152"/>
        <v>4943</v>
      </c>
      <c r="X95" s="165">
        <f t="shared" si="152"/>
        <v>5314</v>
      </c>
      <c r="Y95" s="332">
        <f t="shared" si="152"/>
        <v>5498</v>
      </c>
      <c r="Z95" s="167">
        <f t="shared" si="152"/>
        <v>4516</v>
      </c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3.5" customHeight="1" x14ac:dyDescent="0.25">
      <c r="A96" s="168" t="s">
        <v>79</v>
      </c>
      <c r="B96" s="138"/>
      <c r="C96" s="138"/>
      <c r="D96" s="138"/>
      <c r="E96" s="138"/>
      <c r="F96" s="138"/>
      <c r="G96" s="138"/>
      <c r="H96" s="138"/>
    </row>
    <row r="97" spans="1:26" ht="13.5" customHeight="1" x14ac:dyDescent="0.25">
      <c r="A97" s="168" t="s">
        <v>80</v>
      </c>
      <c r="B97" s="138"/>
      <c r="C97" s="138"/>
      <c r="D97" s="138"/>
      <c r="E97" s="138"/>
      <c r="F97" s="138"/>
      <c r="G97" s="138"/>
      <c r="H97" s="138"/>
      <c r="T97" s="138"/>
      <c r="U97" s="138"/>
      <c r="V97" s="138"/>
      <c r="W97" s="138"/>
      <c r="X97" s="138"/>
      <c r="Y97" s="138"/>
      <c r="Z97" s="138"/>
    </row>
    <row r="98" spans="1:26" ht="13.5" customHeight="1" x14ac:dyDescent="0.25">
      <c r="A98" s="362" t="s">
        <v>81</v>
      </c>
      <c r="B98" s="362"/>
      <c r="C98" s="362"/>
      <c r="D98" s="362"/>
      <c r="E98" s="362"/>
      <c r="F98" s="362"/>
      <c r="G98" s="362"/>
      <c r="H98" s="296"/>
      <c r="K98" s="138"/>
      <c r="T98" s="138"/>
      <c r="U98" s="138"/>
      <c r="V98" s="138"/>
      <c r="W98" s="138"/>
      <c r="X98" s="138"/>
    </row>
    <row r="99" spans="1:26" ht="13.5" customHeight="1" x14ac:dyDescent="0.25">
      <c r="A99" s="362"/>
      <c r="B99" s="362"/>
      <c r="C99" s="362"/>
      <c r="D99" s="362"/>
      <c r="E99" s="362"/>
      <c r="F99" s="362"/>
      <c r="G99" s="362"/>
      <c r="H99" s="296"/>
      <c r="K99" s="138"/>
      <c r="T99" s="138"/>
      <c r="U99" s="138"/>
      <c r="V99" s="138"/>
      <c r="W99" s="138"/>
      <c r="X99" s="138"/>
      <c r="Y99" s="138"/>
      <c r="Z99" s="138"/>
    </row>
    <row r="100" spans="1:26" ht="13.5" customHeight="1" x14ac:dyDescent="0.25">
      <c r="A100" s="96"/>
      <c r="B100" s="169"/>
      <c r="C100" s="169"/>
      <c r="D100" s="169"/>
      <c r="E100" s="169"/>
      <c r="F100" s="169"/>
      <c r="G100" s="169"/>
      <c r="H100" s="169"/>
      <c r="K100" s="138"/>
      <c r="M100" s="22"/>
      <c r="T100" s="138"/>
      <c r="U100" s="138"/>
      <c r="V100" s="138"/>
      <c r="W100" s="138"/>
      <c r="X100" s="138"/>
      <c r="Y100" s="138"/>
      <c r="Z100" s="138"/>
    </row>
    <row r="101" spans="1:26" ht="13.5" customHeight="1" x14ac:dyDescent="0.25">
      <c r="B101" s="169"/>
      <c r="C101" s="169"/>
      <c r="D101" s="169"/>
      <c r="E101" s="169"/>
      <c r="F101" s="169"/>
      <c r="G101" s="169"/>
      <c r="H101" s="169"/>
      <c r="K101" s="138"/>
      <c r="L101" s="138"/>
      <c r="M101" s="138"/>
      <c r="N101" s="138"/>
      <c r="O101" s="138"/>
      <c r="P101" s="138"/>
      <c r="Q101" s="138"/>
      <c r="T101" s="138"/>
      <c r="U101" s="138"/>
      <c r="V101" s="138"/>
      <c r="W101" s="138"/>
      <c r="X101" s="138"/>
      <c r="Y101" s="138"/>
      <c r="Z101" s="138"/>
    </row>
    <row r="102" spans="1:26" ht="13.5" customHeight="1" x14ac:dyDescent="0.25">
      <c r="B102" s="169"/>
      <c r="C102" s="169"/>
      <c r="D102" s="169"/>
      <c r="E102" s="169"/>
      <c r="F102" s="169"/>
      <c r="G102" s="169"/>
      <c r="H102" s="169"/>
      <c r="K102" s="138"/>
      <c r="L102" s="138"/>
      <c r="M102" s="138"/>
      <c r="N102" s="138"/>
      <c r="O102" s="138"/>
      <c r="P102" s="138"/>
      <c r="Q102" s="138"/>
      <c r="T102" s="138"/>
      <c r="U102" s="138"/>
      <c r="V102" s="138"/>
      <c r="W102" s="138"/>
      <c r="X102" s="138"/>
      <c r="Y102" s="138"/>
      <c r="Z102" s="138"/>
    </row>
    <row r="103" spans="1:26" ht="13.5" customHeight="1" x14ac:dyDescent="0.25">
      <c r="B103" s="169"/>
      <c r="C103" s="169"/>
      <c r="D103" s="169"/>
      <c r="E103" s="169"/>
      <c r="F103" s="169"/>
      <c r="G103" s="169"/>
      <c r="H103" s="169"/>
      <c r="K103" s="138"/>
      <c r="L103" s="138"/>
      <c r="M103" s="138"/>
      <c r="N103" s="138"/>
      <c r="O103" s="138"/>
      <c r="P103" s="138"/>
      <c r="Q103" s="138"/>
      <c r="T103" s="138"/>
      <c r="U103" s="138"/>
      <c r="V103" s="138"/>
      <c r="W103" s="138"/>
      <c r="X103" s="138"/>
      <c r="Y103" s="138"/>
      <c r="Z103" s="138"/>
    </row>
    <row r="104" spans="1:26" ht="13.5" customHeight="1" x14ac:dyDescent="0.25">
      <c r="B104" s="169"/>
      <c r="C104" s="169"/>
      <c r="D104" s="169"/>
      <c r="E104" s="169"/>
      <c r="F104" s="169"/>
      <c r="G104" s="169"/>
      <c r="H104" s="169"/>
      <c r="I104" s="169"/>
      <c r="K104" s="138"/>
      <c r="L104" s="138"/>
      <c r="M104" s="138"/>
      <c r="N104" s="138"/>
      <c r="O104" s="138"/>
      <c r="P104" s="138"/>
      <c r="Q104" s="138"/>
      <c r="T104" s="138"/>
      <c r="U104" s="138"/>
      <c r="V104" s="138"/>
      <c r="W104" s="138"/>
      <c r="X104" s="138"/>
      <c r="Y104" s="138"/>
      <c r="Z104" s="138"/>
    </row>
    <row r="105" spans="1:26" ht="13.5" customHeight="1" x14ac:dyDescent="0.25">
      <c r="B105" s="169"/>
      <c r="C105" s="169"/>
      <c r="D105" s="169"/>
      <c r="E105" s="169"/>
      <c r="F105" s="169"/>
      <c r="G105" s="169"/>
      <c r="H105" s="169"/>
      <c r="K105" s="138"/>
      <c r="L105" s="138"/>
      <c r="M105" s="138"/>
      <c r="N105" s="138"/>
      <c r="O105" s="138"/>
      <c r="P105" s="138"/>
      <c r="Q105" s="138"/>
      <c r="T105" s="138"/>
      <c r="U105" s="138"/>
      <c r="V105" s="138"/>
      <c r="W105" s="138"/>
      <c r="X105" s="138"/>
      <c r="Y105" s="138"/>
      <c r="Z105" s="138"/>
    </row>
    <row r="106" spans="1:26" ht="13.5" customHeight="1" x14ac:dyDescent="0.25">
      <c r="B106" s="169"/>
      <c r="C106" s="169"/>
      <c r="D106" s="169"/>
      <c r="E106" s="169"/>
      <c r="F106" s="169"/>
      <c r="G106" s="169"/>
      <c r="H106" s="169"/>
      <c r="K106" s="138"/>
      <c r="L106" s="138"/>
      <c r="M106" s="138"/>
      <c r="N106" s="138"/>
      <c r="O106" s="138"/>
      <c r="P106" s="138"/>
      <c r="Q106" s="138"/>
      <c r="T106" s="138"/>
      <c r="U106" s="138"/>
      <c r="V106" s="138"/>
      <c r="W106" s="138"/>
      <c r="X106" s="138"/>
      <c r="Y106" s="138"/>
      <c r="Z106" s="138"/>
    </row>
    <row r="107" spans="1:26" ht="13.5" customHeight="1" x14ac:dyDescent="0.25">
      <c r="B107" s="169"/>
      <c r="C107" s="169"/>
      <c r="D107" s="169"/>
      <c r="E107" s="169"/>
      <c r="F107" s="169"/>
      <c r="G107" s="169"/>
      <c r="H107" s="169"/>
      <c r="K107" s="138"/>
      <c r="L107" s="138"/>
      <c r="M107" s="138"/>
      <c r="N107" s="138"/>
      <c r="O107" s="138"/>
      <c r="P107" s="138"/>
      <c r="Q107" s="138"/>
      <c r="T107" s="138"/>
      <c r="U107" s="138"/>
      <c r="V107" s="138"/>
      <c r="W107" s="138"/>
      <c r="X107" s="138"/>
      <c r="Y107" s="138"/>
      <c r="Z107" s="138"/>
    </row>
    <row r="108" spans="1:26" ht="13.5" customHeight="1" x14ac:dyDescent="0.25">
      <c r="B108" s="169"/>
      <c r="C108" s="169"/>
      <c r="D108" s="169"/>
      <c r="E108" s="169"/>
      <c r="F108" s="169"/>
      <c r="G108" s="169"/>
      <c r="H108" s="169"/>
      <c r="K108" s="138"/>
      <c r="L108" s="138"/>
      <c r="M108" s="138"/>
      <c r="N108" s="138"/>
      <c r="O108" s="138"/>
      <c r="P108" s="138"/>
      <c r="Q108" s="138"/>
      <c r="T108" s="138"/>
      <c r="U108" s="138"/>
      <c r="V108" s="138"/>
      <c r="W108" s="138"/>
      <c r="X108" s="138"/>
      <c r="Y108" s="138"/>
      <c r="Z108" s="138"/>
    </row>
    <row r="109" spans="1:26" ht="13.5" customHeight="1" x14ac:dyDescent="0.25">
      <c r="B109" s="169"/>
      <c r="C109" s="169"/>
      <c r="D109" s="169"/>
      <c r="E109" s="169"/>
      <c r="F109" s="169"/>
      <c r="G109" s="169"/>
      <c r="H109" s="169"/>
      <c r="T109" s="138"/>
      <c r="U109" s="138"/>
      <c r="V109" s="138"/>
      <c r="W109" s="138"/>
      <c r="X109" s="138"/>
      <c r="Y109" s="138"/>
      <c r="Z109" s="138"/>
    </row>
    <row r="110" spans="1:26" ht="13.5" customHeight="1" x14ac:dyDescent="0.25">
      <c r="B110" s="169"/>
      <c r="C110" s="169"/>
      <c r="D110" s="169"/>
      <c r="E110" s="169"/>
      <c r="F110" s="169"/>
      <c r="G110" s="169"/>
      <c r="H110" s="169"/>
    </row>
    <row r="111" spans="1:26" ht="13.5" customHeight="1" x14ac:dyDescent="0.25">
      <c r="B111" s="169"/>
      <c r="C111" s="169"/>
      <c r="D111" s="169"/>
      <c r="E111" s="169"/>
      <c r="F111" s="169"/>
      <c r="G111" s="169"/>
      <c r="H111" s="169"/>
    </row>
    <row r="112" spans="1:26" ht="13.5" customHeight="1" x14ac:dyDescent="0.25">
      <c r="B112" s="169"/>
      <c r="C112" s="169"/>
      <c r="D112" s="169"/>
      <c r="E112" s="169"/>
      <c r="F112" s="169"/>
      <c r="G112" s="169"/>
      <c r="H112" s="169"/>
    </row>
    <row r="113" spans="2:8" ht="13.5" customHeight="1" x14ac:dyDescent="0.25">
      <c r="B113" s="169"/>
      <c r="C113" s="169"/>
      <c r="D113" s="169"/>
      <c r="E113" s="169"/>
      <c r="F113" s="169"/>
      <c r="G113" s="169"/>
      <c r="H113" s="169"/>
    </row>
    <row r="114" spans="2:8" ht="13.5" customHeight="1" x14ac:dyDescent="0.25">
      <c r="B114" s="169"/>
      <c r="C114" s="169"/>
      <c r="D114" s="169"/>
      <c r="E114" s="169"/>
      <c r="F114" s="169"/>
      <c r="G114" s="169"/>
      <c r="H114" s="169"/>
    </row>
    <row r="115" spans="2:8" ht="13.5" customHeight="1" x14ac:dyDescent="0.25">
      <c r="B115" s="169"/>
      <c r="C115" s="169"/>
      <c r="D115" s="169"/>
      <c r="E115" s="169"/>
      <c r="F115" s="169"/>
      <c r="G115" s="169"/>
      <c r="H115" s="169"/>
    </row>
    <row r="116" spans="2:8" ht="13.5" customHeight="1" x14ac:dyDescent="0.25">
      <c r="B116" s="169"/>
      <c r="C116" s="169"/>
      <c r="D116" s="169"/>
      <c r="E116" s="169"/>
      <c r="F116" s="169"/>
      <c r="G116" s="169"/>
      <c r="H116" s="169"/>
    </row>
    <row r="117" spans="2:8" ht="13.5" customHeight="1" x14ac:dyDescent="0.25">
      <c r="B117" s="169"/>
      <c r="C117" s="169"/>
      <c r="D117" s="169"/>
      <c r="E117" s="169"/>
      <c r="F117" s="169"/>
      <c r="G117" s="169"/>
      <c r="H117" s="169"/>
    </row>
    <row r="118" spans="2:8" ht="13.5" customHeight="1" x14ac:dyDescent="0.25">
      <c r="B118" s="169"/>
      <c r="C118" s="169"/>
      <c r="D118" s="169"/>
      <c r="E118" s="169"/>
      <c r="F118" s="169"/>
      <c r="G118" s="169"/>
      <c r="H118" s="169"/>
    </row>
    <row r="119" spans="2:8" ht="13.5" customHeight="1" x14ac:dyDescent="0.25">
      <c r="B119" s="254"/>
      <c r="C119" s="254"/>
      <c r="D119" s="254"/>
      <c r="E119" s="254"/>
      <c r="F119" s="254"/>
      <c r="G119" s="254"/>
      <c r="H119" s="254"/>
    </row>
    <row r="120" spans="2:8" ht="13.5" customHeight="1" x14ac:dyDescent="0.25">
      <c r="B120" s="254"/>
      <c r="C120" s="254"/>
      <c r="D120" s="254"/>
      <c r="E120" s="254"/>
      <c r="F120" s="254"/>
      <c r="G120" s="254"/>
      <c r="H120" s="254"/>
    </row>
    <row r="121" spans="2:8" ht="13.5" customHeight="1" x14ac:dyDescent="0.25">
      <c r="B121" s="254"/>
      <c r="C121" s="254"/>
      <c r="D121" s="254"/>
      <c r="E121" s="254"/>
      <c r="F121" s="254"/>
      <c r="G121" s="254"/>
      <c r="H121" s="254"/>
    </row>
    <row r="122" spans="2:8" ht="13.5" customHeight="1" x14ac:dyDescent="0.25">
      <c r="B122" s="254"/>
      <c r="C122" s="254"/>
      <c r="D122" s="254"/>
      <c r="E122" s="254"/>
      <c r="F122" s="254"/>
      <c r="G122" s="254"/>
      <c r="H122" s="254"/>
    </row>
    <row r="123" spans="2:8" ht="13.5" customHeight="1" x14ac:dyDescent="0.25">
      <c r="B123" s="254"/>
      <c r="C123" s="254"/>
      <c r="D123" s="254"/>
      <c r="E123" s="254"/>
      <c r="F123" s="254"/>
      <c r="G123" s="254"/>
      <c r="H123" s="254"/>
    </row>
    <row r="124" spans="2:8" ht="13.5" customHeight="1" x14ac:dyDescent="0.25">
      <c r="B124" s="254"/>
      <c r="C124" s="254"/>
      <c r="D124" s="254"/>
      <c r="E124" s="254"/>
      <c r="F124" s="254"/>
      <c r="G124" s="254"/>
      <c r="H124" s="254"/>
    </row>
    <row r="125" spans="2:8" ht="13.5" customHeight="1" x14ac:dyDescent="0.25">
      <c r="B125" s="254"/>
      <c r="C125" s="254"/>
      <c r="D125" s="254"/>
      <c r="E125" s="254"/>
      <c r="F125" s="254"/>
      <c r="G125" s="254"/>
      <c r="H125" s="254"/>
    </row>
    <row r="126" spans="2:8" ht="13.5" customHeight="1" x14ac:dyDescent="0.25">
      <c r="B126" s="254"/>
      <c r="C126" s="254"/>
      <c r="D126" s="254"/>
      <c r="E126" s="254"/>
      <c r="F126" s="254"/>
      <c r="G126" s="254"/>
      <c r="H126" s="254"/>
    </row>
    <row r="127" spans="2:8" ht="13.5" customHeight="1" x14ac:dyDescent="0.25">
      <c r="B127" s="254"/>
      <c r="C127" s="254"/>
      <c r="D127" s="254"/>
      <c r="E127" s="254"/>
      <c r="F127" s="254"/>
      <c r="G127" s="254"/>
      <c r="H127" s="254"/>
    </row>
    <row r="128" spans="2:8" ht="13.5" customHeight="1" x14ac:dyDescent="0.25">
      <c r="B128" s="254"/>
      <c r="C128" s="254"/>
      <c r="D128" s="254"/>
      <c r="E128" s="254"/>
      <c r="F128" s="254"/>
      <c r="G128" s="254"/>
      <c r="H128" s="254"/>
    </row>
    <row r="129" spans="2:8" ht="13.5" customHeight="1" x14ac:dyDescent="0.25">
      <c r="B129" s="254"/>
      <c r="C129" s="254"/>
      <c r="D129" s="254"/>
      <c r="E129" s="254"/>
      <c r="F129" s="254"/>
      <c r="G129" s="254"/>
      <c r="H129" s="254"/>
    </row>
    <row r="130" spans="2:8" ht="13.5" customHeight="1" x14ac:dyDescent="0.25">
      <c r="B130" s="169"/>
      <c r="C130" s="169"/>
      <c r="D130" s="169"/>
      <c r="E130" s="169"/>
      <c r="F130" s="169"/>
      <c r="G130" s="169"/>
      <c r="H130" s="169"/>
    </row>
    <row r="131" spans="2:8" ht="13.5" customHeight="1" x14ac:dyDescent="0.25">
      <c r="B131" s="169"/>
      <c r="C131" s="169"/>
      <c r="D131" s="169"/>
      <c r="E131" s="169"/>
      <c r="F131" s="169"/>
      <c r="G131" s="169"/>
      <c r="H131" s="169"/>
    </row>
    <row r="132" spans="2:8" ht="13.5" customHeight="1" x14ac:dyDescent="0.25">
      <c r="B132" s="169"/>
      <c r="C132" s="169"/>
      <c r="D132" s="169"/>
      <c r="E132" s="169"/>
      <c r="F132" s="169"/>
      <c r="G132" s="169"/>
      <c r="H132" s="169"/>
    </row>
    <row r="133" spans="2:8" ht="13.5" customHeight="1" x14ac:dyDescent="0.25">
      <c r="B133" s="169"/>
      <c r="C133" s="169"/>
      <c r="D133" s="169"/>
      <c r="E133" s="169"/>
      <c r="F133" s="169"/>
      <c r="G133" s="169"/>
      <c r="H133" s="169"/>
    </row>
    <row r="134" spans="2:8" ht="13.5" customHeight="1" x14ac:dyDescent="0.25">
      <c r="B134" s="169"/>
      <c r="C134" s="169"/>
      <c r="D134" s="169"/>
      <c r="E134" s="169"/>
      <c r="F134" s="169"/>
      <c r="G134" s="169"/>
      <c r="H134" s="169"/>
    </row>
    <row r="135" spans="2:8" ht="13.5" customHeight="1" x14ac:dyDescent="0.25">
      <c r="B135" s="169"/>
      <c r="C135" s="169"/>
      <c r="D135" s="169"/>
      <c r="E135" s="169"/>
      <c r="F135" s="169"/>
      <c r="G135" s="169"/>
      <c r="H135" s="169"/>
    </row>
    <row r="136" spans="2:8" ht="13.5" customHeight="1" x14ac:dyDescent="0.25">
      <c r="B136" s="169"/>
      <c r="C136" s="169"/>
      <c r="D136" s="169"/>
      <c r="E136" s="169"/>
      <c r="F136" s="169"/>
      <c r="G136" s="169"/>
      <c r="H136" s="169"/>
    </row>
    <row r="137" spans="2:8" ht="13.5" customHeight="1" x14ac:dyDescent="0.25">
      <c r="B137" s="169"/>
      <c r="C137" s="169"/>
      <c r="D137" s="169"/>
      <c r="E137" s="169"/>
      <c r="F137" s="169"/>
      <c r="G137" s="169"/>
      <c r="H137" s="169"/>
    </row>
    <row r="138" spans="2:8" ht="13.5" customHeight="1" x14ac:dyDescent="0.25">
      <c r="B138" s="169"/>
      <c r="C138" s="169"/>
      <c r="D138" s="169"/>
      <c r="E138" s="169"/>
      <c r="F138" s="169"/>
      <c r="G138" s="169"/>
      <c r="H138" s="169"/>
    </row>
    <row r="139" spans="2:8" ht="13.5" customHeight="1" x14ac:dyDescent="0.25">
      <c r="B139" s="169"/>
      <c r="C139" s="169"/>
      <c r="D139" s="169"/>
      <c r="E139" s="169"/>
      <c r="F139" s="169"/>
      <c r="G139" s="169"/>
      <c r="H139" s="169"/>
    </row>
    <row r="140" spans="2:8" ht="13.5" customHeight="1" x14ac:dyDescent="0.25">
      <c r="B140" s="169"/>
      <c r="C140" s="169"/>
      <c r="D140" s="169"/>
      <c r="E140" s="169"/>
      <c r="F140" s="169"/>
      <c r="G140" s="169"/>
      <c r="H140" s="169"/>
    </row>
    <row r="141" spans="2:8" ht="13.5" customHeight="1" x14ac:dyDescent="0.25">
      <c r="B141" s="169"/>
      <c r="C141" s="169"/>
      <c r="D141" s="169"/>
      <c r="E141" s="169"/>
      <c r="F141" s="169"/>
      <c r="G141" s="169"/>
      <c r="H141" s="169"/>
    </row>
    <row r="142" spans="2:8" ht="13.5" customHeight="1" x14ac:dyDescent="0.25">
      <c r="B142" s="169"/>
      <c r="C142" s="169"/>
      <c r="D142" s="169"/>
      <c r="E142" s="169"/>
      <c r="F142" s="169"/>
      <c r="G142" s="169"/>
      <c r="H142" s="169"/>
    </row>
    <row r="143" spans="2:8" ht="13.5" customHeight="1" x14ac:dyDescent="0.25">
      <c r="B143" s="169"/>
      <c r="C143" s="169"/>
      <c r="D143" s="169"/>
      <c r="E143" s="169"/>
      <c r="F143" s="169"/>
      <c r="G143" s="169"/>
      <c r="H143" s="169"/>
    </row>
    <row r="144" spans="2:8" ht="13.5" customHeight="1" x14ac:dyDescent="0.25">
      <c r="B144" s="169"/>
      <c r="C144" s="169"/>
      <c r="D144" s="169"/>
      <c r="E144" s="169"/>
      <c r="F144" s="169"/>
      <c r="G144" s="169"/>
      <c r="H144" s="169"/>
    </row>
    <row r="145" spans="2:8" ht="13.5" customHeight="1" x14ac:dyDescent="0.25">
      <c r="B145" s="169"/>
      <c r="C145" s="169"/>
      <c r="D145" s="169"/>
      <c r="E145" s="169"/>
      <c r="F145" s="169"/>
      <c r="G145" s="169"/>
      <c r="H145" s="169"/>
    </row>
    <row r="146" spans="2:8" ht="13.5" customHeight="1" x14ac:dyDescent="0.25">
      <c r="B146" s="169"/>
      <c r="C146" s="169"/>
      <c r="D146" s="169"/>
      <c r="E146" s="169"/>
      <c r="F146" s="169"/>
      <c r="G146" s="169"/>
      <c r="H146" s="169"/>
    </row>
    <row r="147" spans="2:8" ht="13.5" customHeight="1" x14ac:dyDescent="0.25">
      <c r="B147" s="169"/>
      <c r="C147" s="169"/>
      <c r="D147" s="169"/>
      <c r="E147" s="169"/>
      <c r="F147" s="169"/>
      <c r="G147" s="169"/>
      <c r="H147" s="169"/>
    </row>
    <row r="148" spans="2:8" ht="13.5" customHeight="1" x14ac:dyDescent="0.25">
      <c r="B148" s="169"/>
      <c r="C148" s="169"/>
      <c r="D148" s="169"/>
      <c r="E148" s="169"/>
      <c r="F148" s="169"/>
      <c r="G148" s="169"/>
      <c r="H148" s="169"/>
    </row>
    <row r="149" spans="2:8" ht="13.5" customHeight="1" x14ac:dyDescent="0.25">
      <c r="B149" s="169"/>
      <c r="C149" s="169"/>
      <c r="D149" s="169"/>
      <c r="E149" s="169"/>
      <c r="F149" s="169"/>
      <c r="G149" s="169"/>
      <c r="H149" s="169"/>
    </row>
    <row r="150" spans="2:8" ht="13.5" customHeight="1" x14ac:dyDescent="0.25">
      <c r="B150" s="169"/>
      <c r="C150" s="169"/>
      <c r="D150" s="169"/>
      <c r="E150" s="169"/>
      <c r="F150" s="169"/>
      <c r="G150" s="169"/>
      <c r="H150" s="169"/>
    </row>
    <row r="151" spans="2:8" ht="13.5" customHeight="1" x14ac:dyDescent="0.25">
      <c r="B151" s="169"/>
      <c r="C151" s="169"/>
      <c r="D151" s="169"/>
      <c r="E151" s="169"/>
      <c r="F151" s="169"/>
      <c r="G151" s="169"/>
      <c r="H151" s="169"/>
    </row>
    <row r="152" spans="2:8" ht="13.5" customHeight="1" x14ac:dyDescent="0.25">
      <c r="B152" s="169"/>
      <c r="C152" s="169"/>
      <c r="D152" s="169"/>
      <c r="E152" s="169"/>
      <c r="F152" s="169"/>
      <c r="G152" s="169"/>
      <c r="H152" s="169"/>
    </row>
    <row r="153" spans="2:8" ht="13.5" customHeight="1" x14ac:dyDescent="0.25">
      <c r="B153" s="169"/>
      <c r="C153" s="169"/>
      <c r="D153" s="169"/>
      <c r="E153" s="169"/>
      <c r="F153" s="169"/>
      <c r="G153" s="169"/>
      <c r="H153" s="169"/>
    </row>
    <row r="154" spans="2:8" ht="13.5" customHeight="1" x14ac:dyDescent="0.25">
      <c r="B154" s="169"/>
      <c r="C154" s="169"/>
      <c r="D154" s="169"/>
      <c r="E154" s="169"/>
      <c r="F154" s="169"/>
      <c r="G154" s="169"/>
      <c r="H154" s="169"/>
    </row>
    <row r="155" spans="2:8" ht="13.5" customHeight="1" x14ac:dyDescent="0.25">
      <c r="B155" s="169"/>
      <c r="C155" s="169"/>
      <c r="D155" s="169"/>
      <c r="E155" s="169"/>
      <c r="F155" s="169"/>
      <c r="G155" s="169"/>
      <c r="H155" s="169"/>
    </row>
    <row r="156" spans="2:8" ht="13.5" customHeight="1" x14ac:dyDescent="0.25">
      <c r="B156" s="169"/>
      <c r="C156" s="169"/>
      <c r="D156" s="169"/>
      <c r="E156" s="169"/>
      <c r="F156" s="169"/>
      <c r="G156" s="169"/>
      <c r="H156" s="169"/>
    </row>
    <row r="157" spans="2:8" ht="13.5" customHeight="1" x14ac:dyDescent="0.25">
      <c r="B157" s="169"/>
      <c r="C157" s="169"/>
      <c r="D157" s="169"/>
      <c r="E157" s="169"/>
      <c r="F157" s="169"/>
      <c r="G157" s="169"/>
      <c r="H157" s="169"/>
    </row>
    <row r="158" spans="2:8" ht="13.5" customHeight="1" x14ac:dyDescent="0.25">
      <c r="B158" s="169"/>
      <c r="C158" s="169"/>
      <c r="D158" s="169"/>
      <c r="E158" s="169"/>
      <c r="F158" s="169"/>
      <c r="G158" s="169"/>
      <c r="H158" s="169"/>
    </row>
    <row r="159" spans="2:8" ht="13.5" customHeight="1" x14ac:dyDescent="0.25">
      <c r="B159" s="169"/>
      <c r="C159" s="169"/>
      <c r="D159" s="169"/>
      <c r="E159" s="169"/>
      <c r="F159" s="169"/>
      <c r="G159" s="169"/>
      <c r="H159" s="169"/>
    </row>
    <row r="160" spans="2:8" ht="13.5" customHeight="1" x14ac:dyDescent="0.25">
      <c r="B160" s="169"/>
      <c r="C160" s="169"/>
      <c r="D160" s="169"/>
      <c r="E160" s="169"/>
      <c r="F160" s="169"/>
      <c r="G160" s="169"/>
      <c r="H160" s="169"/>
    </row>
    <row r="161" spans="2:8" ht="13.5" customHeight="1" x14ac:dyDescent="0.25">
      <c r="B161" s="169"/>
      <c r="C161" s="169"/>
      <c r="D161" s="169"/>
      <c r="E161" s="169"/>
      <c r="F161" s="169"/>
      <c r="G161" s="169"/>
      <c r="H161" s="169"/>
    </row>
    <row r="162" spans="2:8" ht="13.5" customHeight="1" x14ac:dyDescent="0.25">
      <c r="B162" s="169"/>
      <c r="C162" s="169"/>
      <c r="D162" s="169"/>
      <c r="E162" s="169"/>
      <c r="F162" s="169"/>
      <c r="G162" s="169"/>
      <c r="H162" s="169"/>
    </row>
    <row r="163" spans="2:8" ht="13.5" customHeight="1" x14ac:dyDescent="0.25">
      <c r="B163" s="169"/>
      <c r="C163" s="169"/>
      <c r="D163" s="169"/>
      <c r="E163" s="169"/>
      <c r="F163" s="169"/>
      <c r="G163" s="169"/>
      <c r="H163" s="169"/>
    </row>
    <row r="164" spans="2:8" ht="13.5" customHeight="1" x14ac:dyDescent="0.25">
      <c r="B164" s="169"/>
      <c r="C164" s="169"/>
      <c r="D164" s="169"/>
      <c r="E164" s="169"/>
      <c r="F164" s="169"/>
      <c r="G164" s="169"/>
      <c r="H164" s="169"/>
    </row>
    <row r="165" spans="2:8" ht="13.5" customHeight="1" x14ac:dyDescent="0.25">
      <c r="B165" s="169"/>
      <c r="C165" s="169"/>
      <c r="D165" s="169"/>
      <c r="E165" s="169"/>
      <c r="F165" s="169"/>
      <c r="G165" s="169"/>
      <c r="H165" s="169"/>
    </row>
    <row r="166" spans="2:8" ht="13.5" customHeight="1" x14ac:dyDescent="0.25">
      <c r="B166" s="169"/>
      <c r="C166" s="169"/>
      <c r="D166" s="169"/>
      <c r="E166" s="169"/>
      <c r="F166" s="169"/>
      <c r="G166" s="169"/>
      <c r="H166" s="169"/>
    </row>
    <row r="167" spans="2:8" ht="13.5" customHeight="1" x14ac:dyDescent="0.25">
      <c r="B167" s="169"/>
      <c r="C167" s="169"/>
      <c r="D167" s="169"/>
      <c r="E167" s="169"/>
      <c r="F167" s="169"/>
      <c r="G167" s="169"/>
      <c r="H167" s="169"/>
    </row>
    <row r="168" spans="2:8" ht="13.5" customHeight="1" x14ac:dyDescent="0.25">
      <c r="B168" s="169"/>
      <c r="C168" s="169"/>
      <c r="D168" s="169"/>
      <c r="E168" s="169"/>
      <c r="F168" s="169"/>
      <c r="G168" s="169"/>
      <c r="H168" s="169"/>
    </row>
    <row r="169" spans="2:8" ht="13.5" customHeight="1" x14ac:dyDescent="0.25">
      <c r="B169" s="169">
        <v>0</v>
      </c>
      <c r="C169" s="169">
        <v>0</v>
      </c>
      <c r="D169" s="169">
        <v>0</v>
      </c>
      <c r="E169" s="169">
        <v>0</v>
      </c>
      <c r="F169" s="169">
        <v>0</v>
      </c>
      <c r="G169" s="169">
        <v>0</v>
      </c>
      <c r="H169" s="169"/>
    </row>
    <row r="170" spans="2:8" ht="13.5" customHeight="1" x14ac:dyDescent="0.25">
      <c r="B170" s="169">
        <v>0</v>
      </c>
      <c r="C170" s="169">
        <v>0</v>
      </c>
      <c r="D170" s="169">
        <v>0</v>
      </c>
      <c r="E170" s="169">
        <v>0</v>
      </c>
      <c r="F170" s="169">
        <v>0</v>
      </c>
      <c r="G170" s="169">
        <v>0</v>
      </c>
      <c r="H170" s="169"/>
    </row>
    <row r="171" spans="2:8" ht="13.5" customHeight="1" x14ac:dyDescent="0.25">
      <c r="B171" s="169">
        <v>0</v>
      </c>
      <c r="C171" s="169">
        <v>0</v>
      </c>
      <c r="D171" s="169">
        <v>0</v>
      </c>
      <c r="E171" s="169">
        <v>0</v>
      </c>
      <c r="F171" s="169">
        <v>0</v>
      </c>
      <c r="G171" s="169">
        <v>0</v>
      </c>
      <c r="H171" s="169"/>
    </row>
    <row r="172" spans="2:8" ht="13.5" customHeight="1" x14ac:dyDescent="0.25">
      <c r="B172" s="169">
        <v>0</v>
      </c>
      <c r="C172" s="169">
        <v>0</v>
      </c>
      <c r="D172" s="169">
        <v>0</v>
      </c>
      <c r="E172" s="169">
        <v>0</v>
      </c>
      <c r="F172" s="169">
        <v>0</v>
      </c>
      <c r="G172" s="169">
        <v>0</v>
      </c>
      <c r="H172" s="169"/>
    </row>
    <row r="173" spans="2:8" ht="13.5" customHeight="1" x14ac:dyDescent="0.25">
      <c r="B173" s="169"/>
      <c r="C173" s="169"/>
      <c r="D173" s="169"/>
      <c r="E173" s="169"/>
      <c r="F173" s="169"/>
      <c r="G173" s="169"/>
      <c r="H173" s="169"/>
    </row>
    <row r="174" spans="2:8" ht="13.5" customHeight="1" x14ac:dyDescent="0.25">
      <c r="B174" s="169"/>
      <c r="C174" s="169"/>
      <c r="D174" s="169"/>
      <c r="E174" s="169"/>
      <c r="F174" s="169"/>
      <c r="G174" s="169"/>
      <c r="H174" s="169"/>
    </row>
    <row r="175" spans="2:8" ht="13.5" customHeight="1" x14ac:dyDescent="0.25">
      <c r="B175" s="169"/>
      <c r="C175" s="169"/>
      <c r="D175" s="169"/>
      <c r="E175" s="169"/>
      <c r="F175" s="169"/>
      <c r="G175" s="169"/>
      <c r="H175" s="169"/>
    </row>
    <row r="176" spans="2:8" ht="13.5" customHeight="1" x14ac:dyDescent="0.25">
      <c r="B176" s="169"/>
      <c r="C176" s="169"/>
      <c r="D176" s="169"/>
      <c r="E176" s="169"/>
      <c r="F176" s="169"/>
      <c r="G176" s="169"/>
      <c r="H176" s="169"/>
    </row>
    <row r="177" spans="2:8" ht="13.5" customHeight="1" x14ac:dyDescent="0.25">
      <c r="B177" s="169"/>
      <c r="C177" s="169"/>
      <c r="D177" s="169"/>
      <c r="E177" s="169"/>
      <c r="F177" s="169"/>
      <c r="G177" s="169"/>
      <c r="H177" s="169"/>
    </row>
    <row r="178" spans="2:8" ht="13.5" customHeight="1" x14ac:dyDescent="0.25">
      <c r="B178" s="169"/>
      <c r="C178" s="169"/>
      <c r="D178" s="169"/>
      <c r="E178" s="169"/>
      <c r="F178" s="169"/>
      <c r="G178" s="169"/>
      <c r="H178" s="169"/>
    </row>
    <row r="179" spans="2:8" ht="13.5" customHeight="1" x14ac:dyDescent="0.25">
      <c r="B179" s="169"/>
      <c r="C179" s="169"/>
      <c r="D179" s="169"/>
      <c r="E179" s="169"/>
      <c r="F179" s="169"/>
      <c r="G179" s="169"/>
      <c r="H179" s="169"/>
    </row>
    <row r="180" spans="2:8" ht="13.5" customHeight="1" x14ac:dyDescent="0.25">
      <c r="B180" s="169"/>
      <c r="C180" s="169"/>
      <c r="D180" s="169"/>
      <c r="E180" s="169"/>
      <c r="F180" s="169"/>
      <c r="G180" s="169"/>
      <c r="H180" s="169"/>
    </row>
    <row r="181" spans="2:8" ht="13.5" customHeight="1" x14ac:dyDescent="0.25">
      <c r="B181" s="169"/>
      <c r="C181" s="169"/>
      <c r="D181" s="169"/>
      <c r="E181" s="169"/>
      <c r="F181" s="169"/>
      <c r="G181" s="169"/>
      <c r="H181" s="169"/>
    </row>
    <row r="182" spans="2:8" ht="13.5" customHeight="1" x14ac:dyDescent="0.25">
      <c r="B182" s="169"/>
      <c r="C182" s="169"/>
      <c r="D182" s="169"/>
      <c r="E182" s="169"/>
      <c r="F182" s="169"/>
      <c r="G182" s="169"/>
      <c r="H182" s="169"/>
    </row>
    <row r="183" spans="2:8" ht="13.5" customHeight="1" x14ac:dyDescent="0.25">
      <c r="B183" s="169"/>
      <c r="C183" s="169"/>
      <c r="D183" s="169"/>
      <c r="E183" s="169"/>
      <c r="F183" s="169"/>
      <c r="G183" s="169"/>
      <c r="H183" s="169"/>
    </row>
    <row r="184" spans="2:8" ht="13.5" customHeight="1" x14ac:dyDescent="0.25">
      <c r="B184" s="169"/>
      <c r="C184" s="169"/>
      <c r="D184" s="169"/>
      <c r="E184" s="169"/>
      <c r="F184" s="169"/>
      <c r="G184" s="169"/>
      <c r="H184" s="169"/>
    </row>
    <row r="185" spans="2:8" ht="13.5" customHeight="1" x14ac:dyDescent="0.25">
      <c r="B185" s="169"/>
      <c r="C185" s="169"/>
      <c r="D185" s="169"/>
      <c r="E185" s="169"/>
      <c r="F185" s="169"/>
      <c r="G185" s="169"/>
      <c r="H185" s="169"/>
    </row>
    <row r="186" spans="2:8" ht="13.5" customHeight="1" x14ac:dyDescent="0.25">
      <c r="B186" s="169"/>
      <c r="C186" s="169"/>
      <c r="D186" s="169"/>
      <c r="E186" s="169"/>
      <c r="F186" s="169"/>
      <c r="G186" s="169"/>
      <c r="H186" s="169"/>
    </row>
  </sheetData>
  <mergeCells count="4">
    <mergeCell ref="A98:G99"/>
    <mergeCell ref="D3:H3"/>
    <mergeCell ref="M3:Q3"/>
    <mergeCell ref="V3:Z3"/>
  </mergeCells>
  <pageMargins left="0.43307086614173229" right="0.43307086614173229" top="0.35433070866141736" bottom="0.15748031496062992" header="0.11811023622047245" footer="0.11811023622047245"/>
  <pageSetup paperSize="9" fitToWidth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00"/>
  <sheetViews>
    <sheetView showGridLines="0" workbookViewId="0">
      <pane xSplit="1" ySplit="4" topLeftCell="B48" activePane="bottomRight" state="frozen"/>
      <selection activeCell="K4" sqref="K4:Q4"/>
      <selection pane="topRight" activeCell="K4" sqref="K4:Q4"/>
      <selection pane="bottomLeft" activeCell="K4" sqref="K4:Q4"/>
      <selection pane="bottomRight" activeCell="A65" sqref="A65"/>
    </sheetView>
  </sheetViews>
  <sheetFormatPr defaultColWidth="9.140625" defaultRowHeight="12.75" x14ac:dyDescent="0.2"/>
  <cols>
    <col min="1" max="1" width="42.7109375" style="1" customWidth="1"/>
    <col min="2" max="5" width="12.5703125" style="2" customWidth="1"/>
    <col min="6" max="8" width="12.5703125" style="1" customWidth="1"/>
    <col min="9" max="9" width="12.42578125" style="1" bestFit="1" customWidth="1"/>
    <col min="10" max="10" width="12.7109375" style="1" bestFit="1" customWidth="1"/>
    <col min="11" max="12" width="12.140625" style="1" bestFit="1" customWidth="1"/>
    <col min="13" max="13" width="12.42578125" style="1" bestFit="1" customWidth="1"/>
    <col min="14" max="14" width="11.140625" style="1" bestFit="1" customWidth="1"/>
    <col min="15" max="15" width="14.5703125" style="1" bestFit="1" customWidth="1"/>
    <col min="16" max="16" width="11.140625" style="1" bestFit="1" customWidth="1"/>
    <col min="17" max="16384" width="9.140625" style="1"/>
  </cols>
  <sheetData>
    <row r="1" spans="1:17" ht="15.75" customHeight="1" x14ac:dyDescent="0.25">
      <c r="A1" s="4" t="s">
        <v>94</v>
      </c>
      <c r="B1" s="5"/>
      <c r="C1" s="5"/>
      <c r="D1" s="5"/>
      <c r="E1" s="5"/>
    </row>
    <row r="2" spans="1:17" ht="13.5" customHeight="1" thickBot="1" x14ac:dyDescent="0.25">
      <c r="A2" s="6" t="s">
        <v>0</v>
      </c>
    </row>
    <row r="3" spans="1:17" ht="13.5" customHeight="1" thickBot="1" x14ac:dyDescent="0.25">
      <c r="A3" s="11" t="s">
        <v>1</v>
      </c>
      <c r="B3" s="256" t="s">
        <v>2</v>
      </c>
      <c r="C3" s="170" t="s">
        <v>3</v>
      </c>
      <c r="D3" s="366" t="s">
        <v>4</v>
      </c>
      <c r="E3" s="367"/>
      <c r="F3" s="367"/>
      <c r="G3" s="367"/>
      <c r="H3" s="368"/>
    </row>
    <row r="4" spans="1:17" ht="14.25" customHeight="1" thickBot="1" x14ac:dyDescent="0.25">
      <c r="A4" s="12"/>
      <c r="B4" s="171">
        <v>2022</v>
      </c>
      <c r="C4" s="172">
        <v>2023</v>
      </c>
      <c r="D4" s="311">
        <v>2024</v>
      </c>
      <c r="E4" s="312">
        <v>2025</v>
      </c>
      <c r="F4" s="312">
        <v>2026</v>
      </c>
      <c r="G4" s="319">
        <v>2027</v>
      </c>
      <c r="H4" s="313">
        <v>2028</v>
      </c>
    </row>
    <row r="5" spans="1:17" ht="13.5" customHeight="1" x14ac:dyDescent="0.2">
      <c r="A5" s="16" t="s">
        <v>5</v>
      </c>
      <c r="B5" s="174">
        <f t="shared" ref="B5:H5" si="0">B6+B12+B16</f>
        <v>7714948.1835199995</v>
      </c>
      <c r="C5" s="66">
        <f t="shared" si="0"/>
        <v>8186807.6423299983</v>
      </c>
      <c r="D5" s="174">
        <f t="shared" si="0"/>
        <v>8839863</v>
      </c>
      <c r="E5" s="71">
        <f t="shared" si="0"/>
        <v>9704971</v>
      </c>
      <c r="F5" s="71">
        <f t="shared" si="0"/>
        <v>10373676</v>
      </c>
      <c r="G5" s="320">
        <f t="shared" si="0"/>
        <v>10898698</v>
      </c>
      <c r="H5" s="314">
        <f t="shared" si="0"/>
        <v>11404481</v>
      </c>
      <c r="I5" s="189"/>
      <c r="J5" s="189"/>
      <c r="K5" s="189"/>
      <c r="L5" s="189"/>
      <c r="M5" s="189"/>
      <c r="N5" s="189"/>
      <c r="O5" s="189"/>
      <c r="P5" s="189"/>
    </row>
    <row r="6" spans="1:17" ht="13.5" customHeight="1" x14ac:dyDescent="0.2">
      <c r="A6" s="24" t="s">
        <v>7</v>
      </c>
      <c r="B6" s="175">
        <f t="shared" ref="B6:H6" si="1">B7+B8</f>
        <v>3595839.0878699999</v>
      </c>
      <c r="C6" s="26">
        <f t="shared" si="1"/>
        <v>3524014.5243599997</v>
      </c>
      <c r="D6" s="175">
        <f t="shared" si="1"/>
        <v>3409194</v>
      </c>
      <c r="E6" s="28">
        <f t="shared" si="1"/>
        <v>4083228</v>
      </c>
      <c r="F6" s="28">
        <f t="shared" si="1"/>
        <v>4500101</v>
      </c>
      <c r="G6" s="55">
        <f t="shared" si="1"/>
        <v>4813154</v>
      </c>
      <c r="H6" s="301">
        <f t="shared" si="1"/>
        <v>5128158</v>
      </c>
      <c r="I6" s="189"/>
      <c r="J6" s="189"/>
      <c r="K6" s="189"/>
      <c r="L6" s="189"/>
      <c r="M6" s="189"/>
      <c r="N6" s="189"/>
      <c r="O6" s="189"/>
      <c r="P6" s="189"/>
    </row>
    <row r="7" spans="1:17" ht="13.5" customHeight="1" x14ac:dyDescent="0.2">
      <c r="A7" s="29" t="s">
        <v>8</v>
      </c>
      <c r="B7" s="245">
        <v>3535910.8554599998</v>
      </c>
      <c r="C7" s="246">
        <v>3490393.9756599995</v>
      </c>
      <c r="D7" s="245">
        <v>3501974</v>
      </c>
      <c r="E7" s="247">
        <v>4163911</v>
      </c>
      <c r="F7" s="247">
        <v>4460706</v>
      </c>
      <c r="G7" s="249">
        <v>4765836</v>
      </c>
      <c r="H7" s="315">
        <v>5072118</v>
      </c>
      <c r="I7" s="189"/>
      <c r="J7" s="189"/>
      <c r="K7" s="189"/>
      <c r="L7" s="189"/>
      <c r="M7" s="189"/>
      <c r="N7" s="189"/>
      <c r="O7" s="189"/>
      <c r="P7" s="189"/>
    </row>
    <row r="8" spans="1:17" ht="13.5" customHeight="1" x14ac:dyDescent="0.2">
      <c r="A8" s="29" t="s">
        <v>9</v>
      </c>
      <c r="B8" s="245">
        <v>59928.232410000011</v>
      </c>
      <c r="C8" s="246">
        <v>33620.548699999992</v>
      </c>
      <c r="D8" s="245">
        <v>-92780</v>
      </c>
      <c r="E8" s="247">
        <v>-80683</v>
      </c>
      <c r="F8" s="247">
        <v>39395</v>
      </c>
      <c r="G8" s="249">
        <v>47318</v>
      </c>
      <c r="H8" s="315">
        <v>56040</v>
      </c>
      <c r="I8" s="189"/>
      <c r="J8" s="189"/>
      <c r="K8" s="189"/>
      <c r="L8" s="189"/>
      <c r="M8" s="189"/>
      <c r="N8" s="189"/>
      <c r="O8" s="189"/>
      <c r="P8" s="189"/>
    </row>
    <row r="9" spans="1:17" ht="13.5" customHeight="1" x14ac:dyDescent="0.2">
      <c r="A9" s="36" t="s">
        <v>10</v>
      </c>
      <c r="B9" s="245">
        <v>-4929.3557500003371</v>
      </c>
      <c r="C9" s="246">
        <v>1762.800771916518</v>
      </c>
      <c r="D9" s="248">
        <v>-41697</v>
      </c>
      <c r="E9" s="249">
        <v>85016</v>
      </c>
      <c r="F9" s="247">
        <v>-32100</v>
      </c>
      <c r="G9" s="249">
        <v>957</v>
      </c>
      <c r="H9" s="315">
        <v>149</v>
      </c>
      <c r="I9" s="189"/>
      <c r="J9" s="189"/>
      <c r="K9" s="189"/>
      <c r="L9" s="189"/>
      <c r="M9" s="189"/>
      <c r="N9" s="189"/>
      <c r="O9" s="189"/>
      <c r="P9" s="189"/>
      <c r="Q9" s="288"/>
    </row>
    <row r="10" spans="1:17" ht="13.5" customHeight="1" x14ac:dyDescent="0.2">
      <c r="A10" s="36" t="s">
        <v>11</v>
      </c>
      <c r="B10" s="245">
        <v>2520537.9274300002</v>
      </c>
      <c r="C10" s="246">
        <v>2465576.2092096582</v>
      </c>
      <c r="D10" s="245">
        <v>2415624</v>
      </c>
      <c r="E10" s="247">
        <v>2798748</v>
      </c>
      <c r="F10" s="247">
        <v>3172540</v>
      </c>
      <c r="G10" s="249">
        <v>3368538</v>
      </c>
      <c r="H10" s="315">
        <v>3589606</v>
      </c>
      <c r="I10" s="189"/>
      <c r="J10" s="189"/>
      <c r="K10" s="189"/>
      <c r="L10" s="189"/>
      <c r="M10" s="189"/>
      <c r="N10" s="189"/>
      <c r="O10" s="189"/>
      <c r="P10" s="189"/>
    </row>
    <row r="11" spans="1:17" ht="13.5" customHeight="1" x14ac:dyDescent="0.2">
      <c r="A11" s="36" t="s">
        <v>12</v>
      </c>
      <c r="B11" s="245">
        <v>1080230.5161900001</v>
      </c>
      <c r="C11" s="246">
        <v>1056675.514378425</v>
      </c>
      <c r="D11" s="245">
        <v>1035267</v>
      </c>
      <c r="E11" s="247">
        <v>1199464</v>
      </c>
      <c r="F11" s="247">
        <v>1359661</v>
      </c>
      <c r="G11" s="249">
        <v>1443659</v>
      </c>
      <c r="H11" s="315">
        <v>1538403</v>
      </c>
      <c r="I11" s="189"/>
      <c r="J11" s="189"/>
      <c r="K11" s="189"/>
      <c r="L11" s="189"/>
      <c r="M11" s="189"/>
      <c r="N11" s="189"/>
      <c r="O11" s="189"/>
      <c r="P11" s="189"/>
    </row>
    <row r="12" spans="1:17" ht="13.5" customHeight="1" x14ac:dyDescent="0.2">
      <c r="A12" s="24" t="s">
        <v>14</v>
      </c>
      <c r="B12" s="245">
        <v>3804344.9485000004</v>
      </c>
      <c r="C12" s="246">
        <v>4232218.7863599993</v>
      </c>
      <c r="D12" s="245">
        <v>4927076</v>
      </c>
      <c r="E12" s="247">
        <v>5116970</v>
      </c>
      <c r="F12" s="247">
        <v>5363177</v>
      </c>
      <c r="G12" s="249">
        <v>5515574</v>
      </c>
      <c r="H12" s="315">
        <v>5679286</v>
      </c>
      <c r="I12" s="189"/>
      <c r="J12" s="189"/>
      <c r="K12" s="189"/>
      <c r="L12" s="189"/>
      <c r="M12" s="189"/>
      <c r="N12" s="189"/>
      <c r="O12" s="189"/>
      <c r="P12" s="189"/>
    </row>
    <row r="13" spans="1:17" ht="13.5" customHeight="1" x14ac:dyDescent="0.2">
      <c r="A13" s="24" t="s">
        <v>10</v>
      </c>
      <c r="B13" s="245">
        <v>3804344.9485000004</v>
      </c>
      <c r="C13" s="246">
        <v>3906420.7863599993</v>
      </c>
      <c r="D13" s="245">
        <v>4589153</v>
      </c>
      <c r="E13" s="247">
        <v>5116970</v>
      </c>
      <c r="F13" s="247">
        <v>5363177</v>
      </c>
      <c r="G13" s="249">
        <v>5515574</v>
      </c>
      <c r="H13" s="315">
        <v>5679286</v>
      </c>
      <c r="I13" s="189"/>
      <c r="J13" s="189"/>
      <c r="K13" s="189"/>
      <c r="L13" s="189"/>
      <c r="M13" s="189"/>
      <c r="N13" s="189"/>
      <c r="O13" s="189"/>
      <c r="P13" s="189"/>
    </row>
    <row r="14" spans="1:17" ht="13.5" customHeight="1" x14ac:dyDescent="0.2">
      <c r="A14" s="24" t="s">
        <v>11</v>
      </c>
      <c r="B14" s="245">
        <v>0</v>
      </c>
      <c r="C14" s="246">
        <v>228059</v>
      </c>
      <c r="D14" s="245">
        <v>236546</v>
      </c>
      <c r="E14" s="247">
        <v>0</v>
      </c>
      <c r="F14" s="247">
        <v>0</v>
      </c>
      <c r="G14" s="249">
        <v>0</v>
      </c>
      <c r="H14" s="315">
        <v>0</v>
      </c>
      <c r="I14" s="189"/>
      <c r="J14" s="189"/>
      <c r="K14" s="189"/>
      <c r="L14" s="189"/>
      <c r="M14" s="189"/>
      <c r="N14" s="189"/>
      <c r="O14" s="189"/>
      <c r="P14" s="189"/>
    </row>
    <row r="15" spans="1:17" ht="13.5" customHeight="1" x14ac:dyDescent="0.2">
      <c r="A15" s="24" t="s">
        <v>12</v>
      </c>
      <c r="B15" s="245">
        <v>0</v>
      </c>
      <c r="C15" s="246">
        <v>97739</v>
      </c>
      <c r="D15" s="245">
        <v>101377</v>
      </c>
      <c r="E15" s="247">
        <v>0</v>
      </c>
      <c r="F15" s="247">
        <v>0</v>
      </c>
      <c r="G15" s="249">
        <v>0</v>
      </c>
      <c r="H15" s="315">
        <v>0</v>
      </c>
      <c r="I15" s="189"/>
      <c r="J15" s="189"/>
      <c r="K15" s="189"/>
      <c r="L15" s="189"/>
      <c r="M15" s="189"/>
      <c r="N15" s="189"/>
      <c r="O15" s="189"/>
      <c r="P15" s="189"/>
    </row>
    <row r="16" spans="1:17" ht="13.5" customHeight="1" x14ac:dyDescent="0.2">
      <c r="A16" s="24" t="s">
        <v>15</v>
      </c>
      <c r="B16" s="245">
        <v>314764.14714999998</v>
      </c>
      <c r="C16" s="246">
        <v>430574.33160999999</v>
      </c>
      <c r="D16" s="245">
        <v>503593</v>
      </c>
      <c r="E16" s="247">
        <v>504773</v>
      </c>
      <c r="F16" s="247">
        <v>510398</v>
      </c>
      <c r="G16" s="249">
        <v>569970</v>
      </c>
      <c r="H16" s="315">
        <v>597037</v>
      </c>
      <c r="I16" s="189"/>
      <c r="J16" s="189"/>
      <c r="K16" s="189"/>
      <c r="L16" s="189"/>
      <c r="M16" s="189"/>
      <c r="N16" s="189"/>
      <c r="O16" s="189"/>
      <c r="P16" s="189"/>
    </row>
    <row r="17" spans="1:16" ht="13.5" customHeight="1" x14ac:dyDescent="0.2">
      <c r="A17" s="41" t="s">
        <v>16</v>
      </c>
      <c r="B17" s="176">
        <f t="shared" ref="B17:H17" si="2">B18+B19</f>
        <v>11109456.690759998</v>
      </c>
      <c r="C17" s="43">
        <f t="shared" si="2"/>
        <v>12214141.4146</v>
      </c>
      <c r="D17" s="176">
        <f t="shared" si="2"/>
        <v>12745257</v>
      </c>
      <c r="E17" s="45">
        <f t="shared" si="2"/>
        <v>13489786</v>
      </c>
      <c r="F17" s="45">
        <f t="shared" si="2"/>
        <v>13981124</v>
      </c>
      <c r="G17" s="291">
        <f t="shared" si="2"/>
        <v>14309290</v>
      </c>
      <c r="H17" s="302">
        <f t="shared" si="2"/>
        <v>14956385</v>
      </c>
      <c r="I17" s="189"/>
      <c r="J17" s="189"/>
      <c r="K17" s="189"/>
      <c r="L17" s="189"/>
      <c r="M17" s="189"/>
      <c r="N17" s="189"/>
      <c r="O17" s="189"/>
      <c r="P17" s="189"/>
    </row>
    <row r="18" spans="1:16" ht="13.5" customHeight="1" x14ac:dyDescent="0.2">
      <c r="A18" s="24" t="s">
        <v>17</v>
      </c>
      <c r="B18" s="175">
        <v>8584935.5982299987</v>
      </c>
      <c r="C18" s="26">
        <v>9649063.5971900001</v>
      </c>
      <c r="D18" s="175">
        <v>9994885</v>
      </c>
      <c r="E18" s="28">
        <v>10629844</v>
      </c>
      <c r="F18" s="28">
        <v>11003501</v>
      </c>
      <c r="G18" s="55">
        <v>11247480</v>
      </c>
      <c r="H18" s="301">
        <v>11765510</v>
      </c>
      <c r="I18" s="189"/>
      <c r="J18" s="189"/>
      <c r="K18" s="189"/>
      <c r="L18" s="189"/>
      <c r="M18" s="189"/>
      <c r="N18" s="189"/>
      <c r="O18" s="189"/>
      <c r="P18" s="189"/>
    </row>
    <row r="19" spans="1:16" ht="13.5" customHeight="1" x14ac:dyDescent="0.2">
      <c r="A19" s="24" t="s">
        <v>18</v>
      </c>
      <c r="B19" s="175">
        <f t="shared" ref="B19" si="3">SUM(B20:B27)</f>
        <v>2524521.0925299996</v>
      </c>
      <c r="C19" s="246">
        <f t="shared" ref="C19:H19" si="4">SUM(C20:C27)</f>
        <v>2565077.8174100001</v>
      </c>
      <c r="D19" s="245">
        <f t="shared" si="4"/>
        <v>2750372</v>
      </c>
      <c r="E19" s="247">
        <f t="shared" si="4"/>
        <v>2859942</v>
      </c>
      <c r="F19" s="247">
        <f t="shared" si="4"/>
        <v>2977623</v>
      </c>
      <c r="G19" s="249">
        <f t="shared" si="4"/>
        <v>3061810</v>
      </c>
      <c r="H19" s="315">
        <f t="shared" si="4"/>
        <v>3190875</v>
      </c>
      <c r="I19" s="189"/>
      <c r="J19" s="189"/>
      <c r="K19" s="189"/>
      <c r="L19" s="189"/>
      <c r="M19" s="189"/>
      <c r="N19" s="189"/>
      <c r="O19" s="189"/>
      <c r="P19" s="189"/>
    </row>
    <row r="20" spans="1:16" ht="13.5" customHeight="1" x14ac:dyDescent="0.2">
      <c r="A20" s="29" t="s">
        <v>19</v>
      </c>
      <c r="B20" s="245">
        <v>1285537.6978</v>
      </c>
      <c r="C20" s="246">
        <v>1317484.3223300001</v>
      </c>
      <c r="D20" s="245">
        <v>1344139</v>
      </c>
      <c r="E20" s="247">
        <v>1374743</v>
      </c>
      <c r="F20" s="247">
        <v>1400121</v>
      </c>
      <c r="G20" s="249">
        <v>1422214</v>
      </c>
      <c r="H20" s="315">
        <v>1447321</v>
      </c>
      <c r="I20" s="189"/>
      <c r="J20" s="189"/>
      <c r="K20" s="189"/>
      <c r="L20" s="189"/>
      <c r="M20" s="189"/>
      <c r="N20" s="189"/>
      <c r="O20" s="189"/>
      <c r="P20" s="189"/>
    </row>
    <row r="21" spans="1:16" ht="13.5" customHeight="1" x14ac:dyDescent="0.2">
      <c r="A21" s="29" t="s">
        <v>20</v>
      </c>
      <c r="B21" s="245">
        <v>232465.72739000001</v>
      </c>
      <c r="C21" s="246">
        <v>232979.02336999998</v>
      </c>
      <c r="D21" s="245">
        <v>298478</v>
      </c>
      <c r="E21" s="247">
        <v>311365</v>
      </c>
      <c r="F21" s="247">
        <v>311612</v>
      </c>
      <c r="G21" s="249">
        <v>313950</v>
      </c>
      <c r="H21" s="315">
        <v>315865</v>
      </c>
      <c r="I21" s="189"/>
      <c r="J21" s="189"/>
      <c r="K21" s="189"/>
      <c r="L21" s="189"/>
      <c r="M21" s="189"/>
      <c r="N21" s="189"/>
      <c r="O21" s="189"/>
      <c r="P21" s="189"/>
    </row>
    <row r="22" spans="1:16" ht="13.5" customHeight="1" x14ac:dyDescent="0.2">
      <c r="A22" s="29" t="s">
        <v>21</v>
      </c>
      <c r="B22" s="245">
        <v>55872.782359999997</v>
      </c>
      <c r="C22" s="246">
        <v>53387.056870000008</v>
      </c>
      <c r="D22" s="245">
        <v>55046</v>
      </c>
      <c r="E22" s="247">
        <v>55120</v>
      </c>
      <c r="F22" s="247">
        <v>55600</v>
      </c>
      <c r="G22" s="249">
        <v>56039</v>
      </c>
      <c r="H22" s="315">
        <v>56362</v>
      </c>
      <c r="I22" s="189"/>
      <c r="J22" s="189"/>
      <c r="K22" s="189"/>
      <c r="L22" s="189"/>
      <c r="M22" s="189"/>
      <c r="N22" s="189"/>
      <c r="O22" s="189"/>
      <c r="P22" s="189"/>
    </row>
    <row r="23" spans="1:16" ht="13.5" customHeight="1" x14ac:dyDescent="0.2">
      <c r="A23" s="29" t="s">
        <v>22</v>
      </c>
      <c r="B23" s="245">
        <v>5013.3588699999991</v>
      </c>
      <c r="C23" s="246">
        <v>5188.9180999999999</v>
      </c>
      <c r="D23" s="245">
        <v>5147</v>
      </c>
      <c r="E23" s="247">
        <v>5211</v>
      </c>
      <c r="F23" s="247">
        <v>5214</v>
      </c>
      <c r="G23" s="249">
        <v>5241</v>
      </c>
      <c r="H23" s="315">
        <v>5259</v>
      </c>
      <c r="I23" s="189"/>
      <c r="J23" s="189"/>
      <c r="K23" s="189"/>
      <c r="L23" s="189"/>
      <c r="M23" s="189"/>
      <c r="N23" s="189"/>
      <c r="O23" s="189"/>
      <c r="P23" s="189"/>
    </row>
    <row r="24" spans="1:16" ht="13.5" customHeight="1" x14ac:dyDescent="0.2">
      <c r="A24" s="29" t="s">
        <v>23</v>
      </c>
      <c r="B24" s="245">
        <v>909087.58496999985</v>
      </c>
      <c r="C24" s="246">
        <v>921777.96286999993</v>
      </c>
      <c r="D24" s="245">
        <v>1013352</v>
      </c>
      <c r="E24" s="247">
        <v>1078547</v>
      </c>
      <c r="F24" s="247">
        <v>1169535</v>
      </c>
      <c r="G24" s="249">
        <v>1228031</v>
      </c>
      <c r="H24" s="315">
        <v>1328997</v>
      </c>
      <c r="I24" s="189"/>
      <c r="J24" s="189"/>
      <c r="K24" s="189"/>
      <c r="L24" s="189"/>
      <c r="M24" s="189"/>
      <c r="N24" s="189"/>
      <c r="O24" s="189"/>
      <c r="P24" s="189"/>
    </row>
    <row r="25" spans="1:16" ht="13.5" customHeight="1" x14ac:dyDescent="0.2">
      <c r="A25" s="29" t="s">
        <v>24</v>
      </c>
      <c r="B25" s="245">
        <v>11540.729820000002</v>
      </c>
      <c r="C25" s="246">
        <v>13106.597019999999</v>
      </c>
      <c r="D25" s="245">
        <v>13126</v>
      </c>
      <c r="E25" s="247">
        <v>13490</v>
      </c>
      <c r="F25" s="247">
        <v>13743</v>
      </c>
      <c r="G25" s="249">
        <v>14035</v>
      </c>
      <c r="H25" s="315">
        <v>14302</v>
      </c>
      <c r="I25" s="189"/>
      <c r="J25" s="189"/>
      <c r="K25" s="189"/>
      <c r="L25" s="189"/>
      <c r="M25" s="189"/>
      <c r="N25" s="189"/>
      <c r="O25" s="189"/>
      <c r="P25" s="189"/>
    </row>
    <row r="26" spans="1:16" ht="13.5" customHeight="1" x14ac:dyDescent="0.2">
      <c r="A26" s="29" t="s">
        <v>25</v>
      </c>
      <c r="B26" s="245">
        <v>24738.946180000003</v>
      </c>
      <c r="C26" s="246">
        <v>20952.69831</v>
      </c>
      <c r="D26" s="245">
        <v>20903</v>
      </c>
      <c r="E26" s="247">
        <v>21313</v>
      </c>
      <c r="F26" s="247">
        <v>21663</v>
      </c>
      <c r="G26" s="249">
        <v>22181</v>
      </c>
      <c r="H26" s="315">
        <v>22665</v>
      </c>
      <c r="I26" s="189"/>
      <c r="J26" s="189"/>
      <c r="K26" s="189"/>
      <c r="L26" s="189"/>
      <c r="M26" s="189"/>
      <c r="N26" s="189"/>
      <c r="O26" s="189"/>
      <c r="P26" s="189"/>
    </row>
    <row r="27" spans="1:16" ht="13.5" customHeight="1" x14ac:dyDescent="0.2">
      <c r="A27" s="29" t="s">
        <v>26</v>
      </c>
      <c r="B27" s="245">
        <v>264.26513999999997</v>
      </c>
      <c r="C27" s="246">
        <v>201.23854</v>
      </c>
      <c r="D27" s="245">
        <v>181</v>
      </c>
      <c r="E27" s="247">
        <v>153</v>
      </c>
      <c r="F27" s="247">
        <v>135</v>
      </c>
      <c r="G27" s="249">
        <v>119</v>
      </c>
      <c r="H27" s="315">
        <v>104</v>
      </c>
      <c r="I27" s="189"/>
      <c r="J27" s="189"/>
      <c r="K27" s="189"/>
      <c r="L27" s="189"/>
      <c r="M27" s="189"/>
      <c r="N27" s="189"/>
      <c r="O27" s="189"/>
      <c r="P27" s="189"/>
    </row>
    <row r="28" spans="1:16" ht="13.5" customHeight="1" x14ac:dyDescent="0.2">
      <c r="A28" s="41" t="s">
        <v>27</v>
      </c>
      <c r="B28" s="176">
        <f t="shared" ref="B28:G28" si="5">SUM(B29:B32)</f>
        <v>39847.674830000004</v>
      </c>
      <c r="C28" s="43">
        <f t="shared" si="5"/>
        <v>37916.567119999992</v>
      </c>
      <c r="D28" s="176">
        <f t="shared" si="5"/>
        <v>33526</v>
      </c>
      <c r="E28" s="45">
        <f t="shared" si="5"/>
        <v>37236</v>
      </c>
      <c r="F28" s="45">
        <f t="shared" si="5"/>
        <v>39660</v>
      </c>
      <c r="G28" s="291">
        <f t="shared" si="5"/>
        <v>42309</v>
      </c>
      <c r="H28" s="302">
        <f t="shared" ref="H28" si="6">SUM(H29:H32)</f>
        <v>44685</v>
      </c>
      <c r="I28" s="189"/>
      <c r="J28" s="189"/>
      <c r="K28" s="189"/>
      <c r="L28" s="189"/>
      <c r="M28" s="189"/>
      <c r="N28" s="189"/>
      <c r="O28" s="189"/>
      <c r="P28" s="189"/>
    </row>
    <row r="29" spans="1:16" ht="13.5" customHeight="1" x14ac:dyDescent="0.2">
      <c r="A29" s="24" t="s">
        <v>28</v>
      </c>
      <c r="B29" s="175">
        <v>21.53632</v>
      </c>
      <c r="C29" s="246">
        <v>12.173110000000001</v>
      </c>
      <c r="D29" s="245">
        <v>4</v>
      </c>
      <c r="E29" s="247">
        <v>0</v>
      </c>
      <c r="F29" s="247">
        <v>0</v>
      </c>
      <c r="G29" s="249">
        <v>0</v>
      </c>
      <c r="H29" s="315">
        <v>0</v>
      </c>
      <c r="I29" s="189"/>
      <c r="J29" s="189"/>
      <c r="K29" s="189"/>
      <c r="L29" s="189"/>
      <c r="M29" s="189"/>
      <c r="N29" s="189"/>
      <c r="O29" s="189"/>
      <c r="P29" s="189"/>
    </row>
    <row r="30" spans="1:16" ht="13.5" customHeight="1" x14ac:dyDescent="0.2">
      <c r="A30" s="24" t="s">
        <v>29</v>
      </c>
      <c r="B30" s="175">
        <v>7.4841899999999999</v>
      </c>
      <c r="C30" s="246">
        <v>0.29043000000000002</v>
      </c>
      <c r="D30" s="245">
        <v>0</v>
      </c>
      <c r="E30" s="247">
        <v>0</v>
      </c>
      <c r="F30" s="247">
        <v>0</v>
      </c>
      <c r="G30" s="249">
        <v>0</v>
      </c>
      <c r="H30" s="315">
        <v>0</v>
      </c>
      <c r="I30" s="189"/>
      <c r="J30" s="189"/>
      <c r="K30" s="189"/>
      <c r="L30" s="189"/>
      <c r="M30" s="189"/>
      <c r="N30" s="189"/>
      <c r="O30" s="189"/>
      <c r="P30" s="189"/>
    </row>
    <row r="31" spans="1:16" ht="13.5" customHeight="1" x14ac:dyDescent="0.2">
      <c r="A31" s="24" t="s">
        <v>30</v>
      </c>
      <c r="B31" s="177">
        <v>39818.654320000001</v>
      </c>
      <c r="C31" s="246">
        <v>37904.103579999995</v>
      </c>
      <c r="D31" s="245">
        <v>33522</v>
      </c>
      <c r="E31" s="247">
        <v>37236</v>
      </c>
      <c r="F31" s="247">
        <v>39660</v>
      </c>
      <c r="G31" s="249">
        <v>42309</v>
      </c>
      <c r="H31" s="315">
        <v>44685</v>
      </c>
      <c r="I31" s="189"/>
      <c r="J31" s="189"/>
      <c r="K31" s="189"/>
      <c r="L31" s="189"/>
      <c r="M31" s="189"/>
      <c r="N31" s="189"/>
      <c r="O31" s="189"/>
      <c r="P31" s="189"/>
    </row>
    <row r="32" spans="1:16" ht="13.5" customHeight="1" x14ac:dyDescent="0.2">
      <c r="A32" s="24" t="s">
        <v>31</v>
      </c>
      <c r="B32" s="175">
        <v>0</v>
      </c>
      <c r="C32" s="246">
        <v>0</v>
      </c>
      <c r="D32" s="245">
        <v>0</v>
      </c>
      <c r="E32" s="247">
        <v>0</v>
      </c>
      <c r="F32" s="247">
        <v>0</v>
      </c>
      <c r="G32" s="249">
        <v>0</v>
      </c>
      <c r="H32" s="315">
        <v>0</v>
      </c>
      <c r="I32" s="189"/>
      <c r="J32" s="189"/>
      <c r="K32" s="189"/>
      <c r="L32" s="189"/>
      <c r="M32" s="189"/>
      <c r="N32" s="189"/>
      <c r="O32" s="189"/>
      <c r="P32" s="189"/>
    </row>
    <row r="33" spans="1:16" ht="13.5" customHeight="1" x14ac:dyDescent="0.2">
      <c r="A33" s="41" t="s">
        <v>32</v>
      </c>
      <c r="B33" s="176">
        <f t="shared" ref="B33:H33" si="7">SUM(B34:B35)</f>
        <v>714845.81651000003</v>
      </c>
      <c r="C33" s="43">
        <f t="shared" si="7"/>
        <v>791189.0454200001</v>
      </c>
      <c r="D33" s="176">
        <f t="shared" si="7"/>
        <v>979445</v>
      </c>
      <c r="E33" s="45">
        <f t="shared" si="7"/>
        <v>1002068</v>
      </c>
      <c r="F33" s="45">
        <f t="shared" si="7"/>
        <v>1031668</v>
      </c>
      <c r="G33" s="291">
        <f t="shared" si="7"/>
        <v>1054872</v>
      </c>
      <c r="H33" s="302">
        <f t="shared" si="7"/>
        <v>1076172</v>
      </c>
      <c r="I33" s="189"/>
      <c r="J33" s="189"/>
      <c r="K33" s="189"/>
      <c r="L33" s="189"/>
      <c r="M33" s="189"/>
      <c r="N33" s="189"/>
      <c r="O33" s="189"/>
      <c r="P33" s="189"/>
    </row>
    <row r="34" spans="1:16" ht="13.5" customHeight="1" x14ac:dyDescent="0.2">
      <c r="A34" s="24" t="s">
        <v>33</v>
      </c>
      <c r="B34" s="175">
        <v>456735.76896000002</v>
      </c>
      <c r="C34" s="26">
        <v>496602.23708000005</v>
      </c>
      <c r="D34" s="177">
        <v>623887</v>
      </c>
      <c r="E34" s="40">
        <v>634053</v>
      </c>
      <c r="F34" s="28">
        <v>652810</v>
      </c>
      <c r="G34" s="55">
        <v>665477</v>
      </c>
      <c r="H34" s="301">
        <v>674903</v>
      </c>
      <c r="I34" s="189"/>
      <c r="J34" s="189"/>
      <c r="K34" s="189"/>
      <c r="L34" s="189"/>
      <c r="M34" s="189"/>
      <c r="N34" s="189"/>
      <c r="O34" s="189"/>
      <c r="P34" s="189"/>
    </row>
    <row r="35" spans="1:16" ht="13.5" customHeight="1" x14ac:dyDescent="0.2">
      <c r="A35" s="24" t="s">
        <v>34</v>
      </c>
      <c r="B35" s="177">
        <v>258110.04755000002</v>
      </c>
      <c r="C35" s="26">
        <v>294586.80833999999</v>
      </c>
      <c r="D35" s="175">
        <v>355558</v>
      </c>
      <c r="E35" s="28">
        <v>368015</v>
      </c>
      <c r="F35" s="28">
        <v>378858</v>
      </c>
      <c r="G35" s="55">
        <v>389395</v>
      </c>
      <c r="H35" s="301">
        <v>401269</v>
      </c>
      <c r="I35" s="189"/>
      <c r="J35" s="189"/>
      <c r="K35" s="189"/>
      <c r="L35" s="189"/>
      <c r="M35" s="189"/>
      <c r="N35" s="189"/>
      <c r="O35" s="189"/>
      <c r="P35" s="189"/>
    </row>
    <row r="36" spans="1:16" ht="13.5" customHeight="1" x14ac:dyDescent="0.2">
      <c r="A36" s="41" t="s">
        <v>37</v>
      </c>
      <c r="B36" s="176">
        <f t="shared" ref="B36:H36" si="8">SUM(B37:B44,B47:B51)</f>
        <v>451516.17249999999</v>
      </c>
      <c r="C36" s="43">
        <f t="shared" si="8"/>
        <v>1002024.0499399999</v>
      </c>
      <c r="D36" s="176">
        <f t="shared" si="8"/>
        <v>1203091</v>
      </c>
      <c r="E36" s="45">
        <f t="shared" si="8"/>
        <v>1082453</v>
      </c>
      <c r="F36" s="45">
        <f t="shared" si="8"/>
        <v>839826</v>
      </c>
      <c r="G36" s="291">
        <f t="shared" si="8"/>
        <v>799582</v>
      </c>
      <c r="H36" s="302">
        <f t="shared" si="8"/>
        <v>653391</v>
      </c>
      <c r="I36" s="189"/>
      <c r="J36" s="189"/>
      <c r="K36" s="189"/>
      <c r="L36" s="189"/>
      <c r="M36" s="189"/>
      <c r="N36" s="189"/>
      <c r="O36" s="189"/>
      <c r="P36" s="189"/>
    </row>
    <row r="37" spans="1:16" ht="13.5" customHeight="1" x14ac:dyDescent="0.2">
      <c r="A37" s="53" t="s">
        <v>38</v>
      </c>
      <c r="B37" s="175">
        <v>0</v>
      </c>
      <c r="C37" s="26">
        <v>0</v>
      </c>
      <c r="D37" s="177">
        <v>0</v>
      </c>
      <c r="E37" s="40">
        <v>0</v>
      </c>
      <c r="F37" s="40">
        <v>0</v>
      </c>
      <c r="G37" s="292">
        <v>0</v>
      </c>
      <c r="H37" s="303">
        <v>0</v>
      </c>
      <c r="I37" s="189"/>
      <c r="J37" s="189"/>
      <c r="K37" s="189"/>
      <c r="L37" s="189"/>
      <c r="M37" s="189"/>
      <c r="N37" s="189"/>
      <c r="O37" s="189"/>
      <c r="P37" s="189"/>
    </row>
    <row r="38" spans="1:16" ht="13.5" customHeight="1" x14ac:dyDescent="0.2">
      <c r="A38" s="24" t="s">
        <v>39</v>
      </c>
      <c r="B38" s="175">
        <v>132482.25520000001</v>
      </c>
      <c r="C38" s="26">
        <v>135462.78884999998</v>
      </c>
      <c r="D38" s="177">
        <v>140140</v>
      </c>
      <c r="E38" s="40">
        <v>141452</v>
      </c>
      <c r="F38" s="40">
        <v>144702</v>
      </c>
      <c r="G38" s="292">
        <v>147317</v>
      </c>
      <c r="H38" s="303">
        <v>148200</v>
      </c>
      <c r="I38" s="189"/>
      <c r="J38" s="189"/>
      <c r="K38" s="189"/>
      <c r="L38" s="189"/>
      <c r="M38" s="189"/>
      <c r="N38" s="189"/>
      <c r="O38" s="189"/>
      <c r="P38" s="189"/>
    </row>
    <row r="39" spans="1:16" ht="13.5" customHeight="1" x14ac:dyDescent="0.2">
      <c r="A39" s="53" t="s">
        <v>40</v>
      </c>
      <c r="B39" s="175">
        <v>0</v>
      </c>
      <c r="C39" s="26">
        <v>0</v>
      </c>
      <c r="D39" s="175">
        <v>0</v>
      </c>
      <c r="E39" s="28">
        <v>0</v>
      </c>
      <c r="F39" s="28">
        <v>0</v>
      </c>
      <c r="G39" s="55">
        <v>0</v>
      </c>
      <c r="H39" s="301">
        <v>0</v>
      </c>
      <c r="I39" s="189"/>
      <c r="J39" s="189"/>
      <c r="K39" s="189"/>
      <c r="L39" s="189"/>
      <c r="M39" s="189"/>
      <c r="N39" s="189"/>
      <c r="O39" s="189"/>
      <c r="P39" s="189"/>
    </row>
    <row r="40" spans="1:16" ht="13.5" customHeight="1" x14ac:dyDescent="0.2">
      <c r="A40" s="53" t="s">
        <v>41</v>
      </c>
      <c r="B40" s="175">
        <v>91464.898979999954</v>
      </c>
      <c r="C40" s="26">
        <v>99118.360539999965</v>
      </c>
      <c r="D40" s="175">
        <v>477552</v>
      </c>
      <c r="E40" s="28">
        <v>463472</v>
      </c>
      <c r="F40" s="28">
        <v>420651</v>
      </c>
      <c r="G40" s="55">
        <v>367363</v>
      </c>
      <c r="H40" s="301">
        <v>209481</v>
      </c>
      <c r="I40" s="189"/>
      <c r="J40" s="189"/>
      <c r="K40" s="189"/>
      <c r="L40" s="189"/>
      <c r="M40" s="189"/>
      <c r="N40" s="189"/>
      <c r="O40" s="189"/>
      <c r="P40" s="189"/>
    </row>
    <row r="41" spans="1:16" ht="13.5" customHeight="1" x14ac:dyDescent="0.2">
      <c r="A41" s="53" t="s">
        <v>88</v>
      </c>
      <c r="B41" s="175">
        <v>0</v>
      </c>
      <c r="C41" s="26">
        <v>519677.12297999999</v>
      </c>
      <c r="D41" s="175">
        <v>401143</v>
      </c>
      <c r="E41" s="28">
        <v>244933</v>
      </c>
      <c r="F41" s="28">
        <v>0</v>
      </c>
      <c r="G41" s="55">
        <v>0</v>
      </c>
      <c r="H41" s="301">
        <v>0</v>
      </c>
      <c r="I41" s="189"/>
      <c r="J41" s="189"/>
      <c r="K41" s="189"/>
      <c r="L41" s="189"/>
      <c r="M41" s="189"/>
      <c r="N41" s="189"/>
      <c r="O41" s="189"/>
      <c r="P41" s="189"/>
    </row>
    <row r="42" spans="1:16" ht="13.5" customHeight="1" x14ac:dyDescent="0.2">
      <c r="A42" s="53" t="s">
        <v>89</v>
      </c>
      <c r="B42" s="175">
        <v>0</v>
      </c>
      <c r="C42" s="26">
        <v>37624.289870000001</v>
      </c>
      <c r="D42" s="175">
        <v>7604</v>
      </c>
      <c r="E42" s="28">
        <v>0</v>
      </c>
      <c r="F42" s="28">
        <v>0</v>
      </c>
      <c r="G42" s="55">
        <v>0</v>
      </c>
      <c r="H42" s="301">
        <v>0</v>
      </c>
      <c r="I42" s="189"/>
      <c r="J42" s="189"/>
      <c r="K42" s="189"/>
      <c r="L42" s="189"/>
      <c r="M42" s="189"/>
      <c r="N42" s="189"/>
      <c r="O42" s="189"/>
      <c r="P42" s="189"/>
    </row>
    <row r="43" spans="1:16" ht="13.5" customHeight="1" x14ac:dyDescent="0.2">
      <c r="A43" s="266" t="s">
        <v>42</v>
      </c>
      <c r="B43" s="175">
        <v>74305.482000000004</v>
      </c>
      <c r="C43" s="26">
        <v>44589.589529999997</v>
      </c>
      <c r="D43" s="175">
        <v>1350</v>
      </c>
      <c r="E43" s="28">
        <v>0</v>
      </c>
      <c r="F43" s="28">
        <v>0</v>
      </c>
      <c r="G43" s="55">
        <v>0</v>
      </c>
      <c r="H43" s="301">
        <v>0</v>
      </c>
      <c r="I43" s="189"/>
      <c r="J43" s="189"/>
      <c r="K43" s="189"/>
      <c r="L43" s="189"/>
      <c r="M43" s="189"/>
      <c r="N43" s="189"/>
      <c r="O43" s="189"/>
      <c r="P43" s="189"/>
    </row>
    <row r="44" spans="1:16" ht="13.5" customHeight="1" x14ac:dyDescent="0.2">
      <c r="A44" s="53" t="s">
        <v>43</v>
      </c>
      <c r="B44" s="177">
        <v>303.34433000000001</v>
      </c>
      <c r="C44" s="26">
        <v>338.89035000000001</v>
      </c>
      <c r="D44" s="177">
        <v>328</v>
      </c>
      <c r="E44" s="40">
        <v>328</v>
      </c>
      <c r="F44" s="40">
        <v>328</v>
      </c>
      <c r="G44" s="292">
        <v>328</v>
      </c>
      <c r="H44" s="303">
        <v>328</v>
      </c>
      <c r="I44" s="189"/>
      <c r="J44" s="189"/>
      <c r="K44" s="189"/>
      <c r="L44" s="189"/>
      <c r="M44" s="189"/>
      <c r="N44" s="189"/>
      <c r="O44" s="189"/>
      <c r="P44" s="189"/>
    </row>
    <row r="45" spans="1:16" ht="13.5" customHeight="1" x14ac:dyDescent="0.2">
      <c r="A45" s="56" t="s">
        <v>10</v>
      </c>
      <c r="B45" s="177">
        <v>82.45478</v>
      </c>
      <c r="C45" s="26">
        <v>81.658119999999997</v>
      </c>
      <c r="D45" s="177">
        <v>82</v>
      </c>
      <c r="E45" s="40">
        <v>82</v>
      </c>
      <c r="F45" s="40">
        <v>82</v>
      </c>
      <c r="G45" s="292">
        <v>82</v>
      </c>
      <c r="H45" s="303">
        <v>82</v>
      </c>
      <c r="I45" s="189"/>
      <c r="J45" s="189"/>
      <c r="K45" s="189"/>
      <c r="L45" s="189"/>
      <c r="M45" s="189"/>
      <c r="N45" s="189"/>
      <c r="O45" s="189"/>
      <c r="P45" s="189"/>
    </row>
    <row r="46" spans="1:16" ht="13.5" customHeight="1" x14ac:dyDescent="0.2">
      <c r="A46" s="56" t="s">
        <v>11</v>
      </c>
      <c r="B46" s="177">
        <v>220.88954999999999</v>
      </c>
      <c r="C46" s="26">
        <v>257.23223000000002</v>
      </c>
      <c r="D46" s="177">
        <v>246</v>
      </c>
      <c r="E46" s="40">
        <v>246</v>
      </c>
      <c r="F46" s="40">
        <v>246</v>
      </c>
      <c r="G46" s="292">
        <v>246</v>
      </c>
      <c r="H46" s="303">
        <v>246</v>
      </c>
      <c r="I46" s="189"/>
      <c r="J46" s="189"/>
      <c r="K46" s="189"/>
      <c r="L46" s="189"/>
      <c r="M46" s="189"/>
      <c r="N46" s="189"/>
      <c r="O46" s="189"/>
      <c r="P46" s="189"/>
    </row>
    <row r="47" spans="1:16" ht="13.5" customHeight="1" x14ac:dyDescent="0.2">
      <c r="A47" s="53" t="s">
        <v>44</v>
      </c>
      <c r="B47" s="177">
        <v>1619.40786</v>
      </c>
      <c r="C47" s="26">
        <v>1222.8538599999999</v>
      </c>
      <c r="D47" s="177">
        <v>1000</v>
      </c>
      <c r="E47" s="40">
        <v>1000</v>
      </c>
      <c r="F47" s="40">
        <v>1000</v>
      </c>
      <c r="G47" s="292">
        <v>1000</v>
      </c>
      <c r="H47" s="303">
        <v>1000</v>
      </c>
      <c r="I47" s="189"/>
      <c r="J47" s="189"/>
      <c r="K47" s="189"/>
      <c r="L47" s="189"/>
      <c r="M47" s="189"/>
      <c r="N47" s="189"/>
      <c r="O47" s="189"/>
      <c r="P47" s="189"/>
    </row>
    <row r="48" spans="1:16" ht="13.5" customHeight="1" x14ac:dyDescent="0.2">
      <c r="A48" s="53" t="s">
        <v>45</v>
      </c>
      <c r="B48" s="177">
        <v>30419.05041</v>
      </c>
      <c r="C48" s="54">
        <v>29606.884010000002</v>
      </c>
      <c r="D48" s="177">
        <v>30358</v>
      </c>
      <c r="E48" s="40">
        <v>16175</v>
      </c>
      <c r="F48" s="40">
        <v>16681</v>
      </c>
      <c r="G48" s="292">
        <v>17243</v>
      </c>
      <c r="H48" s="303">
        <v>17886</v>
      </c>
      <c r="I48" s="189"/>
      <c r="J48" s="189"/>
      <c r="K48" s="189"/>
      <c r="L48" s="189"/>
      <c r="M48" s="189"/>
      <c r="N48" s="189"/>
      <c r="O48" s="189"/>
      <c r="P48" s="189"/>
    </row>
    <row r="49" spans="1:16" ht="13.5" customHeight="1" x14ac:dyDescent="0.2">
      <c r="A49" s="358" t="s">
        <v>95</v>
      </c>
      <c r="B49" s="177"/>
      <c r="C49" s="54"/>
      <c r="D49" s="177"/>
      <c r="E49" s="40">
        <v>61946</v>
      </c>
      <c r="F49" s="40">
        <v>94977</v>
      </c>
      <c r="G49" s="292">
        <v>97305</v>
      </c>
      <c r="H49" s="303">
        <v>99480</v>
      </c>
      <c r="I49" s="189"/>
      <c r="J49" s="189"/>
      <c r="K49" s="189"/>
      <c r="L49" s="189"/>
      <c r="M49" s="189"/>
      <c r="N49" s="189"/>
      <c r="O49" s="189"/>
      <c r="P49" s="189"/>
    </row>
    <row r="50" spans="1:16" ht="13.5" customHeight="1" x14ac:dyDescent="0.2">
      <c r="A50" s="53" t="s">
        <v>46</v>
      </c>
      <c r="B50" s="177">
        <v>9.0853400000000022</v>
      </c>
      <c r="C50" s="54">
        <v>7.7539400000000001</v>
      </c>
      <c r="D50" s="38">
        <v>4</v>
      </c>
      <c r="E50" s="40">
        <v>0</v>
      </c>
      <c r="F50" s="40">
        <v>0</v>
      </c>
      <c r="G50" s="292">
        <v>0</v>
      </c>
      <c r="H50" s="303">
        <v>0</v>
      </c>
      <c r="I50" s="189"/>
      <c r="J50" s="189"/>
      <c r="K50" s="189"/>
      <c r="L50" s="189"/>
      <c r="M50" s="189"/>
      <c r="N50" s="189"/>
      <c r="O50" s="189"/>
      <c r="P50" s="189"/>
    </row>
    <row r="51" spans="1:16" ht="13.5" customHeight="1" x14ac:dyDescent="0.2">
      <c r="A51" s="24" t="s">
        <v>82</v>
      </c>
      <c r="B51" s="25">
        <v>120912.64838000003</v>
      </c>
      <c r="C51" s="26">
        <v>134375.51601000002</v>
      </c>
      <c r="D51" s="27">
        <v>143612</v>
      </c>
      <c r="E51" s="28">
        <v>153147</v>
      </c>
      <c r="F51" s="28">
        <v>161487</v>
      </c>
      <c r="G51" s="55">
        <v>169026</v>
      </c>
      <c r="H51" s="301">
        <v>177016</v>
      </c>
      <c r="I51" s="189"/>
      <c r="J51" s="189"/>
      <c r="K51" s="189"/>
      <c r="L51" s="189"/>
      <c r="M51" s="189"/>
      <c r="N51" s="189"/>
      <c r="O51" s="189"/>
      <c r="P51" s="189"/>
    </row>
    <row r="52" spans="1:16" ht="13.5" customHeight="1" x14ac:dyDescent="0.2">
      <c r="A52" s="36" t="s">
        <v>10</v>
      </c>
      <c r="B52" s="25">
        <v>88206.185100000032</v>
      </c>
      <c r="C52" s="26">
        <v>100527.66435000001</v>
      </c>
      <c r="D52" s="27">
        <v>108529</v>
      </c>
      <c r="E52" s="28">
        <v>116139</v>
      </c>
      <c r="F52" s="28">
        <v>122433</v>
      </c>
      <c r="G52" s="55">
        <v>128055</v>
      </c>
      <c r="H52" s="301">
        <v>134122</v>
      </c>
      <c r="I52" s="189"/>
      <c r="J52" s="189"/>
      <c r="K52" s="189"/>
      <c r="L52" s="189"/>
      <c r="M52" s="189"/>
      <c r="N52" s="189"/>
      <c r="O52" s="189"/>
      <c r="P52" s="189"/>
    </row>
    <row r="53" spans="1:16" ht="14.25" customHeight="1" x14ac:dyDescent="0.2">
      <c r="A53" s="57" t="s">
        <v>11</v>
      </c>
      <c r="B53" s="25">
        <v>526.25009</v>
      </c>
      <c r="C53" s="26">
        <v>630.63604999999995</v>
      </c>
      <c r="D53" s="27">
        <v>0</v>
      </c>
      <c r="E53" s="28">
        <v>0</v>
      </c>
      <c r="F53" s="28">
        <v>0</v>
      </c>
      <c r="G53" s="55">
        <v>0</v>
      </c>
      <c r="H53" s="301">
        <v>0</v>
      </c>
      <c r="I53" s="189"/>
      <c r="J53" s="189"/>
      <c r="K53" s="189"/>
      <c r="L53" s="189"/>
      <c r="M53" s="189"/>
      <c r="N53" s="189"/>
      <c r="O53" s="189"/>
      <c r="P53" s="189"/>
    </row>
    <row r="54" spans="1:16" ht="14.25" customHeight="1" x14ac:dyDescent="0.2">
      <c r="A54" s="58" t="s">
        <v>12</v>
      </c>
      <c r="B54" s="25">
        <v>0</v>
      </c>
      <c r="C54" s="26">
        <v>0</v>
      </c>
      <c r="D54" s="27">
        <v>0</v>
      </c>
      <c r="E54" s="28">
        <v>0</v>
      </c>
      <c r="F54" s="28">
        <v>0</v>
      </c>
      <c r="G54" s="55">
        <v>0</v>
      </c>
      <c r="H54" s="301">
        <v>0</v>
      </c>
      <c r="I54" s="189"/>
      <c r="J54" s="189"/>
      <c r="K54" s="189"/>
      <c r="L54" s="189"/>
      <c r="M54" s="189"/>
      <c r="N54" s="189"/>
      <c r="O54" s="189"/>
      <c r="P54" s="189"/>
    </row>
    <row r="55" spans="1:16" ht="14.25" customHeight="1" x14ac:dyDescent="0.2">
      <c r="A55" s="36" t="s">
        <v>49</v>
      </c>
      <c r="B55" s="25">
        <v>32180.213190000002</v>
      </c>
      <c r="C55" s="26">
        <v>33217.215609999999</v>
      </c>
      <c r="D55" s="27">
        <v>35083</v>
      </c>
      <c r="E55" s="28">
        <v>37008</v>
      </c>
      <c r="F55" s="28">
        <v>39054</v>
      </c>
      <c r="G55" s="55">
        <v>40971</v>
      </c>
      <c r="H55" s="301">
        <v>42894</v>
      </c>
      <c r="I55" s="189"/>
      <c r="J55" s="189"/>
      <c r="K55" s="189"/>
      <c r="L55" s="189"/>
      <c r="M55" s="189"/>
      <c r="N55" s="189"/>
      <c r="O55" s="189"/>
      <c r="P55" s="189"/>
    </row>
    <row r="56" spans="1:16" ht="14.25" customHeight="1" x14ac:dyDescent="0.2">
      <c r="A56" s="59" t="s">
        <v>50</v>
      </c>
      <c r="B56" s="25">
        <v>0.35543000000000013</v>
      </c>
      <c r="C56" s="26">
        <v>0.86316000000000015</v>
      </c>
      <c r="D56" s="27">
        <v>0</v>
      </c>
      <c r="E56" s="28">
        <v>0</v>
      </c>
      <c r="F56" s="28">
        <v>0</v>
      </c>
      <c r="G56" s="55">
        <v>0</v>
      </c>
      <c r="H56" s="301">
        <v>0</v>
      </c>
      <c r="I56" s="189"/>
      <c r="J56" s="189"/>
      <c r="K56" s="189"/>
      <c r="L56" s="189"/>
      <c r="M56" s="189"/>
      <c r="N56" s="189"/>
      <c r="O56" s="189"/>
      <c r="P56" s="189"/>
    </row>
    <row r="57" spans="1:16" ht="14.25" customHeight="1" x14ac:dyDescent="0.2">
      <c r="A57" s="59" t="s">
        <v>51</v>
      </c>
      <c r="B57" s="25">
        <v>-24.559460000000023</v>
      </c>
      <c r="C57" s="26">
        <v>898.31369999999993</v>
      </c>
      <c r="D57" s="27">
        <v>-28</v>
      </c>
      <c r="E57" s="28">
        <v>0</v>
      </c>
      <c r="F57" s="28">
        <v>0</v>
      </c>
      <c r="G57" s="55">
        <v>0</v>
      </c>
      <c r="H57" s="301">
        <v>0</v>
      </c>
      <c r="I57" s="189"/>
      <c r="J57" s="189"/>
      <c r="K57" s="189"/>
      <c r="L57" s="189"/>
      <c r="M57" s="189"/>
      <c r="N57" s="189"/>
      <c r="O57" s="189"/>
      <c r="P57" s="189"/>
    </row>
    <row r="58" spans="1:16" ht="14.25" customHeight="1" x14ac:dyDescent="0.2">
      <c r="A58" s="59" t="s">
        <v>52</v>
      </c>
      <c r="B58" s="25">
        <v>88230.389130000025</v>
      </c>
      <c r="C58" s="26">
        <v>99628.48749</v>
      </c>
      <c r="D58" s="27">
        <v>108557</v>
      </c>
      <c r="E58" s="28">
        <v>116139</v>
      </c>
      <c r="F58" s="28">
        <v>122433</v>
      </c>
      <c r="G58" s="55">
        <v>128055</v>
      </c>
      <c r="H58" s="301">
        <v>134122</v>
      </c>
      <c r="I58" s="189"/>
      <c r="J58" s="189"/>
      <c r="K58" s="189"/>
      <c r="L58" s="189"/>
      <c r="M58" s="189"/>
      <c r="N58" s="189"/>
      <c r="O58" s="189"/>
      <c r="P58" s="189"/>
    </row>
    <row r="59" spans="1:16" ht="14.25" customHeight="1" thickBot="1" x14ac:dyDescent="0.25">
      <c r="A59" s="60" t="s">
        <v>53</v>
      </c>
      <c r="B59" s="61">
        <v>32180.213190000002</v>
      </c>
      <c r="C59" s="62">
        <v>33217.215609999999</v>
      </c>
      <c r="D59" s="63">
        <v>35083</v>
      </c>
      <c r="E59" s="64">
        <v>37008</v>
      </c>
      <c r="F59" s="64">
        <v>39054</v>
      </c>
      <c r="G59" s="293">
        <v>40971</v>
      </c>
      <c r="H59" s="305">
        <v>42894</v>
      </c>
      <c r="I59" s="189"/>
      <c r="J59" s="189"/>
      <c r="K59" s="189"/>
      <c r="L59" s="189"/>
      <c r="M59" s="189"/>
      <c r="N59" s="189"/>
      <c r="O59" s="189"/>
      <c r="P59" s="189"/>
    </row>
    <row r="60" spans="1:16" ht="13.5" customHeight="1" x14ac:dyDescent="0.2">
      <c r="A60" s="16" t="s">
        <v>54</v>
      </c>
      <c r="B60" s="174">
        <f t="shared" ref="B60:H60" si="9">B61+B66</f>
        <v>14197309.63225</v>
      </c>
      <c r="C60" s="66">
        <f t="shared" si="9"/>
        <v>15307132.066190036</v>
      </c>
      <c r="D60" s="174">
        <f t="shared" si="9"/>
        <v>16949039</v>
      </c>
      <c r="E60" s="68">
        <f t="shared" si="9"/>
        <v>18053810</v>
      </c>
      <c r="F60" s="68">
        <f t="shared" si="9"/>
        <v>19020429</v>
      </c>
      <c r="G60" s="294">
        <f t="shared" si="9"/>
        <v>19960249</v>
      </c>
      <c r="H60" s="300">
        <f t="shared" si="9"/>
        <v>20371473</v>
      </c>
      <c r="I60" s="189"/>
      <c r="J60" s="189"/>
      <c r="K60" s="189"/>
      <c r="L60" s="189"/>
      <c r="M60" s="189"/>
      <c r="N60" s="189"/>
      <c r="O60" s="189"/>
      <c r="P60" s="189"/>
    </row>
    <row r="61" spans="1:16" ht="13.5" customHeight="1" x14ac:dyDescent="0.2">
      <c r="A61" s="73" t="s">
        <v>55</v>
      </c>
      <c r="B61" s="176">
        <f>B62+B65</f>
        <v>9509246.4762800001</v>
      </c>
      <c r="C61" s="43">
        <f t="shared" ref="C61:H61" si="10">C62+C65</f>
        <v>10143930.982450003</v>
      </c>
      <c r="D61" s="176">
        <f t="shared" si="10"/>
        <v>11069637</v>
      </c>
      <c r="E61" s="45">
        <f t="shared" si="10"/>
        <v>11759860</v>
      </c>
      <c r="F61" s="45">
        <f t="shared" si="10"/>
        <v>12372009</v>
      </c>
      <c r="G61" s="291">
        <f t="shared" si="10"/>
        <v>12983978</v>
      </c>
      <c r="H61" s="302">
        <f t="shared" si="10"/>
        <v>13523773</v>
      </c>
      <c r="I61" s="189"/>
      <c r="J61" s="189"/>
      <c r="K61" s="189"/>
      <c r="L61" s="189"/>
      <c r="M61" s="189"/>
      <c r="N61" s="189"/>
      <c r="O61" s="189"/>
      <c r="P61" s="189"/>
    </row>
    <row r="62" spans="1:16" s="3" customFormat="1" ht="13.5" customHeight="1" x14ac:dyDescent="0.25">
      <c r="A62" s="29" t="s">
        <v>56</v>
      </c>
      <c r="B62" s="175">
        <f>B63+B64</f>
        <v>9509246.4762800001</v>
      </c>
      <c r="C62" s="26">
        <f t="shared" ref="C62:H62" si="11">C63+C64</f>
        <v>10143930.982450003</v>
      </c>
      <c r="D62" s="175">
        <f t="shared" si="11"/>
        <v>11069637</v>
      </c>
      <c r="E62" s="28">
        <f t="shared" si="11"/>
        <v>11759860</v>
      </c>
      <c r="F62" s="28">
        <f t="shared" si="11"/>
        <v>12372009</v>
      </c>
      <c r="G62" s="55">
        <f t="shared" si="11"/>
        <v>12983978</v>
      </c>
      <c r="H62" s="301">
        <f t="shared" si="11"/>
        <v>13523773</v>
      </c>
      <c r="I62" s="189"/>
      <c r="J62" s="189"/>
      <c r="K62" s="189"/>
      <c r="L62" s="189"/>
      <c r="M62" s="189"/>
      <c r="N62" s="189"/>
      <c r="O62" s="189"/>
      <c r="P62" s="189"/>
    </row>
    <row r="63" spans="1:16" s="3" customFormat="1" ht="13.5" customHeight="1" x14ac:dyDescent="0.25">
      <c r="A63" s="29" t="s">
        <v>57</v>
      </c>
      <c r="B63" s="175">
        <v>9106359.8231199998</v>
      </c>
      <c r="C63" s="26">
        <v>9895424.0569000021</v>
      </c>
      <c r="D63" s="175">
        <v>10826046</v>
      </c>
      <c r="E63" s="28">
        <v>11540340</v>
      </c>
      <c r="F63" s="28">
        <v>12152112</v>
      </c>
      <c r="G63" s="55">
        <v>12764503</v>
      </c>
      <c r="H63" s="301">
        <v>13305408</v>
      </c>
      <c r="I63" s="189"/>
      <c r="J63" s="189"/>
      <c r="K63" s="189"/>
      <c r="L63" s="189"/>
      <c r="M63" s="189"/>
      <c r="N63" s="189"/>
      <c r="O63" s="189"/>
      <c r="P63" s="189"/>
    </row>
    <row r="64" spans="1:16" s="3" customFormat="1" ht="13.5" customHeight="1" x14ac:dyDescent="0.25">
      <c r="A64" s="29" t="s">
        <v>58</v>
      </c>
      <c r="B64" s="175">
        <v>402886.65315999999</v>
      </c>
      <c r="C64" s="26">
        <v>248506.92555000001</v>
      </c>
      <c r="D64" s="175">
        <v>243591</v>
      </c>
      <c r="E64" s="28">
        <v>219520</v>
      </c>
      <c r="F64" s="28">
        <v>219897</v>
      </c>
      <c r="G64" s="55">
        <v>219475</v>
      </c>
      <c r="H64" s="301">
        <v>218365</v>
      </c>
      <c r="I64" s="189"/>
      <c r="J64" s="189"/>
      <c r="K64" s="189"/>
      <c r="L64" s="189"/>
      <c r="M64" s="189"/>
      <c r="N64" s="189"/>
      <c r="O64" s="189"/>
      <c r="P64" s="189"/>
    </row>
    <row r="65" spans="1:16" s="3" customFormat="1" ht="13.5" customHeight="1" x14ac:dyDescent="0.25">
      <c r="A65" s="29" t="s">
        <v>83</v>
      </c>
      <c r="B65" s="175">
        <v>0</v>
      </c>
      <c r="C65" s="26">
        <v>0</v>
      </c>
      <c r="D65" s="175">
        <v>0</v>
      </c>
      <c r="E65" s="28">
        <v>0</v>
      </c>
      <c r="F65" s="28">
        <v>0</v>
      </c>
      <c r="G65" s="55">
        <v>0</v>
      </c>
      <c r="H65" s="301">
        <v>0</v>
      </c>
      <c r="I65" s="189"/>
      <c r="J65" s="189"/>
      <c r="K65" s="189"/>
      <c r="L65" s="189"/>
      <c r="M65" s="189"/>
      <c r="N65" s="189"/>
      <c r="O65" s="189"/>
      <c r="P65" s="189"/>
    </row>
    <row r="66" spans="1:16" s="3" customFormat="1" ht="13.5" customHeight="1" x14ac:dyDescent="0.25">
      <c r="A66" s="73" t="s">
        <v>59</v>
      </c>
      <c r="B66" s="176">
        <f t="shared" ref="B66:H66" si="12">B67</f>
        <v>4688063.1559700007</v>
      </c>
      <c r="C66" s="43">
        <f t="shared" si="12"/>
        <v>5163201.0837400332</v>
      </c>
      <c r="D66" s="176">
        <f t="shared" si="12"/>
        <v>5879402</v>
      </c>
      <c r="E66" s="45">
        <f t="shared" si="12"/>
        <v>6293950</v>
      </c>
      <c r="F66" s="45">
        <f t="shared" si="12"/>
        <v>6648420</v>
      </c>
      <c r="G66" s="291">
        <f t="shared" si="12"/>
        <v>6976271</v>
      </c>
      <c r="H66" s="302">
        <f t="shared" si="12"/>
        <v>6847700</v>
      </c>
      <c r="I66" s="189"/>
      <c r="J66" s="189"/>
      <c r="K66" s="189"/>
      <c r="L66" s="189"/>
      <c r="M66" s="189"/>
      <c r="N66" s="189"/>
      <c r="O66" s="189"/>
      <c r="P66" s="189"/>
    </row>
    <row r="67" spans="1:16" s="3" customFormat="1" ht="13.5" customHeight="1" x14ac:dyDescent="0.25">
      <c r="A67" s="29" t="s">
        <v>56</v>
      </c>
      <c r="B67" s="175">
        <v>4688063.1559700007</v>
      </c>
      <c r="C67" s="26">
        <v>5163201.0837400332</v>
      </c>
      <c r="D67" s="175">
        <v>5879402</v>
      </c>
      <c r="E67" s="28">
        <v>6293950</v>
      </c>
      <c r="F67" s="28">
        <v>6648420</v>
      </c>
      <c r="G67" s="55">
        <v>6976271</v>
      </c>
      <c r="H67" s="301">
        <v>6847700</v>
      </c>
      <c r="I67" s="189"/>
      <c r="J67" s="189"/>
      <c r="K67" s="189"/>
      <c r="L67" s="189"/>
      <c r="M67" s="189"/>
      <c r="N67" s="189"/>
      <c r="O67" s="189"/>
      <c r="P67" s="189"/>
    </row>
    <row r="68" spans="1:16" s="3" customFormat="1" ht="14.25" customHeight="1" thickBot="1" x14ac:dyDescent="0.3">
      <c r="A68" s="77" t="s">
        <v>60</v>
      </c>
      <c r="B68" s="177">
        <v>36885</v>
      </c>
      <c r="C68" s="54">
        <v>47174</v>
      </c>
      <c r="D68" s="177">
        <v>45434</v>
      </c>
      <c r="E68" s="40">
        <v>46429</v>
      </c>
      <c r="F68" s="40">
        <v>46195</v>
      </c>
      <c r="G68" s="292">
        <v>44687</v>
      </c>
      <c r="H68" s="303">
        <v>42692</v>
      </c>
      <c r="I68" s="189"/>
      <c r="J68" s="189"/>
      <c r="K68" s="189"/>
      <c r="L68" s="189"/>
      <c r="M68" s="189"/>
      <c r="N68" s="189"/>
      <c r="O68" s="189"/>
      <c r="P68" s="189"/>
    </row>
    <row r="69" spans="1:16" s="3" customFormat="1" ht="14.25" customHeight="1" thickBot="1" x14ac:dyDescent="0.3">
      <c r="A69" s="79" t="s">
        <v>61</v>
      </c>
      <c r="B69" s="178">
        <f t="shared" ref="B69:H69" si="13">B36+B33+B28+B17+B5</f>
        <v>20030614.538119998</v>
      </c>
      <c r="C69" s="81">
        <f t="shared" si="13"/>
        <v>22232078.719409999</v>
      </c>
      <c r="D69" s="178">
        <f t="shared" si="13"/>
        <v>23801182</v>
      </c>
      <c r="E69" s="83">
        <f t="shared" si="13"/>
        <v>25316514</v>
      </c>
      <c r="F69" s="83">
        <f t="shared" si="13"/>
        <v>26265954</v>
      </c>
      <c r="G69" s="243">
        <f t="shared" si="13"/>
        <v>27104751</v>
      </c>
      <c r="H69" s="316">
        <f t="shared" si="13"/>
        <v>28135114</v>
      </c>
      <c r="I69" s="189"/>
      <c r="J69" s="189"/>
      <c r="K69" s="189"/>
      <c r="L69" s="189"/>
      <c r="M69" s="189"/>
      <c r="N69" s="189"/>
      <c r="O69" s="189"/>
      <c r="P69" s="189"/>
    </row>
    <row r="70" spans="1:16" s="3" customFormat="1" ht="13.5" customHeight="1" x14ac:dyDescent="0.25">
      <c r="A70" s="84" t="s">
        <v>62</v>
      </c>
      <c r="B70" s="175">
        <f>B9+B13+B16+B18+B19+B28+B45+B50+B52+B37+B38+B41+B42</f>
        <v>15484264.08591</v>
      </c>
      <c r="C70" s="86">
        <f>C9+C13+C16+C18+C19+C28+C45+C50+C52+C37+C38+C41+C42</f>
        <v>17384197.178571913</v>
      </c>
      <c r="D70" s="238">
        <f>D9+D13+D16+D18+D19+D28+D45+D50+D52+D37+D38+D41+D42+D40+D49</f>
        <v>18964886</v>
      </c>
      <c r="E70" s="88">
        <f t="shared" ref="E70:H70" si="14">E9+E13+E16+E18+E19+E28+E45+E50+E52+E37+E38+E41+E42+E40+E49</f>
        <v>20261805</v>
      </c>
      <c r="F70" s="88">
        <f t="shared" si="14"/>
        <v>20645104</v>
      </c>
      <c r="G70" s="310">
        <f t="shared" si="14"/>
        <v>21178222</v>
      </c>
      <c r="H70" s="307">
        <f t="shared" si="14"/>
        <v>21868907</v>
      </c>
      <c r="I70" s="189"/>
      <c r="J70" s="189"/>
      <c r="K70" s="189"/>
      <c r="L70" s="189"/>
      <c r="M70" s="189"/>
      <c r="N70" s="189"/>
      <c r="O70" s="189"/>
      <c r="P70" s="189"/>
    </row>
    <row r="71" spans="1:16" s="3" customFormat="1" ht="13.5" customHeight="1" x14ac:dyDescent="0.25">
      <c r="A71" s="84" t="s">
        <v>63</v>
      </c>
      <c r="B71" s="238">
        <f>+B55</f>
        <v>32180.213190000002</v>
      </c>
      <c r="C71" s="86">
        <f t="shared" ref="C71:G71" si="15">+C55</f>
        <v>33217.215609999999</v>
      </c>
      <c r="D71" s="238">
        <f t="shared" si="15"/>
        <v>35083</v>
      </c>
      <c r="E71" s="88">
        <f t="shared" si="15"/>
        <v>37008</v>
      </c>
      <c r="F71" s="88">
        <f t="shared" si="15"/>
        <v>39054</v>
      </c>
      <c r="G71" s="310">
        <f t="shared" si="15"/>
        <v>40971</v>
      </c>
      <c r="H71" s="307">
        <f t="shared" ref="H71" si="16">+H55</f>
        <v>42894</v>
      </c>
      <c r="I71" s="189"/>
      <c r="J71" s="189"/>
      <c r="K71" s="189"/>
      <c r="L71" s="189"/>
      <c r="M71" s="189"/>
      <c r="N71" s="189"/>
      <c r="O71" s="189"/>
      <c r="P71" s="189"/>
    </row>
    <row r="72" spans="1:16" s="3" customFormat="1" ht="13.5" customHeight="1" x14ac:dyDescent="0.25">
      <c r="A72" s="24" t="s">
        <v>64</v>
      </c>
      <c r="B72" s="238">
        <f t="shared" ref="B72:C72" si="17">B40+B39-B71+B55</f>
        <v>91464.898979999954</v>
      </c>
      <c r="C72" s="26">
        <f t="shared" si="17"/>
        <v>99118.360539999965</v>
      </c>
      <c r="D72" s="175">
        <v>0</v>
      </c>
      <c r="E72" s="28">
        <v>0</v>
      </c>
      <c r="F72" s="28">
        <v>0</v>
      </c>
      <c r="G72" s="55">
        <v>0</v>
      </c>
      <c r="H72" s="301">
        <v>0</v>
      </c>
      <c r="I72" s="189"/>
      <c r="J72" s="189"/>
      <c r="K72" s="189"/>
      <c r="L72" s="189"/>
      <c r="M72" s="189"/>
      <c r="N72" s="189"/>
      <c r="O72" s="189"/>
      <c r="P72" s="189"/>
    </row>
    <row r="73" spans="1:16" s="3" customFormat="1" ht="13.5" customHeight="1" x14ac:dyDescent="0.25">
      <c r="A73" s="24" t="s">
        <v>65</v>
      </c>
      <c r="B73" s="175">
        <f t="shared" ref="B73:H73" si="18">B10+B34+B35+B46+B53+B14</f>
        <v>3236130.8835800006</v>
      </c>
      <c r="C73" s="26">
        <f t="shared" si="18"/>
        <v>3485712.1229096581</v>
      </c>
      <c r="D73" s="175">
        <f t="shared" si="18"/>
        <v>3631861</v>
      </c>
      <c r="E73" s="28">
        <f t="shared" si="18"/>
        <v>3801062</v>
      </c>
      <c r="F73" s="28">
        <f t="shared" si="18"/>
        <v>4204454</v>
      </c>
      <c r="G73" s="55">
        <f t="shared" si="18"/>
        <v>4423656</v>
      </c>
      <c r="H73" s="301">
        <f t="shared" si="18"/>
        <v>4666024</v>
      </c>
      <c r="I73" s="189"/>
      <c r="J73" s="189"/>
      <c r="K73" s="189"/>
      <c r="L73" s="189"/>
      <c r="M73" s="189"/>
      <c r="N73" s="189"/>
      <c r="O73" s="189"/>
      <c r="P73" s="189"/>
    </row>
    <row r="74" spans="1:16" s="3" customFormat="1" ht="13.5" customHeight="1" x14ac:dyDescent="0.25">
      <c r="A74" s="24" t="s">
        <v>66</v>
      </c>
      <c r="B74" s="175">
        <f>B11+B54+B15</f>
        <v>1080230.5161900001</v>
      </c>
      <c r="C74" s="26">
        <f t="shared" ref="C74:H74" si="19">C11+C54+C15</f>
        <v>1154414.514378425</v>
      </c>
      <c r="D74" s="175">
        <f t="shared" si="19"/>
        <v>1136644</v>
      </c>
      <c r="E74" s="28">
        <f t="shared" si="19"/>
        <v>1199464</v>
      </c>
      <c r="F74" s="28">
        <f t="shared" si="19"/>
        <v>1359661</v>
      </c>
      <c r="G74" s="55">
        <f t="shared" si="19"/>
        <v>1443659</v>
      </c>
      <c r="H74" s="301">
        <f t="shared" si="19"/>
        <v>1538403</v>
      </c>
      <c r="I74" s="189"/>
      <c r="J74" s="189"/>
      <c r="K74" s="189"/>
      <c r="L74" s="189"/>
      <c r="M74" s="189"/>
      <c r="N74" s="189"/>
      <c r="O74" s="189"/>
      <c r="P74" s="189"/>
    </row>
    <row r="75" spans="1:16" ht="13.5" customHeight="1" x14ac:dyDescent="0.2">
      <c r="A75" s="24" t="s">
        <v>67</v>
      </c>
      <c r="B75" s="175">
        <f>+B43</f>
        <v>74305.482000000004</v>
      </c>
      <c r="C75" s="26">
        <f t="shared" ref="C75:G75" si="20">+C43</f>
        <v>44589.589529999997</v>
      </c>
      <c r="D75" s="175">
        <f t="shared" si="20"/>
        <v>1350</v>
      </c>
      <c r="E75" s="28">
        <f t="shared" si="20"/>
        <v>0</v>
      </c>
      <c r="F75" s="28">
        <f t="shared" si="20"/>
        <v>0</v>
      </c>
      <c r="G75" s="55">
        <f t="shared" si="20"/>
        <v>0</v>
      </c>
      <c r="H75" s="301">
        <f t="shared" ref="H75" si="21">+H43</f>
        <v>0</v>
      </c>
      <c r="I75" s="189"/>
      <c r="J75" s="189"/>
      <c r="K75" s="189"/>
      <c r="L75" s="189"/>
      <c r="M75" s="189"/>
      <c r="N75" s="189"/>
      <c r="O75" s="189"/>
      <c r="P75" s="189"/>
    </row>
    <row r="76" spans="1:16" ht="13.5" customHeight="1" x14ac:dyDescent="0.2">
      <c r="A76" s="24" t="s">
        <v>68</v>
      </c>
      <c r="B76" s="175">
        <f t="shared" ref="B76:G76" si="22">B47+B48</f>
        <v>32038.458269999999</v>
      </c>
      <c r="C76" s="26">
        <f t="shared" si="22"/>
        <v>30829.737870000001</v>
      </c>
      <c r="D76" s="175">
        <f t="shared" si="22"/>
        <v>31358</v>
      </c>
      <c r="E76" s="28">
        <f t="shared" si="22"/>
        <v>17175</v>
      </c>
      <c r="F76" s="28">
        <f t="shared" si="22"/>
        <v>17681</v>
      </c>
      <c r="G76" s="55">
        <f t="shared" si="22"/>
        <v>18243</v>
      </c>
      <c r="H76" s="301">
        <f t="shared" ref="H76" si="23">H47+H48</f>
        <v>18886</v>
      </c>
      <c r="I76" s="189"/>
      <c r="J76" s="189"/>
      <c r="K76" s="189"/>
      <c r="L76" s="189"/>
      <c r="M76" s="189"/>
      <c r="N76" s="189"/>
      <c r="O76" s="189"/>
      <c r="P76" s="189"/>
    </row>
    <row r="77" spans="1:16" ht="14.25" customHeight="1" thickBot="1" x14ac:dyDescent="0.25">
      <c r="A77" s="89" t="s">
        <v>69</v>
      </c>
      <c r="B77" s="179">
        <f t="shared" ref="B77:G77" si="24">B60</f>
        <v>14197309.63225</v>
      </c>
      <c r="C77" s="90">
        <f t="shared" si="24"/>
        <v>15307132.066190036</v>
      </c>
      <c r="D77" s="250">
        <f t="shared" si="24"/>
        <v>16949039</v>
      </c>
      <c r="E77" s="92">
        <f t="shared" si="24"/>
        <v>18053810</v>
      </c>
      <c r="F77" s="92">
        <f t="shared" si="24"/>
        <v>19020429</v>
      </c>
      <c r="G77" s="321">
        <f t="shared" si="24"/>
        <v>19960249</v>
      </c>
      <c r="H77" s="317">
        <f t="shared" ref="H77" si="25">H60</f>
        <v>20371473</v>
      </c>
      <c r="I77" s="189"/>
      <c r="J77" s="189"/>
      <c r="K77" s="189"/>
      <c r="L77" s="189"/>
      <c r="M77" s="189"/>
      <c r="N77" s="189"/>
      <c r="O77" s="189"/>
      <c r="P77" s="189"/>
    </row>
    <row r="78" spans="1:16" ht="14.25" customHeight="1" thickBot="1" x14ac:dyDescent="0.25">
      <c r="A78" s="94" t="s">
        <v>70</v>
      </c>
      <c r="B78" s="178">
        <f t="shared" ref="B78:G78" si="26">B69+B77</f>
        <v>34227924.170369998</v>
      </c>
      <c r="C78" s="95">
        <f t="shared" si="26"/>
        <v>37539210.785600036</v>
      </c>
      <c r="D78" s="251">
        <f t="shared" si="26"/>
        <v>40750221</v>
      </c>
      <c r="E78" s="244">
        <f t="shared" si="26"/>
        <v>43370324</v>
      </c>
      <c r="F78" s="244">
        <f t="shared" si="26"/>
        <v>45286383</v>
      </c>
      <c r="G78" s="322">
        <f t="shared" si="26"/>
        <v>47065000</v>
      </c>
      <c r="H78" s="318">
        <f t="shared" ref="H78" si="27">H69+H77</f>
        <v>48506587</v>
      </c>
      <c r="I78" s="189"/>
      <c r="J78" s="189"/>
      <c r="K78" s="189"/>
      <c r="L78" s="189"/>
      <c r="M78" s="189"/>
      <c r="N78" s="189"/>
      <c r="O78" s="189"/>
      <c r="P78" s="189"/>
    </row>
    <row r="79" spans="1:16" ht="17.25" customHeight="1" thickBot="1" x14ac:dyDescent="0.35">
      <c r="A79" s="125"/>
      <c r="B79" s="350"/>
      <c r="C79" s="351"/>
      <c r="D79" s="351"/>
      <c r="E79" s="351"/>
      <c r="F79" s="351"/>
      <c r="G79" s="351"/>
      <c r="H79" s="351"/>
      <c r="I79" s="189"/>
      <c r="J79" s="189"/>
      <c r="K79" s="189"/>
      <c r="L79" s="189"/>
      <c r="M79" s="189"/>
      <c r="N79" s="189"/>
      <c r="O79" s="189"/>
      <c r="P79" s="189"/>
    </row>
    <row r="80" spans="1:16" ht="14.25" customHeight="1" thickBot="1" x14ac:dyDescent="0.25">
      <c r="A80" s="182" t="s">
        <v>84</v>
      </c>
      <c r="B80" s="135">
        <v>1037571</v>
      </c>
      <c r="C80" s="132">
        <v>1149277</v>
      </c>
      <c r="D80" s="134">
        <v>986564</v>
      </c>
      <c r="E80" s="135">
        <v>1093221</v>
      </c>
      <c r="F80" s="135">
        <v>1186120</v>
      </c>
      <c r="G80" s="136">
        <v>1236062</v>
      </c>
      <c r="H80" s="323">
        <v>1309873</v>
      </c>
      <c r="I80" s="189"/>
      <c r="J80" s="189"/>
      <c r="K80" s="189"/>
      <c r="L80" s="189"/>
      <c r="M80" s="189"/>
      <c r="N80" s="189"/>
      <c r="O80" s="189"/>
      <c r="P80" s="189"/>
    </row>
    <row r="81" spans="1:8" ht="13.5" customHeight="1" x14ac:dyDescent="0.25">
      <c r="A81" s="184"/>
      <c r="B81" s="183"/>
      <c r="C81" s="183"/>
      <c r="D81" s="183"/>
      <c r="E81" s="183"/>
    </row>
    <row r="82" spans="1:8" ht="13.5" customHeight="1" x14ac:dyDescent="0.25">
      <c r="A82" s="252"/>
      <c r="B82" s="253"/>
      <c r="C82" s="253"/>
      <c r="D82" s="253"/>
      <c r="E82" s="253"/>
      <c r="F82" s="253"/>
      <c r="G82" s="253"/>
      <c r="H82" s="253"/>
    </row>
    <row r="83" spans="1:8" ht="13.5" x14ac:dyDescent="0.25">
      <c r="A83" s="252"/>
      <c r="B83" s="253"/>
      <c r="C83" s="253"/>
      <c r="D83" s="253"/>
      <c r="E83" s="253"/>
      <c r="F83" s="253"/>
      <c r="G83" s="253"/>
      <c r="H83" s="253"/>
    </row>
    <row r="84" spans="1:8" ht="13.5" x14ac:dyDescent="0.25">
      <c r="B84" s="253"/>
      <c r="C84" s="253"/>
      <c r="D84" s="253"/>
      <c r="E84" s="253"/>
      <c r="F84" s="253"/>
      <c r="G84" s="253"/>
      <c r="H84" s="253"/>
    </row>
    <row r="85" spans="1:8" ht="13.5" x14ac:dyDescent="0.25">
      <c r="B85" s="253"/>
      <c r="C85" s="253"/>
      <c r="D85" s="253"/>
      <c r="E85" s="253"/>
      <c r="F85" s="253"/>
      <c r="G85" s="253"/>
      <c r="H85" s="253"/>
    </row>
    <row r="86" spans="1:8" ht="13.5" x14ac:dyDescent="0.25">
      <c r="B86" s="253"/>
      <c r="C86" s="253"/>
      <c r="D86" s="253"/>
      <c r="E86" s="253"/>
      <c r="F86" s="253"/>
      <c r="G86" s="253"/>
      <c r="H86" s="253"/>
    </row>
    <row r="87" spans="1:8" ht="13.5" x14ac:dyDescent="0.25">
      <c r="B87" s="253"/>
      <c r="C87" s="253"/>
      <c r="D87" s="253"/>
      <c r="E87" s="253"/>
      <c r="F87" s="253"/>
      <c r="G87" s="253"/>
      <c r="H87" s="253"/>
    </row>
    <row r="88" spans="1:8" ht="13.5" x14ac:dyDescent="0.25">
      <c r="B88" s="253"/>
      <c r="C88" s="253"/>
      <c r="D88" s="253"/>
      <c r="E88" s="253"/>
      <c r="F88" s="253"/>
      <c r="G88" s="253"/>
      <c r="H88" s="253"/>
    </row>
    <row r="89" spans="1:8" ht="13.5" x14ac:dyDescent="0.25">
      <c r="B89" s="253"/>
      <c r="C89" s="253"/>
      <c r="D89" s="253"/>
      <c r="E89" s="253"/>
      <c r="F89" s="253"/>
      <c r="G89" s="253"/>
      <c r="H89" s="253"/>
    </row>
    <row r="90" spans="1:8" ht="13.5" x14ac:dyDescent="0.25">
      <c r="B90" s="253"/>
      <c r="C90" s="253"/>
      <c r="D90" s="253"/>
      <c r="E90" s="253"/>
      <c r="F90" s="253"/>
      <c r="G90" s="253"/>
      <c r="H90" s="253"/>
    </row>
    <row r="91" spans="1:8" ht="13.5" x14ac:dyDescent="0.25">
      <c r="B91" s="253"/>
      <c r="C91" s="253"/>
      <c r="D91" s="253"/>
      <c r="E91" s="253"/>
      <c r="F91" s="253"/>
      <c r="G91" s="253"/>
      <c r="H91" s="253"/>
    </row>
    <row r="92" spans="1:8" ht="13.5" x14ac:dyDescent="0.25">
      <c r="B92" s="253"/>
      <c r="C92" s="253"/>
      <c r="D92" s="253"/>
      <c r="E92" s="253"/>
      <c r="F92" s="253"/>
      <c r="G92" s="253"/>
      <c r="H92" s="253"/>
    </row>
    <row r="93" spans="1:8" ht="13.5" x14ac:dyDescent="0.25">
      <c r="B93" s="253"/>
      <c r="C93" s="253"/>
      <c r="D93" s="253"/>
      <c r="E93" s="253"/>
      <c r="F93" s="253"/>
      <c r="G93" s="253"/>
      <c r="H93" s="253"/>
    </row>
    <row r="94" spans="1:8" ht="13.5" x14ac:dyDescent="0.25">
      <c r="B94" s="253"/>
      <c r="C94" s="253"/>
      <c r="D94" s="253"/>
      <c r="E94" s="253"/>
      <c r="F94" s="253"/>
      <c r="G94" s="253"/>
      <c r="H94" s="253"/>
    </row>
    <row r="95" spans="1:8" ht="13.5" x14ac:dyDescent="0.25">
      <c r="B95" s="253"/>
      <c r="C95" s="253"/>
      <c r="D95" s="253"/>
      <c r="E95" s="253"/>
      <c r="F95" s="253"/>
      <c r="G95" s="253"/>
      <c r="H95" s="253"/>
    </row>
    <row r="96" spans="1:8" ht="13.5" x14ac:dyDescent="0.25">
      <c r="B96" s="253"/>
      <c r="C96" s="253"/>
      <c r="D96" s="253"/>
      <c r="E96" s="253"/>
      <c r="F96" s="253"/>
      <c r="G96" s="253"/>
      <c r="H96" s="253"/>
    </row>
    <row r="97" spans="2:8" ht="13.5" x14ac:dyDescent="0.25">
      <c r="B97" s="253"/>
      <c r="C97" s="253"/>
      <c r="D97" s="253"/>
      <c r="E97" s="253"/>
      <c r="F97" s="253"/>
      <c r="G97" s="253"/>
      <c r="H97" s="253"/>
    </row>
    <row r="98" spans="2:8" ht="13.5" x14ac:dyDescent="0.25">
      <c r="B98" s="277"/>
      <c r="C98" s="277"/>
      <c r="D98" s="277"/>
      <c r="E98" s="277"/>
      <c r="F98" s="277"/>
      <c r="G98" s="277"/>
      <c r="H98" s="277"/>
    </row>
    <row r="99" spans="2:8" ht="13.5" x14ac:dyDescent="0.25">
      <c r="B99" s="277"/>
      <c r="C99" s="277"/>
      <c r="D99" s="277"/>
      <c r="E99" s="277"/>
      <c r="F99" s="277"/>
      <c r="G99" s="277"/>
      <c r="H99" s="277"/>
    </row>
    <row r="100" spans="2:8" ht="13.5" x14ac:dyDescent="0.25">
      <c r="B100" s="277"/>
      <c r="C100" s="277"/>
      <c r="D100" s="277"/>
      <c r="E100" s="277"/>
      <c r="F100" s="277"/>
      <c r="G100" s="277"/>
      <c r="H100" s="277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75"/>
  <sheetViews>
    <sheetView showGridLines="0" topLeftCell="A37" workbookViewId="0">
      <selection activeCell="A2" sqref="A2"/>
    </sheetView>
  </sheetViews>
  <sheetFormatPr defaultColWidth="9.140625" defaultRowHeight="12.75" x14ac:dyDescent="0.2"/>
  <cols>
    <col min="1" max="1" width="42.7109375" style="1" customWidth="1"/>
    <col min="2" max="7" width="12.7109375" style="1" customWidth="1"/>
    <col min="8" max="8" width="10.85546875" style="1" customWidth="1"/>
    <col min="9" max="9" width="9.140625" style="1"/>
    <col min="10" max="10" width="12.28515625" style="1" bestFit="1" customWidth="1"/>
    <col min="11" max="16384" width="9.140625" style="1"/>
  </cols>
  <sheetData>
    <row r="1" spans="1:16" ht="16.5" customHeight="1" x14ac:dyDescent="0.3">
      <c r="A1" s="4" t="s">
        <v>93</v>
      </c>
      <c r="B1" s="185"/>
      <c r="C1" s="185"/>
    </row>
    <row r="2" spans="1:16" ht="17.25" customHeight="1" thickBot="1" x14ac:dyDescent="0.35">
      <c r="A2" s="186"/>
      <c r="B2" s="185"/>
      <c r="C2" s="185"/>
    </row>
    <row r="3" spans="1:16" ht="13.5" customHeight="1" thickBot="1" x14ac:dyDescent="0.25">
      <c r="A3" s="8" t="s">
        <v>1</v>
      </c>
      <c r="B3" s="187" t="s">
        <v>2</v>
      </c>
      <c r="C3" s="10" t="s">
        <v>3</v>
      </c>
      <c r="D3" s="363" t="s">
        <v>4</v>
      </c>
      <c r="E3" s="364"/>
      <c r="F3" s="364"/>
      <c r="G3" s="364"/>
      <c r="H3" s="365"/>
    </row>
    <row r="4" spans="1:16" ht="14.25" customHeight="1" thickBot="1" x14ac:dyDescent="0.25">
      <c r="A4" s="188"/>
      <c r="B4" s="181">
        <v>2022</v>
      </c>
      <c r="C4" s="180">
        <v>2023</v>
      </c>
      <c r="D4" s="297">
        <v>2024</v>
      </c>
      <c r="E4" s="298">
        <v>2025</v>
      </c>
      <c r="F4" s="298">
        <v>2026</v>
      </c>
      <c r="G4" s="308">
        <v>2027</v>
      </c>
      <c r="H4" s="299">
        <v>2028</v>
      </c>
    </row>
    <row r="5" spans="1:16" ht="13.5" customHeight="1" x14ac:dyDescent="0.2">
      <c r="A5" s="16" t="s">
        <v>5</v>
      </c>
      <c r="B5" s="280">
        <f t="shared" ref="B5:H5" si="0">B6+B12+B13</f>
        <v>21255.794040000001</v>
      </c>
      <c r="C5" s="66">
        <f t="shared" si="0"/>
        <v>41567.478960000204</v>
      </c>
      <c r="D5" s="65">
        <f t="shared" si="0"/>
        <v>34383</v>
      </c>
      <c r="E5" s="68">
        <f t="shared" si="0"/>
        <v>34383</v>
      </c>
      <c r="F5" s="68">
        <f t="shared" si="0"/>
        <v>34383</v>
      </c>
      <c r="G5" s="294">
        <f t="shared" si="0"/>
        <v>34383</v>
      </c>
      <c r="H5" s="300">
        <f t="shared" si="0"/>
        <v>34383</v>
      </c>
      <c r="I5" s="189"/>
      <c r="J5" s="23"/>
      <c r="K5" s="23"/>
      <c r="L5" s="23"/>
      <c r="M5" s="23"/>
      <c r="N5" s="23"/>
      <c r="O5" s="23"/>
      <c r="P5" s="23"/>
    </row>
    <row r="6" spans="1:16" ht="13.5" customHeight="1" x14ac:dyDescent="0.2">
      <c r="A6" s="24" t="s">
        <v>7</v>
      </c>
      <c r="B6" s="175">
        <f t="shared" ref="B6:H6" si="1">B7+B8</f>
        <v>7035.7428900000004</v>
      </c>
      <c r="C6" s="26">
        <f t="shared" si="1"/>
        <v>10411.778160000111</v>
      </c>
      <c r="D6" s="25">
        <f t="shared" si="1"/>
        <v>8848</v>
      </c>
      <c r="E6" s="28">
        <f t="shared" si="1"/>
        <v>8848</v>
      </c>
      <c r="F6" s="28">
        <f t="shared" si="1"/>
        <v>8848</v>
      </c>
      <c r="G6" s="55">
        <f t="shared" si="1"/>
        <v>8848</v>
      </c>
      <c r="H6" s="301">
        <f t="shared" si="1"/>
        <v>8848</v>
      </c>
      <c r="I6" s="189"/>
      <c r="J6" s="23"/>
      <c r="K6" s="23"/>
      <c r="L6" s="23"/>
      <c r="M6" s="23"/>
      <c r="N6" s="23"/>
      <c r="O6" s="23"/>
      <c r="P6" s="23"/>
    </row>
    <row r="7" spans="1:16" ht="13.5" customHeight="1" x14ac:dyDescent="0.2">
      <c r="A7" s="29" t="s">
        <v>8</v>
      </c>
      <c r="B7" s="175">
        <v>3074.8718500000004</v>
      </c>
      <c r="C7" s="26">
        <v>5356.9226500000996</v>
      </c>
      <c r="D7" s="25">
        <v>4216</v>
      </c>
      <c r="E7" s="28">
        <v>4216</v>
      </c>
      <c r="F7" s="28">
        <v>4216</v>
      </c>
      <c r="G7" s="55">
        <v>4216</v>
      </c>
      <c r="H7" s="301">
        <v>4216</v>
      </c>
      <c r="I7" s="189"/>
      <c r="J7" s="23"/>
      <c r="K7" s="23"/>
      <c r="L7" s="23"/>
      <c r="M7" s="23"/>
      <c r="N7" s="23"/>
      <c r="O7" s="23"/>
      <c r="P7" s="23"/>
    </row>
    <row r="8" spans="1:16" ht="13.5" customHeight="1" x14ac:dyDescent="0.2">
      <c r="A8" s="29" t="s">
        <v>9</v>
      </c>
      <c r="B8" s="175">
        <v>3960.87104</v>
      </c>
      <c r="C8" s="26">
        <v>5054.8555100000103</v>
      </c>
      <c r="D8" s="25">
        <v>4632</v>
      </c>
      <c r="E8" s="28">
        <v>4632</v>
      </c>
      <c r="F8" s="28">
        <v>4632</v>
      </c>
      <c r="G8" s="55">
        <v>4632</v>
      </c>
      <c r="H8" s="301">
        <v>4632</v>
      </c>
      <c r="I8" s="189"/>
      <c r="J8" s="23"/>
      <c r="K8" s="23"/>
      <c r="L8" s="23"/>
      <c r="M8" s="23"/>
      <c r="N8" s="23"/>
      <c r="O8" s="23"/>
      <c r="P8" s="23"/>
    </row>
    <row r="9" spans="1:16" ht="13.5" customHeight="1" x14ac:dyDescent="0.2">
      <c r="A9" s="36" t="s">
        <v>10</v>
      </c>
      <c r="B9" s="175">
        <v>-9.6431099999999788</v>
      </c>
      <c r="C9" s="26">
        <v>5.2101600001105908</v>
      </c>
      <c r="D9" s="25">
        <v>-108</v>
      </c>
      <c r="E9" s="28">
        <v>184</v>
      </c>
      <c r="F9" s="28">
        <v>-63</v>
      </c>
      <c r="G9" s="55">
        <v>2</v>
      </c>
      <c r="H9" s="301">
        <v>1</v>
      </c>
      <c r="I9" s="189"/>
      <c r="J9" s="23"/>
      <c r="K9" s="23"/>
      <c r="L9" s="23"/>
      <c r="M9" s="23"/>
      <c r="N9" s="23"/>
      <c r="O9" s="23"/>
      <c r="P9" s="23"/>
    </row>
    <row r="10" spans="1:16" ht="13.5" customHeight="1" x14ac:dyDescent="0.2">
      <c r="A10" s="36" t="s">
        <v>11</v>
      </c>
      <c r="B10" s="175">
        <v>4931.7700000000004</v>
      </c>
      <c r="C10" s="26">
        <v>7284.598</v>
      </c>
      <c r="D10" s="25">
        <v>6269</v>
      </c>
      <c r="E10" s="28">
        <v>6065</v>
      </c>
      <c r="F10" s="28">
        <v>6238</v>
      </c>
      <c r="G10" s="55">
        <v>6192</v>
      </c>
      <c r="H10" s="301">
        <v>6193</v>
      </c>
      <c r="I10" s="189"/>
      <c r="J10" s="23"/>
      <c r="K10" s="23"/>
      <c r="L10" s="23"/>
      <c r="M10" s="23"/>
      <c r="N10" s="23"/>
      <c r="O10" s="23"/>
      <c r="P10" s="23"/>
    </row>
    <row r="11" spans="1:16" ht="13.5" customHeight="1" x14ac:dyDescent="0.2">
      <c r="A11" s="36" t="s">
        <v>12</v>
      </c>
      <c r="B11" s="175">
        <v>2113.616</v>
      </c>
      <c r="C11" s="26">
        <v>3121.9700000000003</v>
      </c>
      <c r="D11" s="25">
        <v>2687</v>
      </c>
      <c r="E11" s="28">
        <v>2599</v>
      </c>
      <c r="F11" s="28">
        <v>2673</v>
      </c>
      <c r="G11" s="55">
        <v>2654</v>
      </c>
      <c r="H11" s="301">
        <v>2654</v>
      </c>
      <c r="I11" s="189"/>
      <c r="J11" s="23"/>
      <c r="K11" s="23"/>
      <c r="L11" s="23"/>
      <c r="M11" s="23"/>
      <c r="N11" s="23"/>
      <c r="O11" s="23"/>
      <c r="P11" s="23"/>
    </row>
    <row r="12" spans="1:16" ht="13.5" customHeight="1" x14ac:dyDescent="0.2">
      <c r="A12" s="24" t="s">
        <v>14</v>
      </c>
      <c r="B12" s="175">
        <v>13873.390670000001</v>
      </c>
      <c r="C12" s="26">
        <v>30578.1266700001</v>
      </c>
      <c r="D12" s="25">
        <v>24957</v>
      </c>
      <c r="E12" s="28">
        <v>24957</v>
      </c>
      <c r="F12" s="28">
        <v>24957</v>
      </c>
      <c r="G12" s="55">
        <v>24957</v>
      </c>
      <c r="H12" s="301">
        <v>24957</v>
      </c>
      <c r="I12" s="189"/>
      <c r="J12" s="23"/>
      <c r="K12" s="23"/>
      <c r="L12" s="23"/>
      <c r="M12" s="23"/>
      <c r="N12" s="23"/>
      <c r="O12" s="23"/>
      <c r="P12" s="23"/>
    </row>
    <row r="13" spans="1:16" ht="13.5" customHeight="1" x14ac:dyDescent="0.2">
      <c r="A13" s="24" t="s">
        <v>15</v>
      </c>
      <c r="B13" s="175">
        <v>346.66048000000001</v>
      </c>
      <c r="C13" s="26">
        <v>577.57412999999497</v>
      </c>
      <c r="D13" s="25">
        <v>578</v>
      </c>
      <c r="E13" s="28">
        <v>578</v>
      </c>
      <c r="F13" s="28">
        <v>578</v>
      </c>
      <c r="G13" s="55">
        <v>578</v>
      </c>
      <c r="H13" s="301">
        <v>578</v>
      </c>
      <c r="I13" s="189"/>
      <c r="J13" s="23"/>
      <c r="K13" s="23"/>
      <c r="L13" s="23"/>
      <c r="M13" s="23"/>
      <c r="N13" s="23"/>
      <c r="O13" s="23"/>
      <c r="P13" s="23"/>
    </row>
    <row r="14" spans="1:16" ht="13.5" customHeight="1" x14ac:dyDescent="0.2">
      <c r="A14" s="41" t="s">
        <v>16</v>
      </c>
      <c r="B14" s="176">
        <f t="shared" ref="B14:H14" si="2">B15+B16</f>
        <v>14602.699520000499</v>
      </c>
      <c r="C14" s="43">
        <f t="shared" si="2"/>
        <v>18052.140649999601</v>
      </c>
      <c r="D14" s="42">
        <f t="shared" si="2"/>
        <v>18052</v>
      </c>
      <c r="E14" s="45">
        <f t="shared" si="2"/>
        <v>18052</v>
      </c>
      <c r="F14" s="45">
        <f t="shared" si="2"/>
        <v>18052</v>
      </c>
      <c r="G14" s="291">
        <f t="shared" si="2"/>
        <v>18052</v>
      </c>
      <c r="H14" s="302">
        <f t="shared" si="2"/>
        <v>18052</v>
      </c>
      <c r="I14" s="189"/>
      <c r="J14" s="23"/>
      <c r="K14" s="23"/>
      <c r="L14" s="23"/>
      <c r="M14" s="23"/>
      <c r="N14" s="23"/>
      <c r="O14" s="23"/>
      <c r="P14" s="23"/>
    </row>
    <row r="15" spans="1:16" ht="13.5" customHeight="1" x14ac:dyDescent="0.2">
      <c r="A15" s="24" t="s">
        <v>17</v>
      </c>
      <c r="B15" s="175">
        <v>14602.699520000499</v>
      </c>
      <c r="C15" s="26">
        <v>18052.140649999601</v>
      </c>
      <c r="D15" s="25">
        <v>18052</v>
      </c>
      <c r="E15" s="28">
        <v>18052</v>
      </c>
      <c r="F15" s="28">
        <v>18052</v>
      </c>
      <c r="G15" s="55">
        <v>18052</v>
      </c>
      <c r="H15" s="301">
        <v>18052</v>
      </c>
      <c r="I15" s="189"/>
      <c r="J15" s="23"/>
      <c r="K15" s="23"/>
      <c r="L15" s="23"/>
      <c r="M15" s="23"/>
      <c r="N15" s="23"/>
      <c r="O15" s="23"/>
      <c r="P15" s="23"/>
    </row>
    <row r="16" spans="1:16" ht="13.5" customHeight="1" x14ac:dyDescent="0.2">
      <c r="A16" s="24" t="s">
        <v>18</v>
      </c>
      <c r="B16" s="175">
        <f t="shared" ref="B16:G16" si="3">SUM(B17:B24)</f>
        <v>0</v>
      </c>
      <c r="C16" s="26">
        <f t="shared" si="3"/>
        <v>0</v>
      </c>
      <c r="D16" s="25">
        <f t="shared" si="3"/>
        <v>0</v>
      </c>
      <c r="E16" s="28">
        <f t="shared" si="3"/>
        <v>0</v>
      </c>
      <c r="F16" s="28">
        <f t="shared" si="3"/>
        <v>0</v>
      </c>
      <c r="G16" s="55">
        <f t="shared" si="3"/>
        <v>0</v>
      </c>
      <c r="H16" s="301">
        <f t="shared" ref="H16" si="4">SUM(H17:H24)</f>
        <v>0</v>
      </c>
      <c r="I16" s="189"/>
      <c r="J16" s="23"/>
      <c r="K16" s="23"/>
      <c r="L16" s="23"/>
      <c r="M16" s="23"/>
      <c r="N16" s="23"/>
      <c r="O16" s="23"/>
      <c r="P16" s="23"/>
    </row>
    <row r="17" spans="1:16" ht="13.5" customHeight="1" x14ac:dyDescent="0.2">
      <c r="A17" s="29" t="s">
        <v>19</v>
      </c>
      <c r="B17" s="175">
        <v>0</v>
      </c>
      <c r="C17" s="26">
        <v>0</v>
      </c>
      <c r="D17" s="25">
        <v>0</v>
      </c>
      <c r="E17" s="28">
        <v>0</v>
      </c>
      <c r="F17" s="28">
        <v>0</v>
      </c>
      <c r="G17" s="55">
        <v>0</v>
      </c>
      <c r="H17" s="301">
        <v>0</v>
      </c>
      <c r="I17" s="189"/>
      <c r="J17" s="23"/>
      <c r="K17" s="23"/>
      <c r="L17" s="23"/>
      <c r="M17" s="23"/>
      <c r="N17" s="23"/>
      <c r="O17" s="23"/>
      <c r="P17" s="23"/>
    </row>
    <row r="18" spans="1:16" ht="13.5" customHeight="1" x14ac:dyDescent="0.2">
      <c r="A18" s="29" t="s">
        <v>20</v>
      </c>
      <c r="B18" s="175">
        <v>0</v>
      </c>
      <c r="C18" s="26">
        <v>0</v>
      </c>
      <c r="D18" s="25">
        <v>0</v>
      </c>
      <c r="E18" s="28">
        <v>0</v>
      </c>
      <c r="F18" s="28">
        <v>0</v>
      </c>
      <c r="G18" s="55">
        <v>0</v>
      </c>
      <c r="H18" s="301">
        <v>0</v>
      </c>
      <c r="I18" s="189"/>
      <c r="J18" s="23"/>
      <c r="K18" s="23"/>
      <c r="L18" s="23"/>
      <c r="M18" s="23"/>
      <c r="N18" s="23"/>
      <c r="O18" s="23"/>
      <c r="P18" s="23"/>
    </row>
    <row r="19" spans="1:16" ht="13.5" customHeight="1" x14ac:dyDescent="0.2">
      <c r="A19" s="29" t="s">
        <v>21</v>
      </c>
      <c r="B19" s="175">
        <v>0</v>
      </c>
      <c r="C19" s="26">
        <v>0</v>
      </c>
      <c r="D19" s="25">
        <v>0</v>
      </c>
      <c r="E19" s="28">
        <v>0</v>
      </c>
      <c r="F19" s="28">
        <v>0</v>
      </c>
      <c r="G19" s="55">
        <v>0</v>
      </c>
      <c r="H19" s="301">
        <v>0</v>
      </c>
      <c r="I19" s="189"/>
      <c r="J19" s="23"/>
      <c r="K19" s="23"/>
      <c r="L19" s="23"/>
      <c r="M19" s="23"/>
      <c r="N19" s="23"/>
      <c r="O19" s="23"/>
      <c r="P19" s="23"/>
    </row>
    <row r="20" spans="1:16" ht="13.5" customHeight="1" x14ac:dyDescent="0.2">
      <c r="A20" s="29" t="s">
        <v>22</v>
      </c>
      <c r="B20" s="175">
        <v>0</v>
      </c>
      <c r="C20" s="26">
        <v>0</v>
      </c>
      <c r="D20" s="25">
        <v>0</v>
      </c>
      <c r="E20" s="28">
        <v>0</v>
      </c>
      <c r="F20" s="28">
        <v>0</v>
      </c>
      <c r="G20" s="55">
        <v>0</v>
      </c>
      <c r="H20" s="301">
        <v>0</v>
      </c>
      <c r="I20" s="189"/>
      <c r="J20" s="23"/>
      <c r="K20" s="23"/>
      <c r="L20" s="23"/>
      <c r="M20" s="23"/>
      <c r="N20" s="23"/>
      <c r="O20" s="23"/>
      <c r="P20" s="23"/>
    </row>
    <row r="21" spans="1:16" ht="13.5" customHeight="1" x14ac:dyDescent="0.2">
      <c r="A21" s="29" t="s">
        <v>23</v>
      </c>
      <c r="B21" s="175">
        <v>0</v>
      </c>
      <c r="C21" s="26">
        <v>0</v>
      </c>
      <c r="D21" s="25">
        <v>0</v>
      </c>
      <c r="E21" s="28">
        <v>0</v>
      </c>
      <c r="F21" s="28">
        <v>0</v>
      </c>
      <c r="G21" s="55">
        <v>0</v>
      </c>
      <c r="H21" s="301">
        <v>0</v>
      </c>
      <c r="I21" s="189"/>
      <c r="J21" s="23"/>
      <c r="K21" s="23"/>
      <c r="L21" s="23"/>
      <c r="M21" s="23"/>
      <c r="N21" s="23"/>
      <c r="O21" s="23"/>
      <c r="P21" s="23"/>
    </row>
    <row r="22" spans="1:16" ht="13.5" customHeight="1" x14ac:dyDescent="0.2">
      <c r="A22" s="29" t="s">
        <v>24</v>
      </c>
      <c r="B22" s="175">
        <v>0</v>
      </c>
      <c r="C22" s="26">
        <v>0</v>
      </c>
      <c r="D22" s="25">
        <v>0</v>
      </c>
      <c r="E22" s="28">
        <v>0</v>
      </c>
      <c r="F22" s="28">
        <v>0</v>
      </c>
      <c r="G22" s="55">
        <v>0</v>
      </c>
      <c r="H22" s="301">
        <v>0</v>
      </c>
      <c r="I22" s="189"/>
      <c r="J22" s="23"/>
      <c r="K22" s="23"/>
      <c r="L22" s="23"/>
      <c r="M22" s="23"/>
      <c r="N22" s="23"/>
      <c r="O22" s="23"/>
      <c r="P22" s="23"/>
    </row>
    <row r="23" spans="1:16" ht="13.5" customHeight="1" x14ac:dyDescent="0.2">
      <c r="A23" s="29" t="s">
        <v>25</v>
      </c>
      <c r="B23" s="175">
        <v>0</v>
      </c>
      <c r="C23" s="26">
        <v>0</v>
      </c>
      <c r="D23" s="25">
        <v>0</v>
      </c>
      <c r="E23" s="28">
        <v>0</v>
      </c>
      <c r="F23" s="28">
        <v>0</v>
      </c>
      <c r="G23" s="55">
        <v>0</v>
      </c>
      <c r="H23" s="301">
        <v>0</v>
      </c>
      <c r="I23" s="189"/>
      <c r="J23" s="23"/>
      <c r="K23" s="23"/>
      <c r="L23" s="23"/>
      <c r="M23" s="23"/>
      <c r="N23" s="23"/>
      <c r="O23" s="23"/>
      <c r="P23" s="23"/>
    </row>
    <row r="24" spans="1:16" ht="13.5" customHeight="1" x14ac:dyDescent="0.2">
      <c r="A24" s="29" t="s">
        <v>26</v>
      </c>
      <c r="B24" s="175">
        <v>0</v>
      </c>
      <c r="C24" s="26">
        <v>0</v>
      </c>
      <c r="D24" s="25">
        <v>0</v>
      </c>
      <c r="E24" s="28">
        <v>0</v>
      </c>
      <c r="F24" s="28">
        <v>0</v>
      </c>
      <c r="G24" s="55">
        <v>0</v>
      </c>
      <c r="H24" s="301">
        <v>0</v>
      </c>
      <c r="I24" s="189"/>
      <c r="J24" s="23"/>
      <c r="K24" s="23"/>
      <c r="L24" s="23"/>
      <c r="M24" s="23"/>
      <c r="N24" s="23"/>
      <c r="O24" s="23"/>
      <c r="P24" s="23"/>
    </row>
    <row r="25" spans="1:16" ht="13.5" customHeight="1" x14ac:dyDescent="0.2">
      <c r="A25" s="41" t="s">
        <v>27</v>
      </c>
      <c r="B25" s="176">
        <f t="shared" ref="B25:G25" si="5">SUM(B26:B29)</f>
        <v>0</v>
      </c>
      <c r="C25" s="43">
        <f t="shared" si="5"/>
        <v>0</v>
      </c>
      <c r="D25" s="42">
        <f t="shared" si="5"/>
        <v>0</v>
      </c>
      <c r="E25" s="45">
        <f t="shared" si="5"/>
        <v>0</v>
      </c>
      <c r="F25" s="45">
        <f t="shared" si="5"/>
        <v>0</v>
      </c>
      <c r="G25" s="291">
        <f t="shared" si="5"/>
        <v>0</v>
      </c>
      <c r="H25" s="302">
        <f t="shared" ref="H25" si="6">SUM(H26:H29)</f>
        <v>0</v>
      </c>
      <c r="I25" s="189"/>
      <c r="J25" s="23"/>
      <c r="K25" s="23"/>
      <c r="L25" s="23"/>
      <c r="M25" s="23"/>
      <c r="N25" s="23"/>
      <c r="O25" s="23"/>
      <c r="P25" s="23"/>
    </row>
    <row r="26" spans="1:16" ht="13.5" customHeight="1" x14ac:dyDescent="0.2">
      <c r="A26" s="24" t="s">
        <v>28</v>
      </c>
      <c r="B26" s="175">
        <v>0</v>
      </c>
      <c r="C26" s="26">
        <v>0</v>
      </c>
      <c r="D26" s="25">
        <v>0</v>
      </c>
      <c r="E26" s="28">
        <v>0</v>
      </c>
      <c r="F26" s="28">
        <v>0</v>
      </c>
      <c r="G26" s="55">
        <v>0</v>
      </c>
      <c r="H26" s="301">
        <v>0</v>
      </c>
      <c r="I26" s="189"/>
      <c r="J26" s="23"/>
      <c r="K26" s="23"/>
      <c r="L26" s="23"/>
      <c r="M26" s="23"/>
      <c r="N26" s="23"/>
      <c r="O26" s="23"/>
      <c r="P26" s="23"/>
    </row>
    <row r="27" spans="1:16" ht="13.5" customHeight="1" x14ac:dyDescent="0.2">
      <c r="A27" s="24" t="s">
        <v>29</v>
      </c>
      <c r="B27" s="175">
        <v>0</v>
      </c>
      <c r="C27" s="26">
        <v>0</v>
      </c>
      <c r="D27" s="25">
        <v>0</v>
      </c>
      <c r="E27" s="28">
        <v>0</v>
      </c>
      <c r="F27" s="28">
        <v>0</v>
      </c>
      <c r="G27" s="55">
        <v>0</v>
      </c>
      <c r="H27" s="301">
        <v>0</v>
      </c>
      <c r="I27" s="189"/>
      <c r="J27" s="23"/>
      <c r="K27" s="23"/>
      <c r="L27" s="23"/>
      <c r="M27" s="23"/>
      <c r="N27" s="23"/>
      <c r="O27" s="23"/>
      <c r="P27" s="23"/>
    </row>
    <row r="28" spans="1:16" ht="13.5" customHeight="1" x14ac:dyDescent="0.2">
      <c r="A28" s="24" t="s">
        <v>30</v>
      </c>
      <c r="B28" s="175">
        <v>0</v>
      </c>
      <c r="C28" s="26">
        <v>0</v>
      </c>
      <c r="D28" s="25">
        <v>0</v>
      </c>
      <c r="E28" s="28">
        <v>0</v>
      </c>
      <c r="F28" s="28">
        <v>0</v>
      </c>
      <c r="G28" s="55">
        <v>0</v>
      </c>
      <c r="H28" s="301">
        <v>0</v>
      </c>
      <c r="I28" s="189"/>
      <c r="J28" s="23"/>
      <c r="K28" s="23"/>
      <c r="L28" s="23"/>
      <c r="M28" s="23"/>
      <c r="N28" s="23"/>
      <c r="O28" s="23"/>
      <c r="P28" s="23"/>
    </row>
    <row r="29" spans="1:16" ht="13.5" customHeight="1" x14ac:dyDescent="0.2">
      <c r="A29" s="24" t="s">
        <v>31</v>
      </c>
      <c r="B29" s="175">
        <v>0</v>
      </c>
      <c r="C29" s="26">
        <v>0</v>
      </c>
      <c r="D29" s="25">
        <v>0</v>
      </c>
      <c r="E29" s="28">
        <v>0</v>
      </c>
      <c r="F29" s="28">
        <v>0</v>
      </c>
      <c r="G29" s="55">
        <v>0</v>
      </c>
      <c r="H29" s="301">
        <v>0</v>
      </c>
      <c r="I29" s="189"/>
      <c r="J29" s="23"/>
      <c r="K29" s="23"/>
      <c r="L29" s="23"/>
      <c r="M29" s="23"/>
      <c r="N29" s="23"/>
      <c r="O29" s="23"/>
      <c r="P29" s="23"/>
    </row>
    <row r="30" spans="1:16" ht="13.5" customHeight="1" x14ac:dyDescent="0.2">
      <c r="A30" s="41" t="s">
        <v>32</v>
      </c>
      <c r="B30" s="176">
        <f t="shared" ref="B30" si="7">SUM(B31:B33)</f>
        <v>0</v>
      </c>
      <c r="C30" s="43">
        <f t="shared" ref="C30:H30" si="8">SUM(C31:C33)</f>
        <v>0</v>
      </c>
      <c r="D30" s="42">
        <f t="shared" si="8"/>
        <v>0</v>
      </c>
      <c r="E30" s="45">
        <f t="shared" si="8"/>
        <v>0</v>
      </c>
      <c r="F30" s="45">
        <f t="shared" si="8"/>
        <v>0</v>
      </c>
      <c r="G30" s="291">
        <f t="shared" si="8"/>
        <v>0</v>
      </c>
      <c r="H30" s="302">
        <f t="shared" si="8"/>
        <v>0</v>
      </c>
      <c r="I30" s="189"/>
      <c r="J30" s="23"/>
      <c r="K30" s="23"/>
      <c r="L30" s="23"/>
      <c r="M30" s="23"/>
      <c r="N30" s="23"/>
      <c r="O30" s="23"/>
      <c r="P30" s="23"/>
    </row>
    <row r="31" spans="1:16" ht="13.5" customHeight="1" x14ac:dyDescent="0.2">
      <c r="A31" s="24" t="s">
        <v>33</v>
      </c>
      <c r="B31" s="175">
        <v>0</v>
      </c>
      <c r="C31" s="26">
        <v>0</v>
      </c>
      <c r="D31" s="25">
        <v>0</v>
      </c>
      <c r="E31" s="28">
        <v>0</v>
      </c>
      <c r="F31" s="28">
        <v>0</v>
      </c>
      <c r="G31" s="55">
        <v>0</v>
      </c>
      <c r="H31" s="301">
        <v>0</v>
      </c>
      <c r="I31" s="189"/>
      <c r="J31" s="23"/>
      <c r="K31" s="23"/>
      <c r="L31" s="23"/>
      <c r="M31" s="23"/>
      <c r="N31" s="23"/>
      <c r="O31" s="23"/>
      <c r="P31" s="23"/>
    </row>
    <row r="32" spans="1:16" ht="13.5" customHeight="1" x14ac:dyDescent="0.2">
      <c r="A32" s="24" t="s">
        <v>34</v>
      </c>
      <c r="B32" s="175">
        <v>0</v>
      </c>
      <c r="C32" s="26">
        <v>0</v>
      </c>
      <c r="D32" s="25">
        <v>0</v>
      </c>
      <c r="E32" s="28">
        <v>0</v>
      </c>
      <c r="F32" s="28">
        <v>0</v>
      </c>
      <c r="G32" s="55">
        <v>0</v>
      </c>
      <c r="H32" s="301">
        <v>0</v>
      </c>
      <c r="I32" s="189"/>
      <c r="J32" s="23"/>
      <c r="K32" s="23"/>
      <c r="L32" s="23"/>
      <c r="M32" s="23"/>
      <c r="N32" s="23"/>
      <c r="O32" s="23"/>
      <c r="P32" s="23"/>
    </row>
    <row r="33" spans="1:16" ht="13.5" customHeight="1" x14ac:dyDescent="0.2">
      <c r="A33" s="24" t="s">
        <v>35</v>
      </c>
      <c r="B33" s="175">
        <v>0</v>
      </c>
      <c r="C33" s="26">
        <v>0</v>
      </c>
      <c r="D33" s="25">
        <v>0</v>
      </c>
      <c r="E33" s="28">
        <v>0</v>
      </c>
      <c r="F33" s="28">
        <v>0</v>
      </c>
      <c r="G33" s="55">
        <v>0</v>
      </c>
      <c r="H33" s="301">
        <v>0</v>
      </c>
      <c r="I33" s="189"/>
      <c r="J33" s="23"/>
      <c r="K33" s="23"/>
      <c r="L33" s="23"/>
      <c r="M33" s="23"/>
      <c r="N33" s="23"/>
      <c r="O33" s="23"/>
      <c r="P33" s="23"/>
    </row>
    <row r="34" spans="1:16" ht="13.5" customHeight="1" x14ac:dyDescent="0.2">
      <c r="A34" s="41" t="s">
        <v>37</v>
      </c>
      <c r="B34" s="176">
        <f t="shared" ref="B34:H34" si="9">SUM(B35:B38,B41:B43)</f>
        <v>2013.3279199999997</v>
      </c>
      <c r="C34" s="43">
        <f t="shared" si="9"/>
        <v>2804.9114700000059</v>
      </c>
      <c r="D34" s="42">
        <f>SUM(D35:D38,D41:D43)</f>
        <v>2893</v>
      </c>
      <c r="E34" s="45">
        <f t="shared" si="9"/>
        <v>2886</v>
      </c>
      <c r="F34" s="45">
        <f t="shared" si="9"/>
        <v>2886</v>
      </c>
      <c r="G34" s="291">
        <f t="shared" si="9"/>
        <v>2886</v>
      </c>
      <c r="H34" s="302">
        <f t="shared" si="9"/>
        <v>2886</v>
      </c>
      <c r="I34" s="189"/>
      <c r="J34" s="23"/>
      <c r="K34" s="23"/>
      <c r="L34" s="23"/>
      <c r="M34" s="23"/>
      <c r="N34" s="23"/>
      <c r="O34" s="23"/>
      <c r="P34" s="23"/>
    </row>
    <row r="35" spans="1:16" ht="13.5" customHeight="1" x14ac:dyDescent="0.2">
      <c r="A35" s="24" t="s">
        <v>38</v>
      </c>
      <c r="B35" s="175">
        <v>0</v>
      </c>
      <c r="C35" s="26">
        <v>0</v>
      </c>
      <c r="D35" s="25">
        <v>0</v>
      </c>
      <c r="E35" s="28">
        <v>0</v>
      </c>
      <c r="F35" s="28">
        <v>0</v>
      </c>
      <c r="G35" s="55">
        <v>0</v>
      </c>
      <c r="H35" s="301">
        <v>0</v>
      </c>
      <c r="I35" s="189"/>
      <c r="J35" s="23"/>
      <c r="K35" s="23"/>
      <c r="L35" s="23"/>
      <c r="M35" s="23"/>
      <c r="N35" s="23"/>
      <c r="O35" s="23"/>
      <c r="P35" s="23"/>
    </row>
    <row r="36" spans="1:16" ht="13.5" customHeight="1" x14ac:dyDescent="0.2">
      <c r="A36" s="24" t="s">
        <v>39</v>
      </c>
      <c r="B36" s="175">
        <v>1985.3369899999998</v>
      </c>
      <c r="C36" s="26">
        <v>2713.3771400000001</v>
      </c>
      <c r="D36" s="25">
        <v>2886</v>
      </c>
      <c r="E36" s="28">
        <v>2886</v>
      </c>
      <c r="F36" s="28">
        <v>2886</v>
      </c>
      <c r="G36" s="55">
        <v>2886</v>
      </c>
      <c r="H36" s="301">
        <v>2886</v>
      </c>
      <c r="I36" s="189"/>
      <c r="J36" s="23"/>
      <c r="K36" s="23"/>
      <c r="L36" s="23"/>
      <c r="M36" s="23"/>
      <c r="N36" s="23"/>
      <c r="O36" s="23"/>
      <c r="P36" s="23"/>
    </row>
    <row r="37" spans="1:16" ht="13.5" customHeight="1" x14ac:dyDescent="0.2">
      <c r="A37" s="24" t="s">
        <v>42</v>
      </c>
      <c r="B37" s="175">
        <v>0</v>
      </c>
      <c r="C37" s="26">
        <v>0</v>
      </c>
      <c r="D37" s="25">
        <v>0</v>
      </c>
      <c r="E37" s="28">
        <v>0</v>
      </c>
      <c r="F37" s="28">
        <v>0</v>
      </c>
      <c r="G37" s="55">
        <v>0</v>
      </c>
      <c r="H37" s="301">
        <v>0</v>
      </c>
      <c r="I37" s="189"/>
      <c r="J37" s="23"/>
      <c r="K37" s="23"/>
      <c r="L37" s="23"/>
      <c r="M37" s="23"/>
      <c r="N37" s="23"/>
      <c r="O37" s="23"/>
      <c r="P37" s="23"/>
    </row>
    <row r="38" spans="1:16" ht="13.5" customHeight="1" x14ac:dyDescent="0.2">
      <c r="A38" s="24" t="s">
        <v>43</v>
      </c>
      <c r="B38" s="175">
        <v>0</v>
      </c>
      <c r="C38" s="26">
        <v>0</v>
      </c>
      <c r="D38" s="25">
        <v>0</v>
      </c>
      <c r="E38" s="28">
        <v>0</v>
      </c>
      <c r="F38" s="28">
        <v>0</v>
      </c>
      <c r="G38" s="55">
        <v>0</v>
      </c>
      <c r="H38" s="301">
        <v>0</v>
      </c>
      <c r="I38" s="189"/>
      <c r="J38" s="23"/>
      <c r="K38" s="23"/>
      <c r="L38" s="23"/>
      <c r="M38" s="23"/>
      <c r="N38" s="23"/>
      <c r="O38" s="23"/>
      <c r="P38" s="23"/>
    </row>
    <row r="39" spans="1:16" ht="13.5" customHeight="1" x14ac:dyDescent="0.2">
      <c r="A39" s="36" t="s">
        <v>10</v>
      </c>
      <c r="B39" s="175">
        <v>0</v>
      </c>
      <c r="C39" s="26">
        <v>0</v>
      </c>
      <c r="D39" s="25">
        <v>0</v>
      </c>
      <c r="E39" s="28">
        <v>0</v>
      </c>
      <c r="F39" s="28">
        <v>0</v>
      </c>
      <c r="G39" s="55">
        <v>0</v>
      </c>
      <c r="H39" s="301">
        <v>0</v>
      </c>
      <c r="I39" s="189"/>
      <c r="J39" s="23"/>
      <c r="K39" s="23"/>
      <c r="L39" s="23"/>
      <c r="M39" s="23"/>
      <c r="N39" s="23"/>
      <c r="O39" s="23"/>
      <c r="P39" s="23"/>
    </row>
    <row r="40" spans="1:16" ht="13.5" customHeight="1" x14ac:dyDescent="0.2">
      <c r="A40" s="36" t="s">
        <v>11</v>
      </c>
      <c r="B40" s="175">
        <v>0</v>
      </c>
      <c r="C40" s="26">
        <v>0</v>
      </c>
      <c r="D40" s="25">
        <v>0</v>
      </c>
      <c r="E40" s="28">
        <v>0</v>
      </c>
      <c r="F40" s="28">
        <v>0</v>
      </c>
      <c r="G40" s="55">
        <v>0</v>
      </c>
      <c r="H40" s="301">
        <v>0</v>
      </c>
      <c r="I40" s="189"/>
      <c r="J40" s="23"/>
      <c r="K40" s="23"/>
      <c r="L40" s="23"/>
      <c r="M40" s="23"/>
      <c r="N40" s="23"/>
      <c r="O40" s="23"/>
      <c r="P40" s="23"/>
    </row>
    <row r="41" spans="1:16" ht="13.5" customHeight="1" x14ac:dyDescent="0.2">
      <c r="A41" s="24" t="s">
        <v>44</v>
      </c>
      <c r="B41" s="175">
        <v>0</v>
      </c>
      <c r="C41" s="26">
        <v>0</v>
      </c>
      <c r="D41" s="25">
        <v>0</v>
      </c>
      <c r="E41" s="28">
        <v>0</v>
      </c>
      <c r="F41" s="28">
        <v>0</v>
      </c>
      <c r="G41" s="55">
        <v>0</v>
      </c>
      <c r="H41" s="301">
        <v>0</v>
      </c>
      <c r="I41" s="189"/>
      <c r="J41" s="23"/>
      <c r="K41" s="23"/>
      <c r="L41" s="23"/>
      <c r="M41" s="23"/>
      <c r="N41" s="23"/>
      <c r="O41" s="23"/>
      <c r="P41" s="23"/>
    </row>
    <row r="42" spans="1:16" ht="13.5" customHeight="1" x14ac:dyDescent="0.2">
      <c r="A42" s="24" t="s">
        <v>46</v>
      </c>
      <c r="B42" s="175">
        <v>18.880710000000001</v>
      </c>
      <c r="C42" s="26">
        <v>31.35426</v>
      </c>
      <c r="D42" s="25">
        <v>7</v>
      </c>
      <c r="E42" s="28">
        <v>0</v>
      </c>
      <c r="F42" s="28">
        <v>0</v>
      </c>
      <c r="G42" s="55">
        <v>0</v>
      </c>
      <c r="H42" s="301">
        <v>0</v>
      </c>
      <c r="I42" s="189"/>
      <c r="J42" s="23"/>
      <c r="K42" s="23"/>
      <c r="L42" s="23"/>
      <c r="M42" s="23"/>
      <c r="N42" s="23"/>
      <c r="O42" s="23"/>
      <c r="P42" s="23"/>
    </row>
    <row r="43" spans="1:16" ht="13.5" customHeight="1" x14ac:dyDescent="0.2">
      <c r="A43" s="24" t="s">
        <v>85</v>
      </c>
      <c r="B43" s="175">
        <v>9.11022</v>
      </c>
      <c r="C43" s="26">
        <v>60.180070000005898</v>
      </c>
      <c r="D43" s="25">
        <v>0</v>
      </c>
      <c r="E43" s="28">
        <v>0</v>
      </c>
      <c r="F43" s="28">
        <v>0</v>
      </c>
      <c r="G43" s="55">
        <v>0</v>
      </c>
      <c r="H43" s="301">
        <v>0</v>
      </c>
      <c r="I43" s="189"/>
      <c r="J43" s="23"/>
      <c r="K43" s="23"/>
      <c r="L43" s="23"/>
      <c r="M43" s="23"/>
      <c r="N43" s="23"/>
      <c r="O43" s="23"/>
      <c r="P43" s="23"/>
    </row>
    <row r="44" spans="1:16" ht="13.5" customHeight="1" x14ac:dyDescent="0.2">
      <c r="A44" s="36" t="s">
        <v>10</v>
      </c>
      <c r="B44" s="177">
        <v>9.11022</v>
      </c>
      <c r="C44" s="54">
        <v>60.180070000005898</v>
      </c>
      <c r="D44" s="38">
        <v>0</v>
      </c>
      <c r="E44" s="40">
        <v>0</v>
      </c>
      <c r="F44" s="40">
        <v>0</v>
      </c>
      <c r="G44" s="292">
        <v>0</v>
      </c>
      <c r="H44" s="303">
        <v>0</v>
      </c>
      <c r="I44" s="189"/>
      <c r="J44" s="23"/>
      <c r="K44" s="23"/>
      <c r="L44" s="23"/>
      <c r="M44" s="23"/>
      <c r="N44" s="23"/>
      <c r="O44" s="23"/>
      <c r="P44" s="23"/>
    </row>
    <row r="45" spans="1:16" ht="13.5" customHeight="1" x14ac:dyDescent="0.2">
      <c r="A45" s="36" t="s">
        <v>11</v>
      </c>
      <c r="B45" s="177">
        <v>0</v>
      </c>
      <c r="C45" s="54">
        <v>0</v>
      </c>
      <c r="D45" s="38">
        <v>0</v>
      </c>
      <c r="E45" s="40">
        <v>0</v>
      </c>
      <c r="F45" s="40">
        <v>0</v>
      </c>
      <c r="G45" s="292">
        <v>0</v>
      </c>
      <c r="H45" s="303">
        <v>0</v>
      </c>
      <c r="I45" s="189"/>
      <c r="J45" s="23"/>
      <c r="K45" s="23"/>
      <c r="L45" s="23"/>
      <c r="M45" s="23"/>
      <c r="N45" s="23"/>
      <c r="O45" s="23"/>
      <c r="P45" s="23"/>
    </row>
    <row r="46" spans="1:16" ht="13.5" customHeight="1" x14ac:dyDescent="0.2">
      <c r="A46" s="190" t="s">
        <v>86</v>
      </c>
      <c r="B46" s="179">
        <f>+B47+B48</f>
        <v>2201.63087</v>
      </c>
      <c r="C46" s="191">
        <f t="shared" ref="C46:H46" si="10">+C47+C48</f>
        <v>4985.4446200000002</v>
      </c>
      <c r="D46" s="50">
        <f t="shared" si="10"/>
        <v>4985</v>
      </c>
      <c r="E46" s="192">
        <f t="shared" si="10"/>
        <v>4985</v>
      </c>
      <c r="F46" s="192">
        <f t="shared" si="10"/>
        <v>4985</v>
      </c>
      <c r="G46" s="295">
        <f t="shared" si="10"/>
        <v>4985</v>
      </c>
      <c r="H46" s="304">
        <f t="shared" si="10"/>
        <v>4985</v>
      </c>
      <c r="I46" s="189"/>
      <c r="J46" s="23"/>
      <c r="K46" s="23"/>
      <c r="L46" s="23"/>
      <c r="M46" s="23"/>
      <c r="N46" s="23"/>
      <c r="O46" s="23"/>
      <c r="P46" s="23"/>
    </row>
    <row r="47" spans="1:16" ht="13.5" customHeight="1" x14ac:dyDescent="0.2">
      <c r="A47" s="36" t="s">
        <v>10</v>
      </c>
      <c r="B47" s="175">
        <v>1944.98414</v>
      </c>
      <c r="C47" s="26">
        <v>4760.9767300000003</v>
      </c>
      <c r="D47" s="25">
        <v>4761</v>
      </c>
      <c r="E47" s="28">
        <v>4761</v>
      </c>
      <c r="F47" s="28">
        <v>4761</v>
      </c>
      <c r="G47" s="55">
        <v>4761</v>
      </c>
      <c r="H47" s="301">
        <v>4761</v>
      </c>
      <c r="I47" s="189"/>
      <c r="J47" s="23"/>
      <c r="K47" s="23"/>
      <c r="L47" s="23"/>
      <c r="M47" s="23"/>
      <c r="N47" s="23"/>
      <c r="O47" s="23"/>
      <c r="P47" s="23"/>
    </row>
    <row r="48" spans="1:16" ht="14.25" customHeight="1" thickBot="1" x14ac:dyDescent="0.25">
      <c r="A48" s="36" t="s">
        <v>11</v>
      </c>
      <c r="B48" s="193">
        <v>256.64672999999999</v>
      </c>
      <c r="C48" s="62">
        <v>224.46789000000001</v>
      </c>
      <c r="D48" s="61">
        <v>224</v>
      </c>
      <c r="E48" s="64">
        <v>224</v>
      </c>
      <c r="F48" s="64">
        <v>224</v>
      </c>
      <c r="G48" s="293">
        <v>224</v>
      </c>
      <c r="H48" s="305">
        <v>224</v>
      </c>
      <c r="I48" s="189"/>
      <c r="J48" s="23"/>
      <c r="K48" s="23"/>
      <c r="L48" s="23"/>
      <c r="M48" s="23"/>
      <c r="N48" s="23"/>
      <c r="O48" s="23"/>
      <c r="P48" s="23"/>
    </row>
    <row r="49" spans="1:17" ht="14.25" customHeight="1" thickBot="1" x14ac:dyDescent="0.25">
      <c r="A49" s="194" t="s">
        <v>61</v>
      </c>
      <c r="B49" s="80">
        <f t="shared" ref="B49:G49" si="11">B34+B30+B25+B14+B5+B46</f>
        <v>40073.452350000502</v>
      </c>
      <c r="C49" s="281">
        <f t="shared" si="11"/>
        <v>67409.975699999806</v>
      </c>
      <c r="D49" s="282">
        <f t="shared" si="11"/>
        <v>60313</v>
      </c>
      <c r="E49" s="283">
        <f t="shared" si="11"/>
        <v>60306</v>
      </c>
      <c r="F49" s="283">
        <f t="shared" si="11"/>
        <v>60306</v>
      </c>
      <c r="G49" s="309">
        <f t="shared" si="11"/>
        <v>60306</v>
      </c>
      <c r="H49" s="306">
        <f t="shared" ref="H49" si="12">H34+H30+H25+H14+H5+H46</f>
        <v>60306</v>
      </c>
      <c r="I49" s="189"/>
      <c r="J49" s="23"/>
      <c r="K49" s="23"/>
      <c r="L49" s="23"/>
      <c r="M49" s="23"/>
      <c r="N49" s="23"/>
      <c r="O49" s="23"/>
      <c r="P49" s="23"/>
      <c r="Q49" s="23"/>
    </row>
    <row r="50" spans="1:17" ht="13.5" customHeight="1" x14ac:dyDescent="0.2">
      <c r="A50" s="195" t="s">
        <v>62</v>
      </c>
      <c r="B50" s="238">
        <f t="shared" ref="B50:G50" si="13">B9+B12+B13+B15+B16+B25+B39+B42+B44+B47+B35+B36</f>
        <v>32771.419620000495</v>
      </c>
      <c r="C50" s="284">
        <f t="shared" si="13"/>
        <v>56778.939809999814</v>
      </c>
      <c r="D50" s="85">
        <f t="shared" si="13"/>
        <v>51133</v>
      </c>
      <c r="E50" s="88">
        <f t="shared" si="13"/>
        <v>51418</v>
      </c>
      <c r="F50" s="88">
        <f t="shared" si="13"/>
        <v>51171</v>
      </c>
      <c r="G50" s="310">
        <f t="shared" si="13"/>
        <v>51236</v>
      </c>
      <c r="H50" s="307">
        <f t="shared" ref="H50" si="14">H9+H12+H13+H15+H16+H25+H39+H42+H44+H47+H35+H36</f>
        <v>51235</v>
      </c>
      <c r="I50" s="189"/>
      <c r="J50" s="23"/>
      <c r="K50" s="23"/>
      <c r="L50" s="23"/>
      <c r="M50" s="23"/>
      <c r="N50" s="23"/>
      <c r="O50" s="23"/>
      <c r="P50" s="23"/>
      <c r="Q50" s="23"/>
    </row>
    <row r="51" spans="1:17" ht="13.5" customHeight="1" x14ac:dyDescent="0.2">
      <c r="A51" s="53" t="s">
        <v>64</v>
      </c>
      <c r="B51" s="238">
        <v>0</v>
      </c>
      <c r="C51" s="26">
        <v>0</v>
      </c>
      <c r="D51" s="25">
        <v>0</v>
      </c>
      <c r="E51" s="28">
        <v>0</v>
      </c>
      <c r="F51" s="28">
        <v>0</v>
      </c>
      <c r="G51" s="55">
        <v>0</v>
      </c>
      <c r="H51" s="301">
        <v>0</v>
      </c>
      <c r="I51" s="189"/>
      <c r="J51" s="23"/>
      <c r="K51" s="23"/>
      <c r="L51" s="23"/>
      <c r="M51" s="23"/>
      <c r="N51" s="23"/>
      <c r="O51" s="23"/>
      <c r="P51" s="23"/>
      <c r="Q51" s="23"/>
    </row>
    <row r="52" spans="1:17" ht="13.5" customHeight="1" x14ac:dyDescent="0.2">
      <c r="A52" s="53" t="s">
        <v>65</v>
      </c>
      <c r="B52" s="175">
        <f t="shared" ref="B52:G52" si="15">B10+B31+B32+B40+B45+B48</f>
        <v>5188.4167300000008</v>
      </c>
      <c r="C52" s="26">
        <f t="shared" si="15"/>
        <v>7509.0658899999999</v>
      </c>
      <c r="D52" s="25">
        <f t="shared" si="15"/>
        <v>6493</v>
      </c>
      <c r="E52" s="28">
        <f t="shared" si="15"/>
        <v>6289</v>
      </c>
      <c r="F52" s="28">
        <f t="shared" si="15"/>
        <v>6462</v>
      </c>
      <c r="G52" s="55">
        <f t="shared" si="15"/>
        <v>6416</v>
      </c>
      <c r="H52" s="301">
        <f t="shared" ref="H52" si="16">H10+H31+H32+H40+H45+H48</f>
        <v>6417</v>
      </c>
      <c r="I52" s="189"/>
      <c r="J52" s="23"/>
      <c r="K52" s="23"/>
      <c r="L52" s="23"/>
      <c r="M52" s="23"/>
      <c r="N52" s="23"/>
      <c r="O52" s="23"/>
      <c r="P52" s="23"/>
      <c r="Q52" s="23"/>
    </row>
    <row r="53" spans="1:17" ht="13.5" customHeight="1" x14ac:dyDescent="0.2">
      <c r="A53" s="53" t="s">
        <v>66</v>
      </c>
      <c r="B53" s="175">
        <f t="shared" ref="B53:G53" si="17">B11+B33</f>
        <v>2113.616</v>
      </c>
      <c r="C53" s="26">
        <f t="shared" si="17"/>
        <v>3121.9700000000003</v>
      </c>
      <c r="D53" s="25">
        <f t="shared" si="17"/>
        <v>2687</v>
      </c>
      <c r="E53" s="28">
        <f t="shared" si="17"/>
        <v>2599</v>
      </c>
      <c r="F53" s="28">
        <f t="shared" si="17"/>
        <v>2673</v>
      </c>
      <c r="G53" s="55">
        <f t="shared" si="17"/>
        <v>2654</v>
      </c>
      <c r="H53" s="301">
        <f t="shared" ref="H53" si="18">H11+H33</f>
        <v>2654</v>
      </c>
      <c r="I53" s="189"/>
      <c r="J53" s="23"/>
      <c r="K53" s="23"/>
      <c r="L53" s="23"/>
      <c r="M53" s="23"/>
      <c r="N53" s="23"/>
      <c r="O53" s="23"/>
      <c r="P53" s="23"/>
      <c r="Q53" s="23"/>
    </row>
    <row r="54" spans="1:17" ht="13.5" customHeight="1" x14ac:dyDescent="0.2">
      <c r="A54" s="53" t="s">
        <v>67</v>
      </c>
      <c r="B54" s="175">
        <f t="shared" ref="B54:G54" si="19">B37</f>
        <v>0</v>
      </c>
      <c r="C54" s="26">
        <f t="shared" si="19"/>
        <v>0</v>
      </c>
      <c r="D54" s="25">
        <f t="shared" si="19"/>
        <v>0</v>
      </c>
      <c r="E54" s="28">
        <f t="shared" si="19"/>
        <v>0</v>
      </c>
      <c r="F54" s="28">
        <f t="shared" si="19"/>
        <v>0</v>
      </c>
      <c r="G54" s="55">
        <f t="shared" si="19"/>
        <v>0</v>
      </c>
      <c r="H54" s="301">
        <f t="shared" ref="H54" si="20">H37</f>
        <v>0</v>
      </c>
      <c r="I54" s="189"/>
      <c r="J54" s="23"/>
      <c r="K54" s="23"/>
      <c r="L54" s="23"/>
      <c r="M54" s="23"/>
      <c r="N54" s="23"/>
      <c r="O54" s="23"/>
      <c r="P54" s="23"/>
      <c r="Q54" s="23"/>
    </row>
    <row r="55" spans="1:17" ht="14.25" customHeight="1" thickBot="1" x14ac:dyDescent="0.25">
      <c r="A55" s="196" t="s">
        <v>68</v>
      </c>
      <c r="B55" s="193">
        <f t="shared" ref="B55:G55" si="21">B41</f>
        <v>0</v>
      </c>
      <c r="C55" s="62">
        <f t="shared" si="21"/>
        <v>0</v>
      </c>
      <c r="D55" s="61">
        <f t="shared" si="21"/>
        <v>0</v>
      </c>
      <c r="E55" s="64">
        <f t="shared" si="21"/>
        <v>0</v>
      </c>
      <c r="F55" s="64">
        <f t="shared" si="21"/>
        <v>0</v>
      </c>
      <c r="G55" s="293">
        <f t="shared" si="21"/>
        <v>0</v>
      </c>
      <c r="H55" s="305">
        <f t="shared" ref="H55" si="22">H41</f>
        <v>0</v>
      </c>
      <c r="I55" s="189"/>
      <c r="J55" s="23"/>
      <c r="K55" s="23"/>
      <c r="L55" s="23"/>
      <c r="M55" s="23"/>
      <c r="N55" s="23"/>
      <c r="O55" s="23"/>
      <c r="P55" s="23"/>
      <c r="Q55" s="23"/>
    </row>
    <row r="56" spans="1:17" ht="17.25" customHeight="1" thickBot="1" x14ac:dyDescent="0.35">
      <c r="A56" s="197"/>
      <c r="B56" s="239"/>
      <c r="C56" s="239"/>
      <c r="D56" s="239"/>
      <c r="E56" s="239"/>
      <c r="F56" s="239"/>
      <c r="G56" s="239"/>
      <c r="H56" s="239"/>
      <c r="I56" s="189"/>
      <c r="J56" s="23"/>
      <c r="K56" s="23"/>
      <c r="L56" s="23"/>
      <c r="M56" s="23"/>
      <c r="N56" s="23"/>
      <c r="O56" s="23"/>
      <c r="P56" s="23"/>
    </row>
    <row r="57" spans="1:17" ht="13.5" customHeight="1" x14ac:dyDescent="0.2">
      <c r="A57" s="198" t="s">
        <v>54</v>
      </c>
      <c r="B57" s="240">
        <f t="shared" ref="B57:G57" si="23">B58+B59</f>
        <v>12511.459720000001</v>
      </c>
      <c r="C57" s="241">
        <f t="shared" si="23"/>
        <v>5391.742909999999</v>
      </c>
      <c r="D57" s="240">
        <f t="shared" si="23"/>
        <v>12461</v>
      </c>
      <c r="E57" s="240">
        <f t="shared" si="23"/>
        <v>12461</v>
      </c>
      <c r="F57" s="240">
        <f t="shared" si="23"/>
        <v>12461</v>
      </c>
      <c r="G57" s="242">
        <f t="shared" si="23"/>
        <v>12461</v>
      </c>
      <c r="H57" s="242">
        <f t="shared" ref="H57" si="24">H58+H59</f>
        <v>12461</v>
      </c>
      <c r="I57" s="189"/>
      <c r="J57" s="23"/>
      <c r="K57" s="23"/>
      <c r="L57" s="23"/>
      <c r="M57" s="23"/>
      <c r="N57" s="23"/>
      <c r="O57" s="23"/>
      <c r="P57" s="23"/>
    </row>
    <row r="58" spans="1:17" ht="13.5" customHeight="1" x14ac:dyDescent="0.2">
      <c r="A58" s="53" t="s">
        <v>55</v>
      </c>
      <c r="B58" s="28">
        <v>11802.723</v>
      </c>
      <c r="C58" s="55">
        <v>4664.5027699999991</v>
      </c>
      <c r="D58" s="28">
        <v>11734</v>
      </c>
      <c r="E58" s="28">
        <v>11734</v>
      </c>
      <c r="F58" s="28">
        <v>11734</v>
      </c>
      <c r="G58" s="26">
        <v>11734</v>
      </c>
      <c r="H58" s="26">
        <v>11734</v>
      </c>
      <c r="I58" s="189"/>
      <c r="J58" s="23"/>
      <c r="K58" s="23"/>
      <c r="L58" s="23"/>
      <c r="M58" s="23"/>
      <c r="N58" s="23"/>
      <c r="O58" s="23"/>
      <c r="P58" s="23"/>
    </row>
    <row r="59" spans="1:17" ht="14.25" customHeight="1" thickBot="1" x14ac:dyDescent="0.25">
      <c r="A59" s="53" t="s">
        <v>59</v>
      </c>
      <c r="B59" s="28">
        <v>708.73671999999999</v>
      </c>
      <c r="C59" s="55">
        <v>727.24014000000011</v>
      </c>
      <c r="D59" s="64">
        <v>727</v>
      </c>
      <c r="E59" s="64">
        <v>727</v>
      </c>
      <c r="F59" s="64">
        <v>727</v>
      </c>
      <c r="G59" s="62">
        <v>727</v>
      </c>
      <c r="H59" s="62">
        <v>727</v>
      </c>
      <c r="I59" s="189"/>
      <c r="J59" s="23"/>
      <c r="K59" s="23"/>
      <c r="L59" s="23"/>
      <c r="M59" s="23"/>
      <c r="N59" s="23"/>
      <c r="O59" s="23"/>
      <c r="P59" s="23"/>
    </row>
    <row r="60" spans="1:17" ht="14.25" customHeight="1" thickBot="1" x14ac:dyDescent="0.25">
      <c r="A60" s="94" t="s">
        <v>70</v>
      </c>
      <c r="B60" s="83">
        <f t="shared" ref="B60:G60" si="25">B49+B57</f>
        <v>52584.912070000501</v>
      </c>
      <c r="C60" s="243">
        <f t="shared" si="25"/>
        <v>72801.718609999807</v>
      </c>
      <c r="D60" s="244">
        <f t="shared" si="25"/>
        <v>72774</v>
      </c>
      <c r="E60" s="244">
        <f t="shared" si="25"/>
        <v>72767</v>
      </c>
      <c r="F60" s="244">
        <f t="shared" si="25"/>
        <v>72767</v>
      </c>
      <c r="G60" s="95">
        <f t="shared" si="25"/>
        <v>72767</v>
      </c>
      <c r="H60" s="95">
        <f t="shared" ref="H60" si="26">H49+H57</f>
        <v>72767</v>
      </c>
      <c r="I60" s="189"/>
      <c r="J60" s="23"/>
      <c r="K60" s="23"/>
      <c r="L60" s="23"/>
      <c r="M60" s="23"/>
      <c r="N60" s="23"/>
      <c r="O60" s="23"/>
      <c r="P60" s="23"/>
    </row>
    <row r="61" spans="1:17" ht="14.25" customHeight="1" x14ac:dyDescent="0.2">
      <c r="A61" s="199"/>
      <c r="B61" s="233"/>
      <c r="C61" s="233"/>
      <c r="D61" s="233"/>
      <c r="E61" s="233"/>
      <c r="F61" s="233"/>
      <c r="G61" s="233"/>
      <c r="H61" s="22"/>
      <c r="I61" s="189"/>
      <c r="J61" s="189"/>
      <c r="K61" s="189"/>
      <c r="L61" s="189"/>
      <c r="M61" s="189"/>
      <c r="N61" s="189"/>
      <c r="O61" s="189"/>
    </row>
    <row r="62" spans="1:17" ht="14.25" customHeight="1" x14ac:dyDescent="0.2">
      <c r="A62" s="200"/>
      <c r="B62" s="289"/>
      <c r="C62" s="289"/>
      <c r="D62" s="289"/>
      <c r="E62" s="289"/>
      <c r="F62" s="289"/>
      <c r="G62" s="289"/>
      <c r="H62" s="289"/>
      <c r="I62" s="189"/>
      <c r="J62" s="189"/>
      <c r="K62" s="189"/>
      <c r="L62" s="189"/>
      <c r="M62" s="189"/>
      <c r="N62" s="189"/>
      <c r="O62" s="189"/>
    </row>
    <row r="63" spans="1:17" ht="14.25" customHeight="1" x14ac:dyDescent="0.2">
      <c r="B63" s="23"/>
      <c r="C63" s="23"/>
      <c r="D63" s="23"/>
      <c r="E63" s="23"/>
      <c r="F63" s="23"/>
      <c r="G63" s="23"/>
      <c r="H63" s="23"/>
    </row>
    <row r="64" spans="1:17" ht="14.25" customHeight="1" x14ac:dyDescent="0.2">
      <c r="B64" s="189"/>
      <c r="C64" s="189"/>
      <c r="D64" s="23"/>
      <c r="E64" s="23"/>
      <c r="F64" s="23"/>
      <c r="G64" s="23"/>
      <c r="H64" s="23"/>
    </row>
    <row r="65" spans="2:8" x14ac:dyDescent="0.2">
      <c r="B65" s="189"/>
      <c r="C65" s="189"/>
      <c r="D65" s="23"/>
      <c r="E65" s="23"/>
      <c r="F65" s="23"/>
      <c r="G65" s="23"/>
      <c r="H65" s="23"/>
    </row>
    <row r="66" spans="2:8" x14ac:dyDescent="0.2">
      <c r="B66" s="189"/>
      <c r="C66" s="189"/>
      <c r="D66" s="23"/>
      <c r="E66" s="23"/>
      <c r="F66" s="23"/>
      <c r="G66" s="23"/>
      <c r="H66" s="23"/>
    </row>
    <row r="67" spans="2:8" x14ac:dyDescent="0.2">
      <c r="B67" s="189"/>
      <c r="C67" s="189"/>
      <c r="D67" s="23"/>
      <c r="E67" s="23"/>
      <c r="F67" s="23"/>
      <c r="G67" s="23"/>
      <c r="H67" s="23"/>
    </row>
    <row r="68" spans="2:8" x14ac:dyDescent="0.2">
      <c r="B68" s="189"/>
      <c r="C68" s="189"/>
      <c r="D68" s="23"/>
      <c r="E68" s="23"/>
      <c r="F68" s="23"/>
      <c r="G68" s="23"/>
      <c r="H68" s="23"/>
    </row>
    <row r="69" spans="2:8" x14ac:dyDescent="0.2">
      <c r="B69" s="189"/>
      <c r="C69" s="189"/>
      <c r="D69" s="23"/>
      <c r="E69" s="23"/>
      <c r="F69" s="23"/>
      <c r="G69" s="23"/>
      <c r="H69" s="23"/>
    </row>
    <row r="70" spans="2:8" x14ac:dyDescent="0.2">
      <c r="B70" s="189"/>
      <c r="C70" s="189"/>
      <c r="D70" s="23"/>
      <c r="E70" s="23"/>
      <c r="F70" s="23"/>
      <c r="G70" s="23"/>
      <c r="H70" s="23"/>
    </row>
    <row r="71" spans="2:8" x14ac:dyDescent="0.2">
      <c r="B71" s="189"/>
      <c r="C71" s="189"/>
      <c r="D71" s="23"/>
      <c r="E71" s="23"/>
      <c r="F71" s="23"/>
      <c r="G71" s="23"/>
      <c r="H71" s="23"/>
    </row>
    <row r="72" spans="2:8" x14ac:dyDescent="0.2">
      <c r="B72" s="189"/>
      <c r="C72" s="189"/>
      <c r="D72" s="23"/>
      <c r="E72" s="23"/>
      <c r="F72" s="23"/>
      <c r="G72" s="23"/>
      <c r="H72" s="23"/>
    </row>
    <row r="73" spans="2:8" x14ac:dyDescent="0.2">
      <c r="B73" s="189"/>
      <c r="C73" s="189"/>
      <c r="D73" s="189"/>
      <c r="E73" s="189"/>
      <c r="F73" s="189"/>
      <c r="G73" s="189"/>
    </row>
    <row r="74" spans="2:8" x14ac:dyDescent="0.2">
      <c r="B74" s="189"/>
      <c r="C74" s="189"/>
      <c r="D74" s="189"/>
      <c r="E74" s="189"/>
      <c r="F74" s="189"/>
      <c r="G74" s="189"/>
    </row>
    <row r="75" spans="2:8" x14ac:dyDescent="0.2">
      <c r="B75" s="189"/>
      <c r="C75" s="189"/>
      <c r="D75" s="189"/>
      <c r="E75" s="189"/>
      <c r="F75" s="189"/>
      <c r="G75" s="189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74" orientation="portrait" r:id="rId1"/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14"/>
  <sheetViews>
    <sheetView showGridLines="0" zoomScaleNormal="100" workbookViewId="0">
      <pane xSplit="1" ySplit="4" topLeftCell="B58" activePane="bottomRight" state="frozen"/>
      <selection activeCell="K4" sqref="K4:Q4"/>
      <selection pane="topRight" activeCell="K4" sqref="K4:Q4"/>
      <selection pane="bottomLeft" activeCell="K4" sqref="K4:Q4"/>
      <selection pane="bottomRight" activeCell="J62" sqref="J62:Q94"/>
    </sheetView>
  </sheetViews>
  <sheetFormatPr defaultColWidth="9.140625" defaultRowHeight="12.75" x14ac:dyDescent="0.2"/>
  <cols>
    <col min="1" max="1" width="45.140625" style="1" customWidth="1"/>
    <col min="2" max="8" width="12.5703125" style="2" customWidth="1"/>
    <col min="9" max="9" width="12.42578125" style="1" bestFit="1" customWidth="1"/>
    <col min="10" max="10" width="9.7109375" style="1" bestFit="1" customWidth="1"/>
    <col min="11" max="12" width="10.7109375" style="1" bestFit="1" customWidth="1"/>
    <col min="13" max="13" width="10.7109375" style="1" customWidth="1"/>
    <col min="14" max="14" width="12.85546875" style="1" customWidth="1"/>
    <col min="15" max="16384" width="9.140625" style="1"/>
  </cols>
  <sheetData>
    <row r="1" spans="1:17" ht="15.75" customHeight="1" x14ac:dyDescent="0.25">
      <c r="A1" s="4" t="s">
        <v>90</v>
      </c>
      <c r="B1" s="5"/>
      <c r="C1" s="5"/>
      <c r="D1" s="5"/>
      <c r="E1" s="5"/>
      <c r="F1" s="5"/>
      <c r="G1" s="5"/>
      <c r="H1" s="5"/>
    </row>
    <row r="2" spans="1:17" ht="14.25" customHeight="1" thickBot="1" x14ac:dyDescent="0.3">
      <c r="A2" s="6" t="s">
        <v>0</v>
      </c>
      <c r="B2" s="7"/>
      <c r="C2" s="7"/>
      <c r="D2" s="7"/>
      <c r="E2" s="7"/>
      <c r="F2" s="7"/>
      <c r="G2" s="7"/>
      <c r="H2" s="7"/>
    </row>
    <row r="3" spans="1:17" ht="13.5" customHeight="1" thickBot="1" x14ac:dyDescent="0.25">
      <c r="A3" s="11" t="s">
        <v>1</v>
      </c>
      <c r="B3" s="9" t="s">
        <v>2</v>
      </c>
      <c r="C3" s="10" t="s">
        <v>3</v>
      </c>
      <c r="D3" s="363" t="s">
        <v>4</v>
      </c>
      <c r="E3" s="364"/>
      <c r="F3" s="364"/>
      <c r="G3" s="364"/>
      <c r="H3" s="365"/>
    </row>
    <row r="4" spans="1:17" ht="14.25" customHeight="1" thickBot="1" x14ac:dyDescent="0.25">
      <c r="A4" s="12"/>
      <c r="B4" s="13">
        <v>2022</v>
      </c>
      <c r="C4" s="14">
        <v>2023</v>
      </c>
      <c r="D4" s="355">
        <v>2024</v>
      </c>
      <c r="E4" s="325">
        <v>2025</v>
      </c>
      <c r="F4" s="325">
        <v>2026</v>
      </c>
      <c r="G4" s="352">
        <v>2027</v>
      </c>
      <c r="H4" s="352">
        <v>2028</v>
      </c>
    </row>
    <row r="5" spans="1:17" ht="13.5" customHeight="1" x14ac:dyDescent="0.2">
      <c r="A5" s="16" t="s">
        <v>5</v>
      </c>
      <c r="B5" s="17">
        <f t="shared" ref="B5:F5" si="0">B6+B12+B13</f>
        <v>0</v>
      </c>
      <c r="C5" s="18">
        <f t="shared" si="0"/>
        <v>174963.87575028269</v>
      </c>
      <c r="D5" s="201">
        <f t="shared" si="0"/>
        <v>233147</v>
      </c>
      <c r="E5" s="20">
        <f t="shared" si="0"/>
        <v>265047</v>
      </c>
      <c r="F5" s="20">
        <f t="shared" si="0"/>
        <v>326065</v>
      </c>
      <c r="G5" s="290">
        <f t="shared" ref="G5:H5" si="1">G6+G12+G13</f>
        <v>428158</v>
      </c>
      <c r="H5" s="290">
        <f t="shared" si="1"/>
        <v>542277</v>
      </c>
      <c r="I5" s="23"/>
      <c r="J5" s="23"/>
      <c r="K5" s="23"/>
      <c r="L5" s="23"/>
      <c r="M5" s="23"/>
      <c r="N5" s="23"/>
      <c r="O5" s="23"/>
      <c r="P5" s="23"/>
      <c r="Q5" s="23"/>
    </row>
    <row r="6" spans="1:17" ht="13.5" customHeight="1" x14ac:dyDescent="0.2">
      <c r="A6" s="24" t="s">
        <v>6</v>
      </c>
      <c r="B6" s="25">
        <f t="shared" ref="B6:F6" si="2">B7+B8</f>
        <v>0</v>
      </c>
      <c r="C6" s="26">
        <f t="shared" si="2"/>
        <v>48211.33581028218</v>
      </c>
      <c r="D6" s="175">
        <f t="shared" si="2"/>
        <v>41146</v>
      </c>
      <c r="E6" s="28">
        <f t="shared" si="2"/>
        <v>105303</v>
      </c>
      <c r="F6" s="28">
        <f t="shared" si="2"/>
        <v>179167</v>
      </c>
      <c r="G6" s="55">
        <f t="shared" ref="G6:H6" si="3">G7+G8</f>
        <v>249084</v>
      </c>
      <c r="H6" s="55">
        <f t="shared" si="3"/>
        <v>267651</v>
      </c>
      <c r="I6" s="23"/>
      <c r="J6" s="23"/>
      <c r="K6" s="23"/>
      <c r="L6" s="23"/>
      <c r="M6" s="23"/>
      <c r="N6" s="23"/>
      <c r="O6" s="23"/>
      <c r="P6" s="23"/>
    </row>
    <row r="7" spans="1:17" ht="13.5" customHeight="1" x14ac:dyDescent="0.2">
      <c r="A7" s="29" t="s">
        <v>8</v>
      </c>
      <c r="B7" s="30">
        <f>ESA2010_jun24!B7-ESA2010_mar24!B7</f>
        <v>0</v>
      </c>
      <c r="C7" s="31">
        <f>ESA2010_jun24!C7-ESA2010_mar24!C7</f>
        <v>73040.383858713321</v>
      </c>
      <c r="D7" s="30">
        <f>ESA2010_jun24!D7-ESA2010_mar24!D7</f>
        <v>64095</v>
      </c>
      <c r="E7" s="33">
        <f>ESA2010_jun24!E7-ESA2010_mar24!E7</f>
        <v>102836</v>
      </c>
      <c r="F7" s="34">
        <f>ESA2010_jun24!F7-ESA2010_mar24!F7</f>
        <v>177536</v>
      </c>
      <c r="G7" s="33">
        <f>ESA2010_jun24!G7-ESA2010_mar24!G7</f>
        <v>245920</v>
      </c>
      <c r="H7" s="33">
        <f>ESA2010_jun24!H7-ESA2010_mar24!H7</f>
        <v>261553</v>
      </c>
      <c r="I7" s="23"/>
      <c r="J7" s="23"/>
      <c r="K7" s="23"/>
      <c r="L7" s="23"/>
      <c r="M7" s="23"/>
      <c r="N7" s="23"/>
      <c r="O7" s="23"/>
      <c r="P7" s="23"/>
    </row>
    <row r="8" spans="1:17" ht="13.5" customHeight="1" x14ac:dyDescent="0.2">
      <c r="A8" s="29" t="s">
        <v>9</v>
      </c>
      <c r="B8" s="30">
        <f>ESA2010_jun24!B8-ESA2010_mar24!B8</f>
        <v>0</v>
      </c>
      <c r="C8" s="31">
        <f>ESA2010_jun24!C8-ESA2010_mar24!C8</f>
        <v>-24829.048048431141</v>
      </c>
      <c r="D8" s="30">
        <f>ESA2010_jun24!D8-ESA2010_mar24!D8</f>
        <v>-22949</v>
      </c>
      <c r="E8" s="33">
        <f>ESA2010_jun24!E8-ESA2010_mar24!E8</f>
        <v>2467</v>
      </c>
      <c r="F8" s="34">
        <f>ESA2010_jun24!F8-ESA2010_mar24!F8</f>
        <v>1631</v>
      </c>
      <c r="G8" s="33">
        <f>ESA2010_jun24!G8-ESA2010_mar24!G8</f>
        <v>3164</v>
      </c>
      <c r="H8" s="33">
        <f>ESA2010_jun24!H8-ESA2010_mar24!H8</f>
        <v>6098</v>
      </c>
      <c r="I8" s="23"/>
      <c r="J8" s="23"/>
      <c r="K8" s="23"/>
      <c r="L8" s="23"/>
      <c r="M8" s="23"/>
      <c r="N8" s="23"/>
      <c r="O8" s="23"/>
      <c r="P8" s="23"/>
    </row>
    <row r="9" spans="1:17" ht="13.5" customHeight="1" x14ac:dyDescent="0.2">
      <c r="A9" s="36" t="s">
        <v>10</v>
      </c>
      <c r="B9" s="30">
        <f>ESA2010_jun24!B9-ESA2010_mar24!B9</f>
        <v>0</v>
      </c>
      <c r="C9" s="31">
        <f>ESA2010_jun24!C9-ESA2010_mar24!C9</f>
        <v>48211.335810282268</v>
      </c>
      <c r="D9" s="30">
        <f>ESA2010_jun24!D9-ESA2010_mar24!D9</f>
        <v>97347</v>
      </c>
      <c r="E9" s="33">
        <f>ESA2010_jun24!E9-ESA2010_mar24!E9</f>
        <v>124165</v>
      </c>
      <c r="F9" s="34">
        <f>ESA2010_jun24!F9-ESA2010_mar24!F9</f>
        <v>51053</v>
      </c>
      <c r="G9" s="33">
        <f>ESA2010_jun24!G9-ESA2010_mar24!G9</f>
        <v>58060</v>
      </c>
      <c r="H9" s="33">
        <f>ESA2010_jun24!H9-ESA2010_mar24!H9</f>
        <v>50943</v>
      </c>
      <c r="I9" s="23"/>
      <c r="J9" s="23"/>
      <c r="K9" s="23"/>
      <c r="L9" s="23"/>
      <c r="M9" s="23"/>
      <c r="N9" s="23"/>
      <c r="O9" s="23"/>
      <c r="P9" s="23"/>
    </row>
    <row r="10" spans="1:17" ht="13.5" customHeight="1" x14ac:dyDescent="0.2">
      <c r="A10" s="36" t="s">
        <v>11</v>
      </c>
      <c r="B10" s="30">
        <f>ESA2010_jun24!B10-ESA2010_mar24!B10</f>
        <v>0</v>
      </c>
      <c r="C10" s="31">
        <f>ESA2010_jun24!C10-ESA2010_mar24!C10</f>
        <v>0</v>
      </c>
      <c r="D10" s="30">
        <f>ESA2010_jun24!D10-ESA2010_mar24!D10</f>
        <v>-39340</v>
      </c>
      <c r="E10" s="33">
        <f>ESA2010_jun24!E10-ESA2010_mar24!E10</f>
        <v>-13204</v>
      </c>
      <c r="F10" s="34">
        <f>ESA2010_jun24!F10-ESA2010_mar24!F10</f>
        <v>89679</v>
      </c>
      <c r="G10" s="33">
        <f>ESA2010_jun24!G10-ESA2010_mar24!G10</f>
        <v>133717</v>
      </c>
      <c r="H10" s="33">
        <f>ESA2010_jun24!H10-ESA2010_mar24!H10</f>
        <v>151695</v>
      </c>
      <c r="I10" s="23"/>
      <c r="J10" s="23"/>
      <c r="K10" s="23"/>
      <c r="L10" s="23"/>
      <c r="M10" s="23"/>
      <c r="N10" s="23"/>
      <c r="O10" s="23"/>
      <c r="P10" s="23"/>
    </row>
    <row r="11" spans="1:17" ht="13.5" customHeight="1" x14ac:dyDescent="0.2">
      <c r="A11" s="36" t="s">
        <v>12</v>
      </c>
      <c r="B11" s="30">
        <f>ESA2010_jun24!B11-ESA2010_mar24!B11</f>
        <v>0</v>
      </c>
      <c r="C11" s="31">
        <f>ESA2010_jun24!C11-ESA2010_mar24!C11</f>
        <v>0</v>
      </c>
      <c r="D11" s="30">
        <f>ESA2010_jun24!D11-ESA2010_mar24!D11</f>
        <v>-16861</v>
      </c>
      <c r="E11" s="33">
        <f>ESA2010_jun24!E11-ESA2010_mar24!E11</f>
        <v>-5658</v>
      </c>
      <c r="F11" s="34">
        <f>ESA2010_jun24!F11-ESA2010_mar24!F11</f>
        <v>38435</v>
      </c>
      <c r="G11" s="33">
        <f>ESA2010_jun24!G11-ESA2010_mar24!G11</f>
        <v>57307</v>
      </c>
      <c r="H11" s="33">
        <f>ESA2010_jun24!H11-ESA2010_mar24!H11</f>
        <v>65013</v>
      </c>
      <c r="I11" s="23"/>
      <c r="J11" s="23"/>
      <c r="K11" s="23"/>
      <c r="L11" s="23"/>
      <c r="M11" s="23"/>
      <c r="N11" s="23"/>
      <c r="O11" s="23"/>
      <c r="P11" s="23"/>
    </row>
    <row r="12" spans="1:17" ht="13.5" customHeight="1" x14ac:dyDescent="0.2">
      <c r="A12" s="24" t="s">
        <v>13</v>
      </c>
      <c r="B12" s="30">
        <f>ESA2010_jun24!B12-ESA2010_mar24!B12</f>
        <v>0</v>
      </c>
      <c r="C12" s="31">
        <f>ESA2010_jun24!C12-ESA2010_mar24!C12</f>
        <v>126752.53994000051</v>
      </c>
      <c r="D12" s="30">
        <f>ESA2010_jun24!D12-ESA2010_mar24!D12</f>
        <v>158396</v>
      </c>
      <c r="E12" s="33">
        <f>ESA2010_jun24!E12-ESA2010_mar24!E12</f>
        <v>134418</v>
      </c>
      <c r="F12" s="34">
        <f>ESA2010_jun24!F12-ESA2010_mar24!F12</f>
        <v>119095</v>
      </c>
      <c r="G12" s="33">
        <f>ESA2010_jun24!G12-ESA2010_mar24!G12</f>
        <v>147864</v>
      </c>
      <c r="H12" s="33">
        <f>ESA2010_jun24!H12-ESA2010_mar24!H12</f>
        <v>241057</v>
      </c>
      <c r="I12" s="23"/>
      <c r="J12" s="23"/>
      <c r="K12" s="23"/>
      <c r="L12" s="23"/>
      <c r="M12" s="23"/>
      <c r="N12" s="23"/>
      <c r="O12" s="23"/>
      <c r="P12" s="23"/>
    </row>
    <row r="13" spans="1:17" ht="13.5" customHeight="1" x14ac:dyDescent="0.2">
      <c r="A13" s="24" t="s">
        <v>15</v>
      </c>
      <c r="B13" s="30">
        <f>ESA2010_jun24!B16-ESA2010_mar24!B16</f>
        <v>0</v>
      </c>
      <c r="C13" s="31">
        <f>ESA2010_jun24!C16-ESA2010_mar24!C16</f>
        <v>0</v>
      </c>
      <c r="D13" s="30">
        <f>ESA2010_jun24!D16-ESA2010_mar24!D16</f>
        <v>33605</v>
      </c>
      <c r="E13" s="33">
        <f>ESA2010_jun24!E16-ESA2010_mar24!E16</f>
        <v>25326</v>
      </c>
      <c r="F13" s="34">
        <f>ESA2010_jun24!F16-ESA2010_mar24!F16</f>
        <v>27803</v>
      </c>
      <c r="G13" s="33">
        <f>ESA2010_jun24!G16-ESA2010_mar24!G16</f>
        <v>31210</v>
      </c>
      <c r="H13" s="33">
        <f>ESA2010_jun24!H16-ESA2010_mar24!H16</f>
        <v>33569</v>
      </c>
      <c r="I13" s="23"/>
      <c r="J13" s="23"/>
      <c r="K13" s="23"/>
      <c r="L13" s="23"/>
      <c r="M13" s="23"/>
      <c r="N13" s="23"/>
      <c r="O13" s="23"/>
      <c r="P13" s="23"/>
    </row>
    <row r="14" spans="1:17" ht="13.5" customHeight="1" x14ac:dyDescent="0.2">
      <c r="A14" s="41" t="s">
        <v>16</v>
      </c>
      <c r="B14" s="42">
        <f t="shared" ref="B14:F14" si="4">B15+B16</f>
        <v>0</v>
      </c>
      <c r="C14" s="43">
        <f t="shared" si="4"/>
        <v>48066.3395000007</v>
      </c>
      <c r="D14" s="176">
        <f t="shared" si="4"/>
        <v>-22429</v>
      </c>
      <c r="E14" s="45">
        <f t="shared" si="4"/>
        <v>57971</v>
      </c>
      <c r="F14" s="45">
        <f t="shared" si="4"/>
        <v>257139</v>
      </c>
      <c r="G14" s="291">
        <f t="shared" ref="G14:H14" si="5">G15+G16</f>
        <v>478155</v>
      </c>
      <c r="H14" s="291">
        <f t="shared" si="5"/>
        <v>640313</v>
      </c>
      <c r="I14" s="23"/>
      <c r="J14" s="23"/>
      <c r="K14" s="23"/>
      <c r="L14" s="23"/>
      <c r="M14" s="23"/>
      <c r="N14" s="23"/>
      <c r="O14" s="23"/>
      <c r="P14" s="23"/>
    </row>
    <row r="15" spans="1:17" ht="13.5" customHeight="1" x14ac:dyDescent="0.2">
      <c r="A15" s="24" t="s">
        <v>17</v>
      </c>
      <c r="B15" s="30">
        <f>ESA2010_jun24!B18-ESA2010_mar24!B18</f>
        <v>0</v>
      </c>
      <c r="C15" s="31">
        <f>ESA2010_jun24!C18-ESA2010_mar24!C18</f>
        <v>48066.3395000007</v>
      </c>
      <c r="D15" s="30">
        <f>ESA2010_jun24!D18-ESA2010_mar24!D18</f>
        <v>-26901</v>
      </c>
      <c r="E15" s="33">
        <f>ESA2010_jun24!E18-ESA2010_mar24!E18</f>
        <v>54230</v>
      </c>
      <c r="F15" s="34">
        <f>ESA2010_jun24!F18-ESA2010_mar24!F18</f>
        <v>156923</v>
      </c>
      <c r="G15" s="33">
        <f>ESA2010_jun24!G18-ESA2010_mar24!G18</f>
        <v>327473</v>
      </c>
      <c r="H15" s="33">
        <f>ESA2010_jun24!H18-ESA2010_mar24!H18</f>
        <v>386035</v>
      </c>
      <c r="I15" s="23"/>
      <c r="J15" s="23"/>
      <c r="K15" s="23"/>
      <c r="L15" s="23"/>
      <c r="M15" s="23"/>
      <c r="N15" s="23"/>
      <c r="O15" s="23"/>
      <c r="P15" s="23"/>
    </row>
    <row r="16" spans="1:17" ht="13.5" customHeight="1" x14ac:dyDescent="0.2">
      <c r="A16" s="24" t="s">
        <v>18</v>
      </c>
      <c r="B16" s="25">
        <f>SUM(B17:B24)</f>
        <v>0</v>
      </c>
      <c r="C16" s="26">
        <f t="shared" ref="C16:F16" si="6">SUM(C17:C24)</f>
        <v>0</v>
      </c>
      <c r="D16" s="30">
        <f t="shared" si="6"/>
        <v>4472</v>
      </c>
      <c r="E16" s="33">
        <f t="shared" si="6"/>
        <v>3741</v>
      </c>
      <c r="F16" s="34">
        <f t="shared" si="6"/>
        <v>100216</v>
      </c>
      <c r="G16" s="33">
        <f t="shared" ref="G16:H16" si="7">SUM(G17:G24)</f>
        <v>150682</v>
      </c>
      <c r="H16" s="33">
        <f t="shared" si="7"/>
        <v>254278</v>
      </c>
      <c r="I16" s="23"/>
      <c r="J16" s="23"/>
      <c r="K16" s="23"/>
      <c r="L16" s="23"/>
      <c r="M16" s="23"/>
      <c r="N16" s="23"/>
      <c r="O16" s="23"/>
      <c r="P16" s="23"/>
    </row>
    <row r="17" spans="1:16" ht="13.5" customHeight="1" x14ac:dyDescent="0.2">
      <c r="A17" s="29" t="s">
        <v>19</v>
      </c>
      <c r="B17" s="30">
        <f>ESA2010_jun24!B20-ESA2010_mar24!B20</f>
        <v>0</v>
      </c>
      <c r="C17" s="31">
        <f>ESA2010_jun24!C20-ESA2010_mar24!C20</f>
        <v>0</v>
      </c>
      <c r="D17" s="30">
        <f>ESA2010_jun24!D20-ESA2010_mar24!D20</f>
        <v>7593</v>
      </c>
      <c r="E17" s="33">
        <f>ESA2010_jun24!E20-ESA2010_mar24!E20</f>
        <v>1277</v>
      </c>
      <c r="F17" s="34">
        <f>ESA2010_jun24!F20-ESA2010_mar24!F20</f>
        <v>-2150</v>
      </c>
      <c r="G17" s="33">
        <f>ESA2010_jun24!G20-ESA2010_mar24!G20</f>
        <v>-462</v>
      </c>
      <c r="H17" s="33">
        <f>ESA2010_jun24!H20-ESA2010_mar24!H20</f>
        <v>-2324</v>
      </c>
      <c r="I17" s="23"/>
      <c r="J17" s="23"/>
      <c r="K17" s="23"/>
      <c r="L17" s="23"/>
      <c r="M17" s="23"/>
      <c r="N17" s="23"/>
      <c r="O17" s="23"/>
      <c r="P17" s="23"/>
    </row>
    <row r="18" spans="1:16" ht="13.5" customHeight="1" x14ac:dyDescent="0.2">
      <c r="A18" s="29" t="s">
        <v>20</v>
      </c>
      <c r="B18" s="30">
        <f>ESA2010_jun24!B21-ESA2010_mar24!B21</f>
        <v>0</v>
      </c>
      <c r="C18" s="31">
        <f>ESA2010_jun24!C21-ESA2010_mar24!C21</f>
        <v>0</v>
      </c>
      <c r="D18" s="30">
        <f>ESA2010_jun24!D21-ESA2010_mar24!D21</f>
        <v>0</v>
      </c>
      <c r="E18" s="33">
        <f>ESA2010_jun24!E21-ESA2010_mar24!E21</f>
        <v>-388</v>
      </c>
      <c r="F18" s="34">
        <f>ESA2010_jun24!F21-ESA2010_mar24!F21</f>
        <v>776</v>
      </c>
      <c r="G18" s="33">
        <f>ESA2010_jun24!G21-ESA2010_mar24!G21</f>
        <v>2530</v>
      </c>
      <c r="H18" s="33">
        <f>ESA2010_jun24!H21-ESA2010_mar24!H21</f>
        <v>3455</v>
      </c>
      <c r="I18" s="23"/>
      <c r="J18" s="23"/>
      <c r="K18" s="23"/>
      <c r="L18" s="23"/>
      <c r="M18" s="23"/>
      <c r="N18" s="23"/>
      <c r="O18" s="23"/>
      <c r="P18" s="23"/>
    </row>
    <row r="19" spans="1:16" ht="13.5" customHeight="1" x14ac:dyDescent="0.2">
      <c r="A19" s="29" t="s">
        <v>21</v>
      </c>
      <c r="B19" s="30">
        <f>ESA2010_jun24!B22-ESA2010_mar24!B22</f>
        <v>0</v>
      </c>
      <c r="C19" s="31">
        <f>ESA2010_jun24!C22-ESA2010_mar24!C22</f>
        <v>0</v>
      </c>
      <c r="D19" s="30">
        <f>ESA2010_jun24!D22-ESA2010_mar24!D22</f>
        <v>1087</v>
      </c>
      <c r="E19" s="33">
        <f>ESA2010_jun24!E22-ESA2010_mar24!E22</f>
        <v>998</v>
      </c>
      <c r="F19" s="34">
        <f>ESA2010_jun24!F22-ESA2010_mar24!F22</f>
        <v>1286</v>
      </c>
      <c r="G19" s="33">
        <f>ESA2010_jun24!G22-ESA2010_mar24!G22</f>
        <v>1715</v>
      </c>
      <c r="H19" s="33">
        <f>ESA2010_jun24!H22-ESA2010_mar24!H22</f>
        <v>1942</v>
      </c>
      <c r="I19" s="23"/>
      <c r="J19" s="23"/>
      <c r="K19" s="23"/>
      <c r="L19" s="23"/>
      <c r="M19" s="23"/>
      <c r="N19" s="23"/>
      <c r="O19" s="23"/>
      <c r="P19" s="23"/>
    </row>
    <row r="20" spans="1:16" ht="13.5" customHeight="1" x14ac:dyDescent="0.2">
      <c r="A20" s="29" t="s">
        <v>22</v>
      </c>
      <c r="B20" s="30">
        <f>ESA2010_jun24!B23-ESA2010_mar24!B23</f>
        <v>0</v>
      </c>
      <c r="C20" s="31">
        <f>ESA2010_jun24!C23-ESA2010_mar24!C23</f>
        <v>0</v>
      </c>
      <c r="D20" s="30">
        <f>ESA2010_jun24!D23-ESA2010_mar24!D23</f>
        <v>35</v>
      </c>
      <c r="E20" s="33">
        <f>ESA2010_jun24!E23-ESA2010_mar24!E23</f>
        <v>26</v>
      </c>
      <c r="F20" s="34">
        <f>ESA2010_jun24!F23-ESA2010_mar24!F23</f>
        <v>52</v>
      </c>
      <c r="G20" s="33">
        <f>ESA2010_jun24!G23-ESA2010_mar24!G23</f>
        <v>92</v>
      </c>
      <c r="H20" s="33">
        <f>ESA2010_jun24!H23-ESA2010_mar24!H23</f>
        <v>113</v>
      </c>
      <c r="I20" s="23"/>
      <c r="J20" s="23"/>
      <c r="K20" s="23"/>
      <c r="L20" s="23"/>
      <c r="M20" s="23"/>
      <c r="N20" s="23"/>
      <c r="O20" s="23"/>
      <c r="P20" s="23"/>
    </row>
    <row r="21" spans="1:16" ht="13.5" customHeight="1" x14ac:dyDescent="0.2">
      <c r="A21" s="29" t="s">
        <v>23</v>
      </c>
      <c r="B21" s="30">
        <f>ESA2010_jun24!B24-ESA2010_mar24!B24</f>
        <v>0</v>
      </c>
      <c r="C21" s="31">
        <f>ESA2010_jun24!C24-ESA2010_mar24!C24</f>
        <v>0</v>
      </c>
      <c r="D21" s="30">
        <f>ESA2010_jun24!D24-ESA2010_mar24!D24</f>
        <v>-3350</v>
      </c>
      <c r="E21" s="33">
        <f>ESA2010_jun24!E24-ESA2010_mar24!E24</f>
        <v>2800</v>
      </c>
      <c r="F21" s="34">
        <f>ESA2010_jun24!F24-ESA2010_mar24!F24</f>
        <v>101059</v>
      </c>
      <c r="G21" s="33">
        <f>ESA2010_jun24!G24-ESA2010_mar24!G24</f>
        <v>147349</v>
      </c>
      <c r="H21" s="33">
        <f>ESA2010_jun24!H24-ESA2010_mar24!H24</f>
        <v>251495</v>
      </c>
      <c r="I21" s="23"/>
      <c r="J21" s="23"/>
      <c r="K21" s="23"/>
      <c r="L21" s="23"/>
      <c r="M21" s="23"/>
      <c r="N21" s="23"/>
      <c r="O21" s="23"/>
      <c r="P21" s="23"/>
    </row>
    <row r="22" spans="1:16" ht="13.5" customHeight="1" x14ac:dyDescent="0.2">
      <c r="A22" s="29" t="s">
        <v>24</v>
      </c>
      <c r="B22" s="30">
        <f>ESA2010_jun24!B25-ESA2010_mar24!B25</f>
        <v>0</v>
      </c>
      <c r="C22" s="31">
        <f>ESA2010_jun24!C25-ESA2010_mar24!C25</f>
        <v>0</v>
      </c>
      <c r="D22" s="30">
        <f>ESA2010_jun24!D25-ESA2010_mar24!D25</f>
        <v>-130</v>
      </c>
      <c r="E22" s="33">
        <f>ESA2010_jun24!E25-ESA2010_mar24!E25</f>
        <v>-156</v>
      </c>
      <c r="F22" s="34">
        <f>ESA2010_jun24!F25-ESA2010_mar24!F25</f>
        <v>-88</v>
      </c>
      <c r="G22" s="33">
        <f>ESA2010_jun24!G25-ESA2010_mar24!G25</f>
        <v>18</v>
      </c>
      <c r="H22" s="33">
        <f>ESA2010_jun24!H25-ESA2010_mar24!H25</f>
        <v>76</v>
      </c>
      <c r="I22" s="23"/>
      <c r="J22" s="23"/>
      <c r="K22" s="23"/>
      <c r="L22" s="23"/>
      <c r="M22" s="23"/>
      <c r="N22" s="23"/>
      <c r="O22" s="23"/>
      <c r="P22" s="23"/>
    </row>
    <row r="23" spans="1:16" ht="13.5" customHeight="1" x14ac:dyDescent="0.2">
      <c r="A23" s="29" t="s">
        <v>25</v>
      </c>
      <c r="B23" s="30">
        <f>ESA2010_jun24!B26-ESA2010_mar24!B26</f>
        <v>0</v>
      </c>
      <c r="C23" s="31">
        <f>ESA2010_jun24!C26-ESA2010_mar24!C26</f>
        <v>0</v>
      </c>
      <c r="D23" s="30">
        <f>ESA2010_jun24!D26-ESA2010_mar24!D26</f>
        <v>-764</v>
      </c>
      <c r="E23" s="33">
        <f>ESA2010_jun24!E26-ESA2010_mar24!E26</f>
        <v>-817</v>
      </c>
      <c r="F23" s="34">
        <f>ESA2010_jun24!F26-ESA2010_mar24!F26</f>
        <v>-720</v>
      </c>
      <c r="G23" s="33">
        <f>ESA2010_jun24!G26-ESA2010_mar24!G26</f>
        <v>-562</v>
      </c>
      <c r="H23" s="33">
        <f>ESA2010_jun24!H26-ESA2010_mar24!H26</f>
        <v>-481</v>
      </c>
      <c r="I23" s="23"/>
      <c r="J23" s="23"/>
      <c r="K23" s="23"/>
      <c r="L23" s="23"/>
      <c r="M23" s="23"/>
      <c r="N23" s="23"/>
      <c r="O23" s="23"/>
      <c r="P23" s="23"/>
    </row>
    <row r="24" spans="1:16" ht="13.5" customHeight="1" x14ac:dyDescent="0.2">
      <c r="A24" s="29" t="s">
        <v>26</v>
      </c>
      <c r="B24" s="30">
        <f>ESA2010_jun24!B27-ESA2010_mar24!B27</f>
        <v>0</v>
      </c>
      <c r="C24" s="31">
        <f>ESA2010_jun24!C27-ESA2010_mar24!C27</f>
        <v>0</v>
      </c>
      <c r="D24" s="30">
        <f>ESA2010_jun24!D27-ESA2010_mar24!D27</f>
        <v>1</v>
      </c>
      <c r="E24" s="33">
        <f>ESA2010_jun24!E27-ESA2010_mar24!E27</f>
        <v>1</v>
      </c>
      <c r="F24" s="34">
        <f>ESA2010_jun24!F27-ESA2010_mar24!F27</f>
        <v>1</v>
      </c>
      <c r="G24" s="33">
        <f>ESA2010_jun24!G27-ESA2010_mar24!G27</f>
        <v>2</v>
      </c>
      <c r="H24" s="33">
        <f>ESA2010_jun24!H27-ESA2010_mar24!H27</f>
        <v>2</v>
      </c>
      <c r="I24" s="23"/>
      <c r="J24" s="23"/>
      <c r="K24" s="23"/>
      <c r="L24" s="23"/>
      <c r="M24" s="23"/>
      <c r="N24" s="23"/>
      <c r="O24" s="23"/>
      <c r="P24" s="23"/>
    </row>
    <row r="25" spans="1:16" ht="13.5" customHeight="1" x14ac:dyDescent="0.2">
      <c r="A25" s="41" t="s">
        <v>27</v>
      </c>
      <c r="B25" s="42">
        <f t="shared" ref="B25:F25" si="8">SUM(B26:B29)</f>
        <v>0</v>
      </c>
      <c r="C25" s="43">
        <f t="shared" si="8"/>
        <v>0</v>
      </c>
      <c r="D25" s="176">
        <f t="shared" si="8"/>
        <v>-1584</v>
      </c>
      <c r="E25" s="45">
        <f t="shared" si="8"/>
        <v>-2140</v>
      </c>
      <c r="F25" s="45">
        <f t="shared" si="8"/>
        <v>-2249</v>
      </c>
      <c r="G25" s="291">
        <f t="shared" ref="G25:H25" si="9">SUM(G26:G29)</f>
        <v>-2093</v>
      </c>
      <c r="H25" s="291">
        <f t="shared" si="9"/>
        <v>-2207</v>
      </c>
      <c r="I25" s="23"/>
      <c r="J25" s="23"/>
      <c r="K25" s="23"/>
      <c r="L25" s="23"/>
      <c r="M25" s="23"/>
      <c r="N25" s="23"/>
      <c r="O25" s="23"/>
      <c r="P25" s="23"/>
    </row>
    <row r="26" spans="1:16" ht="13.5" customHeight="1" x14ac:dyDescent="0.2">
      <c r="A26" s="24" t="s">
        <v>28</v>
      </c>
      <c r="B26" s="30">
        <f>ESA2010_jun24!B29-ESA2010_mar24!B29</f>
        <v>0</v>
      </c>
      <c r="C26" s="31">
        <f>ESA2010_jun24!C29-ESA2010_mar24!C29</f>
        <v>0</v>
      </c>
      <c r="D26" s="30">
        <f>ESA2010_jun24!D29-ESA2010_mar24!D29</f>
        <v>4</v>
      </c>
      <c r="E26" s="33">
        <f>ESA2010_jun24!E29-ESA2010_mar24!E29</f>
        <v>0</v>
      </c>
      <c r="F26" s="34">
        <f>ESA2010_jun24!F29-ESA2010_mar24!F29</f>
        <v>0</v>
      </c>
      <c r="G26" s="33">
        <f>ESA2010_jun24!G29-ESA2010_mar24!G29</f>
        <v>0</v>
      </c>
      <c r="H26" s="33">
        <f>ESA2010_jun24!H29-ESA2010_mar24!H29</f>
        <v>0</v>
      </c>
      <c r="I26" s="23"/>
      <c r="J26" s="23"/>
      <c r="K26" s="23"/>
      <c r="L26" s="23"/>
      <c r="M26" s="23"/>
      <c r="N26" s="23"/>
      <c r="O26" s="23"/>
      <c r="P26" s="23"/>
    </row>
    <row r="27" spans="1:16" ht="13.5" customHeight="1" x14ac:dyDescent="0.2">
      <c r="A27" s="24" t="s">
        <v>29</v>
      </c>
      <c r="B27" s="30">
        <f>ESA2010_jun24!B30-ESA2010_mar24!B30</f>
        <v>0</v>
      </c>
      <c r="C27" s="31">
        <f>ESA2010_jun24!C30-ESA2010_mar24!C30</f>
        <v>0</v>
      </c>
      <c r="D27" s="30">
        <f>ESA2010_jun24!D30-ESA2010_mar24!D30</f>
        <v>0</v>
      </c>
      <c r="E27" s="33">
        <f>ESA2010_jun24!E30-ESA2010_mar24!E30</f>
        <v>0</v>
      </c>
      <c r="F27" s="34">
        <f>ESA2010_jun24!F30-ESA2010_mar24!F30</f>
        <v>0</v>
      </c>
      <c r="G27" s="33">
        <f>ESA2010_jun24!G30-ESA2010_mar24!G30</f>
        <v>0</v>
      </c>
      <c r="H27" s="33">
        <f>ESA2010_jun24!H30-ESA2010_mar24!H30</f>
        <v>0</v>
      </c>
      <c r="I27" s="23"/>
      <c r="J27" s="23"/>
      <c r="K27" s="23"/>
      <c r="L27" s="23"/>
      <c r="M27" s="23"/>
      <c r="N27" s="23"/>
      <c r="O27" s="23"/>
      <c r="P27" s="23"/>
    </row>
    <row r="28" spans="1:16" ht="13.5" customHeight="1" x14ac:dyDescent="0.2">
      <c r="A28" s="24" t="s">
        <v>30</v>
      </c>
      <c r="B28" s="30">
        <f>ESA2010_jun24!B31-ESA2010_mar24!B31</f>
        <v>0</v>
      </c>
      <c r="C28" s="31">
        <f>ESA2010_jun24!C31-ESA2010_mar24!C31</f>
        <v>0</v>
      </c>
      <c r="D28" s="30">
        <f>ESA2010_jun24!D31-ESA2010_mar24!D31</f>
        <v>-1588</v>
      </c>
      <c r="E28" s="33">
        <f>ESA2010_jun24!E31-ESA2010_mar24!E31</f>
        <v>-2140</v>
      </c>
      <c r="F28" s="34">
        <f>ESA2010_jun24!F31-ESA2010_mar24!F31</f>
        <v>-2249</v>
      </c>
      <c r="G28" s="33">
        <f>ESA2010_jun24!G31-ESA2010_mar24!G31</f>
        <v>-2093</v>
      </c>
      <c r="H28" s="33">
        <f>ESA2010_jun24!H31-ESA2010_mar24!H31</f>
        <v>-2207</v>
      </c>
      <c r="I28" s="23"/>
      <c r="J28" s="23"/>
      <c r="K28" s="23"/>
      <c r="L28" s="23"/>
      <c r="M28" s="23"/>
      <c r="N28" s="23"/>
      <c r="O28" s="23"/>
      <c r="P28" s="23"/>
    </row>
    <row r="29" spans="1:16" ht="13.5" customHeight="1" x14ac:dyDescent="0.2">
      <c r="A29" s="24" t="s">
        <v>31</v>
      </c>
      <c r="B29" s="30">
        <f>ESA2010_jun24!B32-ESA2010_mar24!B32</f>
        <v>0</v>
      </c>
      <c r="C29" s="31">
        <f>ESA2010_jun24!C32-ESA2010_mar24!C32</f>
        <v>0</v>
      </c>
      <c r="D29" s="30">
        <f>ESA2010_jun24!D32-ESA2010_mar24!D32</f>
        <v>0</v>
      </c>
      <c r="E29" s="33">
        <f>ESA2010_jun24!E32-ESA2010_mar24!E32</f>
        <v>0</v>
      </c>
      <c r="F29" s="34">
        <f>ESA2010_jun24!F32-ESA2010_mar24!F32</f>
        <v>0</v>
      </c>
      <c r="G29" s="33">
        <f>ESA2010_jun24!G32-ESA2010_mar24!G32</f>
        <v>0</v>
      </c>
      <c r="H29" s="33">
        <f>ESA2010_jun24!H32-ESA2010_mar24!H32</f>
        <v>0</v>
      </c>
      <c r="I29" s="23"/>
      <c r="J29" s="23"/>
      <c r="K29" s="23"/>
      <c r="L29" s="23"/>
      <c r="M29" s="23"/>
      <c r="N29" s="23"/>
      <c r="O29" s="23"/>
      <c r="P29" s="23"/>
    </row>
    <row r="30" spans="1:16" ht="13.5" customHeight="1" x14ac:dyDescent="0.2">
      <c r="A30" s="41" t="s">
        <v>32</v>
      </c>
      <c r="B30" s="42">
        <f t="shared" ref="B30:H30" si="10">SUM(B31:B32)</f>
        <v>0</v>
      </c>
      <c r="C30" s="43">
        <f t="shared" si="10"/>
        <v>0</v>
      </c>
      <c r="D30" s="176">
        <f t="shared" si="10"/>
        <v>8763</v>
      </c>
      <c r="E30" s="45">
        <f t="shared" si="10"/>
        <v>7757</v>
      </c>
      <c r="F30" s="45">
        <f t="shared" si="10"/>
        <v>11128</v>
      </c>
      <c r="G30" s="291">
        <f t="shared" si="10"/>
        <v>9087</v>
      </c>
      <c r="H30" s="291">
        <f t="shared" si="10"/>
        <v>7590</v>
      </c>
      <c r="I30" s="23"/>
      <c r="J30" s="23"/>
      <c r="K30" s="23"/>
      <c r="L30" s="23"/>
      <c r="M30" s="23"/>
      <c r="N30" s="23"/>
      <c r="O30" s="23"/>
      <c r="P30" s="23"/>
    </row>
    <row r="31" spans="1:16" ht="13.5" customHeight="1" x14ac:dyDescent="0.2">
      <c r="A31" s="24" t="s">
        <v>33</v>
      </c>
      <c r="B31" s="30">
        <f>ESA2010_jun24!B34-ESA2010_mar24!B34</f>
        <v>0</v>
      </c>
      <c r="C31" s="31">
        <f>ESA2010_jun24!C34-ESA2010_mar24!C34</f>
        <v>0</v>
      </c>
      <c r="D31" s="30">
        <f>ESA2010_jun24!D34-ESA2010_mar24!D34</f>
        <v>0</v>
      </c>
      <c r="E31" s="33">
        <f>ESA2010_jun24!E34-ESA2010_mar24!E34</f>
        <v>0</v>
      </c>
      <c r="F31" s="34">
        <f>ESA2010_jun24!F34-ESA2010_mar24!F34</f>
        <v>3684</v>
      </c>
      <c r="G31" s="33">
        <f>ESA2010_jun24!G34-ESA2010_mar24!G34</f>
        <v>617</v>
      </c>
      <c r="H31" s="33">
        <f>ESA2010_jun24!H34-ESA2010_mar24!H34</f>
        <v>-1035</v>
      </c>
      <c r="I31" s="23"/>
      <c r="J31" s="23"/>
      <c r="K31" s="23"/>
      <c r="L31" s="23"/>
      <c r="M31" s="23"/>
      <c r="N31" s="23"/>
      <c r="O31" s="23"/>
      <c r="P31" s="23"/>
    </row>
    <row r="32" spans="1:16" ht="13.5" customHeight="1" x14ac:dyDescent="0.2">
      <c r="A32" s="24" t="s">
        <v>34</v>
      </c>
      <c r="B32" s="30">
        <f>ESA2010_jun24!B35-ESA2010_mar24!B35</f>
        <v>0</v>
      </c>
      <c r="C32" s="31">
        <f>ESA2010_jun24!C35-ESA2010_mar24!C35</f>
        <v>0</v>
      </c>
      <c r="D32" s="30">
        <f>ESA2010_jun24!D35-ESA2010_mar24!D35</f>
        <v>8763</v>
      </c>
      <c r="E32" s="33">
        <f>ESA2010_jun24!E35-ESA2010_mar24!E35</f>
        <v>7757</v>
      </c>
      <c r="F32" s="34">
        <f>ESA2010_jun24!F35-ESA2010_mar24!F35</f>
        <v>7444</v>
      </c>
      <c r="G32" s="33">
        <f>ESA2010_jun24!G35-ESA2010_mar24!G35</f>
        <v>8470</v>
      </c>
      <c r="H32" s="33">
        <f>ESA2010_jun24!H35-ESA2010_mar24!H35</f>
        <v>8625</v>
      </c>
      <c r="I32" s="23"/>
      <c r="J32" s="23"/>
      <c r="K32" s="23"/>
      <c r="L32" s="23"/>
      <c r="M32" s="23"/>
      <c r="N32" s="23"/>
      <c r="O32" s="23"/>
      <c r="P32" s="23"/>
    </row>
    <row r="33" spans="1:16" ht="13.5" customHeight="1" x14ac:dyDescent="0.2">
      <c r="A33" s="41" t="s">
        <v>37</v>
      </c>
      <c r="B33" s="42">
        <f>ESA2010_jun24!B37-ESA2010_mar24!B36</f>
        <v>0</v>
      </c>
      <c r="C33" s="43">
        <f>ESA2010_jun24!C37-ESA2010_mar24!C36</f>
        <v>-329.04954156454187</v>
      </c>
      <c r="D33" s="176">
        <f>ESA2010_jun24!D37-ESA2010_mar24!D36</f>
        <v>101264</v>
      </c>
      <c r="E33" s="45">
        <f>ESA2010_jun24!E37-ESA2010_mar24!E36</f>
        <v>95655</v>
      </c>
      <c r="F33" s="45">
        <f>ESA2010_jun24!F37-ESA2010_mar24!F36</f>
        <v>128532</v>
      </c>
      <c r="G33" s="291">
        <f>ESA2010_jun24!G37-ESA2010_mar24!G36</f>
        <v>134115</v>
      </c>
      <c r="H33" s="291">
        <f>ESA2010_jun24!H37-ESA2010_mar24!H36</f>
        <v>117194</v>
      </c>
      <c r="I33" s="23"/>
      <c r="J33" s="23"/>
      <c r="K33" s="23"/>
      <c r="L33" s="23"/>
      <c r="M33" s="23"/>
      <c r="N33" s="23"/>
      <c r="O33" s="23"/>
      <c r="P33" s="23"/>
    </row>
    <row r="34" spans="1:16" ht="13.5" customHeight="1" x14ac:dyDescent="0.2">
      <c r="A34" s="53" t="s">
        <v>38</v>
      </c>
      <c r="B34" s="30">
        <f>ESA2010_jun24!B38-ESA2010_mar24!B37</f>
        <v>0</v>
      </c>
      <c r="C34" s="31">
        <f>ESA2010_jun24!C38-ESA2010_mar24!C37</f>
        <v>0</v>
      </c>
      <c r="D34" s="30">
        <f>ESA2010_jun24!D38-ESA2010_mar24!D37</f>
        <v>0</v>
      </c>
      <c r="E34" s="33">
        <f>ESA2010_jun24!E38-ESA2010_mar24!E37</f>
        <v>0</v>
      </c>
      <c r="F34" s="34">
        <f>ESA2010_jun24!F38-ESA2010_mar24!F37</f>
        <v>0</v>
      </c>
      <c r="G34" s="33">
        <f>ESA2010_jun24!G38-ESA2010_mar24!G37</f>
        <v>0</v>
      </c>
      <c r="H34" s="33">
        <f>ESA2010_jun24!H38-ESA2010_mar24!H37</f>
        <v>0</v>
      </c>
      <c r="I34" s="23"/>
      <c r="J34" s="23"/>
      <c r="K34" s="23"/>
      <c r="L34" s="23"/>
      <c r="M34" s="23"/>
      <c r="N34" s="23"/>
      <c r="O34" s="23"/>
      <c r="P34" s="23"/>
    </row>
    <row r="35" spans="1:16" ht="13.5" customHeight="1" x14ac:dyDescent="0.2">
      <c r="A35" s="24" t="s">
        <v>39</v>
      </c>
      <c r="B35" s="30">
        <f>ESA2010_jun24!B39-ESA2010_mar24!B38</f>
        <v>0</v>
      </c>
      <c r="C35" s="31">
        <f>ESA2010_jun24!C39-ESA2010_mar24!C38</f>
        <v>234.67708143542404</v>
      </c>
      <c r="D35" s="30">
        <f>ESA2010_jun24!D39-ESA2010_mar24!D38</f>
        <v>1210</v>
      </c>
      <c r="E35" s="33">
        <f>ESA2010_jun24!E39-ESA2010_mar24!E38</f>
        <v>577</v>
      </c>
      <c r="F35" s="34">
        <f>ESA2010_jun24!F39-ESA2010_mar24!F38</f>
        <v>220</v>
      </c>
      <c r="G35" s="33">
        <f>ESA2010_jun24!G39-ESA2010_mar24!G38</f>
        <v>329</v>
      </c>
      <c r="H35" s="33">
        <f>ESA2010_jun24!H39-ESA2010_mar24!H38</f>
        <v>72</v>
      </c>
      <c r="I35" s="23"/>
      <c r="J35" s="23"/>
      <c r="K35" s="23"/>
      <c r="L35" s="23"/>
      <c r="M35" s="23"/>
      <c r="N35" s="23"/>
      <c r="O35" s="23"/>
      <c r="P35" s="23"/>
    </row>
    <row r="36" spans="1:16" ht="13.5" customHeight="1" x14ac:dyDescent="0.2">
      <c r="A36" s="53" t="s">
        <v>40</v>
      </c>
      <c r="B36" s="30">
        <f>ESA2010_jun24!B40-ESA2010_mar24!B39</f>
        <v>0</v>
      </c>
      <c r="C36" s="31">
        <f>ESA2010_jun24!C40-ESA2010_mar24!C39</f>
        <v>0</v>
      </c>
      <c r="D36" s="30">
        <f>ESA2010_jun24!D40-ESA2010_mar24!D39</f>
        <v>0</v>
      </c>
      <c r="E36" s="33">
        <f>ESA2010_jun24!E40-ESA2010_mar24!E39</f>
        <v>0</v>
      </c>
      <c r="F36" s="34">
        <f>ESA2010_jun24!F40-ESA2010_mar24!F39</f>
        <v>0</v>
      </c>
      <c r="G36" s="33">
        <f>ESA2010_jun24!G40-ESA2010_mar24!G39</f>
        <v>0</v>
      </c>
      <c r="H36" s="33">
        <f>ESA2010_jun24!H40-ESA2010_mar24!H39</f>
        <v>0</v>
      </c>
      <c r="I36" s="23"/>
      <c r="J36" s="23"/>
      <c r="K36" s="23"/>
      <c r="L36" s="23"/>
      <c r="M36" s="23"/>
      <c r="N36" s="23"/>
      <c r="O36" s="23"/>
      <c r="P36" s="23"/>
    </row>
    <row r="37" spans="1:16" ht="13.5" customHeight="1" x14ac:dyDescent="0.2">
      <c r="A37" s="53" t="s">
        <v>41</v>
      </c>
      <c r="B37" s="30">
        <f>ESA2010_jun24!B41-ESA2010_mar24!B40</f>
        <v>0</v>
      </c>
      <c r="C37" s="31">
        <f>ESA2010_jun24!C41-ESA2010_mar24!C40</f>
        <v>13487.69674699998</v>
      </c>
      <c r="D37" s="30">
        <f>ESA2010_jun24!D41-ESA2010_mar24!D40</f>
        <v>14619</v>
      </c>
      <c r="E37" s="33">
        <f>ESA2010_jun24!E41-ESA2010_mar24!E40</f>
        <v>23515</v>
      </c>
      <c r="F37" s="34">
        <f>ESA2010_jun24!F41-ESA2010_mar24!F40</f>
        <v>31261</v>
      </c>
      <c r="G37" s="33">
        <f>ESA2010_jun24!G41-ESA2010_mar24!G40</f>
        <v>33439</v>
      </c>
      <c r="H37" s="33">
        <f>ESA2010_jun24!H41-ESA2010_mar24!H40</f>
        <v>13983</v>
      </c>
      <c r="I37" s="23"/>
      <c r="J37" s="23"/>
      <c r="K37" s="23"/>
      <c r="L37" s="23"/>
      <c r="M37" s="23"/>
      <c r="N37" s="23"/>
      <c r="O37" s="23"/>
      <c r="P37" s="23"/>
    </row>
    <row r="38" spans="1:16" ht="13.5" customHeight="1" x14ac:dyDescent="0.2">
      <c r="A38" s="53" t="s">
        <v>88</v>
      </c>
      <c r="B38" s="30">
        <f>ESA2010_jun24!B42-ESA2010_mar24!B41</f>
        <v>0</v>
      </c>
      <c r="C38" s="31">
        <f>ESA2010_jun24!C42-ESA2010_mar24!C41</f>
        <v>-14877</v>
      </c>
      <c r="D38" s="30">
        <f>ESA2010_jun24!D42-ESA2010_mar24!D41</f>
        <v>81352</v>
      </c>
      <c r="E38" s="33">
        <f>ESA2010_jun24!E42-ESA2010_mar24!E41</f>
        <v>0</v>
      </c>
      <c r="F38" s="34">
        <f>ESA2010_jun24!F42-ESA2010_mar24!F41</f>
        <v>0</v>
      </c>
      <c r="G38" s="33">
        <f>ESA2010_jun24!G42-ESA2010_mar24!G41</f>
        <v>0</v>
      </c>
      <c r="H38" s="33">
        <f>ESA2010_jun24!H42-ESA2010_mar24!H41</f>
        <v>0</v>
      </c>
      <c r="I38" s="23"/>
      <c r="J38" s="23"/>
      <c r="K38" s="23"/>
      <c r="L38" s="23"/>
      <c r="M38" s="23"/>
      <c r="N38" s="23"/>
      <c r="O38" s="23"/>
      <c r="P38" s="23"/>
    </row>
    <row r="39" spans="1:16" ht="13.5" customHeight="1" x14ac:dyDescent="0.2">
      <c r="A39" s="53" t="s">
        <v>89</v>
      </c>
      <c r="B39" s="30">
        <f>ESA2010_jun24!B43-ESA2010_mar24!B42</f>
        <v>0</v>
      </c>
      <c r="C39" s="31">
        <f>ESA2010_jun24!C43-ESA2010_mar24!C42</f>
        <v>0</v>
      </c>
      <c r="D39" s="30">
        <f>ESA2010_jun24!D43-ESA2010_mar24!D42</f>
        <v>1554</v>
      </c>
      <c r="E39" s="33">
        <f>ESA2010_jun24!E43-ESA2010_mar24!E42</f>
        <v>0</v>
      </c>
      <c r="F39" s="34">
        <f>ESA2010_jun24!F43-ESA2010_mar24!F42</f>
        <v>0</v>
      </c>
      <c r="G39" s="33">
        <f>ESA2010_jun24!G43-ESA2010_mar24!G42</f>
        <v>0</v>
      </c>
      <c r="H39" s="33">
        <f>ESA2010_jun24!H43-ESA2010_mar24!H42</f>
        <v>0</v>
      </c>
      <c r="I39" s="23"/>
      <c r="J39" s="23"/>
      <c r="K39" s="23"/>
      <c r="L39" s="23"/>
      <c r="M39" s="23"/>
      <c r="N39" s="23"/>
      <c r="O39" s="23"/>
      <c r="P39" s="23"/>
    </row>
    <row r="40" spans="1:16" ht="13.5" customHeight="1" x14ac:dyDescent="0.2">
      <c r="A40" s="53" t="s">
        <v>42</v>
      </c>
      <c r="B40" s="30">
        <f>ESA2010_jun24!B44-ESA2010_mar24!B43</f>
        <v>0</v>
      </c>
      <c r="C40" s="31">
        <f>ESA2010_jun24!C44-ESA2010_mar24!C43</f>
        <v>0</v>
      </c>
      <c r="D40" s="30">
        <f>ESA2010_jun24!D44-ESA2010_mar24!D43</f>
        <v>350</v>
      </c>
      <c r="E40" s="33">
        <f>ESA2010_jun24!E44-ESA2010_mar24!E43</f>
        <v>0</v>
      </c>
      <c r="F40" s="34">
        <f>ESA2010_jun24!F44-ESA2010_mar24!F43</f>
        <v>0</v>
      </c>
      <c r="G40" s="33">
        <f>ESA2010_jun24!G44-ESA2010_mar24!G43</f>
        <v>0</v>
      </c>
      <c r="H40" s="33">
        <f>ESA2010_jun24!H44-ESA2010_mar24!H43</f>
        <v>0</v>
      </c>
      <c r="I40" s="23"/>
      <c r="J40" s="23"/>
      <c r="K40" s="23"/>
      <c r="L40" s="23"/>
      <c r="M40" s="23"/>
      <c r="N40" s="23"/>
      <c r="O40" s="23"/>
      <c r="P40" s="23"/>
    </row>
    <row r="41" spans="1:16" ht="13.5" customHeight="1" x14ac:dyDescent="0.2">
      <c r="A41" s="53" t="s">
        <v>43</v>
      </c>
      <c r="B41" s="30">
        <f>ESA2010_jun24!B45-ESA2010_mar24!B44</f>
        <v>0</v>
      </c>
      <c r="C41" s="31">
        <f>ESA2010_jun24!C45-ESA2010_mar24!C44</f>
        <v>0</v>
      </c>
      <c r="D41" s="30">
        <f>ESA2010_jun24!D45-ESA2010_mar24!D44</f>
        <v>0</v>
      </c>
      <c r="E41" s="33">
        <f>ESA2010_jun24!E45-ESA2010_mar24!E44</f>
        <v>0</v>
      </c>
      <c r="F41" s="34">
        <f>ESA2010_jun24!F45-ESA2010_mar24!F44</f>
        <v>0</v>
      </c>
      <c r="G41" s="33">
        <f>ESA2010_jun24!G45-ESA2010_mar24!G44</f>
        <v>0</v>
      </c>
      <c r="H41" s="33">
        <f>ESA2010_jun24!H45-ESA2010_mar24!H44</f>
        <v>0</v>
      </c>
      <c r="I41" s="23"/>
      <c r="J41" s="23"/>
      <c r="K41" s="23"/>
      <c r="L41" s="23"/>
      <c r="M41" s="23"/>
      <c r="N41" s="23"/>
      <c r="O41" s="23"/>
      <c r="P41" s="23"/>
    </row>
    <row r="42" spans="1:16" ht="13.5" customHeight="1" x14ac:dyDescent="0.2">
      <c r="A42" s="56" t="s">
        <v>10</v>
      </c>
      <c r="B42" s="30">
        <f>ESA2010_jun24!B46-ESA2010_mar24!B45</f>
        <v>0</v>
      </c>
      <c r="C42" s="26">
        <f>ESA2010_jun24!C46-ESA2010_mar24!C45</f>
        <v>0</v>
      </c>
      <c r="D42" s="177">
        <f>ESA2010_jun24!D46-ESA2010_mar24!D45</f>
        <v>0</v>
      </c>
      <c r="E42" s="40">
        <f>ESA2010_jun24!E46-ESA2010_mar24!E45</f>
        <v>0</v>
      </c>
      <c r="F42" s="40">
        <f>ESA2010_jun24!F46-ESA2010_mar24!F45</f>
        <v>0</v>
      </c>
      <c r="G42" s="292">
        <f>ESA2010_jun24!G46-ESA2010_mar24!G45</f>
        <v>0</v>
      </c>
      <c r="H42" s="292">
        <f>ESA2010_jun24!H46-ESA2010_mar24!H45</f>
        <v>0</v>
      </c>
      <c r="I42" s="23"/>
      <c r="J42" s="23"/>
      <c r="K42" s="23"/>
      <c r="L42" s="23"/>
      <c r="M42" s="23"/>
      <c r="N42" s="23"/>
      <c r="O42" s="23"/>
      <c r="P42" s="23"/>
    </row>
    <row r="43" spans="1:16" ht="13.5" customHeight="1" x14ac:dyDescent="0.2">
      <c r="A43" s="56" t="s">
        <v>11</v>
      </c>
      <c r="B43" s="30">
        <f>ESA2010_jun24!B47-ESA2010_mar24!B46</f>
        <v>0</v>
      </c>
      <c r="C43" s="26">
        <f>ESA2010_jun24!C47-ESA2010_mar24!C46</f>
        <v>0</v>
      </c>
      <c r="D43" s="177">
        <f>ESA2010_jun24!D47-ESA2010_mar24!D46</f>
        <v>0</v>
      </c>
      <c r="E43" s="40">
        <f>ESA2010_jun24!E47-ESA2010_mar24!E46</f>
        <v>0</v>
      </c>
      <c r="F43" s="40">
        <f>ESA2010_jun24!F47-ESA2010_mar24!F46</f>
        <v>0</v>
      </c>
      <c r="G43" s="292">
        <f>ESA2010_jun24!G47-ESA2010_mar24!G46</f>
        <v>0</v>
      </c>
      <c r="H43" s="292">
        <f>ESA2010_jun24!H47-ESA2010_mar24!H46</f>
        <v>0</v>
      </c>
      <c r="I43" s="23"/>
      <c r="J43" s="23"/>
      <c r="K43" s="23"/>
      <c r="L43" s="23"/>
      <c r="M43" s="23"/>
      <c r="N43" s="23"/>
      <c r="O43" s="23"/>
      <c r="P43" s="23"/>
    </row>
    <row r="44" spans="1:16" ht="13.5" customHeight="1" x14ac:dyDescent="0.2">
      <c r="A44" s="53" t="s">
        <v>44</v>
      </c>
      <c r="B44" s="30">
        <f>ESA2010_jun24!B48-ESA2010_mar24!B47</f>
        <v>0</v>
      </c>
      <c r="C44" s="26">
        <f>ESA2010_jun24!C48-ESA2010_mar24!C47</f>
        <v>0</v>
      </c>
      <c r="D44" s="177">
        <f>ESA2010_jun24!D48-ESA2010_mar24!D47</f>
        <v>0</v>
      </c>
      <c r="E44" s="40">
        <f>ESA2010_jun24!E48-ESA2010_mar24!E47</f>
        <v>0</v>
      </c>
      <c r="F44" s="40">
        <f>ESA2010_jun24!F48-ESA2010_mar24!F47</f>
        <v>0</v>
      </c>
      <c r="G44" s="292">
        <f>ESA2010_jun24!G48-ESA2010_mar24!G47</f>
        <v>0</v>
      </c>
      <c r="H44" s="292">
        <f>ESA2010_jun24!H48-ESA2010_mar24!H47</f>
        <v>0</v>
      </c>
      <c r="I44" s="23"/>
      <c r="J44" s="23"/>
      <c r="K44" s="23"/>
      <c r="L44" s="23"/>
      <c r="M44" s="23"/>
      <c r="N44" s="23"/>
      <c r="O44" s="23"/>
      <c r="P44" s="23"/>
    </row>
    <row r="45" spans="1:16" ht="13.5" customHeight="1" x14ac:dyDescent="0.2">
      <c r="A45" s="53" t="s">
        <v>45</v>
      </c>
      <c r="B45" s="30">
        <f>ESA2010_jun24!B49-ESA2010_mar24!B48</f>
        <v>0</v>
      </c>
      <c r="C45" s="26">
        <f>ESA2010_jun24!C49-ESA2010_mar24!C48</f>
        <v>0</v>
      </c>
      <c r="D45" s="177">
        <f>ESA2010_jun24!D49-ESA2010_mar24!D48</f>
        <v>171</v>
      </c>
      <c r="E45" s="40">
        <f>ESA2010_jun24!E49-ESA2010_mar24!E48</f>
        <v>29</v>
      </c>
      <c r="F45" s="40">
        <f>ESA2010_jun24!F49-ESA2010_mar24!F48</f>
        <v>-49</v>
      </c>
      <c r="G45" s="292">
        <f>ESA2010_jun24!G49-ESA2010_mar24!G48</f>
        <v>-11</v>
      </c>
      <c r="H45" s="292">
        <f>ESA2010_jun24!H49-ESA2010_mar24!H48</f>
        <v>-53</v>
      </c>
      <c r="I45" s="23"/>
      <c r="J45" s="23"/>
      <c r="K45" s="23"/>
      <c r="L45" s="23"/>
      <c r="M45" s="23"/>
      <c r="N45" s="23"/>
      <c r="O45" s="23"/>
      <c r="P45" s="23"/>
    </row>
    <row r="46" spans="1:16" ht="13.5" customHeight="1" x14ac:dyDescent="0.2">
      <c r="A46" s="358" t="s">
        <v>95</v>
      </c>
      <c r="B46" s="30">
        <f>ESA2010_jun24!B50</f>
        <v>0</v>
      </c>
      <c r="C46" s="26">
        <f>ESA2010_jun24!C50</f>
        <v>0</v>
      </c>
      <c r="D46" s="177">
        <f>ESA2010_jun24!D50</f>
        <v>0</v>
      </c>
      <c r="E46" s="40">
        <f>ESA2010_jun24!E50</f>
        <v>69689</v>
      </c>
      <c r="F46" s="40">
        <f>ESA2010_jun24!F50</f>
        <v>95164</v>
      </c>
      <c r="G46" s="292">
        <f>ESA2010_jun24!G50</f>
        <v>97499</v>
      </c>
      <c r="H46" s="292">
        <f>ESA2010_jun24!H50</f>
        <v>99660</v>
      </c>
      <c r="I46" s="23"/>
      <c r="J46" s="23"/>
      <c r="K46" s="23"/>
      <c r="L46" s="23"/>
      <c r="M46" s="23"/>
      <c r="N46" s="23"/>
      <c r="O46" s="23"/>
      <c r="P46" s="23"/>
    </row>
    <row r="47" spans="1:16" ht="13.5" customHeight="1" x14ac:dyDescent="0.2">
      <c r="A47" s="53" t="s">
        <v>46</v>
      </c>
      <c r="B47" s="30">
        <f>ESA2010_jun24!B51-ESA2010_mar24!B50</f>
        <v>0</v>
      </c>
      <c r="C47" s="26">
        <f>ESA2010_jun24!C51-ESA2010_mar24!C50</f>
        <v>0</v>
      </c>
      <c r="D47" s="177">
        <f>ESA2010_jun24!D51-ESA2010_mar24!D50</f>
        <v>4</v>
      </c>
      <c r="E47" s="40">
        <f>ESA2010_jun24!E51-ESA2010_mar24!E50</f>
        <v>0</v>
      </c>
      <c r="F47" s="40">
        <f>ESA2010_jun24!F51-ESA2010_mar24!F50</f>
        <v>0</v>
      </c>
      <c r="G47" s="292">
        <f>ESA2010_jun24!G51-ESA2010_mar24!G50</f>
        <v>0</v>
      </c>
      <c r="H47" s="292">
        <f>ESA2010_jun24!H51-ESA2010_mar24!H50</f>
        <v>0</v>
      </c>
      <c r="I47" s="23"/>
      <c r="J47" s="23"/>
      <c r="K47" s="23"/>
      <c r="L47" s="23"/>
      <c r="M47" s="23"/>
      <c r="N47" s="23"/>
      <c r="O47" s="23"/>
      <c r="P47" s="23"/>
    </row>
    <row r="48" spans="1:16" ht="13.5" customHeight="1" x14ac:dyDescent="0.2">
      <c r="A48" s="24" t="s">
        <v>85</v>
      </c>
      <c r="B48" s="30">
        <f>ESA2010_jun24!B52-ESA2010_mar24!B51</f>
        <v>0</v>
      </c>
      <c r="C48" s="26">
        <f>ESA2010_jun24!C52-ESA2010_mar24!C51</f>
        <v>825.57662999999593</v>
      </c>
      <c r="D48" s="177">
        <f>ESA2010_jun24!D52-ESA2010_mar24!D51</f>
        <v>2004</v>
      </c>
      <c r="E48" s="40">
        <f>ESA2010_jun24!E52-ESA2010_mar24!E51</f>
        <v>1845</v>
      </c>
      <c r="F48" s="40">
        <f>ESA2010_jun24!F52-ESA2010_mar24!F51</f>
        <v>1936</v>
      </c>
      <c r="G48" s="292">
        <f>ESA2010_jun24!G52-ESA2010_mar24!G51</f>
        <v>2859</v>
      </c>
      <c r="H48" s="292">
        <f>ESA2010_jun24!H52-ESA2010_mar24!H51</f>
        <v>3532</v>
      </c>
      <c r="I48" s="23"/>
      <c r="J48" s="23"/>
      <c r="K48" s="23"/>
      <c r="L48" s="23"/>
      <c r="M48" s="23"/>
      <c r="N48" s="23"/>
      <c r="O48" s="23"/>
      <c r="P48" s="23"/>
    </row>
    <row r="49" spans="1:16" ht="13.5" customHeight="1" x14ac:dyDescent="0.2">
      <c r="A49" s="36" t="s">
        <v>10</v>
      </c>
      <c r="B49" s="38">
        <f>ESA2010_jun24!B53-ESA2010_mar24!B52</f>
        <v>0</v>
      </c>
      <c r="C49" s="26">
        <f>ESA2010_jun24!C53-ESA2010_mar24!C52</f>
        <v>307.31794999999693</v>
      </c>
      <c r="D49" s="177">
        <f>ESA2010_jun24!D53-ESA2010_mar24!D52</f>
        <v>1251</v>
      </c>
      <c r="E49" s="40">
        <f>ESA2010_jun24!E53-ESA2010_mar24!E52</f>
        <v>1232</v>
      </c>
      <c r="F49" s="40">
        <f>ESA2010_jun24!F53-ESA2010_mar24!F52</f>
        <v>1393</v>
      </c>
      <c r="G49" s="292">
        <f>ESA2010_jun24!G53-ESA2010_mar24!G52</f>
        <v>2239</v>
      </c>
      <c r="H49" s="292">
        <f>ESA2010_jun24!H53-ESA2010_mar24!H52</f>
        <v>2938</v>
      </c>
      <c r="I49" s="23"/>
      <c r="J49" s="23"/>
      <c r="K49" s="23"/>
      <c r="L49" s="23"/>
      <c r="M49" s="23"/>
      <c r="N49" s="23"/>
      <c r="O49" s="23"/>
      <c r="P49" s="23"/>
    </row>
    <row r="50" spans="1:16" ht="14.25" customHeight="1" x14ac:dyDescent="0.2">
      <c r="A50" s="36" t="s">
        <v>11</v>
      </c>
      <c r="B50" s="38">
        <f>ESA2010_jun24!B54-ESA2010_mar24!B53</f>
        <v>0</v>
      </c>
      <c r="C50" s="26">
        <f>ESA2010_jun24!C54-ESA2010_mar24!C53</f>
        <v>0</v>
      </c>
      <c r="D50" s="177">
        <f>ESA2010_jun24!D54-ESA2010_mar24!D53</f>
        <v>0</v>
      </c>
      <c r="E50" s="40">
        <f>ESA2010_jun24!E54-ESA2010_mar24!E53</f>
        <v>0</v>
      </c>
      <c r="F50" s="40">
        <f>ESA2010_jun24!F54-ESA2010_mar24!F53</f>
        <v>0</v>
      </c>
      <c r="G50" s="292">
        <f>ESA2010_jun24!G54-ESA2010_mar24!G53</f>
        <v>0</v>
      </c>
      <c r="H50" s="292">
        <f>ESA2010_jun24!H54-ESA2010_mar24!H53</f>
        <v>0</v>
      </c>
      <c r="I50" s="23"/>
      <c r="J50" s="23"/>
      <c r="K50" s="23"/>
      <c r="L50" s="23"/>
      <c r="M50" s="23"/>
      <c r="N50" s="23"/>
      <c r="O50" s="23"/>
      <c r="P50" s="23"/>
    </row>
    <row r="51" spans="1:16" ht="14.25" customHeight="1" x14ac:dyDescent="0.2">
      <c r="A51" s="58" t="s">
        <v>12</v>
      </c>
      <c r="B51" s="38">
        <f>ESA2010_jun24!B55-ESA2010_mar24!B54</f>
        <v>0</v>
      </c>
      <c r="C51" s="26">
        <f>ESA2010_jun24!C55-ESA2010_mar24!C54</f>
        <v>0</v>
      </c>
      <c r="D51" s="177">
        <f>ESA2010_jun24!D55-ESA2010_mar24!D54</f>
        <v>0</v>
      </c>
      <c r="E51" s="40">
        <f>ESA2010_jun24!E55-ESA2010_mar24!E54</f>
        <v>0</v>
      </c>
      <c r="F51" s="40">
        <f>ESA2010_jun24!F55-ESA2010_mar24!F54</f>
        <v>0</v>
      </c>
      <c r="G51" s="292">
        <f>ESA2010_jun24!G55-ESA2010_mar24!G54</f>
        <v>0</v>
      </c>
      <c r="H51" s="292">
        <f>ESA2010_jun24!H55-ESA2010_mar24!H54</f>
        <v>0</v>
      </c>
      <c r="I51" s="23"/>
      <c r="J51" s="23"/>
      <c r="K51" s="23"/>
      <c r="L51" s="23"/>
      <c r="M51" s="23"/>
      <c r="N51" s="23"/>
      <c r="O51" s="23"/>
      <c r="P51" s="23"/>
    </row>
    <row r="52" spans="1:16" ht="14.25" customHeight="1" x14ac:dyDescent="0.2">
      <c r="A52" s="36" t="s">
        <v>49</v>
      </c>
      <c r="B52" s="38">
        <f>ESA2010_jun24!B56-ESA2010_mar24!B55</f>
        <v>0</v>
      </c>
      <c r="C52" s="26">
        <f>ESA2010_jun24!C56-ESA2010_mar24!C55</f>
        <v>518.258679999999</v>
      </c>
      <c r="D52" s="177">
        <f>ESA2010_jun24!D56-ESA2010_mar24!D55</f>
        <v>753</v>
      </c>
      <c r="E52" s="40">
        <f>ESA2010_jun24!E56-ESA2010_mar24!E55</f>
        <v>613</v>
      </c>
      <c r="F52" s="40">
        <f>ESA2010_jun24!F56-ESA2010_mar24!F55</f>
        <v>543</v>
      </c>
      <c r="G52" s="292">
        <f>ESA2010_jun24!G56-ESA2010_mar24!G55</f>
        <v>620</v>
      </c>
      <c r="H52" s="292">
        <f>ESA2010_jun24!H56-ESA2010_mar24!H55</f>
        <v>594</v>
      </c>
      <c r="I52" s="23"/>
      <c r="J52" s="23"/>
      <c r="K52" s="23"/>
      <c r="L52" s="23"/>
      <c r="M52" s="23"/>
      <c r="N52" s="23"/>
      <c r="O52" s="23"/>
      <c r="P52" s="23"/>
    </row>
    <row r="53" spans="1:16" ht="14.25" customHeight="1" x14ac:dyDescent="0.2">
      <c r="A53" s="59" t="s">
        <v>50</v>
      </c>
      <c r="B53" s="38">
        <f>ESA2010_jun24!B57-ESA2010_mar24!B56</f>
        <v>0</v>
      </c>
      <c r="C53" s="26">
        <f>ESA2010_jun24!C57-ESA2010_mar24!C56</f>
        <v>0</v>
      </c>
      <c r="D53" s="177">
        <f>ESA2010_jun24!D57-ESA2010_mar24!D56</f>
        <v>0</v>
      </c>
      <c r="E53" s="40">
        <f>ESA2010_jun24!E57-ESA2010_mar24!E56</f>
        <v>0</v>
      </c>
      <c r="F53" s="40">
        <f>ESA2010_jun24!F57-ESA2010_mar24!F56</f>
        <v>0</v>
      </c>
      <c r="G53" s="292">
        <f>ESA2010_jun24!G57-ESA2010_mar24!G56</f>
        <v>0</v>
      </c>
      <c r="H53" s="292">
        <f>ESA2010_jun24!H57-ESA2010_mar24!H56</f>
        <v>0</v>
      </c>
      <c r="I53" s="23"/>
      <c r="J53" s="23"/>
      <c r="K53" s="23"/>
      <c r="L53" s="23"/>
      <c r="M53" s="23"/>
      <c r="N53" s="23"/>
      <c r="O53" s="23"/>
      <c r="P53" s="23"/>
    </row>
    <row r="54" spans="1:16" ht="14.25" customHeight="1" x14ac:dyDescent="0.2">
      <c r="A54" s="59" t="s">
        <v>51</v>
      </c>
      <c r="B54" s="38">
        <f>ESA2010_jun24!B58-ESA2010_mar24!B57</f>
        <v>0</v>
      </c>
      <c r="C54" s="26">
        <f>ESA2010_jun24!C58-ESA2010_mar24!C57</f>
        <v>0</v>
      </c>
      <c r="D54" s="177">
        <f>ESA2010_jun24!D58-ESA2010_mar24!D57</f>
        <v>-46</v>
      </c>
      <c r="E54" s="40">
        <f>ESA2010_jun24!E58-ESA2010_mar24!E57</f>
        <v>0</v>
      </c>
      <c r="F54" s="40">
        <f>ESA2010_jun24!F58-ESA2010_mar24!F57</f>
        <v>0</v>
      </c>
      <c r="G54" s="292">
        <f>ESA2010_jun24!G58-ESA2010_mar24!G57</f>
        <v>0</v>
      </c>
      <c r="H54" s="292">
        <f>ESA2010_jun24!H58-ESA2010_mar24!H57</f>
        <v>0</v>
      </c>
      <c r="I54" s="23"/>
      <c r="J54" s="23"/>
      <c r="K54" s="23"/>
      <c r="L54" s="23"/>
      <c r="M54" s="23"/>
      <c r="N54" s="23"/>
      <c r="O54" s="23"/>
      <c r="P54" s="23"/>
    </row>
    <row r="55" spans="1:16" ht="14.25" customHeight="1" x14ac:dyDescent="0.2">
      <c r="A55" s="59" t="s">
        <v>52</v>
      </c>
      <c r="B55" s="38">
        <f>ESA2010_jun24!B59-ESA2010_mar24!B58</f>
        <v>0</v>
      </c>
      <c r="C55" s="26">
        <f>ESA2010_jun24!C59-ESA2010_mar24!C58</f>
        <v>307.31794999999693</v>
      </c>
      <c r="D55" s="177">
        <f>ESA2010_jun24!D59-ESA2010_mar24!D58</f>
        <v>1297</v>
      </c>
      <c r="E55" s="40">
        <f>ESA2010_jun24!E59-ESA2010_mar24!E58</f>
        <v>1232</v>
      </c>
      <c r="F55" s="40">
        <f>ESA2010_jun24!F59-ESA2010_mar24!F58</f>
        <v>1393</v>
      </c>
      <c r="G55" s="292">
        <f>ESA2010_jun24!G59-ESA2010_mar24!G58</f>
        <v>2239</v>
      </c>
      <c r="H55" s="292">
        <f>ESA2010_jun24!H59-ESA2010_mar24!H58</f>
        <v>2938</v>
      </c>
      <c r="I55" s="23"/>
      <c r="J55" s="23"/>
      <c r="K55" s="23"/>
      <c r="L55" s="23"/>
      <c r="M55" s="23"/>
      <c r="N55" s="23"/>
      <c r="O55" s="23"/>
      <c r="P55" s="23"/>
    </row>
    <row r="56" spans="1:16" ht="14.25" customHeight="1" thickBot="1" x14ac:dyDescent="0.25">
      <c r="A56" s="60" t="s">
        <v>53</v>
      </c>
      <c r="B56" s="61">
        <f>ESA2010_jun24!B60-ESA2010_mar24!B59</f>
        <v>0</v>
      </c>
      <c r="C56" s="62">
        <f>ESA2010_jun24!C60-ESA2010_mar24!C59</f>
        <v>518.258679999999</v>
      </c>
      <c r="D56" s="193">
        <f>ESA2010_jun24!D60-ESA2010_mar24!D59</f>
        <v>753</v>
      </c>
      <c r="E56" s="64">
        <f>ESA2010_jun24!E60-ESA2010_mar24!E59</f>
        <v>613</v>
      </c>
      <c r="F56" s="64">
        <f>ESA2010_jun24!F60-ESA2010_mar24!F59</f>
        <v>543</v>
      </c>
      <c r="G56" s="293">
        <f>ESA2010_jun24!G60-ESA2010_mar24!G59</f>
        <v>620</v>
      </c>
      <c r="H56" s="293">
        <f>ESA2010_jun24!H60-ESA2010_mar24!H59</f>
        <v>594</v>
      </c>
      <c r="I56" s="23"/>
      <c r="J56" s="23"/>
      <c r="K56" s="23"/>
      <c r="L56" s="23"/>
      <c r="M56" s="23"/>
      <c r="N56" s="23"/>
      <c r="O56" s="23"/>
      <c r="P56" s="23"/>
    </row>
    <row r="57" spans="1:16" ht="13.5" customHeight="1" x14ac:dyDescent="0.2">
      <c r="A57" s="16" t="s">
        <v>54</v>
      </c>
      <c r="B57" s="65">
        <f t="shared" ref="B57:F57" si="11">B58+B62</f>
        <v>0</v>
      </c>
      <c r="C57" s="66">
        <f t="shared" si="11"/>
        <v>0</v>
      </c>
      <c r="D57" s="174">
        <f t="shared" si="11"/>
        <v>-20585</v>
      </c>
      <c r="E57" s="68">
        <f t="shared" si="11"/>
        <v>38558</v>
      </c>
      <c r="F57" s="68">
        <f t="shared" si="11"/>
        <v>173826</v>
      </c>
      <c r="G57" s="294">
        <f t="shared" ref="G57:H57" si="12">G58+G62</f>
        <v>355216</v>
      </c>
      <c r="H57" s="294">
        <f t="shared" si="12"/>
        <v>410696</v>
      </c>
      <c r="I57" s="23"/>
      <c r="J57" s="23"/>
      <c r="K57" s="23"/>
      <c r="L57" s="23"/>
      <c r="M57" s="23"/>
      <c r="N57" s="23"/>
      <c r="O57" s="23"/>
      <c r="P57" s="23"/>
    </row>
    <row r="58" spans="1:16" ht="13.5" customHeight="1" x14ac:dyDescent="0.2">
      <c r="A58" s="73" t="s">
        <v>55</v>
      </c>
      <c r="B58" s="42">
        <f t="shared" ref="B58:H58" si="13">B59</f>
        <v>0</v>
      </c>
      <c r="C58" s="43">
        <f t="shared" si="13"/>
        <v>0</v>
      </c>
      <c r="D58" s="176">
        <f t="shared" si="13"/>
        <v>-31366</v>
      </c>
      <c r="E58" s="45">
        <f t="shared" si="13"/>
        <v>9324</v>
      </c>
      <c r="F58" s="45">
        <f t="shared" si="13"/>
        <v>99046</v>
      </c>
      <c r="G58" s="291">
        <f t="shared" si="13"/>
        <v>219016</v>
      </c>
      <c r="H58" s="291">
        <f t="shared" si="13"/>
        <v>254865</v>
      </c>
      <c r="I58" s="23"/>
      <c r="J58" s="23"/>
      <c r="K58" s="23"/>
      <c r="L58" s="23"/>
      <c r="M58" s="23"/>
      <c r="N58" s="23"/>
      <c r="O58" s="23"/>
      <c r="P58" s="23"/>
    </row>
    <row r="59" spans="1:16" ht="13.5" customHeight="1" x14ac:dyDescent="0.2">
      <c r="A59" s="29" t="s">
        <v>56</v>
      </c>
      <c r="B59" s="25">
        <f t="shared" ref="B59:F59" si="14">B60+B61</f>
        <v>0</v>
      </c>
      <c r="C59" s="26">
        <f t="shared" si="14"/>
        <v>0</v>
      </c>
      <c r="D59" s="175">
        <f t="shared" si="14"/>
        <v>-31366</v>
      </c>
      <c r="E59" s="28">
        <f t="shared" si="14"/>
        <v>9324</v>
      </c>
      <c r="F59" s="28">
        <f t="shared" si="14"/>
        <v>99046</v>
      </c>
      <c r="G59" s="55">
        <f t="shared" ref="G59:H59" si="15">G60+G61</f>
        <v>219016</v>
      </c>
      <c r="H59" s="55">
        <f t="shared" si="15"/>
        <v>254865</v>
      </c>
      <c r="I59" s="23"/>
      <c r="J59" s="23"/>
      <c r="K59" s="23"/>
      <c r="L59" s="23"/>
      <c r="M59" s="23"/>
      <c r="N59" s="23"/>
      <c r="O59" s="23"/>
      <c r="P59" s="23"/>
    </row>
    <row r="60" spans="1:16" ht="13.5" customHeight="1" x14ac:dyDescent="0.2">
      <c r="A60" s="29" t="s">
        <v>57</v>
      </c>
      <c r="B60" s="30">
        <f>ESA2010_jun24!B64-ESA2010_mar24!B63</f>
        <v>0</v>
      </c>
      <c r="C60" s="31">
        <f>ESA2010_jun24!C64-ESA2010_mar24!C63</f>
        <v>0</v>
      </c>
      <c r="D60" s="30">
        <f>ESA2010_jun24!D64-ESA2010_mar24!D63</f>
        <v>-38180</v>
      </c>
      <c r="E60" s="33">
        <f>ESA2010_jun24!E64-ESA2010_mar24!E63</f>
        <v>8858</v>
      </c>
      <c r="F60" s="34">
        <f>ESA2010_jun24!F64-ESA2010_mar24!F63</f>
        <v>97658</v>
      </c>
      <c r="G60" s="33">
        <f>ESA2010_jun24!G64-ESA2010_mar24!G63</f>
        <v>216505</v>
      </c>
      <c r="H60" s="33">
        <f>ESA2010_jun24!H64-ESA2010_mar24!H63</f>
        <v>252131</v>
      </c>
      <c r="I60" s="23"/>
      <c r="J60" s="23"/>
      <c r="K60" s="23"/>
      <c r="L60" s="23"/>
      <c r="M60" s="23"/>
      <c r="N60" s="23"/>
      <c r="O60" s="23"/>
      <c r="P60" s="23"/>
    </row>
    <row r="61" spans="1:16" ht="13.5" customHeight="1" x14ac:dyDescent="0.2">
      <c r="A61" s="29" t="s">
        <v>58</v>
      </c>
      <c r="B61" s="30">
        <f>ESA2010_jun24!B65-ESA2010_mar24!B64</f>
        <v>0</v>
      </c>
      <c r="C61" s="31">
        <f>ESA2010_jun24!C65-ESA2010_mar24!C64</f>
        <v>0</v>
      </c>
      <c r="D61" s="30">
        <f>ESA2010_jun24!D65-ESA2010_mar24!D64</f>
        <v>6814</v>
      </c>
      <c r="E61" s="33">
        <f>ESA2010_jun24!E65-ESA2010_mar24!E64</f>
        <v>466</v>
      </c>
      <c r="F61" s="34">
        <f>ESA2010_jun24!F65-ESA2010_mar24!F64</f>
        <v>1388</v>
      </c>
      <c r="G61" s="33">
        <f>ESA2010_jun24!G65-ESA2010_mar24!G64</f>
        <v>2511</v>
      </c>
      <c r="H61" s="33">
        <f>ESA2010_jun24!H65-ESA2010_mar24!H64</f>
        <v>2734</v>
      </c>
      <c r="I61" s="23"/>
      <c r="J61" s="23"/>
      <c r="K61" s="23"/>
      <c r="L61" s="23"/>
      <c r="M61" s="23"/>
      <c r="N61" s="23"/>
      <c r="O61" s="23"/>
      <c r="P61" s="23"/>
    </row>
    <row r="62" spans="1:16" ht="13.5" customHeight="1" x14ac:dyDescent="0.2">
      <c r="A62" s="73" t="s">
        <v>59</v>
      </c>
      <c r="B62" s="42">
        <f t="shared" ref="B62:H62" si="16">B63</f>
        <v>0</v>
      </c>
      <c r="C62" s="43">
        <f t="shared" si="16"/>
        <v>0</v>
      </c>
      <c r="D62" s="176">
        <f t="shared" si="16"/>
        <v>10781</v>
      </c>
      <c r="E62" s="45">
        <f t="shared" si="16"/>
        <v>29234</v>
      </c>
      <c r="F62" s="45">
        <f t="shared" si="16"/>
        <v>74780</v>
      </c>
      <c r="G62" s="291">
        <f t="shared" si="16"/>
        <v>136200</v>
      </c>
      <c r="H62" s="291">
        <f t="shared" si="16"/>
        <v>155831</v>
      </c>
      <c r="I62" s="23"/>
      <c r="J62" s="23"/>
      <c r="K62" s="23"/>
      <c r="L62" s="23"/>
      <c r="M62" s="23"/>
      <c r="N62" s="23"/>
      <c r="O62" s="23"/>
      <c r="P62" s="23"/>
    </row>
    <row r="63" spans="1:16" ht="13.5" customHeight="1" x14ac:dyDescent="0.2">
      <c r="A63" s="29" t="s">
        <v>56</v>
      </c>
      <c r="B63" s="30">
        <f>ESA2010_jun24!B67-ESA2010_mar24!B66</f>
        <v>0</v>
      </c>
      <c r="C63" s="31">
        <f>ESA2010_jun24!C67-ESA2010_mar24!C66</f>
        <v>0</v>
      </c>
      <c r="D63" s="30">
        <f>ESA2010_jun24!D67-ESA2010_mar24!D66</f>
        <v>10781</v>
      </c>
      <c r="E63" s="33">
        <f>ESA2010_jun24!E67-ESA2010_mar24!E66</f>
        <v>29234</v>
      </c>
      <c r="F63" s="34">
        <f>ESA2010_jun24!F67-ESA2010_mar24!F66</f>
        <v>74780</v>
      </c>
      <c r="G63" s="33">
        <f>ESA2010_jun24!G67-ESA2010_mar24!G66</f>
        <v>136200</v>
      </c>
      <c r="H63" s="33">
        <f>ESA2010_jun24!H67-ESA2010_mar24!H66</f>
        <v>155831</v>
      </c>
      <c r="I63" s="23"/>
      <c r="J63" s="23"/>
      <c r="K63" s="23"/>
      <c r="L63" s="23"/>
      <c r="M63" s="23"/>
      <c r="N63" s="23"/>
      <c r="O63" s="23"/>
      <c r="P63" s="23"/>
    </row>
    <row r="64" spans="1:16" ht="14.25" customHeight="1" thickBot="1" x14ac:dyDescent="0.25">
      <c r="A64" s="77" t="s">
        <v>60</v>
      </c>
      <c r="B64" s="30">
        <f>ESA2010_jun24!B68-ESA2010_mar24!B67</f>
        <v>0</v>
      </c>
      <c r="C64" s="31">
        <f>ESA2010_jun24!C68-ESA2010_mar24!C67</f>
        <v>0</v>
      </c>
      <c r="D64" s="30">
        <f>ESA2010_jun24!D68-ESA2010_mar24!D67</f>
        <v>0</v>
      </c>
      <c r="E64" s="33">
        <f>ESA2010_jun24!E68-ESA2010_mar24!E67</f>
        <v>1491</v>
      </c>
      <c r="F64" s="34">
        <f>ESA2010_jun24!F68-ESA2010_mar24!F67</f>
        <v>1421</v>
      </c>
      <c r="G64" s="33">
        <f>ESA2010_jun24!G68-ESA2010_mar24!G67</f>
        <v>1819</v>
      </c>
      <c r="H64" s="33">
        <f>ESA2010_jun24!H68-ESA2010_mar24!H67</f>
        <v>2206</v>
      </c>
      <c r="I64" s="23"/>
      <c r="J64" s="23"/>
      <c r="K64" s="23"/>
      <c r="L64" s="23"/>
      <c r="M64" s="23"/>
      <c r="N64" s="23"/>
      <c r="O64" s="23"/>
      <c r="P64" s="23"/>
    </row>
    <row r="65" spans="1:20" ht="14.25" customHeight="1" thickBot="1" x14ac:dyDescent="0.25">
      <c r="A65" s="79" t="s">
        <v>61</v>
      </c>
      <c r="B65" s="80">
        <f t="shared" ref="B65:H65" si="17">B33+B30+B25+B14+B5</f>
        <v>0</v>
      </c>
      <c r="C65" s="81">
        <f t="shared" si="17"/>
        <v>222701.16570871885</v>
      </c>
      <c r="D65" s="178">
        <f t="shared" si="17"/>
        <v>319161</v>
      </c>
      <c r="E65" s="83">
        <f t="shared" si="17"/>
        <v>424290</v>
      </c>
      <c r="F65" s="83">
        <f t="shared" si="17"/>
        <v>720615</v>
      </c>
      <c r="G65" s="243">
        <f t="shared" si="17"/>
        <v>1047422</v>
      </c>
      <c r="H65" s="243">
        <f t="shared" si="17"/>
        <v>1305167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1:20" ht="13.5" customHeight="1" x14ac:dyDescent="0.2">
      <c r="A66" s="84" t="s">
        <v>62</v>
      </c>
      <c r="B66" s="25">
        <f>ESA2010_jun24!B70-ESA2010_mar24!B69</f>
        <v>0</v>
      </c>
      <c r="C66" s="86">
        <f>ESA2010_jun24!C70-ESA2010_mar24!C69</f>
        <v>208695.21028171852</v>
      </c>
      <c r="D66" s="175">
        <f>ESA2010_jun24!D70-ESA2010_mar24!D69</f>
        <v>365325</v>
      </c>
      <c r="E66" s="28">
        <f>ESA2010_jun24!E70-ESA2010_mar24!E69</f>
        <v>434753</v>
      </c>
      <c r="F66" s="28">
        <f>ESA2010_jun24!F70-ESA2010_mar24!F69</f>
        <v>580879</v>
      </c>
      <c r="G66" s="55">
        <f>ESA2010_jun24!G70-ESA2010_mar24!G69</f>
        <v>846702</v>
      </c>
      <c r="H66" s="55">
        <f>ESA2010_jun24!H70-ESA2010_mar24!H69</f>
        <v>1080328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1:20" ht="13.5" customHeight="1" x14ac:dyDescent="0.2">
      <c r="A67" s="84" t="s">
        <v>63</v>
      </c>
      <c r="B67" s="25">
        <f>ESA2010_jun24!B71-ESA2010_mar24!B70</f>
        <v>0</v>
      </c>
      <c r="C67" s="86">
        <f>ESA2010_jun24!C71-ESA2010_mar24!C70</f>
        <v>518.258679999999</v>
      </c>
      <c r="D67" s="175">
        <f>ESA2010_jun24!D71-ESA2010_mar24!D70</f>
        <v>753</v>
      </c>
      <c r="E67" s="28">
        <f>ESA2010_jun24!E71-ESA2010_mar24!E70</f>
        <v>613</v>
      </c>
      <c r="F67" s="28">
        <f>ESA2010_jun24!F71-ESA2010_mar24!F70</f>
        <v>543</v>
      </c>
      <c r="G67" s="55">
        <f>ESA2010_jun24!G71-ESA2010_mar24!G70</f>
        <v>620</v>
      </c>
      <c r="H67" s="55">
        <f>ESA2010_jun24!H71-ESA2010_mar24!H70</f>
        <v>594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20" ht="13.5" customHeight="1" x14ac:dyDescent="0.2">
      <c r="A68" s="24" t="s">
        <v>64</v>
      </c>
      <c r="B68" s="25">
        <f>ESA2010_jun24!B72-ESA2010_mar24!B71</f>
        <v>0</v>
      </c>
      <c r="C68" s="86">
        <f>ESA2010_jun24!C72-ESA2010_mar24!C71</f>
        <v>13487.69674699998</v>
      </c>
      <c r="D68" s="175">
        <f>ESA2010_jun24!D72-ESA2010_mar24!D71</f>
        <v>0</v>
      </c>
      <c r="E68" s="28">
        <f>ESA2010_jun24!E72-ESA2010_mar24!E71</f>
        <v>0</v>
      </c>
      <c r="F68" s="28">
        <f>ESA2010_jun24!F72-ESA2010_mar24!F71</f>
        <v>0</v>
      </c>
      <c r="G68" s="55">
        <f>ESA2010_jun24!G72-ESA2010_mar24!G71</f>
        <v>0</v>
      </c>
      <c r="H68" s="55">
        <f>ESA2010_jun24!H72-ESA2010_mar24!H71</f>
        <v>0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1:20" ht="13.5" customHeight="1" x14ac:dyDescent="0.2">
      <c r="A69" s="24" t="s">
        <v>65</v>
      </c>
      <c r="B69" s="25">
        <f>ESA2010_jun24!B73-ESA2010_mar24!B72</f>
        <v>0</v>
      </c>
      <c r="C69" s="86">
        <f>ESA2010_jun24!C73-ESA2010_mar24!C72</f>
        <v>0</v>
      </c>
      <c r="D69" s="175">
        <f>ESA2010_jun24!D73-ESA2010_mar24!D72</f>
        <v>-30577</v>
      </c>
      <c r="E69" s="28">
        <f>ESA2010_jun24!E73-ESA2010_mar24!E72</f>
        <v>-5447</v>
      </c>
      <c r="F69" s="28">
        <f>ESA2010_jun24!F73-ESA2010_mar24!F72</f>
        <v>100807</v>
      </c>
      <c r="G69" s="55">
        <f>ESA2010_jun24!G73-ESA2010_mar24!G72</f>
        <v>142804</v>
      </c>
      <c r="H69" s="55">
        <f>ESA2010_jun24!H73-ESA2010_mar24!H72</f>
        <v>159285</v>
      </c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pans="1:20" ht="13.5" customHeight="1" x14ac:dyDescent="0.2">
      <c r="A70" s="24" t="s">
        <v>66</v>
      </c>
      <c r="B70" s="25">
        <f>ESA2010_jun24!B74-ESA2010_mar24!B73</f>
        <v>0</v>
      </c>
      <c r="C70" s="86">
        <f>ESA2010_jun24!C74-ESA2010_mar24!C73</f>
        <v>0</v>
      </c>
      <c r="D70" s="175">
        <f>ESA2010_jun24!D74-ESA2010_mar24!D73</f>
        <v>-16861</v>
      </c>
      <c r="E70" s="28">
        <f>ESA2010_jun24!E74-ESA2010_mar24!E73</f>
        <v>-5658</v>
      </c>
      <c r="F70" s="28">
        <f>ESA2010_jun24!F74-ESA2010_mar24!F73</f>
        <v>38435</v>
      </c>
      <c r="G70" s="55">
        <f>ESA2010_jun24!G74-ESA2010_mar24!G73</f>
        <v>57307</v>
      </c>
      <c r="H70" s="55">
        <f>ESA2010_jun24!H74-ESA2010_mar24!H73</f>
        <v>65013</v>
      </c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1:20" ht="13.5" customHeight="1" x14ac:dyDescent="0.2">
      <c r="A71" s="24" t="s">
        <v>67</v>
      </c>
      <c r="B71" s="25">
        <f>ESA2010_jun24!B75-ESA2010_mar24!B74</f>
        <v>0</v>
      </c>
      <c r="C71" s="86">
        <f>ESA2010_jun24!C75-ESA2010_mar24!C74</f>
        <v>0</v>
      </c>
      <c r="D71" s="175">
        <f>ESA2010_jun24!D75-ESA2010_mar24!D74</f>
        <v>350</v>
      </c>
      <c r="E71" s="28">
        <f>ESA2010_jun24!E75-ESA2010_mar24!E74</f>
        <v>0</v>
      </c>
      <c r="F71" s="28">
        <f>ESA2010_jun24!F75-ESA2010_mar24!F74</f>
        <v>0</v>
      </c>
      <c r="G71" s="55">
        <f>ESA2010_jun24!G75-ESA2010_mar24!G74</f>
        <v>0</v>
      </c>
      <c r="H71" s="55">
        <f>ESA2010_jun24!H75-ESA2010_mar24!H74</f>
        <v>0</v>
      </c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pans="1:20" ht="13.5" customHeight="1" x14ac:dyDescent="0.2">
      <c r="A72" s="24" t="s">
        <v>68</v>
      </c>
      <c r="B72" s="25">
        <f>ESA2010_jun24!B76-ESA2010_mar24!B75</f>
        <v>0</v>
      </c>
      <c r="C72" s="86">
        <f>ESA2010_jun24!C76-ESA2010_mar24!C75</f>
        <v>0</v>
      </c>
      <c r="D72" s="175">
        <f>ESA2010_jun24!D76-ESA2010_mar24!D75</f>
        <v>171</v>
      </c>
      <c r="E72" s="28">
        <f>ESA2010_jun24!E76-ESA2010_mar24!E75</f>
        <v>29</v>
      </c>
      <c r="F72" s="28">
        <f>ESA2010_jun24!F76-ESA2010_mar24!F75</f>
        <v>-49</v>
      </c>
      <c r="G72" s="55">
        <f>ESA2010_jun24!G76-ESA2010_mar24!G75</f>
        <v>-11</v>
      </c>
      <c r="H72" s="55">
        <f>ESA2010_jun24!H76-ESA2010_mar24!H75</f>
        <v>-53</v>
      </c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pans="1:20" ht="14.25" customHeight="1" thickBot="1" x14ac:dyDescent="0.25">
      <c r="A73" s="89" t="s">
        <v>69</v>
      </c>
      <c r="B73" s="50">
        <f t="shared" ref="B73:F73" si="18">B57</f>
        <v>0</v>
      </c>
      <c r="C73" s="90">
        <f t="shared" si="18"/>
        <v>0</v>
      </c>
      <c r="D73" s="179">
        <f t="shared" si="18"/>
        <v>-20585</v>
      </c>
      <c r="E73" s="192">
        <f t="shared" si="18"/>
        <v>38558</v>
      </c>
      <c r="F73" s="192">
        <f t="shared" si="18"/>
        <v>173826</v>
      </c>
      <c r="G73" s="295">
        <f t="shared" ref="G73:H73" si="19">G57</f>
        <v>355216</v>
      </c>
      <c r="H73" s="295">
        <f t="shared" si="19"/>
        <v>410696</v>
      </c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pans="1:20" ht="14.25" customHeight="1" thickBot="1" x14ac:dyDescent="0.25">
      <c r="A74" s="94" t="s">
        <v>70</v>
      </c>
      <c r="B74" s="80">
        <f t="shared" ref="B74:F74" si="20">B65+B73</f>
        <v>0</v>
      </c>
      <c r="C74" s="95">
        <f t="shared" si="20"/>
        <v>222701.16570871885</v>
      </c>
      <c r="D74" s="178">
        <f t="shared" si="20"/>
        <v>298576</v>
      </c>
      <c r="E74" s="83">
        <f t="shared" si="20"/>
        <v>462848</v>
      </c>
      <c r="F74" s="83">
        <f t="shared" si="20"/>
        <v>894441</v>
      </c>
      <c r="G74" s="243">
        <f t="shared" ref="G74:H74" si="21">G65+G73</f>
        <v>1402638</v>
      </c>
      <c r="H74" s="243">
        <f t="shared" si="21"/>
        <v>1715863</v>
      </c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pans="1:20" s="96" customFormat="1" ht="13.5" customHeight="1" thickBot="1" x14ac:dyDescent="0.25">
      <c r="A75" s="97"/>
      <c r="I75" s="23"/>
      <c r="J75" s="23"/>
      <c r="K75" s="23"/>
      <c r="L75" s="23"/>
      <c r="M75" s="23"/>
      <c r="N75" s="23"/>
      <c r="O75" s="23"/>
      <c r="P75" s="23"/>
    </row>
    <row r="76" spans="1:20" ht="14.25" customHeight="1" thickBot="1" x14ac:dyDescent="0.25">
      <c r="A76" s="100" t="s">
        <v>71</v>
      </c>
      <c r="B76" s="202">
        <f t="shared" ref="B76:F76" si="22">SUM(B77:B78)</f>
        <v>0</v>
      </c>
      <c r="C76" s="102">
        <f t="shared" si="22"/>
        <v>0</v>
      </c>
      <c r="D76" s="103">
        <f t="shared" si="22"/>
        <v>1716</v>
      </c>
      <c r="E76" s="104">
        <f t="shared" si="22"/>
        <v>1918</v>
      </c>
      <c r="F76" s="104">
        <f t="shared" si="22"/>
        <v>2491</v>
      </c>
      <c r="G76" s="102">
        <f t="shared" ref="G76:H76" si="23">SUM(G77:G78)</f>
        <v>3244</v>
      </c>
      <c r="H76" s="102">
        <f t="shared" si="23"/>
        <v>4554</v>
      </c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</row>
    <row r="77" spans="1:20" ht="13.5" customHeight="1" x14ac:dyDescent="0.2">
      <c r="A77" s="110" t="s">
        <v>72</v>
      </c>
      <c r="B77" s="203">
        <f>ESA2010_jun24!B81-ESA2010_mar24!B80</f>
        <v>0</v>
      </c>
      <c r="C77" s="112">
        <f>ESA2010_jun24!C81-ESA2010_mar24!C80</f>
        <v>0</v>
      </c>
      <c r="D77" s="113">
        <f>ESA2010_jun24!D81-ESA2010_mar24!D80</f>
        <v>0</v>
      </c>
      <c r="E77" s="114">
        <f>ESA2010_jun24!E81-ESA2010_mar24!E80</f>
        <v>-226</v>
      </c>
      <c r="F77" s="114">
        <f>ESA2010_jun24!F81-ESA2010_mar24!F80</f>
        <v>672</v>
      </c>
      <c r="G77" s="112">
        <f>ESA2010_jun24!G81-ESA2010_mar24!G80</f>
        <v>1632</v>
      </c>
      <c r="H77" s="112">
        <f>ESA2010_jun24!H81-ESA2010_mar24!H80</f>
        <v>2553</v>
      </c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</row>
    <row r="78" spans="1:20" ht="14.25" customHeight="1" thickBot="1" x14ac:dyDescent="0.25">
      <c r="A78" s="117" t="s">
        <v>73</v>
      </c>
      <c r="B78" s="204">
        <f>ESA2010_jun24!B82-ESA2010_mar24!B81</f>
        <v>0</v>
      </c>
      <c r="C78" s="205">
        <f>ESA2010_jun24!C82-ESA2010_mar24!C81</f>
        <v>0</v>
      </c>
      <c r="D78" s="206">
        <f>ESA2010_jun24!D82-ESA2010_mar24!D81</f>
        <v>1716</v>
      </c>
      <c r="E78" s="204">
        <f>ESA2010_jun24!E82-ESA2010_mar24!E81</f>
        <v>2144</v>
      </c>
      <c r="F78" s="204">
        <f>ESA2010_jun24!F82-ESA2010_mar24!F81</f>
        <v>1819</v>
      </c>
      <c r="G78" s="205">
        <f>ESA2010_jun24!G82-ESA2010_mar24!G81</f>
        <v>1612</v>
      </c>
      <c r="H78" s="205">
        <f>ESA2010_jun24!H82-ESA2010_mar24!H81</f>
        <v>2001</v>
      </c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</row>
    <row r="79" spans="1:20" ht="17.25" customHeight="1" thickBot="1" x14ac:dyDescent="0.35">
      <c r="A79" s="125"/>
      <c r="B79" s="207"/>
      <c r="C79" s="207"/>
      <c r="D79" s="207"/>
      <c r="E79" s="207"/>
      <c r="F79" s="207"/>
      <c r="G79" s="207"/>
      <c r="H79" s="207"/>
      <c r="I79" s="23"/>
      <c r="J79" s="23"/>
      <c r="K79" s="23"/>
      <c r="L79" s="23"/>
      <c r="M79" s="23"/>
      <c r="N79" s="23"/>
      <c r="O79" s="23"/>
      <c r="P79" s="23"/>
    </row>
    <row r="80" spans="1:20" s="130" customFormat="1" ht="14.25" customHeight="1" thickBot="1" x14ac:dyDescent="0.25">
      <c r="A80" s="105" t="s">
        <v>74</v>
      </c>
      <c r="B80" s="136">
        <f>ESA2010_jun24!B84-ESA2010_mar24!B83</f>
        <v>0</v>
      </c>
      <c r="C80" s="132">
        <f>ESA2010_jun24!C84-ESA2010_mar24!C83</f>
        <v>0</v>
      </c>
      <c r="D80" s="133">
        <f>ESA2010_jun24!D84-ESA2010_mar24!D83</f>
        <v>30834</v>
      </c>
      <c r="E80" s="136">
        <f>ESA2010_jun24!E84-ESA2010_mar24!E83</f>
        <v>37624</v>
      </c>
      <c r="F80" s="135">
        <f>ESA2010_jun24!F84-ESA2010_mar24!F83</f>
        <v>47891</v>
      </c>
      <c r="G80" s="132">
        <f>ESA2010_jun24!G84-ESA2010_mar24!G83</f>
        <v>60795</v>
      </c>
      <c r="H80" s="132">
        <f>ESA2010_jun24!H84-ESA2010_mar24!H83</f>
        <v>65719</v>
      </c>
      <c r="I80" s="23"/>
      <c r="J80" s="23"/>
      <c r="K80" s="23"/>
      <c r="L80" s="23"/>
      <c r="M80" s="23"/>
      <c r="N80" s="23"/>
      <c r="O80" s="23"/>
      <c r="P80" s="23"/>
    </row>
    <row r="81" spans="1:16" ht="16.5" customHeight="1" thickBot="1" x14ac:dyDescent="0.35">
      <c r="A81" s="125"/>
      <c r="B81" s="230"/>
      <c r="C81" s="230"/>
      <c r="D81" s="230"/>
      <c r="E81" s="230"/>
      <c r="F81" s="230"/>
      <c r="G81" s="230"/>
      <c r="H81" s="230"/>
      <c r="I81" s="23"/>
      <c r="J81" s="23"/>
      <c r="K81" s="23"/>
      <c r="L81" s="23"/>
      <c r="M81" s="23"/>
      <c r="N81" s="23"/>
      <c r="O81" s="23"/>
      <c r="P81" s="23"/>
    </row>
    <row r="82" spans="1:16" ht="14.25" customHeight="1" thickBot="1" x14ac:dyDescent="0.25">
      <c r="A82" s="139" t="s">
        <v>75</v>
      </c>
      <c r="B82" s="208">
        <f t="shared" ref="B82:F82" si="24">SUM(B83,B86,B89)</f>
        <v>0</v>
      </c>
      <c r="C82" s="209">
        <f t="shared" si="24"/>
        <v>95984.553793399682</v>
      </c>
      <c r="D82" s="208">
        <f t="shared" si="24"/>
        <v>96790</v>
      </c>
      <c r="E82" s="210">
        <f t="shared" si="24"/>
        <v>61164</v>
      </c>
      <c r="F82" s="235">
        <f t="shared" si="24"/>
        <v>61266</v>
      </c>
      <c r="G82" s="209">
        <f t="shared" ref="G82:H82" si="25">SUM(G83,G86,G89)</f>
        <v>61228</v>
      </c>
      <c r="H82" s="209">
        <f t="shared" si="25"/>
        <v>60621</v>
      </c>
      <c r="I82" s="23"/>
      <c r="J82" s="23"/>
      <c r="K82" s="23"/>
      <c r="L82" s="23"/>
      <c r="M82" s="23"/>
      <c r="N82" s="23"/>
      <c r="O82" s="23"/>
      <c r="P82" s="23"/>
    </row>
    <row r="83" spans="1:16" ht="13.5" customHeight="1" x14ac:dyDescent="0.25">
      <c r="A83" s="53" t="s">
        <v>76</v>
      </c>
      <c r="B83" s="211">
        <f t="shared" ref="B83:F83" si="26">SUM(B84:B85)</f>
        <v>0</v>
      </c>
      <c r="C83" s="212">
        <f t="shared" si="26"/>
        <v>0</v>
      </c>
      <c r="D83" s="213">
        <f t="shared" si="26"/>
        <v>0</v>
      </c>
      <c r="E83" s="214">
        <f t="shared" si="26"/>
        <v>0</v>
      </c>
      <c r="F83" s="236">
        <f t="shared" si="26"/>
        <v>0</v>
      </c>
      <c r="G83" s="212">
        <f t="shared" ref="G83:H83" si="27">SUM(G84:G85)</f>
        <v>0</v>
      </c>
      <c r="H83" s="212">
        <f t="shared" si="27"/>
        <v>0</v>
      </c>
      <c r="I83" s="23"/>
      <c r="J83" s="23"/>
      <c r="K83" s="23"/>
      <c r="L83" s="23"/>
      <c r="M83" s="23"/>
      <c r="N83" s="23"/>
      <c r="O83" s="23"/>
      <c r="P83" s="23"/>
    </row>
    <row r="84" spans="1:16" ht="13.5" customHeight="1" x14ac:dyDescent="0.25">
      <c r="A84" s="215" t="s">
        <v>8</v>
      </c>
      <c r="B84" s="216">
        <f>ESA2010_jun24!B88-ESA2010_mar24!B87</f>
        <v>0</v>
      </c>
      <c r="C84" s="147">
        <f>ESA2010_jun24!C88-ESA2010_mar24!C87</f>
        <v>0</v>
      </c>
      <c r="D84" s="217">
        <f>ESA2010_jun24!D88-ESA2010_mar24!D87</f>
        <v>0</v>
      </c>
      <c r="E84" s="149">
        <f>ESA2010_jun24!E88-ESA2010_mar24!E87</f>
        <v>0</v>
      </c>
      <c r="F84" s="150">
        <f>ESA2010_jun24!F88-ESA2010_mar24!F87</f>
        <v>0</v>
      </c>
      <c r="G84" s="147">
        <f>ESA2010_jun24!G88-ESA2010_mar24!G87</f>
        <v>0</v>
      </c>
      <c r="H84" s="147">
        <f>ESA2010_jun24!H88-ESA2010_mar24!H87</f>
        <v>0</v>
      </c>
      <c r="I84" s="23"/>
      <c r="J84" s="23"/>
      <c r="K84" s="23"/>
      <c r="L84" s="23"/>
      <c r="M84" s="23"/>
      <c r="N84" s="23"/>
      <c r="O84" s="23"/>
      <c r="P84" s="23"/>
    </row>
    <row r="85" spans="1:16" ht="13.5" customHeight="1" x14ac:dyDescent="0.25">
      <c r="A85" s="215" t="s">
        <v>9</v>
      </c>
      <c r="B85" s="216">
        <f>ESA2010_jun24!B89-ESA2010_mar24!B88</f>
        <v>0</v>
      </c>
      <c r="C85" s="147">
        <f>ESA2010_jun24!C89-ESA2010_mar24!C88</f>
        <v>0</v>
      </c>
      <c r="D85" s="217">
        <f>ESA2010_jun24!D89-ESA2010_mar24!D88</f>
        <v>0</v>
      </c>
      <c r="E85" s="149">
        <f>ESA2010_jun24!E89-ESA2010_mar24!E88</f>
        <v>0</v>
      </c>
      <c r="F85" s="150">
        <f>ESA2010_jun24!F89-ESA2010_mar24!F88</f>
        <v>0</v>
      </c>
      <c r="G85" s="147">
        <f>ESA2010_jun24!G89-ESA2010_mar24!G88</f>
        <v>0</v>
      </c>
      <c r="H85" s="147">
        <f>ESA2010_jun24!H89-ESA2010_mar24!H88</f>
        <v>0</v>
      </c>
      <c r="I85" s="23"/>
      <c r="J85" s="23"/>
      <c r="K85" s="23"/>
      <c r="L85" s="23"/>
      <c r="M85" s="23"/>
      <c r="N85" s="23"/>
      <c r="O85" s="23"/>
      <c r="P85" s="23"/>
    </row>
    <row r="86" spans="1:16" ht="13.5" customHeight="1" x14ac:dyDescent="0.25">
      <c r="A86" s="53" t="s">
        <v>77</v>
      </c>
      <c r="B86" s="216">
        <f t="shared" ref="B86:E86" si="28">SUM(B87:B88)</f>
        <v>0</v>
      </c>
      <c r="C86" s="218">
        <f t="shared" si="28"/>
        <v>95984.553793399682</v>
      </c>
      <c r="D86" s="219">
        <f t="shared" si="28"/>
        <v>96790</v>
      </c>
      <c r="E86" s="220">
        <f t="shared" si="28"/>
        <v>61164</v>
      </c>
      <c r="F86" s="237">
        <f t="shared" ref="F86:G86" si="29">SUM(F87:F88)</f>
        <v>61266</v>
      </c>
      <c r="G86" s="218">
        <f t="shared" si="29"/>
        <v>61228</v>
      </c>
      <c r="H86" s="218">
        <f t="shared" ref="H86" si="30">SUM(H87:H88)</f>
        <v>60621</v>
      </c>
      <c r="I86" s="23"/>
      <c r="J86" s="23"/>
      <c r="K86" s="23"/>
      <c r="L86" s="23"/>
      <c r="M86" s="23"/>
      <c r="N86" s="23"/>
      <c r="O86" s="23"/>
      <c r="P86" s="23"/>
    </row>
    <row r="87" spans="1:16" ht="13.5" customHeight="1" x14ac:dyDescent="0.25">
      <c r="A87" s="215" t="s">
        <v>8</v>
      </c>
      <c r="B87" s="216">
        <f>ESA2010_jun24!B91-ESA2010_mar24!B90</f>
        <v>0</v>
      </c>
      <c r="C87" s="147">
        <f>ESA2010_jun24!C91-ESA2010_mar24!C90</f>
        <v>73040.1414283216</v>
      </c>
      <c r="D87" s="217">
        <f>ESA2010_jun24!D91-ESA2010_mar24!D90</f>
        <v>74241</v>
      </c>
      <c r="E87" s="149">
        <f>ESA2010_jun24!E91-ESA2010_mar24!E90</f>
        <v>49606</v>
      </c>
      <c r="F87" s="150">
        <f>ESA2010_jun24!F91-ESA2010_mar24!F90</f>
        <v>49958</v>
      </c>
      <c r="G87" s="147">
        <f>ESA2010_jun24!G91-ESA2010_mar24!G90</f>
        <v>50151</v>
      </c>
      <c r="H87" s="147">
        <f>ESA2010_jun24!H91-ESA2010_mar24!H90</f>
        <v>50002</v>
      </c>
      <c r="I87" s="23"/>
      <c r="J87" s="23"/>
      <c r="K87" s="23"/>
      <c r="L87" s="23"/>
      <c r="M87" s="23"/>
      <c r="N87" s="23"/>
      <c r="O87" s="23"/>
      <c r="P87" s="23"/>
    </row>
    <row r="88" spans="1:16" ht="14.25" customHeight="1" x14ac:dyDescent="0.25">
      <c r="A88" s="215" t="s">
        <v>9</v>
      </c>
      <c r="B88" s="216">
        <f>ESA2010_jun24!B92-ESA2010_mar24!B91</f>
        <v>0</v>
      </c>
      <c r="C88" s="147">
        <f>ESA2010_jun24!C92-ESA2010_mar24!C91</f>
        <v>22944.412365078082</v>
      </c>
      <c r="D88" s="217">
        <f>ESA2010_jun24!D92-ESA2010_mar24!D91</f>
        <v>22549</v>
      </c>
      <c r="E88" s="149">
        <f>ESA2010_jun24!E92-ESA2010_mar24!E91</f>
        <v>11558</v>
      </c>
      <c r="F88" s="150">
        <f>ESA2010_jun24!F92-ESA2010_mar24!F91</f>
        <v>11308</v>
      </c>
      <c r="G88" s="147">
        <f>ESA2010_jun24!G92-ESA2010_mar24!G91</f>
        <v>11077</v>
      </c>
      <c r="H88" s="147">
        <f>ESA2010_jun24!H92-ESA2010_mar24!H91</f>
        <v>10619</v>
      </c>
      <c r="I88" s="23"/>
      <c r="J88" s="23"/>
      <c r="K88" s="23"/>
      <c r="L88" s="23"/>
      <c r="M88" s="23"/>
      <c r="N88" s="23"/>
      <c r="O88" s="23"/>
      <c r="P88" s="23"/>
    </row>
    <row r="89" spans="1:16" ht="14.25" customHeight="1" x14ac:dyDescent="0.2">
      <c r="A89" s="195" t="s">
        <v>78</v>
      </c>
      <c r="B89" s="158">
        <f t="shared" ref="B89:E89" si="31">SUM(B90:B91)</f>
        <v>0</v>
      </c>
      <c r="C89" s="159">
        <f t="shared" si="31"/>
        <v>0</v>
      </c>
      <c r="D89" s="160">
        <f t="shared" si="31"/>
        <v>0</v>
      </c>
      <c r="E89" s="161">
        <f t="shared" si="31"/>
        <v>0</v>
      </c>
      <c r="F89" s="161">
        <f t="shared" ref="F89:G89" si="32">SUM(F90:F91)</f>
        <v>0</v>
      </c>
      <c r="G89" s="162">
        <f t="shared" si="32"/>
        <v>0</v>
      </c>
      <c r="H89" s="162">
        <f t="shared" ref="H89" si="33">SUM(H90:H91)</f>
        <v>0</v>
      </c>
      <c r="I89" s="23"/>
      <c r="J89" s="23"/>
      <c r="K89" s="23"/>
      <c r="L89" s="23"/>
      <c r="M89" s="23"/>
      <c r="N89" s="23"/>
      <c r="O89" s="23"/>
      <c r="P89" s="23"/>
    </row>
    <row r="90" spans="1:16" ht="14.25" customHeight="1" x14ac:dyDescent="0.2">
      <c r="A90" s="215" t="s">
        <v>8</v>
      </c>
      <c r="B90" s="152">
        <f>ESA2010_jun24!B94-ESA2010_mar24!B93</f>
        <v>0</v>
      </c>
      <c r="C90" s="153">
        <f>ESA2010_jun24!C94-ESA2010_mar24!C93</f>
        <v>0</v>
      </c>
      <c r="D90" s="154">
        <f>ESA2010_jun24!D94-ESA2010_mar24!D93</f>
        <v>0</v>
      </c>
      <c r="E90" s="154">
        <f>ESA2010_jun24!E94-ESA2010_mar24!E93</f>
        <v>0</v>
      </c>
      <c r="F90" s="224">
        <f>ESA2010_jun24!F94-ESA2010_mar24!F93</f>
        <v>0</v>
      </c>
      <c r="G90" s="153">
        <f>ESA2010_jun24!G94-ESA2010_mar24!G93</f>
        <v>0</v>
      </c>
      <c r="H90" s="153">
        <f>ESA2010_jun24!H94-ESA2010_mar24!H93</f>
        <v>0</v>
      </c>
      <c r="I90" s="23"/>
      <c r="J90" s="23"/>
      <c r="K90" s="23"/>
      <c r="L90" s="23"/>
      <c r="M90" s="23"/>
      <c r="N90" s="23"/>
      <c r="O90" s="23"/>
      <c r="P90" s="23"/>
    </row>
    <row r="91" spans="1:16" ht="14.25" customHeight="1" thickBot="1" x14ac:dyDescent="0.25">
      <c r="A91" s="164" t="s">
        <v>9</v>
      </c>
      <c r="B91" s="165">
        <f>ESA2010_jun24!B95-ESA2010_mar24!B94</f>
        <v>0</v>
      </c>
      <c r="C91" s="166">
        <f>ESA2010_jun24!C95-ESA2010_mar24!C94</f>
        <v>0</v>
      </c>
      <c r="D91" s="165">
        <f>ESA2010_jun24!D95-ESA2010_mar24!D94</f>
        <v>0</v>
      </c>
      <c r="E91" s="165">
        <f>ESA2010_jun24!E95-ESA2010_mar24!E94</f>
        <v>0</v>
      </c>
      <c r="F91" s="225">
        <f>ESA2010_jun24!F95-ESA2010_mar24!F94</f>
        <v>0</v>
      </c>
      <c r="G91" s="166">
        <f>ESA2010_jun24!G95-ESA2010_mar24!G94</f>
        <v>0</v>
      </c>
      <c r="H91" s="166">
        <f>ESA2010_jun24!H95-ESA2010_mar24!H94</f>
        <v>0</v>
      </c>
      <c r="I91" s="23"/>
      <c r="J91" s="23"/>
      <c r="K91" s="23"/>
      <c r="L91" s="23"/>
      <c r="M91" s="23"/>
      <c r="N91" s="23"/>
      <c r="O91" s="23"/>
      <c r="P91" s="23"/>
    </row>
    <row r="92" spans="1:16" ht="14.25" customHeight="1" x14ac:dyDescent="0.25">
      <c r="A92" s="221"/>
      <c r="B92" s="222"/>
      <c r="C92" s="222"/>
      <c r="D92" s="222"/>
      <c r="E92" s="222"/>
      <c r="F92" s="222"/>
      <c r="G92" s="222"/>
      <c r="H92" s="222"/>
      <c r="I92" s="23"/>
      <c r="J92" s="23"/>
      <c r="K92" s="23"/>
      <c r="L92" s="23"/>
      <c r="M92" s="23"/>
      <c r="N92" s="23"/>
    </row>
    <row r="93" spans="1:16" ht="13.5" x14ac:dyDescent="0.2">
      <c r="B93" s="229"/>
      <c r="C93" s="229"/>
      <c r="D93" s="229"/>
      <c r="E93" s="229"/>
      <c r="F93" s="229"/>
      <c r="G93" s="229"/>
      <c r="H93" s="229"/>
      <c r="I93" s="23"/>
      <c r="J93" s="23"/>
      <c r="K93" s="23"/>
      <c r="L93" s="23"/>
      <c r="M93" s="23"/>
    </row>
    <row r="94" spans="1:16" x14ac:dyDescent="0.2">
      <c r="A94" s="223"/>
      <c r="B94" s="137"/>
      <c r="C94" s="137"/>
      <c r="D94" s="137"/>
      <c r="E94" s="137"/>
      <c r="F94" s="137"/>
      <c r="G94" s="137"/>
      <c r="H94" s="137"/>
      <c r="I94" s="22"/>
      <c r="J94" s="22"/>
      <c r="K94" s="22"/>
      <c r="L94" s="22"/>
      <c r="M94" s="22"/>
    </row>
    <row r="95" spans="1:16" x14ac:dyDescent="0.2">
      <c r="B95" s="169"/>
      <c r="C95" s="169"/>
      <c r="D95" s="169"/>
      <c r="E95" s="169"/>
      <c r="F95" s="169"/>
      <c r="G95" s="169"/>
      <c r="H95" s="169"/>
    </row>
    <row r="96" spans="1:16" x14ac:dyDescent="0.2">
      <c r="B96" s="137"/>
      <c r="C96" s="137"/>
      <c r="D96" s="137"/>
      <c r="E96" s="137"/>
      <c r="F96" s="137"/>
      <c r="G96" s="137"/>
      <c r="H96" s="137"/>
    </row>
    <row r="97" spans="2:8" x14ac:dyDescent="0.2">
      <c r="B97" s="137"/>
      <c r="C97" s="137"/>
      <c r="D97" s="137"/>
      <c r="E97" s="137"/>
      <c r="F97" s="137"/>
      <c r="G97" s="137"/>
      <c r="H97" s="137"/>
    </row>
    <row r="98" spans="2:8" x14ac:dyDescent="0.2">
      <c r="B98" s="137"/>
      <c r="C98" s="137"/>
      <c r="D98" s="137"/>
      <c r="E98" s="137"/>
      <c r="F98" s="137"/>
      <c r="G98" s="137"/>
      <c r="H98" s="137"/>
    </row>
    <row r="99" spans="2:8" x14ac:dyDescent="0.2">
      <c r="B99" s="137"/>
      <c r="C99" s="137"/>
      <c r="D99" s="137"/>
      <c r="E99" s="137"/>
      <c r="F99" s="137"/>
      <c r="G99" s="137"/>
      <c r="H99" s="137"/>
    </row>
    <row r="100" spans="2:8" x14ac:dyDescent="0.2">
      <c r="B100" s="137"/>
      <c r="C100" s="137"/>
      <c r="D100" s="137"/>
      <c r="E100" s="137"/>
      <c r="F100" s="137"/>
      <c r="G100" s="137"/>
      <c r="H100" s="137"/>
    </row>
    <row r="101" spans="2:8" x14ac:dyDescent="0.2">
      <c r="B101" s="137"/>
      <c r="C101" s="137"/>
      <c r="D101" s="137"/>
      <c r="E101" s="137"/>
      <c r="F101" s="137"/>
      <c r="G101" s="137"/>
      <c r="H101" s="137"/>
    </row>
    <row r="102" spans="2:8" x14ac:dyDescent="0.2">
      <c r="B102" s="137"/>
      <c r="C102" s="137"/>
      <c r="D102" s="137"/>
      <c r="E102" s="137"/>
      <c r="F102" s="137"/>
      <c r="G102" s="137"/>
      <c r="H102" s="137"/>
    </row>
    <row r="103" spans="2:8" x14ac:dyDescent="0.2">
      <c r="B103" s="137"/>
      <c r="C103" s="137"/>
      <c r="D103" s="137"/>
      <c r="E103" s="137"/>
      <c r="F103" s="137"/>
      <c r="G103" s="137"/>
      <c r="H103" s="137"/>
    </row>
    <row r="104" spans="2:8" x14ac:dyDescent="0.2">
      <c r="B104" s="137"/>
      <c r="C104" s="137"/>
      <c r="D104" s="137"/>
      <c r="E104" s="137"/>
      <c r="F104" s="137"/>
      <c r="G104" s="137"/>
      <c r="H104" s="137"/>
    </row>
    <row r="105" spans="2:8" x14ac:dyDescent="0.2">
      <c r="B105" s="137"/>
      <c r="C105" s="137"/>
      <c r="D105" s="137"/>
      <c r="E105" s="137"/>
      <c r="F105" s="137"/>
      <c r="G105" s="137"/>
      <c r="H105" s="137"/>
    </row>
    <row r="106" spans="2:8" x14ac:dyDescent="0.2">
      <c r="B106" s="137"/>
      <c r="C106" s="137"/>
      <c r="D106" s="137"/>
      <c r="E106" s="137"/>
      <c r="F106" s="137"/>
      <c r="G106" s="137"/>
      <c r="H106" s="137"/>
    </row>
    <row r="107" spans="2:8" x14ac:dyDescent="0.2">
      <c r="B107" s="137"/>
      <c r="C107" s="137"/>
      <c r="D107" s="137"/>
      <c r="E107" s="137"/>
      <c r="F107" s="137"/>
      <c r="G107" s="137"/>
      <c r="H107" s="137"/>
    </row>
    <row r="108" spans="2:8" x14ac:dyDescent="0.2">
      <c r="B108" s="137"/>
      <c r="C108" s="137"/>
      <c r="D108" s="137"/>
      <c r="E108" s="137"/>
      <c r="F108" s="137"/>
      <c r="G108" s="137"/>
      <c r="H108" s="137"/>
    </row>
    <row r="109" spans="2:8" x14ac:dyDescent="0.2">
      <c r="B109" s="137"/>
      <c r="C109" s="137"/>
      <c r="D109" s="137"/>
      <c r="E109" s="137"/>
      <c r="F109" s="137"/>
      <c r="G109" s="137"/>
      <c r="H109" s="137"/>
    </row>
    <row r="110" spans="2:8" x14ac:dyDescent="0.2">
      <c r="B110" s="137"/>
      <c r="C110" s="137"/>
      <c r="D110" s="137"/>
      <c r="E110" s="137"/>
      <c r="F110" s="137"/>
      <c r="G110" s="137"/>
      <c r="H110" s="137"/>
    </row>
    <row r="111" spans="2:8" x14ac:dyDescent="0.2">
      <c r="B111" s="137"/>
      <c r="C111" s="137"/>
      <c r="D111" s="137"/>
      <c r="E111" s="137"/>
      <c r="F111" s="137"/>
      <c r="G111" s="137"/>
      <c r="H111" s="137"/>
    </row>
    <row r="112" spans="2:8" x14ac:dyDescent="0.2">
      <c r="B112" s="137"/>
    </row>
    <row r="113" spans="2:2" x14ac:dyDescent="0.2">
      <c r="B113" s="137"/>
    </row>
    <row r="114" spans="2:2" x14ac:dyDescent="0.2">
      <c r="B114" s="137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85"/>
  <sheetViews>
    <sheetView showGridLines="0" topLeftCell="A57" zoomScaleNormal="100" workbookViewId="0">
      <selection activeCell="B83" sqref="B83:H83"/>
    </sheetView>
  </sheetViews>
  <sheetFormatPr defaultColWidth="9.140625" defaultRowHeight="13.5" customHeight="1" x14ac:dyDescent="0.2"/>
  <cols>
    <col min="1" max="1" width="43.5703125" style="1" customWidth="1"/>
    <col min="2" max="8" width="12.5703125" style="2" customWidth="1"/>
    <col min="9" max="16384" width="9.140625" style="1"/>
  </cols>
  <sheetData>
    <row r="1" spans="1:14" ht="15.75" customHeight="1" x14ac:dyDescent="0.25">
      <c r="A1" s="4" t="s">
        <v>99</v>
      </c>
      <c r="B1" s="5"/>
      <c r="C1" s="5"/>
      <c r="D1" s="5"/>
      <c r="E1" s="5"/>
      <c r="F1" s="5"/>
      <c r="G1" s="5"/>
      <c r="H1" s="5"/>
    </row>
    <row r="2" spans="1:14" ht="14.25" customHeight="1" thickBot="1" x14ac:dyDescent="0.3">
      <c r="A2" s="6" t="s">
        <v>0</v>
      </c>
      <c r="B2" s="7"/>
      <c r="C2" s="7"/>
      <c r="D2" s="7"/>
      <c r="E2" s="7"/>
      <c r="F2" s="7"/>
      <c r="G2" s="7"/>
      <c r="H2" s="7"/>
    </row>
    <row r="3" spans="1:14" ht="13.5" customHeight="1" thickBot="1" x14ac:dyDescent="0.25">
      <c r="A3" s="11" t="s">
        <v>1</v>
      </c>
      <c r="B3" s="9" t="s">
        <v>2</v>
      </c>
      <c r="C3" s="349" t="s">
        <v>3</v>
      </c>
      <c r="D3" s="363" t="s">
        <v>4</v>
      </c>
      <c r="E3" s="364"/>
      <c r="F3" s="364"/>
      <c r="G3" s="364"/>
      <c r="H3" s="365"/>
    </row>
    <row r="4" spans="1:14" ht="14.25" customHeight="1" thickBot="1" x14ac:dyDescent="0.25">
      <c r="A4" s="12"/>
      <c r="B4" s="13">
        <v>2022</v>
      </c>
      <c r="C4" s="15">
        <v>2023</v>
      </c>
      <c r="D4" s="355">
        <v>2024</v>
      </c>
      <c r="E4" s="325">
        <v>2025</v>
      </c>
      <c r="F4" s="325">
        <v>2026</v>
      </c>
      <c r="G4" s="341">
        <v>2027</v>
      </c>
      <c r="H4" s="353">
        <v>2028</v>
      </c>
    </row>
    <row r="5" spans="1:14" ht="13.5" customHeight="1" x14ac:dyDescent="0.2">
      <c r="A5" s="16" t="s">
        <v>5</v>
      </c>
      <c r="B5" s="201">
        <f>B6+B12+B16</f>
        <v>8359144.9554199995</v>
      </c>
      <c r="C5" s="20">
        <f t="shared" ref="C5:H5" si="0">C6+C12+C16</f>
        <v>9317837.455859717</v>
      </c>
      <c r="D5" s="201">
        <f t="shared" si="0"/>
        <v>9818594</v>
      </c>
      <c r="E5" s="20">
        <f t="shared" si="0"/>
        <v>10513202</v>
      </c>
      <c r="F5" s="20">
        <f t="shared" si="0"/>
        <v>10980867</v>
      </c>
      <c r="G5" s="290">
        <f t="shared" si="0"/>
        <v>11493492</v>
      </c>
      <c r="H5" s="18">
        <f t="shared" si="0"/>
        <v>12046077</v>
      </c>
      <c r="I5" s="22"/>
      <c r="J5" s="22"/>
      <c r="K5" s="22"/>
      <c r="L5" s="22"/>
      <c r="M5" s="22"/>
      <c r="N5" s="23"/>
    </row>
    <row r="6" spans="1:14" ht="13.5" customHeight="1" x14ac:dyDescent="0.2">
      <c r="A6" s="24" t="s">
        <v>6</v>
      </c>
      <c r="B6" s="175">
        <f t="shared" ref="B6:H6" si="1">B7+B8</f>
        <v>4125684.1419600002</v>
      </c>
      <c r="C6" s="28">
        <f t="shared" si="1"/>
        <v>4624015.6641897177</v>
      </c>
      <c r="D6" s="175">
        <f t="shared" si="1"/>
        <v>4730250</v>
      </c>
      <c r="E6" s="28">
        <f t="shared" si="1"/>
        <v>5100752</v>
      </c>
      <c r="F6" s="28">
        <f t="shared" si="1"/>
        <v>5342575</v>
      </c>
      <c r="G6" s="55">
        <f t="shared" si="1"/>
        <v>5609769</v>
      </c>
      <c r="H6" s="26">
        <f t="shared" si="1"/>
        <v>5918695</v>
      </c>
      <c r="I6" s="22"/>
      <c r="J6" s="22"/>
      <c r="K6" s="22"/>
      <c r="L6" s="22"/>
      <c r="M6" s="22"/>
      <c r="N6" s="23"/>
    </row>
    <row r="7" spans="1:14" ht="13.5" customHeight="1" x14ac:dyDescent="0.2">
      <c r="A7" s="29" t="s">
        <v>8</v>
      </c>
      <c r="B7" s="354">
        <v>3967510.5436400003</v>
      </c>
      <c r="C7" s="34">
        <v>4435812.6161412867</v>
      </c>
      <c r="D7" s="30">
        <v>4527450</v>
      </c>
      <c r="E7" s="34">
        <v>4889928</v>
      </c>
      <c r="F7" s="34">
        <v>5121530</v>
      </c>
      <c r="G7" s="33">
        <v>5380375</v>
      </c>
      <c r="H7" s="35">
        <v>5676488</v>
      </c>
      <c r="I7" s="22"/>
      <c r="J7" s="22"/>
      <c r="K7" s="22"/>
      <c r="L7" s="22"/>
      <c r="M7" s="22"/>
      <c r="N7" s="23"/>
    </row>
    <row r="8" spans="1:14" ht="13.5" customHeight="1" x14ac:dyDescent="0.2">
      <c r="A8" s="29" t="s">
        <v>9</v>
      </c>
      <c r="B8" s="354">
        <v>158173.59831999996</v>
      </c>
      <c r="C8" s="34">
        <v>188203.04804843114</v>
      </c>
      <c r="D8" s="30">
        <v>202800</v>
      </c>
      <c r="E8" s="34">
        <v>210824</v>
      </c>
      <c r="F8" s="34">
        <v>221045</v>
      </c>
      <c r="G8" s="33">
        <v>229394</v>
      </c>
      <c r="H8" s="35">
        <v>242207</v>
      </c>
      <c r="I8" s="22"/>
      <c r="J8" s="22"/>
      <c r="K8" s="22"/>
      <c r="L8" s="22"/>
      <c r="M8" s="22"/>
      <c r="N8" s="23"/>
    </row>
    <row r="9" spans="1:14" ht="13.5" customHeight="1" x14ac:dyDescent="0.2">
      <c r="A9" s="36" t="s">
        <v>10</v>
      </c>
      <c r="B9" s="354">
        <v>524915.69833999989</v>
      </c>
      <c r="C9" s="34">
        <v>1101763.9406016346</v>
      </c>
      <c r="D9" s="30">
        <v>1223158</v>
      </c>
      <c r="E9" s="34">
        <v>1083678</v>
      </c>
      <c r="F9" s="34">
        <v>938488</v>
      </c>
      <c r="G9" s="33">
        <v>988596</v>
      </c>
      <c r="H9" s="35">
        <v>1007394</v>
      </c>
      <c r="I9" s="22"/>
      <c r="J9" s="22"/>
      <c r="K9" s="22"/>
      <c r="L9" s="22"/>
      <c r="M9" s="22"/>
      <c r="N9" s="23"/>
    </row>
    <row r="10" spans="1:14" ht="13.5" customHeight="1" x14ac:dyDescent="0.2">
      <c r="A10" s="36" t="s">
        <v>11</v>
      </c>
      <c r="B10" s="354">
        <v>2520537.9274300002</v>
      </c>
      <c r="C10" s="34">
        <v>2465576.2092096582</v>
      </c>
      <c r="D10" s="30">
        <v>2454964</v>
      </c>
      <c r="E10" s="34">
        <v>2811952</v>
      </c>
      <c r="F10" s="34">
        <v>3082861</v>
      </c>
      <c r="G10" s="33">
        <v>3234821</v>
      </c>
      <c r="H10" s="35">
        <v>3437911</v>
      </c>
      <c r="I10" s="22"/>
      <c r="J10" s="22"/>
      <c r="K10" s="22"/>
      <c r="L10" s="22"/>
      <c r="M10" s="22"/>
      <c r="N10" s="23"/>
    </row>
    <row r="11" spans="1:14" ht="13.5" customHeight="1" x14ac:dyDescent="0.2">
      <c r="A11" s="36" t="s">
        <v>12</v>
      </c>
      <c r="B11" s="354">
        <v>1080230.5161900001</v>
      </c>
      <c r="C11" s="34">
        <v>1056675.514378425</v>
      </c>
      <c r="D11" s="30">
        <v>1052128</v>
      </c>
      <c r="E11" s="34">
        <v>1205122</v>
      </c>
      <c r="F11" s="34">
        <v>1321226</v>
      </c>
      <c r="G11" s="33">
        <v>1386352</v>
      </c>
      <c r="H11" s="35">
        <v>1473390</v>
      </c>
      <c r="I11" s="22"/>
      <c r="J11" s="22"/>
      <c r="K11" s="22"/>
      <c r="L11" s="22"/>
      <c r="M11" s="22"/>
      <c r="N11" s="23"/>
    </row>
    <row r="12" spans="1:14" ht="13.5" customHeight="1" x14ac:dyDescent="0.2">
      <c r="A12" s="24" t="s">
        <v>13</v>
      </c>
      <c r="B12" s="354">
        <v>3918696.6663099998</v>
      </c>
      <c r="C12" s="34">
        <v>4263247.4600599995</v>
      </c>
      <c r="D12" s="30">
        <v>4618356</v>
      </c>
      <c r="E12" s="34">
        <v>4933003</v>
      </c>
      <c r="F12" s="34">
        <v>5155697</v>
      </c>
      <c r="G12" s="33">
        <v>5344963</v>
      </c>
      <c r="H12" s="35">
        <v>5563914</v>
      </c>
      <c r="I12" s="22"/>
      <c r="J12" s="22"/>
      <c r="K12" s="22"/>
      <c r="L12" s="22"/>
      <c r="M12" s="22"/>
      <c r="N12" s="23"/>
    </row>
    <row r="13" spans="1:14" ht="13.5" customHeight="1" x14ac:dyDescent="0.2">
      <c r="A13" s="24" t="s">
        <v>10</v>
      </c>
      <c r="B13" s="354">
        <v>3918696.6663099998</v>
      </c>
      <c r="C13" s="287">
        <v>3937449.4600599995</v>
      </c>
      <c r="D13" s="354">
        <v>4280433</v>
      </c>
      <c r="E13" s="34">
        <v>4933003</v>
      </c>
      <c r="F13" s="34">
        <v>5155697</v>
      </c>
      <c r="G13" s="33">
        <v>5344963</v>
      </c>
      <c r="H13" s="35">
        <v>5563914</v>
      </c>
      <c r="I13" s="22"/>
      <c r="J13" s="22"/>
      <c r="K13" s="22"/>
      <c r="L13" s="22"/>
      <c r="M13" s="22"/>
      <c r="N13" s="23"/>
    </row>
    <row r="14" spans="1:14" ht="13.5" customHeight="1" x14ac:dyDescent="0.2">
      <c r="A14" s="24" t="s">
        <v>11</v>
      </c>
      <c r="B14" s="354">
        <v>0</v>
      </c>
      <c r="C14" s="287">
        <v>228059</v>
      </c>
      <c r="D14" s="354">
        <v>236546</v>
      </c>
      <c r="E14" s="34">
        <v>0</v>
      </c>
      <c r="F14" s="34">
        <v>0</v>
      </c>
      <c r="G14" s="33">
        <v>0</v>
      </c>
      <c r="H14" s="35">
        <v>0</v>
      </c>
      <c r="I14" s="22"/>
      <c r="J14" s="22"/>
      <c r="K14" s="22"/>
      <c r="L14" s="22"/>
      <c r="M14" s="22"/>
      <c r="N14" s="23"/>
    </row>
    <row r="15" spans="1:14" ht="13.5" customHeight="1" x14ac:dyDescent="0.2">
      <c r="A15" s="24" t="s">
        <v>12</v>
      </c>
      <c r="B15" s="354">
        <v>0</v>
      </c>
      <c r="C15" s="287">
        <v>97739</v>
      </c>
      <c r="D15" s="354">
        <v>101377</v>
      </c>
      <c r="E15" s="34">
        <v>0</v>
      </c>
      <c r="F15" s="34">
        <v>0</v>
      </c>
      <c r="G15" s="33">
        <v>0</v>
      </c>
      <c r="H15" s="35">
        <v>0</v>
      </c>
      <c r="I15" s="22"/>
      <c r="J15" s="22"/>
      <c r="K15" s="22"/>
      <c r="L15" s="22"/>
      <c r="M15" s="22"/>
      <c r="N15" s="23"/>
    </row>
    <row r="16" spans="1:14" ht="13.5" customHeight="1" x14ac:dyDescent="0.2">
      <c r="A16" s="24" t="s">
        <v>15</v>
      </c>
      <c r="B16" s="175">
        <v>314764.14714999998</v>
      </c>
      <c r="C16" s="40">
        <v>430574.33160999999</v>
      </c>
      <c r="D16" s="177">
        <v>469988</v>
      </c>
      <c r="E16" s="28">
        <v>479447</v>
      </c>
      <c r="F16" s="28">
        <v>482595</v>
      </c>
      <c r="G16" s="55">
        <v>538760</v>
      </c>
      <c r="H16" s="26">
        <v>563468</v>
      </c>
      <c r="I16" s="22"/>
      <c r="J16" s="22"/>
      <c r="K16" s="22"/>
      <c r="L16" s="22"/>
      <c r="M16" s="22"/>
      <c r="N16" s="23"/>
    </row>
    <row r="17" spans="1:14" ht="13.5" customHeight="1" x14ac:dyDescent="0.2">
      <c r="A17" s="41" t="s">
        <v>16</v>
      </c>
      <c r="B17" s="176">
        <f t="shared" ref="B17:H17" si="2">B18+B19</f>
        <v>10971856.990050003</v>
      </c>
      <c r="C17" s="45">
        <f t="shared" si="2"/>
        <v>12399810.186149999</v>
      </c>
      <c r="D17" s="176">
        <f t="shared" si="2"/>
        <v>12696963</v>
      </c>
      <c r="E17" s="45">
        <f t="shared" si="2"/>
        <v>13468089</v>
      </c>
      <c r="F17" s="45">
        <f t="shared" si="2"/>
        <v>13722470</v>
      </c>
      <c r="G17" s="291">
        <f t="shared" si="2"/>
        <v>13818795</v>
      </c>
      <c r="H17" s="43">
        <f t="shared" si="2"/>
        <v>14306165</v>
      </c>
      <c r="I17" s="22"/>
      <c r="J17" s="22"/>
      <c r="K17" s="22"/>
      <c r="L17" s="22"/>
      <c r="M17" s="22"/>
      <c r="N17" s="23"/>
    </row>
    <row r="18" spans="1:14" ht="13.5" customHeight="1" x14ac:dyDescent="0.2">
      <c r="A18" s="24" t="s">
        <v>17</v>
      </c>
      <c r="B18" s="177">
        <v>8440843.1460500024</v>
      </c>
      <c r="C18" s="28">
        <v>9799763.4812499993</v>
      </c>
      <c r="D18" s="177">
        <v>9961846</v>
      </c>
      <c r="E18" s="40">
        <v>10605392</v>
      </c>
      <c r="F18" s="28">
        <v>10832667</v>
      </c>
      <c r="G18" s="55">
        <v>10904227</v>
      </c>
      <c r="H18" s="26">
        <v>11355487</v>
      </c>
      <c r="I18" s="22"/>
      <c r="J18" s="22"/>
      <c r="K18" s="22"/>
      <c r="L18" s="22"/>
      <c r="M18" s="22"/>
      <c r="N18" s="23"/>
    </row>
    <row r="19" spans="1:14" ht="13.5" customHeight="1" x14ac:dyDescent="0.2">
      <c r="A19" s="24" t="s">
        <v>18</v>
      </c>
      <c r="B19" s="175">
        <f t="shared" ref="B19:G19" si="3">SUM(B20:B27)</f>
        <v>2531013.8439999996</v>
      </c>
      <c r="C19" s="28">
        <f t="shared" si="3"/>
        <v>2600046.7049000002</v>
      </c>
      <c r="D19" s="30">
        <f t="shared" si="3"/>
        <v>2735117</v>
      </c>
      <c r="E19" s="33">
        <f t="shared" si="3"/>
        <v>2862697</v>
      </c>
      <c r="F19" s="28">
        <f t="shared" si="3"/>
        <v>2889803</v>
      </c>
      <c r="G19" s="55">
        <f t="shared" si="3"/>
        <v>2914568</v>
      </c>
      <c r="H19" s="26">
        <f t="shared" ref="H19" si="4">SUM(H20:H27)</f>
        <v>2950678</v>
      </c>
      <c r="I19" s="22"/>
      <c r="J19" s="22"/>
      <c r="K19" s="22"/>
      <c r="L19" s="22"/>
      <c r="M19" s="22"/>
      <c r="N19" s="23"/>
    </row>
    <row r="20" spans="1:14" ht="13.5" customHeight="1" x14ac:dyDescent="0.2">
      <c r="A20" s="29" t="s">
        <v>19</v>
      </c>
      <c r="B20" s="177">
        <v>1294143.4468799999</v>
      </c>
      <c r="C20" s="28">
        <v>1315052.5247499999</v>
      </c>
      <c r="D20" s="177">
        <v>1338097</v>
      </c>
      <c r="E20" s="40">
        <v>1376345</v>
      </c>
      <c r="F20" s="28">
        <v>1404173</v>
      </c>
      <c r="G20" s="55">
        <v>1424384</v>
      </c>
      <c r="H20" s="26">
        <v>1451624</v>
      </c>
      <c r="I20" s="22"/>
      <c r="J20" s="22"/>
      <c r="K20" s="22"/>
      <c r="L20" s="22"/>
      <c r="M20" s="22"/>
      <c r="N20" s="23"/>
    </row>
    <row r="21" spans="1:14" ht="13.5" customHeight="1" x14ac:dyDescent="0.2">
      <c r="A21" s="29" t="s">
        <v>20</v>
      </c>
      <c r="B21" s="177">
        <v>237907.41753999997</v>
      </c>
      <c r="C21" s="28">
        <v>256028.68348000001</v>
      </c>
      <c r="D21" s="177">
        <v>281987</v>
      </c>
      <c r="E21" s="40">
        <v>310060</v>
      </c>
      <c r="F21" s="28">
        <v>311078</v>
      </c>
      <c r="G21" s="55">
        <v>311681</v>
      </c>
      <c r="H21" s="26">
        <v>312616</v>
      </c>
      <c r="I21" s="22"/>
      <c r="J21" s="22"/>
      <c r="K21" s="22"/>
      <c r="L21" s="22"/>
      <c r="M21" s="22"/>
      <c r="N21" s="23"/>
    </row>
    <row r="22" spans="1:14" ht="13.5" customHeight="1" x14ac:dyDescent="0.2">
      <c r="A22" s="29" t="s">
        <v>21</v>
      </c>
      <c r="B22" s="177">
        <v>56343.800469999995</v>
      </c>
      <c r="C22" s="28">
        <v>52897.642440000011</v>
      </c>
      <c r="D22" s="177">
        <v>53901</v>
      </c>
      <c r="E22" s="40">
        <v>54212</v>
      </c>
      <c r="F22" s="28">
        <v>54342</v>
      </c>
      <c r="G22" s="55">
        <v>54354</v>
      </c>
      <c r="H22" s="26">
        <v>54441</v>
      </c>
      <c r="I22" s="22"/>
      <c r="J22" s="22"/>
      <c r="K22" s="22"/>
      <c r="L22" s="22"/>
      <c r="M22" s="22"/>
      <c r="N22" s="23"/>
    </row>
    <row r="23" spans="1:14" ht="13.5" customHeight="1" x14ac:dyDescent="0.2">
      <c r="A23" s="29" t="s">
        <v>22</v>
      </c>
      <c r="B23" s="177">
        <v>5219.6114199999993</v>
      </c>
      <c r="C23" s="28">
        <v>5068.7261299999991</v>
      </c>
      <c r="D23" s="177">
        <v>5152</v>
      </c>
      <c r="E23" s="40">
        <v>5167</v>
      </c>
      <c r="F23" s="28">
        <v>5166</v>
      </c>
      <c r="G23" s="55">
        <v>5154</v>
      </c>
      <c r="H23" s="26">
        <v>5149</v>
      </c>
      <c r="I23" s="22"/>
      <c r="J23" s="22"/>
      <c r="K23" s="22"/>
      <c r="L23" s="22"/>
      <c r="M23" s="22"/>
      <c r="N23" s="23"/>
    </row>
    <row r="24" spans="1:14" ht="13.5" customHeight="1" x14ac:dyDescent="0.2">
      <c r="A24" s="29" t="s">
        <v>23</v>
      </c>
      <c r="B24" s="177">
        <v>901197.60029999982</v>
      </c>
      <c r="C24" s="28">
        <v>936552.02467999991</v>
      </c>
      <c r="D24" s="177">
        <v>1020851</v>
      </c>
      <c r="E24" s="40">
        <v>1081082</v>
      </c>
      <c r="F24" s="28">
        <v>1078614</v>
      </c>
      <c r="G24" s="55">
        <v>1082033</v>
      </c>
      <c r="H24" s="26">
        <v>1089295</v>
      </c>
      <c r="I24" s="22"/>
      <c r="J24" s="22"/>
      <c r="K24" s="22"/>
      <c r="L24" s="22"/>
      <c r="M24" s="22"/>
      <c r="N24" s="23"/>
    </row>
    <row r="25" spans="1:14" ht="13.5" customHeight="1" x14ac:dyDescent="0.2">
      <c r="A25" s="29" t="s">
        <v>24</v>
      </c>
      <c r="B25" s="177">
        <v>11597.070300000001</v>
      </c>
      <c r="C25" s="28">
        <v>13138.471909999998</v>
      </c>
      <c r="D25" s="177">
        <v>13387</v>
      </c>
      <c r="E25" s="40">
        <v>13643</v>
      </c>
      <c r="F25" s="28">
        <v>13856</v>
      </c>
      <c r="G25" s="55">
        <v>14043</v>
      </c>
      <c r="H25" s="26">
        <v>14250</v>
      </c>
      <c r="I25" s="22"/>
      <c r="J25" s="22"/>
      <c r="K25" s="22"/>
      <c r="L25" s="22"/>
      <c r="M25" s="22"/>
      <c r="N25" s="23"/>
    </row>
    <row r="26" spans="1:14" ht="13.5" customHeight="1" x14ac:dyDescent="0.2">
      <c r="A26" s="29" t="s">
        <v>25</v>
      </c>
      <c r="B26" s="177">
        <v>24343.003249999998</v>
      </c>
      <c r="C26" s="28">
        <v>21109.318210000005</v>
      </c>
      <c r="D26" s="177">
        <v>21568</v>
      </c>
      <c r="E26" s="40">
        <v>22037</v>
      </c>
      <c r="F26" s="28">
        <v>22442</v>
      </c>
      <c r="G26" s="55">
        <v>22804</v>
      </c>
      <c r="H26" s="26">
        <v>23203</v>
      </c>
      <c r="I26" s="22"/>
      <c r="J26" s="22"/>
      <c r="K26" s="22"/>
      <c r="L26" s="22"/>
      <c r="M26" s="22"/>
      <c r="N26" s="23"/>
    </row>
    <row r="27" spans="1:14" ht="13.5" customHeight="1" x14ac:dyDescent="0.2">
      <c r="A27" s="29" t="s">
        <v>26</v>
      </c>
      <c r="B27" s="177">
        <v>261.89383999999995</v>
      </c>
      <c r="C27" s="28">
        <v>199.31329999999997</v>
      </c>
      <c r="D27" s="177">
        <v>174</v>
      </c>
      <c r="E27" s="40">
        <v>151</v>
      </c>
      <c r="F27" s="28">
        <v>132</v>
      </c>
      <c r="G27" s="55">
        <v>115</v>
      </c>
      <c r="H27" s="26">
        <v>100</v>
      </c>
      <c r="I27" s="22"/>
      <c r="J27" s="22"/>
      <c r="K27" s="22"/>
      <c r="L27" s="22"/>
      <c r="M27" s="22"/>
      <c r="N27" s="23"/>
    </row>
    <row r="28" spans="1:14" ht="13.5" customHeight="1" x14ac:dyDescent="0.2">
      <c r="A28" s="41" t="s">
        <v>27</v>
      </c>
      <c r="B28" s="176">
        <f t="shared" ref="B28:H28" si="5">SUM(B29:B32)</f>
        <v>39847.674830000004</v>
      </c>
      <c r="C28" s="45">
        <f t="shared" si="5"/>
        <v>37916.567119999992</v>
      </c>
      <c r="D28" s="176">
        <f t="shared" si="5"/>
        <v>35110</v>
      </c>
      <c r="E28" s="45">
        <f t="shared" si="5"/>
        <v>39376</v>
      </c>
      <c r="F28" s="45">
        <f t="shared" si="5"/>
        <v>41909</v>
      </c>
      <c r="G28" s="291">
        <f t="shared" si="5"/>
        <v>44402</v>
      </c>
      <c r="H28" s="43">
        <f t="shared" si="5"/>
        <v>46892</v>
      </c>
      <c r="I28" s="22"/>
      <c r="J28" s="22"/>
      <c r="K28" s="22"/>
      <c r="L28" s="22"/>
      <c r="M28" s="22"/>
      <c r="N28" s="23"/>
    </row>
    <row r="29" spans="1:14" ht="13.5" customHeight="1" x14ac:dyDescent="0.2">
      <c r="A29" s="24" t="s">
        <v>28</v>
      </c>
      <c r="B29" s="177">
        <v>21.53632</v>
      </c>
      <c r="C29" s="28">
        <v>12.173110000000001</v>
      </c>
      <c r="D29" s="177">
        <v>0</v>
      </c>
      <c r="E29" s="40">
        <v>0</v>
      </c>
      <c r="F29" s="28">
        <v>0</v>
      </c>
      <c r="G29" s="55">
        <v>0</v>
      </c>
      <c r="H29" s="26">
        <v>0</v>
      </c>
      <c r="I29" s="22"/>
      <c r="J29" s="22"/>
      <c r="K29" s="22"/>
      <c r="L29" s="22"/>
      <c r="M29" s="22"/>
      <c r="N29" s="23"/>
    </row>
    <row r="30" spans="1:14" ht="13.5" customHeight="1" x14ac:dyDescent="0.2">
      <c r="A30" s="24" t="s">
        <v>29</v>
      </c>
      <c r="B30" s="177">
        <v>7.4841899999999999</v>
      </c>
      <c r="C30" s="28">
        <v>0.29043000000000002</v>
      </c>
      <c r="D30" s="177">
        <v>0</v>
      </c>
      <c r="E30" s="40">
        <v>0</v>
      </c>
      <c r="F30" s="28">
        <v>0</v>
      </c>
      <c r="G30" s="55">
        <v>0</v>
      </c>
      <c r="H30" s="26">
        <v>0</v>
      </c>
      <c r="I30" s="22"/>
      <c r="J30" s="22"/>
      <c r="K30" s="22"/>
      <c r="L30" s="22"/>
      <c r="M30" s="22"/>
      <c r="N30" s="23"/>
    </row>
    <row r="31" spans="1:14" ht="13.5" customHeight="1" x14ac:dyDescent="0.2">
      <c r="A31" s="24" t="s">
        <v>30</v>
      </c>
      <c r="B31" s="177">
        <v>39818.654320000001</v>
      </c>
      <c r="C31" s="28">
        <v>37904.103579999995</v>
      </c>
      <c r="D31" s="177">
        <v>35110</v>
      </c>
      <c r="E31" s="40">
        <v>39376</v>
      </c>
      <c r="F31" s="28">
        <v>41909</v>
      </c>
      <c r="G31" s="55">
        <v>44402</v>
      </c>
      <c r="H31" s="26">
        <v>46892</v>
      </c>
      <c r="I31" s="22"/>
      <c r="J31" s="22"/>
      <c r="K31" s="22"/>
      <c r="L31" s="22"/>
      <c r="M31" s="22"/>
      <c r="N31" s="23"/>
    </row>
    <row r="32" spans="1:14" ht="13.5" customHeight="1" x14ac:dyDescent="0.2">
      <c r="A32" s="24" t="s">
        <v>31</v>
      </c>
      <c r="B32" s="177">
        <v>0</v>
      </c>
      <c r="C32" s="28">
        <v>0</v>
      </c>
      <c r="D32" s="177">
        <v>0</v>
      </c>
      <c r="E32" s="40">
        <v>0</v>
      </c>
      <c r="F32" s="28">
        <v>0</v>
      </c>
      <c r="G32" s="55">
        <v>0</v>
      </c>
      <c r="H32" s="26">
        <v>0</v>
      </c>
      <c r="I32" s="22"/>
      <c r="J32" s="22"/>
      <c r="K32" s="22"/>
      <c r="L32" s="22"/>
      <c r="M32" s="22"/>
      <c r="N32" s="23"/>
    </row>
    <row r="33" spans="1:14" ht="13.5" customHeight="1" x14ac:dyDescent="0.2">
      <c r="A33" s="41" t="s">
        <v>32</v>
      </c>
      <c r="B33" s="176">
        <f t="shared" ref="B33:H33" si="6">SUM(B34:B35)</f>
        <v>714845.81651000003</v>
      </c>
      <c r="C33" s="45">
        <f t="shared" si="6"/>
        <v>791189.0454200001</v>
      </c>
      <c r="D33" s="176">
        <f t="shared" si="6"/>
        <v>970682</v>
      </c>
      <c r="E33" s="45">
        <f t="shared" si="6"/>
        <v>994311</v>
      </c>
      <c r="F33" s="45">
        <f t="shared" si="6"/>
        <v>1020540</v>
      </c>
      <c r="G33" s="291">
        <f t="shared" si="6"/>
        <v>1045785</v>
      </c>
      <c r="H33" s="43">
        <f t="shared" si="6"/>
        <v>1068582</v>
      </c>
      <c r="I33" s="22"/>
      <c r="J33" s="22"/>
      <c r="K33" s="22"/>
      <c r="L33" s="22"/>
      <c r="M33" s="22"/>
      <c r="N33" s="23"/>
    </row>
    <row r="34" spans="1:14" ht="13.5" customHeight="1" x14ac:dyDescent="0.2">
      <c r="A34" s="24" t="s">
        <v>33</v>
      </c>
      <c r="B34" s="177">
        <v>456735.76896000002</v>
      </c>
      <c r="C34" s="28">
        <v>496602.23708000005</v>
      </c>
      <c r="D34" s="177">
        <v>623887</v>
      </c>
      <c r="E34" s="40">
        <v>634053</v>
      </c>
      <c r="F34" s="28">
        <v>649126</v>
      </c>
      <c r="G34" s="55">
        <v>664860</v>
      </c>
      <c r="H34" s="26">
        <v>675938</v>
      </c>
      <c r="I34" s="22"/>
      <c r="J34" s="22"/>
      <c r="K34" s="22"/>
      <c r="L34" s="22"/>
      <c r="M34" s="22"/>
      <c r="N34" s="23"/>
    </row>
    <row r="35" spans="1:14" ht="13.5" customHeight="1" x14ac:dyDescent="0.2">
      <c r="A35" s="24" t="s">
        <v>34</v>
      </c>
      <c r="B35" s="177">
        <v>258110.04755000002</v>
      </c>
      <c r="C35" s="28">
        <v>294586.80833999999</v>
      </c>
      <c r="D35" s="177">
        <v>346795</v>
      </c>
      <c r="E35" s="40">
        <v>360258</v>
      </c>
      <c r="F35" s="28">
        <v>371414</v>
      </c>
      <c r="G35" s="55">
        <v>380925</v>
      </c>
      <c r="H35" s="26">
        <v>392644</v>
      </c>
      <c r="I35" s="22"/>
      <c r="J35" s="22"/>
      <c r="K35" s="22"/>
      <c r="L35" s="22"/>
      <c r="M35" s="22"/>
      <c r="N35" s="23"/>
    </row>
    <row r="36" spans="1:14" ht="13.5" customHeight="1" x14ac:dyDescent="0.2">
      <c r="A36" s="41" t="s">
        <v>36</v>
      </c>
      <c r="B36" s="176">
        <f t="shared" ref="B36:H36" si="7">SUM(B37:B44,B47:B51)</f>
        <v>977753.24118999997</v>
      </c>
      <c r="C36" s="45">
        <f t="shared" si="7"/>
        <v>891792.58131156454</v>
      </c>
      <c r="D36" s="176">
        <f t="shared" si="7"/>
        <v>983039</v>
      </c>
      <c r="E36" s="45">
        <f t="shared" si="7"/>
        <v>750792</v>
      </c>
      <c r="F36" s="45">
        <f t="shared" si="7"/>
        <v>712311</v>
      </c>
      <c r="G36" s="291">
        <f t="shared" si="7"/>
        <v>665302</v>
      </c>
      <c r="H36" s="43">
        <f t="shared" si="7"/>
        <v>528979</v>
      </c>
      <c r="I36" s="22"/>
      <c r="J36" s="22"/>
      <c r="K36" s="22"/>
      <c r="L36" s="22"/>
      <c r="M36" s="22"/>
      <c r="N36" s="23"/>
    </row>
    <row r="37" spans="1:14" ht="13.5" customHeight="1" x14ac:dyDescent="0.2">
      <c r="A37" s="53" t="s">
        <v>38</v>
      </c>
      <c r="B37" s="177">
        <v>0</v>
      </c>
      <c r="C37" s="28">
        <v>0</v>
      </c>
      <c r="D37" s="177">
        <v>0</v>
      </c>
      <c r="E37" s="40">
        <v>0</v>
      </c>
      <c r="F37" s="28">
        <v>0</v>
      </c>
      <c r="G37" s="55">
        <v>0</v>
      </c>
      <c r="H37" s="26">
        <v>0</v>
      </c>
      <c r="I37" s="22"/>
      <c r="J37" s="22"/>
      <c r="K37" s="22"/>
      <c r="L37" s="22"/>
      <c r="M37" s="22"/>
      <c r="N37" s="23"/>
    </row>
    <row r="38" spans="1:14" ht="13.5" customHeight="1" x14ac:dyDescent="0.2">
      <c r="A38" s="24" t="s">
        <v>39</v>
      </c>
      <c r="B38" s="177">
        <v>133682.80103999999</v>
      </c>
      <c r="C38" s="28">
        <v>136225.32291856458</v>
      </c>
      <c r="D38" s="177">
        <v>138028</v>
      </c>
      <c r="E38" s="40">
        <v>142382</v>
      </c>
      <c r="F38" s="28">
        <v>145510</v>
      </c>
      <c r="G38" s="55">
        <v>147864</v>
      </c>
      <c r="H38" s="26">
        <v>151044</v>
      </c>
      <c r="I38" s="22"/>
      <c r="J38" s="22"/>
      <c r="K38" s="22"/>
      <c r="L38" s="22"/>
      <c r="M38" s="22"/>
      <c r="N38" s="23"/>
    </row>
    <row r="39" spans="1:14" ht="13.5" customHeight="1" x14ac:dyDescent="0.2">
      <c r="A39" s="53" t="s">
        <v>40</v>
      </c>
      <c r="B39" s="177">
        <v>0</v>
      </c>
      <c r="C39" s="28">
        <v>0</v>
      </c>
      <c r="D39" s="177">
        <v>0</v>
      </c>
      <c r="E39" s="40">
        <v>0</v>
      </c>
      <c r="F39" s="28">
        <v>0</v>
      </c>
      <c r="G39" s="55">
        <v>0</v>
      </c>
      <c r="H39" s="26">
        <v>0</v>
      </c>
      <c r="I39" s="22"/>
      <c r="J39" s="22"/>
      <c r="K39" s="22"/>
      <c r="L39" s="22"/>
      <c r="M39" s="22"/>
      <c r="N39" s="23"/>
    </row>
    <row r="40" spans="1:14" ht="13.5" customHeight="1" x14ac:dyDescent="0.2">
      <c r="A40" s="53" t="s">
        <v>41</v>
      </c>
      <c r="B40" s="177">
        <v>93458.933479999905</v>
      </c>
      <c r="C40" s="28">
        <v>88031.30325300002</v>
      </c>
      <c r="D40" s="177">
        <v>497118</v>
      </c>
      <c r="E40" s="40">
        <v>435569</v>
      </c>
      <c r="F40" s="28">
        <v>385896</v>
      </c>
      <c r="G40" s="55">
        <v>329397</v>
      </c>
      <c r="H40" s="26">
        <v>181557</v>
      </c>
      <c r="I40" s="22"/>
      <c r="J40" s="22"/>
      <c r="K40" s="22"/>
      <c r="L40" s="22"/>
      <c r="M40" s="22"/>
      <c r="N40" s="23"/>
    </row>
    <row r="41" spans="1:14" ht="13.5" customHeight="1" x14ac:dyDescent="0.2">
      <c r="A41" s="53" t="s">
        <v>88</v>
      </c>
      <c r="B41" s="177">
        <v>519677.12297999999</v>
      </c>
      <c r="C41" s="28">
        <v>416020</v>
      </c>
      <c r="D41" s="177">
        <v>163581</v>
      </c>
      <c r="E41" s="40">
        <v>0</v>
      </c>
      <c r="F41" s="28">
        <v>0</v>
      </c>
      <c r="G41" s="55">
        <v>0</v>
      </c>
      <c r="H41" s="26">
        <v>0</v>
      </c>
      <c r="I41" s="22"/>
      <c r="J41" s="22"/>
      <c r="K41" s="22"/>
      <c r="L41" s="22"/>
      <c r="M41" s="22"/>
      <c r="N41" s="23"/>
    </row>
    <row r="42" spans="1:14" ht="13.5" customHeight="1" x14ac:dyDescent="0.2">
      <c r="A42" s="53" t="s">
        <v>89</v>
      </c>
      <c r="B42" s="177">
        <v>0</v>
      </c>
      <c r="C42" s="28">
        <v>37624.289870000001</v>
      </c>
      <c r="D42" s="177">
        <v>6050</v>
      </c>
      <c r="E42" s="40">
        <v>0</v>
      </c>
      <c r="F42" s="28">
        <v>0</v>
      </c>
      <c r="G42" s="55">
        <v>0</v>
      </c>
      <c r="H42" s="26">
        <v>0</v>
      </c>
      <c r="I42" s="22"/>
      <c r="J42" s="22"/>
      <c r="K42" s="22"/>
      <c r="L42" s="22"/>
      <c r="M42" s="22"/>
      <c r="N42" s="23"/>
    </row>
    <row r="43" spans="1:14" ht="13.5" customHeight="1" x14ac:dyDescent="0.2">
      <c r="A43" s="53" t="s">
        <v>42</v>
      </c>
      <c r="B43" s="177">
        <v>74305.482000000004</v>
      </c>
      <c r="C43" s="28">
        <v>44589.589529999997</v>
      </c>
      <c r="D43" s="177">
        <v>1000</v>
      </c>
      <c r="E43" s="40">
        <v>0</v>
      </c>
      <c r="F43" s="28">
        <v>0</v>
      </c>
      <c r="G43" s="55">
        <v>0</v>
      </c>
      <c r="H43" s="26">
        <v>0</v>
      </c>
      <c r="I43" s="22"/>
      <c r="J43" s="22"/>
      <c r="K43" s="22"/>
      <c r="L43" s="22"/>
      <c r="M43" s="22"/>
      <c r="N43" s="23"/>
    </row>
    <row r="44" spans="1:14" ht="13.5" customHeight="1" x14ac:dyDescent="0.2">
      <c r="A44" s="53" t="s">
        <v>43</v>
      </c>
      <c r="B44" s="177">
        <v>303.34433000000001</v>
      </c>
      <c r="C44" s="28">
        <v>338.89035000000001</v>
      </c>
      <c r="D44" s="177">
        <v>328</v>
      </c>
      <c r="E44" s="40">
        <v>328</v>
      </c>
      <c r="F44" s="28">
        <v>328</v>
      </c>
      <c r="G44" s="55">
        <v>328</v>
      </c>
      <c r="H44" s="26">
        <v>328</v>
      </c>
      <c r="I44" s="22"/>
      <c r="J44" s="22"/>
      <c r="K44" s="22"/>
      <c r="L44" s="22"/>
      <c r="M44" s="22"/>
      <c r="N44" s="23"/>
    </row>
    <row r="45" spans="1:14" ht="13.5" customHeight="1" x14ac:dyDescent="0.2">
      <c r="A45" s="56" t="s">
        <v>10</v>
      </c>
      <c r="B45" s="177">
        <v>82.45478</v>
      </c>
      <c r="C45" s="28">
        <v>81.658119999999997</v>
      </c>
      <c r="D45" s="177">
        <v>82</v>
      </c>
      <c r="E45" s="40">
        <v>82</v>
      </c>
      <c r="F45" s="28">
        <v>82</v>
      </c>
      <c r="G45" s="55">
        <v>82</v>
      </c>
      <c r="H45" s="26">
        <v>82</v>
      </c>
      <c r="I45" s="22"/>
      <c r="J45" s="22"/>
      <c r="K45" s="22"/>
      <c r="L45" s="22"/>
      <c r="M45" s="22"/>
      <c r="N45" s="23"/>
    </row>
    <row r="46" spans="1:14" ht="13.5" customHeight="1" x14ac:dyDescent="0.2">
      <c r="A46" s="56" t="s">
        <v>11</v>
      </c>
      <c r="B46" s="177">
        <v>220.88954999999999</v>
      </c>
      <c r="C46" s="28">
        <v>257.23223000000002</v>
      </c>
      <c r="D46" s="177">
        <v>246</v>
      </c>
      <c r="E46" s="40">
        <v>246</v>
      </c>
      <c r="F46" s="28">
        <v>246</v>
      </c>
      <c r="G46" s="55">
        <v>246</v>
      </c>
      <c r="H46" s="26">
        <v>246</v>
      </c>
      <c r="I46" s="22"/>
      <c r="J46" s="22"/>
      <c r="K46" s="22"/>
      <c r="L46" s="22"/>
      <c r="M46" s="22"/>
      <c r="N46" s="23"/>
    </row>
    <row r="47" spans="1:14" ht="13.5" customHeight="1" x14ac:dyDescent="0.2">
      <c r="A47" s="53" t="s">
        <v>44</v>
      </c>
      <c r="B47" s="177">
        <v>1619.40786</v>
      </c>
      <c r="C47" s="28">
        <v>1222.8538599999999</v>
      </c>
      <c r="D47" s="177">
        <v>1000</v>
      </c>
      <c r="E47" s="40">
        <v>1000</v>
      </c>
      <c r="F47" s="28">
        <v>1000</v>
      </c>
      <c r="G47" s="55">
        <v>1000</v>
      </c>
      <c r="H47" s="26">
        <v>1000</v>
      </c>
      <c r="I47" s="22"/>
      <c r="J47" s="22"/>
      <c r="K47" s="22"/>
      <c r="L47" s="22"/>
      <c r="M47" s="22"/>
      <c r="N47" s="23"/>
    </row>
    <row r="48" spans="1:14" ht="13.5" customHeight="1" x14ac:dyDescent="0.2">
      <c r="A48" s="53" t="s">
        <v>45</v>
      </c>
      <c r="B48" s="177">
        <v>30419.05041</v>
      </c>
      <c r="C48" s="28">
        <v>29606.884010000002</v>
      </c>
      <c r="D48" s="177">
        <v>30187</v>
      </c>
      <c r="E48" s="40">
        <v>16146</v>
      </c>
      <c r="F48" s="28">
        <v>16730</v>
      </c>
      <c r="G48" s="55">
        <v>17254</v>
      </c>
      <c r="H48" s="26">
        <v>17939</v>
      </c>
      <c r="I48" s="22"/>
      <c r="J48" s="22"/>
      <c r="K48" s="22"/>
      <c r="L48" s="22"/>
      <c r="M48" s="22"/>
      <c r="N48" s="23"/>
    </row>
    <row r="49" spans="1:14" ht="13.5" customHeight="1" x14ac:dyDescent="0.2">
      <c r="A49" s="358" t="s">
        <v>95</v>
      </c>
      <c r="B49" s="177"/>
      <c r="C49" s="28"/>
      <c r="D49" s="177"/>
      <c r="E49" s="40"/>
      <c r="F49" s="28"/>
      <c r="G49" s="55"/>
      <c r="H49" s="26"/>
      <c r="I49" s="22"/>
      <c r="J49" s="22"/>
      <c r="K49" s="22"/>
      <c r="L49" s="22"/>
      <c r="M49" s="22"/>
      <c r="N49" s="23"/>
    </row>
    <row r="50" spans="1:14" ht="13.5" customHeight="1" x14ac:dyDescent="0.2">
      <c r="A50" s="53" t="s">
        <v>46</v>
      </c>
      <c r="B50" s="177">
        <v>9.0853400000000022</v>
      </c>
      <c r="C50" s="28">
        <v>7.7539400000000001</v>
      </c>
      <c r="D50" s="177">
        <v>0</v>
      </c>
      <c r="E50" s="40">
        <v>0</v>
      </c>
      <c r="F50" s="28">
        <v>0</v>
      </c>
      <c r="G50" s="55">
        <v>0</v>
      </c>
      <c r="H50" s="26">
        <v>0</v>
      </c>
      <c r="I50" s="22"/>
      <c r="J50" s="22"/>
      <c r="K50" s="22"/>
      <c r="L50" s="22"/>
      <c r="M50" s="22"/>
      <c r="N50" s="23"/>
    </row>
    <row r="51" spans="1:14" ht="13.5" customHeight="1" x14ac:dyDescent="0.2">
      <c r="A51" s="24" t="s">
        <v>47</v>
      </c>
      <c r="B51" s="175">
        <v>124278.01375</v>
      </c>
      <c r="C51" s="28">
        <v>138125.69357999999</v>
      </c>
      <c r="D51" s="175">
        <v>145747</v>
      </c>
      <c r="E51" s="28">
        <v>155367</v>
      </c>
      <c r="F51" s="28">
        <v>162847</v>
      </c>
      <c r="G51" s="55">
        <v>169459</v>
      </c>
      <c r="H51" s="26">
        <v>177111</v>
      </c>
      <c r="I51" s="22"/>
      <c r="J51" s="22"/>
      <c r="K51" s="22"/>
      <c r="L51" s="22"/>
      <c r="M51" s="22"/>
      <c r="N51" s="23"/>
    </row>
    <row r="52" spans="1:14" ht="13.5" customHeight="1" x14ac:dyDescent="0.2">
      <c r="A52" s="36" t="s">
        <v>10</v>
      </c>
      <c r="B52" s="175">
        <v>90534.548049999998</v>
      </c>
      <c r="C52" s="28">
        <v>102930.05752999999</v>
      </c>
      <c r="D52" s="175">
        <v>109492</v>
      </c>
      <c r="E52" s="28">
        <v>116926</v>
      </c>
      <c r="F52" s="28">
        <v>122419</v>
      </c>
      <c r="G52" s="55">
        <v>127185</v>
      </c>
      <c r="H52" s="26">
        <v>132700</v>
      </c>
      <c r="I52" s="22"/>
      <c r="J52" s="22"/>
      <c r="K52" s="22"/>
      <c r="L52" s="22"/>
      <c r="M52" s="22"/>
      <c r="N52" s="23"/>
    </row>
    <row r="53" spans="1:14" ht="14.25" customHeight="1" x14ac:dyDescent="0.2">
      <c r="A53" s="36" t="s">
        <v>11</v>
      </c>
      <c r="B53" s="175">
        <v>526.25009</v>
      </c>
      <c r="C53" s="28">
        <v>630.63604999999995</v>
      </c>
      <c r="D53" s="175">
        <v>0</v>
      </c>
      <c r="E53" s="28">
        <v>0</v>
      </c>
      <c r="F53" s="28">
        <v>0</v>
      </c>
      <c r="G53" s="55">
        <v>0</v>
      </c>
      <c r="H53" s="26">
        <v>0</v>
      </c>
      <c r="I53" s="22"/>
      <c r="J53" s="22"/>
      <c r="K53" s="22"/>
      <c r="L53" s="22"/>
      <c r="M53" s="22"/>
      <c r="N53" s="23"/>
    </row>
    <row r="54" spans="1:14" ht="14.25" customHeight="1" x14ac:dyDescent="0.2">
      <c r="A54" s="58" t="s">
        <v>12</v>
      </c>
      <c r="B54" s="175">
        <v>0</v>
      </c>
      <c r="C54" s="28">
        <v>0</v>
      </c>
      <c r="D54" s="175">
        <v>0</v>
      </c>
      <c r="E54" s="28">
        <v>0</v>
      </c>
      <c r="F54" s="28">
        <v>0</v>
      </c>
      <c r="G54" s="55">
        <v>0</v>
      </c>
      <c r="H54" s="26">
        <v>0</v>
      </c>
      <c r="I54" s="22"/>
      <c r="J54" s="22"/>
      <c r="K54" s="22"/>
      <c r="L54" s="22"/>
      <c r="M54" s="22"/>
      <c r="N54" s="23"/>
    </row>
    <row r="55" spans="1:14" ht="14.25" customHeight="1" x14ac:dyDescent="0.2">
      <c r="A55" s="36" t="s">
        <v>49</v>
      </c>
      <c r="B55" s="175">
        <v>33217.215609999999</v>
      </c>
      <c r="C55" s="28">
        <v>34565</v>
      </c>
      <c r="D55" s="175">
        <v>36255</v>
      </c>
      <c r="E55" s="28">
        <v>38441</v>
      </c>
      <c r="F55" s="28">
        <v>40428</v>
      </c>
      <c r="G55" s="55">
        <v>42274</v>
      </c>
      <c r="H55" s="26">
        <v>44411</v>
      </c>
      <c r="I55" s="22"/>
      <c r="J55" s="22"/>
      <c r="K55" s="22"/>
      <c r="L55" s="22"/>
      <c r="M55" s="22"/>
      <c r="N55" s="23"/>
    </row>
    <row r="56" spans="1:14" ht="14.25" customHeight="1" x14ac:dyDescent="0.2">
      <c r="A56" s="257" t="s">
        <v>50</v>
      </c>
      <c r="B56" s="175">
        <v>0.35543000000000013</v>
      </c>
      <c r="C56" s="28">
        <v>0.86316000000000015</v>
      </c>
      <c r="D56" s="175">
        <v>0</v>
      </c>
      <c r="E56" s="28">
        <v>0</v>
      </c>
      <c r="F56" s="28">
        <v>0</v>
      </c>
      <c r="G56" s="55">
        <v>0</v>
      </c>
      <c r="H56" s="26">
        <v>0</v>
      </c>
      <c r="I56" s="22"/>
      <c r="J56" s="22"/>
      <c r="K56" s="22"/>
      <c r="L56" s="22"/>
      <c r="M56" s="22"/>
      <c r="N56" s="23"/>
    </row>
    <row r="57" spans="1:14" ht="14.25" customHeight="1" x14ac:dyDescent="0.2">
      <c r="A57" s="257" t="s">
        <v>51</v>
      </c>
      <c r="B57" s="175">
        <v>214.69233000000006</v>
      </c>
      <c r="C57" s="28">
        <v>623.38842999999997</v>
      </c>
      <c r="D57" s="175">
        <v>9</v>
      </c>
      <c r="E57" s="28">
        <v>0</v>
      </c>
      <c r="F57" s="28">
        <v>0</v>
      </c>
      <c r="G57" s="55">
        <v>0</v>
      </c>
      <c r="H57" s="26">
        <v>0</v>
      </c>
      <c r="I57" s="22"/>
      <c r="J57" s="22"/>
      <c r="K57" s="22"/>
      <c r="L57" s="22"/>
      <c r="M57" s="22"/>
      <c r="N57" s="22"/>
    </row>
    <row r="58" spans="1:14" ht="14.25" customHeight="1" x14ac:dyDescent="0.2">
      <c r="A58" s="257" t="s">
        <v>52</v>
      </c>
      <c r="B58" s="175">
        <v>90319.500289999996</v>
      </c>
      <c r="C58" s="28">
        <v>102305.80593999999</v>
      </c>
      <c r="D58" s="175">
        <v>109483</v>
      </c>
      <c r="E58" s="28">
        <v>116926</v>
      </c>
      <c r="F58" s="28">
        <v>122419</v>
      </c>
      <c r="G58" s="55">
        <v>127185</v>
      </c>
      <c r="H58" s="26">
        <v>132700</v>
      </c>
      <c r="I58" s="22"/>
      <c r="J58" s="22"/>
      <c r="K58" s="22"/>
      <c r="L58" s="22"/>
      <c r="M58" s="22"/>
      <c r="N58" s="22"/>
    </row>
    <row r="59" spans="1:14" ht="14.25" customHeight="1" thickBot="1" x14ac:dyDescent="0.25">
      <c r="A59" s="258" t="s">
        <v>53</v>
      </c>
      <c r="B59" s="193">
        <v>33217.215609999999</v>
      </c>
      <c r="C59" s="64">
        <v>34565</v>
      </c>
      <c r="D59" s="193">
        <v>36255</v>
      </c>
      <c r="E59" s="64">
        <v>38441</v>
      </c>
      <c r="F59" s="64">
        <v>40428</v>
      </c>
      <c r="G59" s="293">
        <v>42274</v>
      </c>
      <c r="H59" s="62">
        <v>44411</v>
      </c>
      <c r="I59" s="22"/>
      <c r="J59" s="22"/>
      <c r="K59" s="22"/>
      <c r="L59" s="22"/>
      <c r="M59" s="22"/>
      <c r="N59" s="22"/>
    </row>
    <row r="60" spans="1:14" ht="13.5" customHeight="1" x14ac:dyDescent="0.2">
      <c r="A60" s="16" t="s">
        <v>54</v>
      </c>
      <c r="B60" s="174">
        <f t="shared" ref="B60:H60" si="8">B61+B65</f>
        <v>14174045.347813969</v>
      </c>
      <c r="C60" s="68">
        <f t="shared" si="8"/>
        <v>15340056.708080027</v>
      </c>
      <c r="D60" s="174">
        <f t="shared" si="8"/>
        <v>17067454</v>
      </c>
      <c r="E60" s="68">
        <f t="shared" si="8"/>
        <v>18088004</v>
      </c>
      <c r="F60" s="68">
        <f t="shared" si="8"/>
        <v>18919223</v>
      </c>
      <c r="G60" s="294">
        <f t="shared" si="8"/>
        <v>19672734</v>
      </c>
      <c r="H60" s="66">
        <f t="shared" si="8"/>
        <v>19984063</v>
      </c>
      <c r="I60" s="22"/>
      <c r="J60" s="22"/>
      <c r="K60" s="22"/>
      <c r="L60" s="22"/>
      <c r="M60" s="22"/>
      <c r="N60" s="22"/>
    </row>
    <row r="61" spans="1:14" ht="13.5" customHeight="1" x14ac:dyDescent="0.2">
      <c r="A61" s="73" t="s">
        <v>55</v>
      </c>
      <c r="B61" s="176">
        <f>B62</f>
        <v>9466722.3478139695</v>
      </c>
      <c r="C61" s="45">
        <f t="shared" ref="C61:H61" si="9">C62</f>
        <v>10135746.925550001</v>
      </c>
      <c r="D61" s="176">
        <f t="shared" si="9"/>
        <v>11135606</v>
      </c>
      <c r="E61" s="45">
        <f t="shared" si="9"/>
        <v>11789685</v>
      </c>
      <c r="F61" s="45">
        <f t="shared" si="9"/>
        <v>12314593</v>
      </c>
      <c r="G61" s="291">
        <f t="shared" si="9"/>
        <v>12803725</v>
      </c>
      <c r="H61" s="43">
        <f t="shared" si="9"/>
        <v>13304866</v>
      </c>
      <c r="I61" s="22"/>
      <c r="J61" s="22"/>
      <c r="K61" s="22"/>
      <c r="L61" s="22"/>
      <c r="M61" s="22"/>
      <c r="N61" s="22"/>
    </row>
    <row r="62" spans="1:14" ht="13.5" customHeight="1" x14ac:dyDescent="0.2">
      <c r="A62" s="29" t="s">
        <v>56</v>
      </c>
      <c r="B62" s="175">
        <f>+B63+B64</f>
        <v>9466722.3478139695</v>
      </c>
      <c r="C62" s="28">
        <f>+C63+C64</f>
        <v>10135746.925550001</v>
      </c>
      <c r="D62" s="175">
        <f>+D63+D64</f>
        <v>11135606</v>
      </c>
      <c r="E62" s="28">
        <f t="shared" ref="E62:H62" si="10">+E63+E64</f>
        <v>11789685</v>
      </c>
      <c r="F62" s="28">
        <f t="shared" si="10"/>
        <v>12314593</v>
      </c>
      <c r="G62" s="55">
        <f t="shared" si="10"/>
        <v>12803725</v>
      </c>
      <c r="H62" s="26">
        <f t="shared" si="10"/>
        <v>13304866</v>
      </c>
      <c r="I62" s="22"/>
      <c r="J62" s="22"/>
      <c r="K62" s="22"/>
      <c r="L62" s="22"/>
      <c r="M62" s="22"/>
      <c r="N62" s="22"/>
    </row>
    <row r="63" spans="1:14" ht="13.5" customHeight="1" x14ac:dyDescent="0.2">
      <c r="A63" s="29" t="s">
        <v>57</v>
      </c>
      <c r="B63" s="175">
        <v>9063835.6946539693</v>
      </c>
      <c r="C63" s="28">
        <v>9887240</v>
      </c>
      <c r="D63" s="175">
        <v>10898829</v>
      </c>
      <c r="E63" s="28">
        <v>11570631</v>
      </c>
      <c r="F63" s="28">
        <v>12096084</v>
      </c>
      <c r="G63" s="55">
        <v>12586761</v>
      </c>
      <c r="H63" s="26">
        <v>13089235</v>
      </c>
      <c r="I63" s="22"/>
      <c r="J63" s="22"/>
      <c r="K63" s="22"/>
      <c r="L63" s="22"/>
      <c r="M63" s="22"/>
      <c r="N63" s="22"/>
    </row>
    <row r="64" spans="1:14" ht="13.5" customHeight="1" x14ac:dyDescent="0.2">
      <c r="A64" s="29" t="s">
        <v>58</v>
      </c>
      <c r="B64" s="175">
        <v>402886.65315999999</v>
      </c>
      <c r="C64" s="28">
        <v>248506.92555000001</v>
      </c>
      <c r="D64" s="175">
        <v>236777</v>
      </c>
      <c r="E64" s="28">
        <v>219054</v>
      </c>
      <c r="F64" s="28">
        <v>218509</v>
      </c>
      <c r="G64" s="55">
        <v>216964</v>
      </c>
      <c r="H64" s="26">
        <v>215631</v>
      </c>
      <c r="I64" s="22"/>
      <c r="J64" s="22"/>
      <c r="K64" s="22"/>
      <c r="L64" s="22"/>
      <c r="M64" s="22"/>
      <c r="N64" s="22"/>
    </row>
    <row r="65" spans="1:16" ht="13.5" customHeight="1" x14ac:dyDescent="0.2">
      <c r="A65" s="73" t="s">
        <v>59</v>
      </c>
      <c r="B65" s="176">
        <f>B66</f>
        <v>4707323</v>
      </c>
      <c r="C65" s="45">
        <f t="shared" ref="C65:H65" si="11">C66</f>
        <v>5204309.7825300265</v>
      </c>
      <c r="D65" s="176">
        <f>D66</f>
        <v>5931848</v>
      </c>
      <c r="E65" s="45">
        <f t="shared" si="11"/>
        <v>6298319</v>
      </c>
      <c r="F65" s="45">
        <f t="shared" si="11"/>
        <v>6604630</v>
      </c>
      <c r="G65" s="291">
        <f t="shared" si="11"/>
        <v>6869009</v>
      </c>
      <c r="H65" s="43">
        <f t="shared" si="11"/>
        <v>6679197</v>
      </c>
      <c r="I65" s="22"/>
      <c r="J65" s="22"/>
      <c r="K65" s="22"/>
      <c r="L65" s="22"/>
      <c r="M65" s="22"/>
      <c r="N65" s="22"/>
    </row>
    <row r="66" spans="1:16" ht="13.5" customHeight="1" x14ac:dyDescent="0.2">
      <c r="A66" s="29" t="s">
        <v>56</v>
      </c>
      <c r="B66" s="175">
        <v>4707323</v>
      </c>
      <c r="C66" s="28">
        <v>5204309.7825300265</v>
      </c>
      <c r="D66" s="175">
        <v>5931848</v>
      </c>
      <c r="E66" s="28">
        <v>6298319</v>
      </c>
      <c r="F66" s="28">
        <v>6604630</v>
      </c>
      <c r="G66" s="55">
        <v>6869009</v>
      </c>
      <c r="H66" s="26">
        <v>6679197</v>
      </c>
      <c r="I66" s="22"/>
      <c r="J66" s="22"/>
      <c r="K66" s="22"/>
      <c r="L66" s="22"/>
      <c r="M66" s="22"/>
      <c r="N66" s="22"/>
    </row>
    <row r="67" spans="1:16" ht="14.25" customHeight="1" thickBot="1" x14ac:dyDescent="0.25">
      <c r="A67" s="77" t="s">
        <v>60</v>
      </c>
      <c r="B67" s="177">
        <v>37172</v>
      </c>
      <c r="C67" s="28">
        <v>47474</v>
      </c>
      <c r="D67" s="177">
        <v>45418</v>
      </c>
      <c r="E67" s="40">
        <v>44855</v>
      </c>
      <c r="F67" s="40">
        <v>44699</v>
      </c>
      <c r="G67" s="292">
        <v>42782</v>
      </c>
      <c r="H67" s="54">
        <v>40395</v>
      </c>
      <c r="I67" s="22"/>
      <c r="J67" s="22"/>
      <c r="K67" s="22"/>
      <c r="L67" s="22"/>
      <c r="M67" s="22"/>
      <c r="N67" s="22"/>
    </row>
    <row r="68" spans="1:16" ht="14.25" customHeight="1" thickBot="1" x14ac:dyDescent="0.25">
      <c r="A68" s="79" t="s">
        <v>61</v>
      </c>
      <c r="B68" s="178">
        <f t="shared" ref="B68:H68" si="12">B36+B33+B28+B17+B5</f>
        <v>21063448.678000003</v>
      </c>
      <c r="C68" s="83">
        <f t="shared" si="12"/>
        <v>23438545.835861281</v>
      </c>
      <c r="D68" s="178">
        <f t="shared" si="12"/>
        <v>24504388</v>
      </c>
      <c r="E68" s="83">
        <f t="shared" si="12"/>
        <v>25765770</v>
      </c>
      <c r="F68" s="83">
        <f t="shared" si="12"/>
        <v>26478097</v>
      </c>
      <c r="G68" s="243">
        <f t="shared" si="12"/>
        <v>27067776</v>
      </c>
      <c r="H68" s="81">
        <f t="shared" si="12"/>
        <v>27996695</v>
      </c>
      <c r="I68" s="22"/>
      <c r="J68" s="22"/>
      <c r="K68" s="22"/>
      <c r="L68" s="22"/>
      <c r="M68" s="22"/>
      <c r="N68" s="22"/>
      <c r="O68" s="22"/>
      <c r="P68" s="22"/>
    </row>
    <row r="69" spans="1:16" ht="13.5" customHeight="1" x14ac:dyDescent="0.2">
      <c r="A69" s="84" t="s">
        <v>62</v>
      </c>
      <c r="B69" s="175">
        <f>B9+B13+B16+B18+B19+B28+B45+B50+B52+B38+B37+B41+B42</f>
        <v>16514067.188870002</v>
      </c>
      <c r="C69" s="28">
        <f>C9+C13+C16+C18+C19+C28+C45+C50+C52+C38+C37+C41+C42</f>
        <v>18600403.567920201</v>
      </c>
      <c r="D69" s="175">
        <f>D9+D13+D16+D18+D19+D28+D45+D50+D52+D38+D37+D41+D42+D40</f>
        <v>19620003</v>
      </c>
      <c r="E69" s="28">
        <f>E9+E13+E16+E18+E19+E28+E45+E50+E52+E38+E37+E41+E42+E40</f>
        <v>20698552</v>
      </c>
      <c r="F69" s="28">
        <f>F9+F13+F16+F18+F19+F28+F45+F50+F52+F38+F37+F41+F42+F40</f>
        <v>20995066</v>
      </c>
      <c r="G69" s="55">
        <f>G9+G13+G16+G18+G19+G28+G45+G50+G52+G38+G37+G41+G42+G40</f>
        <v>21340044</v>
      </c>
      <c r="H69" s="26">
        <f>H9+H13+H16+H18+H19+H28+H45+H50+H52+H38+H37+H41+H42+H40</f>
        <v>21953216</v>
      </c>
      <c r="I69" s="22"/>
      <c r="J69" s="22"/>
      <c r="K69" s="22"/>
      <c r="L69" s="22"/>
      <c r="M69" s="22"/>
      <c r="N69" s="22"/>
      <c r="O69" s="22"/>
      <c r="P69" s="22"/>
    </row>
    <row r="70" spans="1:16" ht="13.5" customHeight="1" x14ac:dyDescent="0.2">
      <c r="A70" s="84" t="s">
        <v>63</v>
      </c>
      <c r="B70" s="175">
        <f>+B59</f>
        <v>33217.215609999999</v>
      </c>
      <c r="C70" s="28">
        <f t="shared" ref="C70:H70" si="13">0+C55</f>
        <v>34565</v>
      </c>
      <c r="D70" s="175">
        <f t="shared" si="13"/>
        <v>36255</v>
      </c>
      <c r="E70" s="28">
        <f t="shared" si="13"/>
        <v>38441</v>
      </c>
      <c r="F70" s="28">
        <f t="shared" si="13"/>
        <v>40428</v>
      </c>
      <c r="G70" s="55">
        <f t="shared" si="13"/>
        <v>42274</v>
      </c>
      <c r="H70" s="26">
        <f t="shared" si="13"/>
        <v>44411</v>
      </c>
      <c r="I70" s="22"/>
      <c r="J70" s="22"/>
      <c r="K70" s="22"/>
      <c r="L70" s="22"/>
      <c r="M70" s="22"/>
      <c r="N70" s="22"/>
      <c r="O70" s="22"/>
      <c r="P70" s="22"/>
    </row>
    <row r="71" spans="1:16" ht="13.5" customHeight="1" x14ac:dyDescent="0.2">
      <c r="A71" s="24" t="s">
        <v>64</v>
      </c>
      <c r="B71" s="175">
        <f t="shared" ref="B71:C71" si="14">B39+B40-B70+B55</f>
        <v>93458.933479999905</v>
      </c>
      <c r="C71" s="28">
        <f t="shared" si="14"/>
        <v>88031.30325300002</v>
      </c>
      <c r="D71" s="175">
        <v>0</v>
      </c>
      <c r="E71" s="28">
        <v>0</v>
      </c>
      <c r="F71" s="28">
        <v>0</v>
      </c>
      <c r="G71" s="55">
        <v>0</v>
      </c>
      <c r="H71" s="26">
        <v>0</v>
      </c>
      <c r="I71" s="22"/>
      <c r="J71" s="22"/>
      <c r="K71" s="22"/>
      <c r="L71" s="22"/>
      <c r="M71" s="22"/>
      <c r="N71" s="22"/>
      <c r="O71" s="22"/>
      <c r="P71" s="22"/>
    </row>
    <row r="72" spans="1:16" ht="13.5" customHeight="1" x14ac:dyDescent="0.2">
      <c r="A72" s="24" t="s">
        <v>65</v>
      </c>
      <c r="B72" s="175">
        <f t="shared" ref="B72:H72" si="15">B10+B35+B34+B46+B53+B14</f>
        <v>3236130.8835800006</v>
      </c>
      <c r="C72" s="28">
        <f t="shared" si="15"/>
        <v>3485712.1229096581</v>
      </c>
      <c r="D72" s="175">
        <f t="shared" si="15"/>
        <v>3662438</v>
      </c>
      <c r="E72" s="28">
        <f t="shared" si="15"/>
        <v>3806509</v>
      </c>
      <c r="F72" s="28">
        <f t="shared" si="15"/>
        <v>4103647</v>
      </c>
      <c r="G72" s="55">
        <f t="shared" si="15"/>
        <v>4280852</v>
      </c>
      <c r="H72" s="26">
        <f t="shared" si="15"/>
        <v>4506739</v>
      </c>
      <c r="I72" s="22"/>
      <c r="J72" s="22"/>
      <c r="K72" s="22"/>
      <c r="L72" s="22"/>
      <c r="M72" s="22"/>
      <c r="N72" s="22"/>
      <c r="O72" s="22"/>
      <c r="P72" s="22"/>
    </row>
    <row r="73" spans="1:16" ht="13.5" customHeight="1" x14ac:dyDescent="0.2">
      <c r="A73" s="24" t="s">
        <v>66</v>
      </c>
      <c r="B73" s="175">
        <f>B11+B54+B15</f>
        <v>1080230.5161900001</v>
      </c>
      <c r="C73" s="28">
        <f t="shared" ref="C73:H73" si="16">C11+C54+C15</f>
        <v>1154414.514378425</v>
      </c>
      <c r="D73" s="175">
        <f t="shared" si="16"/>
        <v>1153505</v>
      </c>
      <c r="E73" s="28">
        <f t="shared" si="16"/>
        <v>1205122</v>
      </c>
      <c r="F73" s="28">
        <f t="shared" si="16"/>
        <v>1321226</v>
      </c>
      <c r="G73" s="55">
        <f t="shared" si="16"/>
        <v>1386352</v>
      </c>
      <c r="H73" s="26">
        <f t="shared" si="16"/>
        <v>1473390</v>
      </c>
      <c r="I73" s="22"/>
      <c r="J73" s="22"/>
      <c r="K73" s="22"/>
      <c r="L73" s="22"/>
      <c r="M73" s="22"/>
      <c r="N73" s="22"/>
      <c r="O73" s="22"/>
      <c r="P73" s="22"/>
    </row>
    <row r="74" spans="1:16" ht="13.5" customHeight="1" x14ac:dyDescent="0.2">
      <c r="A74" s="24" t="s">
        <v>67</v>
      </c>
      <c r="B74" s="175">
        <f t="shared" ref="B74:H74" si="17">B43</f>
        <v>74305.482000000004</v>
      </c>
      <c r="C74" s="28">
        <f t="shared" si="17"/>
        <v>44589.589529999997</v>
      </c>
      <c r="D74" s="175">
        <f t="shared" si="17"/>
        <v>1000</v>
      </c>
      <c r="E74" s="28">
        <f t="shared" si="17"/>
        <v>0</v>
      </c>
      <c r="F74" s="28">
        <f t="shared" si="17"/>
        <v>0</v>
      </c>
      <c r="G74" s="55">
        <f t="shared" si="17"/>
        <v>0</v>
      </c>
      <c r="H74" s="26">
        <f t="shared" si="17"/>
        <v>0</v>
      </c>
      <c r="I74" s="22"/>
      <c r="J74" s="22"/>
      <c r="K74" s="22"/>
      <c r="L74" s="22"/>
      <c r="M74" s="22"/>
      <c r="N74" s="22"/>
      <c r="O74" s="22"/>
      <c r="P74" s="22"/>
    </row>
    <row r="75" spans="1:16" ht="13.5" customHeight="1" x14ac:dyDescent="0.2">
      <c r="A75" s="24" t="s">
        <v>68</v>
      </c>
      <c r="B75" s="175">
        <f t="shared" ref="B75:H75" si="18">B48+B47</f>
        <v>32038.458269999999</v>
      </c>
      <c r="C75" s="28">
        <f t="shared" si="18"/>
        <v>30829.737870000001</v>
      </c>
      <c r="D75" s="175">
        <f t="shared" si="18"/>
        <v>31187</v>
      </c>
      <c r="E75" s="28">
        <f t="shared" si="18"/>
        <v>17146</v>
      </c>
      <c r="F75" s="28">
        <f t="shared" si="18"/>
        <v>17730</v>
      </c>
      <c r="G75" s="55">
        <f t="shared" si="18"/>
        <v>18254</v>
      </c>
      <c r="H75" s="26">
        <f t="shared" si="18"/>
        <v>18939</v>
      </c>
      <c r="I75" s="22"/>
      <c r="J75" s="22"/>
      <c r="K75" s="22"/>
      <c r="L75" s="22"/>
      <c r="M75" s="22"/>
      <c r="N75" s="22"/>
      <c r="O75" s="22"/>
      <c r="P75" s="22"/>
    </row>
    <row r="76" spans="1:16" ht="14.25" customHeight="1" thickBot="1" x14ac:dyDescent="0.25">
      <c r="A76" s="89" t="s">
        <v>69</v>
      </c>
      <c r="B76" s="250">
        <f t="shared" ref="B76:H76" si="19">B60</f>
        <v>14174045.347813969</v>
      </c>
      <c r="C76" s="92">
        <f t="shared" si="19"/>
        <v>15340056.708080027</v>
      </c>
      <c r="D76" s="250">
        <f t="shared" si="19"/>
        <v>17067454</v>
      </c>
      <c r="E76" s="92">
        <f t="shared" si="19"/>
        <v>18088004</v>
      </c>
      <c r="F76" s="92">
        <f t="shared" si="19"/>
        <v>18919223</v>
      </c>
      <c r="G76" s="321">
        <f t="shared" si="19"/>
        <v>19672734</v>
      </c>
      <c r="H76" s="90">
        <f t="shared" si="19"/>
        <v>19984063</v>
      </c>
      <c r="I76" s="22"/>
      <c r="J76" s="22"/>
      <c r="K76" s="22"/>
      <c r="L76" s="22"/>
      <c r="M76" s="22"/>
      <c r="N76" s="22"/>
      <c r="O76" s="22"/>
      <c r="P76" s="22"/>
    </row>
    <row r="77" spans="1:16" ht="14.25" customHeight="1" thickBot="1" x14ac:dyDescent="0.25">
      <c r="A77" s="94" t="s">
        <v>70</v>
      </c>
      <c r="B77" s="251">
        <f t="shared" ref="B77:H77" si="20">B68+B76</f>
        <v>35237494.025813974</v>
      </c>
      <c r="C77" s="83">
        <f t="shared" si="20"/>
        <v>38778602.543941304</v>
      </c>
      <c r="D77" s="178">
        <f t="shared" si="20"/>
        <v>41571842</v>
      </c>
      <c r="E77" s="83">
        <f t="shared" si="20"/>
        <v>43853774</v>
      </c>
      <c r="F77" s="83">
        <f t="shared" si="20"/>
        <v>45397320</v>
      </c>
      <c r="G77" s="243">
        <f t="shared" si="20"/>
        <v>46740510</v>
      </c>
      <c r="H77" s="81">
        <f t="shared" si="20"/>
        <v>47980758</v>
      </c>
      <c r="I77" s="22"/>
      <c r="J77" s="22"/>
      <c r="K77" s="22"/>
      <c r="L77" s="22"/>
      <c r="M77" s="22"/>
      <c r="N77" s="22"/>
      <c r="O77" s="22"/>
      <c r="P77" s="22"/>
    </row>
    <row r="78" spans="1:16" s="96" customFormat="1" ht="13.5" customHeight="1" thickBot="1" x14ac:dyDescent="0.25">
      <c r="A78" s="97"/>
      <c r="B78" s="226"/>
      <c r="C78" s="226"/>
      <c r="D78" s="226"/>
      <c r="E78" s="226"/>
      <c r="F78" s="226"/>
      <c r="G78" s="226"/>
      <c r="H78" s="226"/>
      <c r="I78" s="23"/>
      <c r="J78" s="23"/>
      <c r="K78" s="23"/>
      <c r="L78" s="23"/>
      <c r="M78" s="23"/>
      <c r="N78" s="23"/>
    </row>
    <row r="79" spans="1:16" ht="14.25" customHeight="1" thickBot="1" x14ac:dyDescent="0.25">
      <c r="A79" s="100" t="s">
        <v>71</v>
      </c>
      <c r="B79" s="102">
        <f t="shared" ref="B79:G79" si="21">SUM(B80:B81)</f>
        <v>87993.031049999991</v>
      </c>
      <c r="C79" s="103">
        <f t="shared" si="21"/>
        <v>100869.76809</v>
      </c>
      <c r="D79" s="104">
        <f t="shared" si="21"/>
        <v>105114</v>
      </c>
      <c r="E79" s="104">
        <f t="shared" si="21"/>
        <v>110293</v>
      </c>
      <c r="F79" s="102">
        <f t="shared" si="21"/>
        <v>122528</v>
      </c>
      <c r="G79" s="102">
        <f t="shared" si="21"/>
        <v>128677</v>
      </c>
      <c r="H79" s="102">
        <f t="shared" ref="H79" si="22">SUM(H80:H81)</f>
        <v>134462</v>
      </c>
      <c r="I79" s="23"/>
      <c r="J79" s="23"/>
      <c r="K79" s="23"/>
      <c r="L79" s="23"/>
      <c r="M79" s="23"/>
      <c r="N79" s="23"/>
    </row>
    <row r="80" spans="1:16" ht="13.5" customHeight="1" x14ac:dyDescent="0.2">
      <c r="A80" s="110" t="s">
        <v>72</v>
      </c>
      <c r="B80" s="111">
        <v>42860.262529999993</v>
      </c>
      <c r="C80" s="112">
        <v>47964.618560000003</v>
      </c>
      <c r="D80" s="113">
        <v>47423</v>
      </c>
      <c r="E80" s="114">
        <v>47797</v>
      </c>
      <c r="F80" s="114">
        <v>55773</v>
      </c>
      <c r="G80" s="112">
        <v>58909</v>
      </c>
      <c r="H80" s="112">
        <v>62133</v>
      </c>
      <c r="I80" s="23"/>
      <c r="J80" s="23"/>
      <c r="K80" s="23"/>
      <c r="L80" s="23"/>
      <c r="M80" s="23"/>
      <c r="N80" s="23"/>
    </row>
    <row r="81" spans="1:14" ht="14.25" customHeight="1" thickBot="1" x14ac:dyDescent="0.25">
      <c r="A81" s="117" t="s">
        <v>73</v>
      </c>
      <c r="B81" s="118">
        <v>45132.768520000005</v>
      </c>
      <c r="C81" s="119">
        <v>52905.149529999995</v>
      </c>
      <c r="D81" s="120">
        <v>57691</v>
      </c>
      <c r="E81" s="121">
        <v>62496</v>
      </c>
      <c r="F81" s="121">
        <v>66755</v>
      </c>
      <c r="G81" s="119">
        <v>69768</v>
      </c>
      <c r="H81" s="119">
        <v>72329</v>
      </c>
      <c r="I81" s="23"/>
      <c r="J81" s="23"/>
      <c r="K81" s="23"/>
      <c r="L81" s="23"/>
      <c r="M81" s="23"/>
      <c r="N81" s="23"/>
    </row>
    <row r="82" spans="1:14" ht="17.25" customHeight="1" thickBot="1" x14ac:dyDescent="0.35">
      <c r="A82" s="125"/>
      <c r="B82" s="126"/>
      <c r="C82" s="126"/>
      <c r="D82" s="126"/>
      <c r="E82" s="126"/>
      <c r="F82" s="126"/>
      <c r="G82" s="126"/>
      <c r="H82" s="126"/>
      <c r="I82" s="23"/>
      <c r="J82" s="23"/>
      <c r="K82" s="23"/>
      <c r="L82" s="23"/>
      <c r="M82" s="23"/>
      <c r="N82" s="23"/>
    </row>
    <row r="83" spans="1:14" s="130" customFormat="1" ht="14.25" customHeight="1" thickBot="1" x14ac:dyDescent="0.25">
      <c r="A83" s="105" t="s">
        <v>74</v>
      </c>
      <c r="B83" s="131">
        <v>1095896.4065660317</v>
      </c>
      <c r="C83" s="132">
        <v>1201647.102872381</v>
      </c>
      <c r="D83" s="133">
        <v>970333</v>
      </c>
      <c r="E83" s="134">
        <v>1071107</v>
      </c>
      <c r="F83" s="135">
        <v>1153678</v>
      </c>
      <c r="G83" s="132">
        <v>1189652</v>
      </c>
      <c r="H83" s="132">
        <v>1257499</v>
      </c>
      <c r="I83" s="23"/>
      <c r="J83" s="23"/>
      <c r="K83" s="23"/>
      <c r="L83" s="23"/>
      <c r="M83" s="23"/>
      <c r="N83" s="23"/>
    </row>
    <row r="84" spans="1:14" ht="14.25" customHeight="1" thickBot="1" x14ac:dyDescent="0.25">
      <c r="B84" s="137"/>
      <c r="C84" s="137"/>
      <c r="D84" s="137"/>
      <c r="E84" s="137"/>
      <c r="F84" s="137"/>
      <c r="G84" s="137"/>
      <c r="H84" s="137"/>
      <c r="I84" s="23"/>
      <c r="J84" s="23"/>
      <c r="K84" s="23"/>
      <c r="L84" s="23"/>
      <c r="M84" s="23"/>
      <c r="N84" s="23"/>
    </row>
    <row r="85" spans="1:14" ht="13.5" customHeight="1" x14ac:dyDescent="0.2">
      <c r="A85" s="139" t="s">
        <v>75</v>
      </c>
      <c r="B85" s="144">
        <f t="shared" ref="B85:H85" si="23">SUM(B86,B89,B92)</f>
        <v>509398.57882000005</v>
      </c>
      <c r="C85" s="142">
        <f t="shared" si="23"/>
        <v>1157242.876291143</v>
      </c>
      <c r="D85" s="141">
        <f t="shared" si="23"/>
        <v>1190029</v>
      </c>
      <c r="E85" s="143">
        <f t="shared" si="23"/>
        <v>870679</v>
      </c>
      <c r="F85" s="144">
        <f t="shared" si="23"/>
        <v>890027</v>
      </c>
      <c r="G85" s="144">
        <f t="shared" si="23"/>
        <v>908549</v>
      </c>
      <c r="H85" s="144">
        <f t="shared" si="23"/>
        <v>911657</v>
      </c>
      <c r="I85" s="23"/>
      <c r="J85" s="23"/>
      <c r="K85" s="23"/>
      <c r="L85" s="23"/>
      <c r="M85" s="23"/>
      <c r="N85" s="23"/>
    </row>
    <row r="86" spans="1:14" ht="13.5" customHeight="1" x14ac:dyDescent="0.25">
      <c r="A86" s="145" t="s">
        <v>76</v>
      </c>
      <c r="B86" s="146">
        <v>2.7325899999999996</v>
      </c>
      <c r="C86" s="147">
        <v>-3.0000000000000027E-2</v>
      </c>
      <c r="D86" s="148">
        <v>0</v>
      </c>
      <c r="E86" s="149">
        <v>0</v>
      </c>
      <c r="F86" s="150">
        <v>0</v>
      </c>
      <c r="G86" s="147">
        <v>0</v>
      </c>
      <c r="H86" s="147">
        <v>0</v>
      </c>
      <c r="I86" s="23"/>
      <c r="J86" s="23"/>
      <c r="K86" s="23"/>
      <c r="L86" s="23"/>
      <c r="M86" s="23"/>
      <c r="N86" s="23"/>
    </row>
    <row r="87" spans="1:14" ht="13.5" customHeight="1" x14ac:dyDescent="0.25">
      <c r="A87" s="151" t="s">
        <v>8</v>
      </c>
      <c r="B87" s="146">
        <v>0.37403000000000003</v>
      </c>
      <c r="C87" s="147">
        <v>-3.0000000000000027E-2</v>
      </c>
      <c r="D87" s="148">
        <v>0</v>
      </c>
      <c r="E87" s="149">
        <v>0</v>
      </c>
      <c r="F87" s="150">
        <v>0</v>
      </c>
      <c r="G87" s="147">
        <v>0</v>
      </c>
      <c r="H87" s="147">
        <v>0</v>
      </c>
      <c r="I87" s="23"/>
      <c r="J87" s="23"/>
      <c r="K87" s="23"/>
      <c r="L87" s="23"/>
      <c r="M87" s="23"/>
      <c r="N87" s="23"/>
    </row>
    <row r="88" spans="1:14" ht="13.5" customHeight="1" x14ac:dyDescent="0.25">
      <c r="A88" s="151" t="s">
        <v>9</v>
      </c>
      <c r="B88" s="146">
        <v>2.3585599999999998</v>
      </c>
      <c r="C88" s="147">
        <v>0</v>
      </c>
      <c r="D88" s="148">
        <v>0</v>
      </c>
      <c r="E88" s="149">
        <v>0</v>
      </c>
      <c r="F88" s="150">
        <v>0</v>
      </c>
      <c r="G88" s="147">
        <v>0</v>
      </c>
      <c r="H88" s="147">
        <v>0</v>
      </c>
      <c r="I88" s="23"/>
      <c r="J88" s="23"/>
      <c r="K88" s="23"/>
      <c r="L88" s="23"/>
      <c r="M88" s="23"/>
      <c r="N88" s="23"/>
    </row>
    <row r="89" spans="1:14" ht="13.5" customHeight="1" x14ac:dyDescent="0.2">
      <c r="A89" s="145" t="s">
        <v>77</v>
      </c>
      <c r="B89" s="152">
        <v>502961.84623000002</v>
      </c>
      <c r="C89" s="153">
        <v>1148372.6981009003</v>
      </c>
      <c r="D89" s="154">
        <v>1161840</v>
      </c>
      <c r="E89" s="47">
        <v>848936</v>
      </c>
      <c r="F89" s="47">
        <v>852980</v>
      </c>
      <c r="G89" s="48">
        <v>856513</v>
      </c>
      <c r="H89" s="48">
        <v>860203</v>
      </c>
      <c r="I89" s="23"/>
      <c r="J89" s="23"/>
      <c r="K89" s="23"/>
      <c r="L89" s="23"/>
      <c r="M89" s="23"/>
      <c r="N89" s="23"/>
    </row>
    <row r="90" spans="1:14" ht="13.5" customHeight="1" x14ac:dyDescent="0.25">
      <c r="A90" s="151" t="s">
        <v>8</v>
      </c>
      <c r="B90" s="146">
        <v>378133.84623000002</v>
      </c>
      <c r="C90" s="147">
        <v>914952.2739842002</v>
      </c>
      <c r="D90" s="148">
        <v>926230</v>
      </c>
      <c r="E90" s="149">
        <v>673452</v>
      </c>
      <c r="F90" s="150">
        <v>676082</v>
      </c>
      <c r="G90" s="147">
        <v>678327</v>
      </c>
      <c r="H90" s="147">
        <v>680577</v>
      </c>
      <c r="I90" s="23"/>
      <c r="J90" s="23"/>
      <c r="K90" s="23"/>
      <c r="L90" s="23"/>
      <c r="M90" s="23"/>
      <c r="N90" s="23"/>
    </row>
    <row r="91" spans="1:14" ht="14.25" customHeight="1" x14ac:dyDescent="0.25">
      <c r="A91" s="151" t="s">
        <v>9</v>
      </c>
      <c r="B91" s="146">
        <v>124828</v>
      </c>
      <c r="C91" s="147">
        <v>233420.42411669999</v>
      </c>
      <c r="D91" s="148">
        <v>235610</v>
      </c>
      <c r="E91" s="149">
        <v>175484</v>
      </c>
      <c r="F91" s="150">
        <v>176898</v>
      </c>
      <c r="G91" s="147">
        <v>178186</v>
      </c>
      <c r="H91" s="147">
        <v>179626</v>
      </c>
      <c r="I91" s="23"/>
      <c r="J91" s="23"/>
      <c r="K91" s="23"/>
      <c r="L91" s="23"/>
      <c r="M91" s="23"/>
      <c r="N91" s="23"/>
    </row>
    <row r="92" spans="1:14" ht="13.5" customHeight="1" x14ac:dyDescent="0.2">
      <c r="A92" s="157" t="s">
        <v>78</v>
      </c>
      <c r="B92" s="158">
        <v>6434</v>
      </c>
      <c r="C92" s="159">
        <v>8870.208190242658</v>
      </c>
      <c r="D92" s="160">
        <v>28189</v>
      </c>
      <c r="E92" s="161">
        <v>21743</v>
      </c>
      <c r="F92" s="161">
        <v>37047</v>
      </c>
      <c r="G92" s="162">
        <v>52036</v>
      </c>
      <c r="H92" s="162">
        <v>51454</v>
      </c>
      <c r="I92" s="23"/>
      <c r="J92" s="23"/>
      <c r="K92" s="23"/>
      <c r="L92" s="23"/>
      <c r="M92" s="23"/>
      <c r="N92" s="23"/>
    </row>
    <row r="93" spans="1:14" ht="13.5" customHeight="1" x14ac:dyDescent="0.2">
      <c r="A93" s="151" t="s">
        <v>8</v>
      </c>
      <c r="B93" s="154">
        <v>4189</v>
      </c>
      <c r="C93" s="153">
        <v>4874.6897137532187</v>
      </c>
      <c r="D93" s="154">
        <v>23676</v>
      </c>
      <c r="E93" s="154">
        <v>16800</v>
      </c>
      <c r="F93" s="154">
        <v>31733</v>
      </c>
      <c r="G93" s="156">
        <v>46538</v>
      </c>
      <c r="H93" s="156">
        <v>46938</v>
      </c>
      <c r="I93" s="23"/>
      <c r="J93" s="23"/>
      <c r="K93" s="23"/>
      <c r="L93" s="23"/>
      <c r="M93" s="23"/>
      <c r="N93" s="23"/>
    </row>
    <row r="94" spans="1:14" ht="13.5" customHeight="1" thickBot="1" x14ac:dyDescent="0.25">
      <c r="A94" s="164" t="s">
        <v>9</v>
      </c>
      <c r="B94" s="165">
        <v>2245</v>
      </c>
      <c r="C94" s="166">
        <v>3995.5184764894402</v>
      </c>
      <c r="D94" s="165">
        <v>4513</v>
      </c>
      <c r="E94" s="165">
        <v>4943</v>
      </c>
      <c r="F94" s="165">
        <v>5314</v>
      </c>
      <c r="G94" s="167">
        <v>5498</v>
      </c>
      <c r="H94" s="167">
        <v>4516</v>
      </c>
      <c r="I94" s="23"/>
      <c r="J94" s="23"/>
      <c r="K94" s="23"/>
      <c r="L94" s="23"/>
      <c r="M94" s="23"/>
      <c r="N94" s="23"/>
    </row>
    <row r="95" spans="1:14" ht="13.5" customHeight="1" x14ac:dyDescent="0.25">
      <c r="A95" s="168" t="s">
        <v>79</v>
      </c>
      <c r="B95" s="138"/>
      <c r="C95" s="138"/>
      <c r="D95" s="138"/>
      <c r="E95" s="138"/>
      <c r="F95" s="138"/>
      <c r="G95" s="138"/>
      <c r="H95" s="138"/>
    </row>
    <row r="96" spans="1:14" ht="13.5" customHeight="1" x14ac:dyDescent="0.25">
      <c r="A96" s="168" t="s">
        <v>80</v>
      </c>
      <c r="B96" s="138"/>
      <c r="C96" s="138"/>
      <c r="D96" s="138"/>
      <c r="E96" s="138"/>
      <c r="F96" s="138"/>
      <c r="G96" s="138"/>
      <c r="H96" s="138"/>
    </row>
    <row r="97" spans="1:8" ht="13.5" customHeight="1" x14ac:dyDescent="0.2">
      <c r="A97" s="362" t="s">
        <v>81</v>
      </c>
      <c r="B97" s="362"/>
      <c r="C97" s="362"/>
      <c r="D97" s="362"/>
      <c r="E97" s="362"/>
      <c r="F97" s="362"/>
      <c r="G97" s="362"/>
      <c r="H97" s="1"/>
    </row>
    <row r="98" spans="1:8" ht="13.5" customHeight="1" x14ac:dyDescent="0.2">
      <c r="A98" s="362"/>
      <c r="B98" s="362"/>
      <c r="C98" s="362"/>
      <c r="D98" s="362"/>
      <c r="E98" s="362"/>
      <c r="F98" s="362"/>
      <c r="G98" s="362"/>
      <c r="H98" s="1"/>
    </row>
    <row r="99" spans="1:8" ht="13.5" customHeight="1" x14ac:dyDescent="0.2">
      <c r="A99" s="96"/>
      <c r="B99" s="169"/>
      <c r="C99" s="169"/>
      <c r="D99" s="169"/>
      <c r="E99" s="169"/>
      <c r="F99" s="169"/>
      <c r="G99" s="169"/>
      <c r="H99" s="169"/>
    </row>
    <row r="100" spans="1:8" ht="13.5" customHeight="1" x14ac:dyDescent="0.2">
      <c r="B100" s="169"/>
      <c r="C100" s="169"/>
      <c r="D100" s="169"/>
      <c r="E100" s="169"/>
      <c r="F100" s="169"/>
      <c r="G100" s="169"/>
      <c r="H100" s="169"/>
    </row>
    <row r="101" spans="1:8" ht="13.5" customHeight="1" x14ac:dyDescent="0.2">
      <c r="B101" s="169"/>
      <c r="C101" s="169"/>
      <c r="D101" s="169"/>
      <c r="E101" s="169"/>
      <c r="F101" s="169"/>
      <c r="G101" s="169"/>
      <c r="H101" s="169"/>
    </row>
    <row r="102" spans="1:8" ht="13.5" customHeight="1" x14ac:dyDescent="0.2">
      <c r="B102" s="169"/>
      <c r="C102" s="169"/>
      <c r="D102" s="169"/>
      <c r="E102" s="169"/>
      <c r="F102" s="169"/>
      <c r="G102" s="169"/>
      <c r="H102" s="169"/>
    </row>
    <row r="103" spans="1:8" ht="13.5" customHeight="1" x14ac:dyDescent="0.2">
      <c r="B103" s="169"/>
      <c r="C103" s="169"/>
      <c r="D103" s="169"/>
      <c r="E103" s="169"/>
      <c r="F103" s="169"/>
      <c r="G103" s="169"/>
      <c r="H103" s="169"/>
    </row>
    <row r="104" spans="1:8" ht="13.5" customHeight="1" x14ac:dyDescent="0.2">
      <c r="B104" s="169"/>
      <c r="C104" s="169"/>
      <c r="D104" s="169"/>
      <c r="E104" s="169"/>
      <c r="F104" s="169"/>
      <c r="G104" s="169"/>
      <c r="H104" s="169"/>
    </row>
    <row r="105" spans="1:8" ht="13.5" customHeight="1" x14ac:dyDescent="0.2">
      <c r="B105" s="169"/>
      <c r="C105" s="169"/>
      <c r="D105" s="169"/>
      <c r="E105" s="169"/>
      <c r="F105" s="169"/>
      <c r="G105" s="169"/>
      <c r="H105" s="169"/>
    </row>
    <row r="106" spans="1:8" ht="13.5" customHeight="1" x14ac:dyDescent="0.2">
      <c r="B106" s="169"/>
      <c r="C106" s="169"/>
      <c r="D106" s="169"/>
      <c r="E106" s="169"/>
      <c r="F106" s="169"/>
      <c r="G106" s="169"/>
      <c r="H106" s="169"/>
    </row>
    <row r="107" spans="1:8" ht="13.5" customHeight="1" x14ac:dyDescent="0.2">
      <c r="B107" s="169"/>
      <c r="C107" s="169"/>
      <c r="D107" s="169"/>
      <c r="E107" s="169"/>
      <c r="F107" s="169"/>
      <c r="G107" s="169"/>
      <c r="H107" s="169"/>
    </row>
    <row r="108" spans="1:8" ht="13.5" customHeight="1" x14ac:dyDescent="0.2">
      <c r="B108" s="169"/>
      <c r="C108" s="169"/>
      <c r="D108" s="169"/>
      <c r="E108" s="169"/>
      <c r="F108" s="169"/>
      <c r="G108" s="169"/>
      <c r="H108" s="169"/>
    </row>
    <row r="109" spans="1:8" ht="13.5" customHeight="1" x14ac:dyDescent="0.2">
      <c r="B109" s="169"/>
      <c r="C109" s="169"/>
      <c r="D109" s="169"/>
      <c r="E109" s="169"/>
      <c r="F109" s="169"/>
      <c r="G109" s="169"/>
      <c r="H109" s="169"/>
    </row>
    <row r="110" spans="1:8" ht="13.5" customHeight="1" x14ac:dyDescent="0.2">
      <c r="B110" s="169"/>
      <c r="C110" s="169"/>
      <c r="D110" s="169"/>
      <c r="E110" s="169"/>
      <c r="F110" s="169"/>
      <c r="G110" s="169"/>
      <c r="H110" s="169"/>
    </row>
    <row r="111" spans="1:8" ht="13.5" customHeight="1" x14ac:dyDescent="0.2">
      <c r="B111" s="169"/>
      <c r="C111" s="169"/>
      <c r="D111" s="169"/>
      <c r="E111" s="169"/>
      <c r="F111" s="169"/>
      <c r="G111" s="169"/>
      <c r="H111" s="169"/>
    </row>
    <row r="112" spans="1:8" ht="13.5" customHeight="1" x14ac:dyDescent="0.2">
      <c r="B112" s="169"/>
      <c r="C112" s="169"/>
      <c r="D112" s="169"/>
      <c r="E112" s="169"/>
      <c r="F112" s="169"/>
      <c r="G112" s="169"/>
      <c r="H112" s="169"/>
    </row>
    <row r="113" spans="2:8" ht="13.5" customHeight="1" x14ac:dyDescent="0.2">
      <c r="B113" s="169"/>
      <c r="C113" s="169"/>
      <c r="D113" s="169"/>
      <c r="E113" s="169"/>
      <c r="F113" s="169"/>
      <c r="G113" s="169"/>
      <c r="H113" s="169"/>
    </row>
    <row r="114" spans="2:8" ht="13.5" customHeight="1" x14ac:dyDescent="0.2">
      <c r="B114" s="169"/>
      <c r="C114" s="169"/>
      <c r="D114" s="169"/>
      <c r="E114" s="169"/>
      <c r="F114" s="169"/>
      <c r="G114" s="169"/>
      <c r="H114" s="169"/>
    </row>
    <row r="115" spans="2:8" ht="13.5" customHeight="1" x14ac:dyDescent="0.2">
      <c r="B115" s="169"/>
      <c r="C115" s="169"/>
      <c r="D115" s="169"/>
      <c r="E115" s="169"/>
      <c r="F115" s="169"/>
      <c r="G115" s="169"/>
      <c r="H115" s="169"/>
    </row>
    <row r="116" spans="2:8" ht="13.5" customHeight="1" x14ac:dyDescent="0.2">
      <c r="B116" s="169"/>
      <c r="C116" s="169"/>
      <c r="D116" s="169"/>
      <c r="E116" s="169"/>
      <c r="F116" s="169"/>
      <c r="G116" s="169"/>
      <c r="H116" s="169"/>
    </row>
    <row r="117" spans="2:8" ht="13.5" customHeight="1" x14ac:dyDescent="0.2">
      <c r="B117" s="169"/>
      <c r="C117" s="169"/>
      <c r="D117" s="169"/>
      <c r="E117" s="169"/>
      <c r="F117" s="169"/>
      <c r="G117" s="169"/>
      <c r="H117" s="169"/>
    </row>
    <row r="118" spans="2:8" ht="13.5" customHeight="1" x14ac:dyDescent="0.2">
      <c r="B118" s="169"/>
      <c r="C118" s="169"/>
      <c r="D118" s="169"/>
      <c r="E118" s="169"/>
      <c r="F118" s="169"/>
      <c r="G118" s="169"/>
      <c r="H118" s="169"/>
    </row>
    <row r="119" spans="2:8" ht="13.5" customHeight="1" x14ac:dyDescent="0.2">
      <c r="B119" s="169"/>
      <c r="C119" s="169"/>
      <c r="D119" s="169"/>
      <c r="E119" s="169"/>
      <c r="F119" s="169"/>
      <c r="G119" s="169"/>
      <c r="H119" s="169"/>
    </row>
    <row r="120" spans="2:8" ht="13.5" customHeight="1" x14ac:dyDescent="0.2">
      <c r="B120" s="169"/>
      <c r="C120" s="169"/>
      <c r="D120" s="169"/>
      <c r="E120" s="169"/>
      <c r="F120" s="169"/>
      <c r="G120" s="169"/>
      <c r="H120" s="169"/>
    </row>
    <row r="121" spans="2:8" ht="13.5" customHeight="1" x14ac:dyDescent="0.2">
      <c r="B121" s="169"/>
      <c r="C121" s="169"/>
      <c r="D121" s="169"/>
      <c r="E121" s="169"/>
      <c r="F121" s="169"/>
      <c r="G121" s="169"/>
      <c r="H121" s="169"/>
    </row>
    <row r="122" spans="2:8" ht="13.5" customHeight="1" x14ac:dyDescent="0.2">
      <c r="B122" s="169"/>
      <c r="C122" s="169"/>
      <c r="D122" s="169"/>
      <c r="E122" s="169"/>
      <c r="F122" s="169"/>
      <c r="G122" s="169"/>
      <c r="H122" s="169"/>
    </row>
    <row r="123" spans="2:8" ht="13.5" customHeight="1" x14ac:dyDescent="0.2">
      <c r="B123" s="169"/>
      <c r="C123" s="169"/>
      <c r="D123" s="169"/>
      <c r="E123" s="169"/>
      <c r="F123" s="169"/>
      <c r="G123" s="169"/>
      <c r="H123" s="169"/>
    </row>
    <row r="124" spans="2:8" ht="13.5" customHeight="1" x14ac:dyDescent="0.2">
      <c r="B124" s="169"/>
      <c r="C124" s="169"/>
      <c r="D124" s="169"/>
      <c r="E124" s="169"/>
      <c r="F124" s="169"/>
      <c r="G124" s="169"/>
      <c r="H124" s="169"/>
    </row>
    <row r="125" spans="2:8" ht="13.5" customHeight="1" x14ac:dyDescent="0.2">
      <c r="B125" s="169"/>
      <c r="C125" s="169"/>
      <c r="D125" s="169"/>
      <c r="E125" s="169"/>
      <c r="F125" s="169"/>
      <c r="G125" s="169"/>
      <c r="H125" s="169"/>
    </row>
    <row r="126" spans="2:8" ht="13.5" customHeight="1" x14ac:dyDescent="0.2">
      <c r="B126" s="169"/>
      <c r="C126" s="169"/>
      <c r="D126" s="169"/>
      <c r="E126" s="169"/>
      <c r="F126" s="169"/>
      <c r="G126" s="169"/>
      <c r="H126" s="169"/>
    </row>
    <row r="127" spans="2:8" ht="13.5" customHeight="1" x14ac:dyDescent="0.2">
      <c r="B127" s="169"/>
      <c r="C127" s="169"/>
      <c r="D127" s="169"/>
      <c r="E127" s="169"/>
      <c r="F127" s="169"/>
      <c r="G127" s="169"/>
      <c r="H127" s="169"/>
    </row>
    <row r="128" spans="2:8" ht="13.5" customHeight="1" x14ac:dyDescent="0.2">
      <c r="B128" s="169"/>
      <c r="C128" s="169"/>
      <c r="D128" s="169"/>
      <c r="E128" s="169"/>
      <c r="F128" s="169"/>
      <c r="G128" s="169"/>
      <c r="H128" s="169"/>
    </row>
    <row r="129" spans="2:8" ht="13.5" customHeight="1" x14ac:dyDescent="0.2">
      <c r="B129" s="169"/>
      <c r="C129" s="169"/>
      <c r="D129" s="169"/>
      <c r="E129" s="169"/>
      <c r="F129" s="169"/>
      <c r="G129" s="169"/>
      <c r="H129" s="169"/>
    </row>
    <row r="130" spans="2:8" ht="13.5" customHeight="1" x14ac:dyDescent="0.2">
      <c r="B130" s="169"/>
      <c r="C130" s="169"/>
      <c r="D130" s="169"/>
      <c r="E130" s="169"/>
      <c r="F130" s="169"/>
      <c r="G130" s="169"/>
      <c r="H130" s="169"/>
    </row>
    <row r="131" spans="2:8" ht="13.5" customHeight="1" x14ac:dyDescent="0.2">
      <c r="B131" s="169"/>
      <c r="C131" s="169"/>
      <c r="D131" s="169"/>
      <c r="E131" s="169"/>
      <c r="F131" s="169"/>
      <c r="G131" s="169"/>
      <c r="H131" s="169"/>
    </row>
    <row r="132" spans="2:8" ht="13.5" customHeight="1" x14ac:dyDescent="0.2">
      <c r="B132" s="169"/>
      <c r="C132" s="169"/>
      <c r="D132" s="169"/>
      <c r="E132" s="169"/>
      <c r="F132" s="169"/>
      <c r="G132" s="169"/>
      <c r="H132" s="169"/>
    </row>
    <row r="133" spans="2:8" ht="13.5" customHeight="1" x14ac:dyDescent="0.2">
      <c r="B133" s="169"/>
      <c r="C133" s="169"/>
      <c r="D133" s="169"/>
      <c r="E133" s="169"/>
      <c r="F133" s="169"/>
      <c r="G133" s="169"/>
      <c r="H133" s="169"/>
    </row>
    <row r="134" spans="2:8" ht="13.5" customHeight="1" x14ac:dyDescent="0.2">
      <c r="B134" s="169"/>
      <c r="C134" s="169"/>
      <c r="D134" s="169"/>
      <c r="E134" s="169"/>
      <c r="F134" s="169"/>
      <c r="G134" s="169"/>
      <c r="H134" s="169"/>
    </row>
    <row r="135" spans="2:8" ht="13.5" customHeight="1" x14ac:dyDescent="0.2">
      <c r="B135" s="169"/>
      <c r="C135" s="169"/>
      <c r="D135" s="169"/>
      <c r="E135" s="169"/>
      <c r="F135" s="169"/>
      <c r="G135" s="169"/>
      <c r="H135" s="169"/>
    </row>
    <row r="136" spans="2:8" ht="13.5" customHeight="1" x14ac:dyDescent="0.2">
      <c r="B136" s="169"/>
      <c r="C136" s="169"/>
      <c r="D136" s="169"/>
      <c r="E136" s="169"/>
      <c r="F136" s="169"/>
      <c r="G136" s="169"/>
      <c r="H136" s="169"/>
    </row>
    <row r="137" spans="2:8" ht="13.5" customHeight="1" x14ac:dyDescent="0.2">
      <c r="B137" s="169"/>
      <c r="C137" s="169"/>
      <c r="D137" s="169"/>
      <c r="E137" s="169"/>
      <c r="F137" s="169"/>
      <c r="G137" s="169"/>
      <c r="H137" s="169"/>
    </row>
    <row r="138" spans="2:8" ht="13.5" customHeight="1" x14ac:dyDescent="0.2">
      <c r="B138" s="169"/>
      <c r="C138" s="169"/>
      <c r="D138" s="169"/>
      <c r="E138" s="169"/>
      <c r="F138" s="169"/>
      <c r="G138" s="169"/>
      <c r="H138" s="169"/>
    </row>
    <row r="139" spans="2:8" ht="13.5" customHeight="1" x14ac:dyDescent="0.2">
      <c r="B139" s="169"/>
      <c r="C139" s="169"/>
      <c r="D139" s="169"/>
      <c r="E139" s="169"/>
      <c r="F139" s="169"/>
      <c r="G139" s="169"/>
      <c r="H139" s="169"/>
    </row>
    <row r="140" spans="2:8" ht="13.5" customHeight="1" x14ac:dyDescent="0.2">
      <c r="B140" s="169"/>
      <c r="C140" s="169"/>
      <c r="D140" s="169"/>
      <c r="E140" s="169"/>
      <c r="F140" s="169"/>
      <c r="G140" s="169"/>
      <c r="H140" s="169"/>
    </row>
    <row r="141" spans="2:8" ht="13.5" customHeight="1" x14ac:dyDescent="0.2">
      <c r="B141" s="169"/>
      <c r="C141" s="169"/>
      <c r="D141" s="169"/>
      <c r="E141" s="169"/>
      <c r="F141" s="169"/>
      <c r="G141" s="169"/>
      <c r="H141" s="169"/>
    </row>
    <row r="142" spans="2:8" ht="13.5" customHeight="1" x14ac:dyDescent="0.2">
      <c r="B142" s="169"/>
      <c r="C142" s="169"/>
      <c r="D142" s="169"/>
      <c r="E142" s="169"/>
      <c r="F142" s="169"/>
      <c r="G142" s="169"/>
      <c r="H142" s="169"/>
    </row>
    <row r="143" spans="2:8" ht="13.5" customHeight="1" x14ac:dyDescent="0.2">
      <c r="B143" s="169"/>
      <c r="C143" s="169"/>
      <c r="D143" s="169"/>
      <c r="E143" s="169"/>
      <c r="F143" s="169"/>
      <c r="G143" s="169"/>
      <c r="H143" s="169"/>
    </row>
    <row r="144" spans="2:8" ht="13.5" customHeight="1" x14ac:dyDescent="0.2">
      <c r="B144" s="169"/>
      <c r="C144" s="169"/>
      <c r="D144" s="169"/>
      <c r="E144" s="169"/>
      <c r="F144" s="169"/>
      <c r="G144" s="169"/>
      <c r="H144" s="169"/>
    </row>
    <row r="145" spans="2:8" ht="13.5" customHeight="1" x14ac:dyDescent="0.2">
      <c r="B145" s="169"/>
      <c r="C145" s="169"/>
      <c r="D145" s="169"/>
      <c r="E145" s="169"/>
      <c r="F145" s="169"/>
      <c r="G145" s="169"/>
      <c r="H145" s="169"/>
    </row>
    <row r="146" spans="2:8" ht="13.5" customHeight="1" x14ac:dyDescent="0.2">
      <c r="B146" s="169"/>
      <c r="C146" s="169"/>
      <c r="D146" s="169"/>
      <c r="E146" s="169"/>
      <c r="F146" s="169"/>
      <c r="G146" s="169"/>
      <c r="H146" s="169"/>
    </row>
    <row r="147" spans="2:8" ht="13.5" customHeight="1" x14ac:dyDescent="0.2">
      <c r="B147" s="169"/>
      <c r="C147" s="169"/>
      <c r="D147" s="169"/>
      <c r="E147" s="169"/>
      <c r="F147" s="169"/>
      <c r="G147" s="169"/>
      <c r="H147" s="169"/>
    </row>
    <row r="148" spans="2:8" ht="13.5" customHeight="1" x14ac:dyDescent="0.2">
      <c r="B148" s="169"/>
      <c r="C148" s="169"/>
      <c r="D148" s="169"/>
      <c r="E148" s="169"/>
      <c r="F148" s="169"/>
      <c r="G148" s="169"/>
      <c r="H148" s="169"/>
    </row>
    <row r="149" spans="2:8" ht="13.5" customHeight="1" x14ac:dyDescent="0.2">
      <c r="B149" s="169"/>
      <c r="C149" s="169"/>
      <c r="D149" s="169"/>
      <c r="E149" s="169"/>
      <c r="F149" s="169"/>
      <c r="G149" s="169"/>
      <c r="H149" s="169"/>
    </row>
    <row r="150" spans="2:8" ht="13.5" customHeight="1" x14ac:dyDescent="0.2">
      <c r="B150" s="169"/>
      <c r="C150" s="169"/>
      <c r="D150" s="169"/>
      <c r="E150" s="169"/>
      <c r="F150" s="169"/>
      <c r="G150" s="169"/>
      <c r="H150" s="169"/>
    </row>
    <row r="151" spans="2:8" ht="13.5" customHeight="1" x14ac:dyDescent="0.2">
      <c r="B151" s="169"/>
      <c r="C151" s="169"/>
      <c r="D151" s="169"/>
      <c r="E151" s="169"/>
      <c r="F151" s="169"/>
      <c r="G151" s="169"/>
      <c r="H151" s="169"/>
    </row>
    <row r="152" spans="2:8" ht="13.5" customHeight="1" x14ac:dyDescent="0.2">
      <c r="B152" s="169"/>
      <c r="C152" s="169"/>
      <c r="D152" s="169"/>
      <c r="E152" s="169"/>
      <c r="F152" s="169"/>
      <c r="G152" s="169"/>
      <c r="H152" s="169"/>
    </row>
    <row r="153" spans="2:8" ht="13.5" customHeight="1" x14ac:dyDescent="0.2">
      <c r="B153" s="169"/>
      <c r="C153" s="169"/>
      <c r="D153" s="169"/>
      <c r="E153" s="169"/>
      <c r="F153" s="169"/>
      <c r="G153" s="169"/>
      <c r="H153" s="169"/>
    </row>
    <row r="154" spans="2:8" ht="13.5" customHeight="1" x14ac:dyDescent="0.2">
      <c r="B154" s="169"/>
      <c r="C154" s="169"/>
      <c r="D154" s="169"/>
      <c r="E154" s="169"/>
      <c r="F154" s="169"/>
      <c r="G154" s="169"/>
      <c r="H154" s="169"/>
    </row>
    <row r="155" spans="2:8" ht="13.5" customHeight="1" x14ac:dyDescent="0.2">
      <c r="B155" s="169"/>
      <c r="C155" s="169"/>
      <c r="D155" s="169"/>
      <c r="E155" s="169"/>
      <c r="F155" s="169"/>
      <c r="G155" s="169"/>
      <c r="H155" s="169"/>
    </row>
    <row r="156" spans="2:8" ht="13.5" customHeight="1" x14ac:dyDescent="0.2">
      <c r="B156" s="169"/>
      <c r="C156" s="169"/>
      <c r="D156" s="169"/>
      <c r="E156" s="169"/>
      <c r="F156" s="169"/>
      <c r="G156" s="169"/>
      <c r="H156" s="169"/>
    </row>
    <row r="157" spans="2:8" ht="13.5" customHeight="1" x14ac:dyDescent="0.2">
      <c r="B157" s="169"/>
      <c r="C157" s="169"/>
      <c r="D157" s="169"/>
      <c r="E157" s="169"/>
      <c r="F157" s="169"/>
      <c r="G157" s="169"/>
      <c r="H157" s="169"/>
    </row>
    <row r="158" spans="2:8" ht="13.5" customHeight="1" x14ac:dyDescent="0.2">
      <c r="B158" s="169"/>
      <c r="C158" s="169"/>
      <c r="D158" s="169"/>
      <c r="E158" s="169"/>
      <c r="F158" s="169"/>
      <c r="G158" s="169"/>
      <c r="H158" s="169"/>
    </row>
    <row r="159" spans="2:8" ht="13.5" customHeight="1" x14ac:dyDescent="0.2">
      <c r="B159" s="169"/>
      <c r="C159" s="169"/>
      <c r="D159" s="169"/>
      <c r="E159" s="169"/>
      <c r="F159" s="169"/>
      <c r="G159" s="169"/>
      <c r="H159" s="169"/>
    </row>
    <row r="160" spans="2:8" ht="13.5" customHeight="1" x14ac:dyDescent="0.2">
      <c r="B160" s="169"/>
      <c r="C160" s="169"/>
      <c r="D160" s="169"/>
      <c r="E160" s="169"/>
      <c r="F160" s="169"/>
      <c r="G160" s="169"/>
      <c r="H160" s="169"/>
    </row>
    <row r="161" spans="2:8" ht="13.5" customHeight="1" x14ac:dyDescent="0.2">
      <c r="B161" s="169"/>
      <c r="C161" s="169"/>
      <c r="D161" s="169"/>
      <c r="E161" s="169"/>
      <c r="F161" s="169"/>
      <c r="G161" s="169"/>
      <c r="H161" s="169"/>
    </row>
    <row r="162" spans="2:8" ht="13.5" customHeight="1" x14ac:dyDescent="0.2">
      <c r="B162" s="169"/>
      <c r="C162" s="169"/>
      <c r="D162" s="169"/>
      <c r="E162" s="169"/>
      <c r="F162" s="169"/>
      <c r="G162" s="169"/>
      <c r="H162" s="169"/>
    </row>
    <row r="163" spans="2:8" ht="13.5" customHeight="1" x14ac:dyDescent="0.2">
      <c r="B163" s="169"/>
      <c r="C163" s="169"/>
      <c r="D163" s="169"/>
      <c r="E163" s="169"/>
      <c r="F163" s="169"/>
      <c r="G163" s="169"/>
      <c r="H163" s="169"/>
    </row>
    <row r="164" spans="2:8" ht="13.5" customHeight="1" x14ac:dyDescent="0.2">
      <c r="B164" s="169"/>
      <c r="C164" s="169"/>
      <c r="D164" s="169"/>
      <c r="E164" s="169"/>
      <c r="F164" s="169"/>
      <c r="G164" s="169"/>
      <c r="H164" s="169"/>
    </row>
    <row r="165" spans="2:8" ht="13.5" customHeight="1" x14ac:dyDescent="0.2">
      <c r="B165" s="169"/>
      <c r="C165" s="169"/>
      <c r="D165" s="169"/>
      <c r="E165" s="169"/>
      <c r="F165" s="169"/>
      <c r="G165" s="169"/>
      <c r="H165" s="169"/>
    </row>
    <row r="166" spans="2:8" ht="13.5" customHeight="1" x14ac:dyDescent="0.2">
      <c r="B166" s="169"/>
      <c r="C166" s="169"/>
      <c r="D166" s="169"/>
      <c r="E166" s="169"/>
      <c r="F166" s="169"/>
      <c r="G166" s="169"/>
      <c r="H166" s="169"/>
    </row>
    <row r="167" spans="2:8" ht="13.5" customHeight="1" x14ac:dyDescent="0.2">
      <c r="B167" s="169"/>
      <c r="C167" s="169"/>
      <c r="D167" s="169"/>
      <c r="E167" s="169"/>
      <c r="F167" s="169"/>
      <c r="G167" s="169"/>
      <c r="H167" s="169"/>
    </row>
    <row r="168" spans="2:8" ht="13.5" customHeight="1" x14ac:dyDescent="0.2">
      <c r="B168" s="169">
        <v>0</v>
      </c>
      <c r="C168" s="169">
        <v>0</v>
      </c>
      <c r="D168" s="169">
        <v>0</v>
      </c>
      <c r="E168" s="169">
        <v>0</v>
      </c>
      <c r="F168" s="169">
        <v>0</v>
      </c>
      <c r="G168" s="169">
        <v>0</v>
      </c>
      <c r="H168" s="169"/>
    </row>
    <row r="169" spans="2:8" ht="13.5" customHeight="1" x14ac:dyDescent="0.2">
      <c r="B169" s="169">
        <v>0</v>
      </c>
      <c r="C169" s="169">
        <v>0</v>
      </c>
      <c r="D169" s="169">
        <v>0</v>
      </c>
      <c r="E169" s="169">
        <v>0</v>
      </c>
      <c r="F169" s="169">
        <v>0</v>
      </c>
      <c r="G169" s="169">
        <v>0</v>
      </c>
      <c r="H169" s="169"/>
    </row>
    <row r="170" spans="2:8" ht="13.5" customHeight="1" x14ac:dyDescent="0.2">
      <c r="B170" s="169">
        <v>0</v>
      </c>
      <c r="C170" s="169">
        <v>0</v>
      </c>
      <c r="D170" s="169">
        <v>0</v>
      </c>
      <c r="E170" s="169">
        <v>0</v>
      </c>
      <c r="F170" s="169">
        <v>0</v>
      </c>
      <c r="G170" s="169">
        <v>0</v>
      </c>
      <c r="H170" s="169"/>
    </row>
    <row r="171" spans="2:8" ht="13.5" customHeight="1" x14ac:dyDescent="0.2">
      <c r="B171" s="169">
        <v>0</v>
      </c>
      <c r="C171" s="169">
        <v>0</v>
      </c>
      <c r="D171" s="169">
        <v>0</v>
      </c>
      <c r="E171" s="169">
        <v>0</v>
      </c>
      <c r="F171" s="169">
        <v>0</v>
      </c>
      <c r="G171" s="169">
        <v>0</v>
      </c>
      <c r="H171" s="169"/>
    </row>
    <row r="172" spans="2:8" ht="13.5" customHeight="1" x14ac:dyDescent="0.2">
      <c r="B172" s="169"/>
      <c r="C172" s="169"/>
      <c r="D172" s="169"/>
      <c r="E172" s="169"/>
      <c r="F172" s="169"/>
      <c r="G172" s="169"/>
      <c r="H172" s="169"/>
    </row>
    <row r="173" spans="2:8" ht="13.5" customHeight="1" x14ac:dyDescent="0.2">
      <c r="B173" s="169"/>
      <c r="C173" s="169"/>
      <c r="D173" s="169"/>
      <c r="E173" s="169"/>
      <c r="F173" s="169"/>
      <c r="G173" s="169"/>
      <c r="H173" s="169"/>
    </row>
    <row r="174" spans="2:8" ht="13.5" customHeight="1" x14ac:dyDescent="0.2">
      <c r="B174" s="169"/>
      <c r="C174" s="169"/>
      <c r="D174" s="169"/>
      <c r="E174" s="169"/>
      <c r="F174" s="169"/>
      <c r="G174" s="169"/>
      <c r="H174" s="169"/>
    </row>
    <row r="175" spans="2:8" ht="13.5" customHeight="1" x14ac:dyDescent="0.2">
      <c r="B175" s="169"/>
      <c r="C175" s="169"/>
      <c r="D175" s="169"/>
      <c r="E175" s="169"/>
      <c r="F175" s="169"/>
      <c r="G175" s="169"/>
      <c r="H175" s="169"/>
    </row>
    <row r="176" spans="2:8" ht="13.5" customHeight="1" x14ac:dyDescent="0.2">
      <c r="B176" s="169"/>
      <c r="C176" s="169"/>
      <c r="D176" s="169"/>
      <c r="E176" s="169"/>
      <c r="F176" s="169"/>
      <c r="G176" s="169"/>
      <c r="H176" s="169"/>
    </row>
    <row r="177" spans="2:8" ht="13.5" customHeight="1" x14ac:dyDescent="0.2">
      <c r="B177" s="169"/>
      <c r="C177" s="169"/>
      <c r="D177" s="169"/>
      <c r="E177" s="169"/>
      <c r="F177" s="169"/>
      <c r="G177" s="169"/>
      <c r="H177" s="169"/>
    </row>
    <row r="178" spans="2:8" ht="13.5" customHeight="1" x14ac:dyDescent="0.2">
      <c r="B178" s="169"/>
      <c r="C178" s="169"/>
      <c r="D178" s="169"/>
      <c r="E178" s="169"/>
      <c r="F178" s="169"/>
      <c r="G178" s="169"/>
      <c r="H178" s="169"/>
    </row>
    <row r="179" spans="2:8" ht="13.5" customHeight="1" x14ac:dyDescent="0.2">
      <c r="B179" s="169"/>
      <c r="C179" s="169"/>
      <c r="D179" s="169"/>
      <c r="E179" s="169"/>
      <c r="F179" s="169"/>
      <c r="G179" s="169"/>
      <c r="H179" s="169"/>
    </row>
    <row r="180" spans="2:8" ht="13.5" customHeight="1" x14ac:dyDescent="0.2">
      <c r="B180" s="169"/>
      <c r="C180" s="169"/>
      <c r="D180" s="169"/>
      <c r="E180" s="169"/>
      <c r="F180" s="169"/>
      <c r="G180" s="169"/>
      <c r="H180" s="169"/>
    </row>
    <row r="181" spans="2:8" ht="13.5" customHeight="1" x14ac:dyDescent="0.2">
      <c r="B181" s="169"/>
      <c r="C181" s="169"/>
      <c r="D181" s="169"/>
      <c r="E181" s="169"/>
      <c r="F181" s="169"/>
      <c r="G181" s="169"/>
      <c r="H181" s="169"/>
    </row>
    <row r="182" spans="2:8" ht="13.5" customHeight="1" x14ac:dyDescent="0.2">
      <c r="B182" s="169"/>
      <c r="C182" s="169"/>
      <c r="D182" s="169"/>
      <c r="E182" s="169"/>
      <c r="F182" s="169"/>
      <c r="G182" s="169"/>
      <c r="H182" s="169"/>
    </row>
    <row r="183" spans="2:8" ht="13.5" customHeight="1" x14ac:dyDescent="0.2">
      <c r="B183" s="169"/>
      <c r="C183" s="169"/>
      <c r="D183" s="169"/>
      <c r="E183" s="169"/>
      <c r="F183" s="169"/>
      <c r="G183" s="169"/>
      <c r="H183" s="169"/>
    </row>
    <row r="184" spans="2:8" ht="13.5" customHeight="1" x14ac:dyDescent="0.2">
      <c r="B184" s="169"/>
      <c r="C184" s="169"/>
      <c r="D184" s="169"/>
      <c r="E184" s="169"/>
      <c r="F184" s="169"/>
      <c r="G184" s="169"/>
      <c r="H184" s="169"/>
    </row>
    <row r="185" spans="2:8" ht="13.5" customHeight="1" x14ac:dyDescent="0.2">
      <c r="B185" s="169"/>
      <c r="C185" s="169"/>
      <c r="D185" s="169"/>
      <c r="E185" s="169"/>
      <c r="F185" s="169"/>
      <c r="G185" s="169"/>
      <c r="H185" s="169"/>
    </row>
  </sheetData>
  <mergeCells count="2">
    <mergeCell ref="A97:G98"/>
    <mergeCell ref="D3:H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7B9D4-7D5C-49A5-92DC-6AFECDC67B91}">
  <dimension ref="A1:Z185"/>
  <sheetViews>
    <sheetView showGridLines="0" zoomScaleNormal="100" workbookViewId="0">
      <pane xSplit="1" ySplit="4" topLeftCell="D53" activePane="bottomRight" state="frozen"/>
      <selection activeCell="H96" sqref="H96"/>
      <selection pane="topRight" activeCell="H96" sqref="H96"/>
      <selection pane="bottomLeft" activeCell="H96" sqref="H96"/>
      <selection pane="bottomRight" activeCell="H112" sqref="H112"/>
    </sheetView>
  </sheetViews>
  <sheetFormatPr defaultColWidth="9.140625" defaultRowHeight="13.5" customHeight="1" x14ac:dyDescent="0.2"/>
  <cols>
    <col min="1" max="1" width="43.5703125" style="1" customWidth="1"/>
    <col min="2" max="7" width="12.5703125" style="2" customWidth="1"/>
    <col min="8" max="8" width="10.28515625" style="1" customWidth="1"/>
    <col min="9" max="9" width="6.7109375" style="1" customWidth="1"/>
    <col min="10" max="10" width="47.85546875" style="1" customWidth="1"/>
    <col min="11" max="17" width="12.5703125" style="1" customWidth="1"/>
    <col min="18" max="18" width="9.140625" style="1" customWidth="1"/>
    <col min="19" max="16384" width="9.140625" style="1"/>
  </cols>
  <sheetData>
    <row r="1" spans="1:26" ht="15.75" customHeight="1" x14ac:dyDescent="0.25">
      <c r="A1" s="4" t="s">
        <v>100</v>
      </c>
      <c r="B1" s="5"/>
      <c r="C1" s="5"/>
      <c r="D1" s="5"/>
      <c r="E1" s="5"/>
      <c r="F1" s="5"/>
      <c r="G1" s="5"/>
      <c r="J1" s="4" t="s">
        <v>101</v>
      </c>
    </row>
    <row r="2" spans="1:26" ht="14.25" customHeight="1" thickBot="1" x14ac:dyDescent="0.3">
      <c r="A2" s="6" t="s">
        <v>0</v>
      </c>
      <c r="B2" s="7"/>
      <c r="C2" s="7"/>
      <c r="D2" s="7"/>
      <c r="E2" s="7"/>
      <c r="F2" s="7"/>
      <c r="G2" s="7"/>
      <c r="J2" s="6" t="s">
        <v>0</v>
      </c>
    </row>
    <row r="3" spans="1:26" ht="13.5" customHeight="1" x14ac:dyDescent="0.2">
      <c r="A3" s="11" t="s">
        <v>1</v>
      </c>
      <c r="B3" s="372" t="s">
        <v>4</v>
      </c>
      <c r="C3" s="373"/>
      <c r="D3" s="373"/>
      <c r="E3" s="373"/>
      <c r="F3" s="373"/>
      <c r="G3" s="374"/>
      <c r="J3" s="11" t="s">
        <v>1</v>
      </c>
      <c r="K3" s="369" t="s">
        <v>4</v>
      </c>
      <c r="L3" s="370"/>
      <c r="M3" s="370"/>
      <c r="N3" s="370"/>
      <c r="O3" s="370"/>
      <c r="P3" s="371"/>
    </row>
    <row r="4" spans="1:26" ht="14.25" customHeight="1" thickBot="1" x14ac:dyDescent="0.25">
      <c r="A4" s="12"/>
      <c r="B4" s="361">
        <v>2023</v>
      </c>
      <c r="C4" s="15">
        <v>2024</v>
      </c>
      <c r="D4" s="15">
        <v>2025</v>
      </c>
      <c r="E4" s="15">
        <v>2026</v>
      </c>
      <c r="F4" s="359">
        <v>2027</v>
      </c>
      <c r="G4" s="14">
        <v>2028</v>
      </c>
      <c r="J4" s="12"/>
      <c r="K4" s="361">
        <v>2023</v>
      </c>
      <c r="L4" s="15">
        <v>2024</v>
      </c>
      <c r="M4" s="15">
        <v>2025</v>
      </c>
      <c r="N4" s="15">
        <v>2026</v>
      </c>
      <c r="O4" s="15">
        <v>2027</v>
      </c>
      <c r="P4" s="14">
        <v>2028</v>
      </c>
    </row>
    <row r="5" spans="1:26" ht="13.5" customHeight="1" x14ac:dyDescent="0.2">
      <c r="A5" s="261" t="s">
        <v>5</v>
      </c>
      <c r="B5" s="20">
        <f t="shared" ref="B5:E5" si="0">B6+B12+B16</f>
        <v>9317837.455859717</v>
      </c>
      <c r="C5" s="20">
        <f t="shared" si="0"/>
        <v>9818594</v>
      </c>
      <c r="D5" s="20">
        <f t="shared" si="0"/>
        <v>10513202</v>
      </c>
      <c r="E5" s="20">
        <f t="shared" si="0"/>
        <v>10980867</v>
      </c>
      <c r="F5" s="290">
        <f t="shared" ref="F5:G5" si="1">F6+F12+F16</f>
        <v>11493492</v>
      </c>
      <c r="G5" s="18">
        <f t="shared" si="1"/>
        <v>12046077</v>
      </c>
      <c r="H5" s="21"/>
      <c r="J5" s="16" t="s">
        <v>5</v>
      </c>
      <c r="K5" s="20">
        <f t="shared" ref="K5:M5" si="2">K6+K12+K16</f>
        <v>174963.87575028269</v>
      </c>
      <c r="L5" s="20">
        <f t="shared" si="2"/>
        <v>233147</v>
      </c>
      <c r="M5" s="20">
        <f t="shared" si="2"/>
        <v>265047</v>
      </c>
      <c r="N5" s="20">
        <f t="shared" ref="N5:P5" si="3">N6+N12+N16</f>
        <v>326065</v>
      </c>
      <c r="O5" s="20">
        <f t="shared" si="3"/>
        <v>428158</v>
      </c>
      <c r="P5" s="18">
        <f t="shared" si="3"/>
        <v>542277</v>
      </c>
      <c r="Q5" s="22"/>
      <c r="R5" s="23"/>
      <c r="S5" s="23"/>
      <c r="T5" s="23"/>
      <c r="U5" s="23"/>
      <c r="V5" s="23"/>
      <c r="W5" s="23"/>
      <c r="X5" s="23"/>
      <c r="Y5" s="23"/>
      <c r="Z5" s="23"/>
    </row>
    <row r="6" spans="1:26" ht="13.5" customHeight="1" x14ac:dyDescent="0.2">
      <c r="A6" s="262" t="s">
        <v>6</v>
      </c>
      <c r="B6" s="28">
        <f t="shared" ref="B6:E6" si="4">B7+B8</f>
        <v>4624015.6641897177</v>
      </c>
      <c r="C6" s="28">
        <f t="shared" si="4"/>
        <v>4730250</v>
      </c>
      <c r="D6" s="28">
        <f t="shared" si="4"/>
        <v>5100752</v>
      </c>
      <c r="E6" s="28">
        <f t="shared" si="4"/>
        <v>5342575</v>
      </c>
      <c r="F6" s="55">
        <f t="shared" ref="F6:G6" si="5">F7+F8</f>
        <v>5609769</v>
      </c>
      <c r="G6" s="26">
        <f t="shared" si="5"/>
        <v>5918695</v>
      </c>
      <c r="H6" s="21"/>
      <c r="J6" s="24" t="s">
        <v>7</v>
      </c>
      <c r="K6" s="28">
        <f t="shared" ref="K6:M6" si="6">K7+K8</f>
        <v>48211.33581028218</v>
      </c>
      <c r="L6" s="28">
        <f t="shared" si="6"/>
        <v>41146</v>
      </c>
      <c r="M6" s="28">
        <f t="shared" si="6"/>
        <v>105303</v>
      </c>
      <c r="N6" s="28">
        <f t="shared" ref="N6:P6" si="7">N7+N8</f>
        <v>179167</v>
      </c>
      <c r="O6" s="28">
        <f t="shared" si="7"/>
        <v>249084</v>
      </c>
      <c r="P6" s="26">
        <f t="shared" si="7"/>
        <v>267651</v>
      </c>
      <c r="Q6" s="22"/>
      <c r="R6" s="23"/>
      <c r="S6" s="23"/>
      <c r="T6" s="23"/>
      <c r="U6" s="23"/>
      <c r="V6" s="23"/>
      <c r="W6" s="23"/>
      <c r="X6" s="23"/>
      <c r="Y6" s="23"/>
      <c r="Z6" s="23"/>
    </row>
    <row r="7" spans="1:26" ht="13.5" customHeight="1" x14ac:dyDescent="0.2">
      <c r="A7" s="263" t="s">
        <v>8</v>
      </c>
      <c r="B7" s="33">
        <v>4435812.6161412867</v>
      </c>
      <c r="C7" s="33">
        <v>4527450</v>
      </c>
      <c r="D7" s="34">
        <v>4889928</v>
      </c>
      <c r="E7" s="34">
        <v>5121530</v>
      </c>
      <c r="F7" s="33">
        <v>5380375</v>
      </c>
      <c r="G7" s="35">
        <v>5676488</v>
      </c>
      <c r="H7" s="21"/>
      <c r="J7" s="29" t="s">
        <v>8</v>
      </c>
      <c r="K7" s="33">
        <f>ESA2010_jun24!C7-A_PS_25!B7</f>
        <v>73040.383858713321</v>
      </c>
      <c r="L7" s="33">
        <f>ESA2010_jun24!D7-A_PS_25!C7</f>
        <v>64095</v>
      </c>
      <c r="M7" s="33">
        <f>ESA2010_jun24!E7-A_PS_25!D7</f>
        <v>102836</v>
      </c>
      <c r="N7" s="34">
        <f>ESA2010_jun24!F7-A_PS_25!E7</f>
        <v>177536</v>
      </c>
      <c r="O7" s="34">
        <f>ESA2010_jun24!G7-A_PS_25!F7</f>
        <v>245920</v>
      </c>
      <c r="P7" s="26">
        <f>ESA2010_jun24!H7-A_PS_25!G7</f>
        <v>261553</v>
      </c>
      <c r="Q7" s="22"/>
      <c r="R7" s="23"/>
      <c r="S7" s="23"/>
      <c r="T7" s="23"/>
      <c r="U7" s="23"/>
      <c r="V7" s="23"/>
      <c r="W7" s="23"/>
      <c r="X7" s="23"/>
      <c r="Y7" s="23"/>
      <c r="Z7" s="23"/>
    </row>
    <row r="8" spans="1:26" ht="13.5" customHeight="1" x14ac:dyDescent="0.2">
      <c r="A8" s="263" t="s">
        <v>9</v>
      </c>
      <c r="B8" s="33">
        <v>188203.04804843114</v>
      </c>
      <c r="C8" s="33">
        <v>202800</v>
      </c>
      <c r="D8" s="34">
        <v>210824</v>
      </c>
      <c r="E8" s="34">
        <v>221045</v>
      </c>
      <c r="F8" s="33">
        <v>229394</v>
      </c>
      <c r="G8" s="35">
        <v>242207</v>
      </c>
      <c r="H8" s="21"/>
      <c r="J8" s="29" t="s">
        <v>9</v>
      </c>
      <c r="K8" s="33">
        <f>ESA2010_jun24!C8-A_PS_25!B8</f>
        <v>-24829.048048431141</v>
      </c>
      <c r="L8" s="33">
        <f>ESA2010_jun24!D8-A_PS_25!C8</f>
        <v>-22949</v>
      </c>
      <c r="M8" s="33">
        <f>ESA2010_jun24!E8-A_PS_25!D8</f>
        <v>2467</v>
      </c>
      <c r="N8" s="34">
        <f>ESA2010_jun24!F8-A_PS_25!E8</f>
        <v>1631</v>
      </c>
      <c r="O8" s="34">
        <f>ESA2010_jun24!G8-A_PS_25!F8</f>
        <v>3164</v>
      </c>
      <c r="P8" s="26">
        <f>ESA2010_jun24!H8-A_PS_25!G8</f>
        <v>6098</v>
      </c>
      <c r="Q8" s="22"/>
      <c r="R8" s="23"/>
      <c r="S8" s="23"/>
      <c r="T8" s="23"/>
      <c r="U8" s="23"/>
      <c r="V8" s="23"/>
      <c r="W8" s="23"/>
      <c r="X8" s="23"/>
      <c r="Y8" s="23"/>
      <c r="Z8" s="23"/>
    </row>
    <row r="9" spans="1:26" ht="13.5" customHeight="1" x14ac:dyDescent="0.2">
      <c r="A9" s="264" t="s">
        <v>10</v>
      </c>
      <c r="B9" s="33">
        <v>1101763.9406016346</v>
      </c>
      <c r="C9" s="33">
        <v>1223158</v>
      </c>
      <c r="D9" s="34">
        <v>1083678</v>
      </c>
      <c r="E9" s="34">
        <v>938488</v>
      </c>
      <c r="F9" s="33">
        <v>988596</v>
      </c>
      <c r="G9" s="35">
        <v>1007394</v>
      </c>
      <c r="H9" s="21"/>
      <c r="J9" s="36" t="s">
        <v>10</v>
      </c>
      <c r="K9" s="33">
        <f>ESA2010_jun24!C9-A_PS_25!B9</f>
        <v>48211.335810282268</v>
      </c>
      <c r="L9" s="33">
        <f>ESA2010_jun24!D9-A_PS_25!C9</f>
        <v>97347</v>
      </c>
      <c r="M9" s="33">
        <f>ESA2010_jun24!E9-A_PS_25!D9</f>
        <v>124165</v>
      </c>
      <c r="N9" s="34">
        <f>ESA2010_jun24!F9-A_PS_25!E9</f>
        <v>51053</v>
      </c>
      <c r="O9" s="34">
        <f>ESA2010_jun24!G9-A_PS_25!F9</f>
        <v>58060</v>
      </c>
      <c r="P9" s="26">
        <f>ESA2010_jun24!H9-A_PS_25!G9</f>
        <v>50943</v>
      </c>
      <c r="Q9" s="22"/>
      <c r="R9" s="23"/>
      <c r="S9" s="23"/>
      <c r="T9" s="23"/>
      <c r="U9" s="23"/>
      <c r="V9" s="23"/>
      <c r="W9" s="23"/>
      <c r="X9" s="23"/>
      <c r="Y9" s="23"/>
      <c r="Z9" s="23"/>
    </row>
    <row r="10" spans="1:26" ht="13.5" customHeight="1" x14ac:dyDescent="0.2">
      <c r="A10" s="264" t="s">
        <v>11</v>
      </c>
      <c r="B10" s="33">
        <v>2465576.2092096582</v>
      </c>
      <c r="C10" s="33">
        <v>2454964</v>
      </c>
      <c r="D10" s="34">
        <v>2811952</v>
      </c>
      <c r="E10" s="34">
        <v>3082861</v>
      </c>
      <c r="F10" s="33">
        <v>3234821</v>
      </c>
      <c r="G10" s="35">
        <v>3437911</v>
      </c>
      <c r="H10" s="21"/>
      <c r="J10" s="36" t="s">
        <v>11</v>
      </c>
      <c r="K10" s="33">
        <f>ESA2010_jun24!C10-A_PS_25!B10</f>
        <v>0</v>
      </c>
      <c r="L10" s="33">
        <f>ESA2010_jun24!D10-A_PS_25!C10</f>
        <v>-39340</v>
      </c>
      <c r="M10" s="33">
        <f>ESA2010_jun24!E10-A_PS_25!D10</f>
        <v>-13204</v>
      </c>
      <c r="N10" s="34">
        <f>ESA2010_jun24!F10-A_PS_25!E10</f>
        <v>89679</v>
      </c>
      <c r="O10" s="34">
        <f>ESA2010_jun24!G10-A_PS_25!F10</f>
        <v>133717</v>
      </c>
      <c r="P10" s="26">
        <f>ESA2010_jun24!H10-A_PS_25!G10</f>
        <v>151695</v>
      </c>
      <c r="Q10" s="22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3.5" customHeight="1" x14ac:dyDescent="0.2">
      <c r="A11" s="264" t="s">
        <v>12</v>
      </c>
      <c r="B11" s="33">
        <v>1056675.514378425</v>
      </c>
      <c r="C11" s="33">
        <v>1052128</v>
      </c>
      <c r="D11" s="34">
        <v>1205122</v>
      </c>
      <c r="E11" s="34">
        <v>1321226</v>
      </c>
      <c r="F11" s="33">
        <v>1386352</v>
      </c>
      <c r="G11" s="35">
        <v>1473390</v>
      </c>
      <c r="H11" s="21"/>
      <c r="J11" s="36" t="s">
        <v>12</v>
      </c>
      <c r="K11" s="33">
        <f>ESA2010_jun24!C11-A_PS_25!B11</f>
        <v>0</v>
      </c>
      <c r="L11" s="33">
        <f>ESA2010_jun24!D11-A_PS_25!C11</f>
        <v>-16861</v>
      </c>
      <c r="M11" s="33">
        <f>ESA2010_jun24!E11-A_PS_25!D11</f>
        <v>-5658</v>
      </c>
      <c r="N11" s="34">
        <f>ESA2010_jun24!F11-A_PS_25!E11</f>
        <v>38435</v>
      </c>
      <c r="O11" s="34">
        <f>ESA2010_jun24!G11-A_PS_25!F11</f>
        <v>57307</v>
      </c>
      <c r="P11" s="26">
        <f>ESA2010_jun24!H11-A_PS_25!G11</f>
        <v>65013</v>
      </c>
      <c r="Q11" s="22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3.5" customHeight="1" x14ac:dyDescent="0.2">
      <c r="A12" s="262" t="s">
        <v>13</v>
      </c>
      <c r="B12" s="33">
        <v>4263247.4600599995</v>
      </c>
      <c r="C12" s="33">
        <v>4618356</v>
      </c>
      <c r="D12" s="34">
        <v>4933003</v>
      </c>
      <c r="E12" s="34">
        <v>5155697</v>
      </c>
      <c r="F12" s="33">
        <v>5344963</v>
      </c>
      <c r="G12" s="35">
        <v>5563914</v>
      </c>
      <c r="H12" s="21"/>
      <c r="J12" s="24" t="s">
        <v>14</v>
      </c>
      <c r="K12" s="33">
        <f>ESA2010_jun24!C12-A_PS_25!B12</f>
        <v>126752.53994000051</v>
      </c>
      <c r="L12" s="33">
        <f>ESA2010_jun24!D12-A_PS_25!C12</f>
        <v>158396</v>
      </c>
      <c r="M12" s="33">
        <f>ESA2010_jun24!E12-A_PS_25!D12</f>
        <v>134418</v>
      </c>
      <c r="N12" s="34">
        <f>ESA2010_jun24!F12-A_PS_25!E12</f>
        <v>119095</v>
      </c>
      <c r="O12" s="34">
        <f>ESA2010_jun24!G12-A_PS_25!F12</f>
        <v>147864</v>
      </c>
      <c r="P12" s="26">
        <f>ESA2010_jun24!H12-A_PS_25!G12</f>
        <v>241057</v>
      </c>
      <c r="Q12" s="22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3.5" customHeight="1" x14ac:dyDescent="0.2">
      <c r="A13" s="264" t="s">
        <v>10</v>
      </c>
      <c r="B13" s="287">
        <v>3937449.4600599995</v>
      </c>
      <c r="C13" s="287">
        <v>4280433</v>
      </c>
      <c r="D13" s="287">
        <v>4933003</v>
      </c>
      <c r="E13" s="287">
        <v>5155697</v>
      </c>
      <c r="F13" s="360">
        <v>5344963</v>
      </c>
      <c r="G13" s="35">
        <v>5563914</v>
      </c>
      <c r="H13" s="21"/>
      <c r="J13" s="264" t="s">
        <v>10</v>
      </c>
      <c r="K13" s="33">
        <f>ESA2010_jun24!C13-A_PS_25!B13</f>
        <v>126752.53994000051</v>
      </c>
      <c r="L13" s="33">
        <f>ESA2010_jun24!D13-A_PS_25!C13</f>
        <v>158396</v>
      </c>
      <c r="M13" s="33">
        <f>ESA2010_jun24!E13-A_PS_25!D13</f>
        <v>134418</v>
      </c>
      <c r="N13" s="34">
        <f>ESA2010_jun24!F13-A_PS_25!E13</f>
        <v>119095</v>
      </c>
      <c r="O13" s="34">
        <f>ESA2010_jun24!G13-A_PS_25!F13</f>
        <v>147864</v>
      </c>
      <c r="P13" s="26">
        <f>ESA2010_jun24!H13-A_PS_25!G13</f>
        <v>241057</v>
      </c>
      <c r="Q13" s="22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3.5" customHeight="1" x14ac:dyDescent="0.2">
      <c r="A14" s="264" t="s">
        <v>11</v>
      </c>
      <c r="B14" s="287">
        <v>228059</v>
      </c>
      <c r="C14" s="287">
        <v>236546</v>
      </c>
      <c r="D14" s="34">
        <v>0</v>
      </c>
      <c r="E14" s="34">
        <v>0</v>
      </c>
      <c r="F14" s="33">
        <v>0</v>
      </c>
      <c r="G14" s="35">
        <v>0</v>
      </c>
      <c r="H14" s="21"/>
      <c r="J14" s="264" t="s">
        <v>11</v>
      </c>
      <c r="K14" s="33">
        <f>ESA2010_jun24!C14-A_PS_25!B14</f>
        <v>0</v>
      </c>
      <c r="L14" s="33">
        <f>ESA2010_jun24!D14-A_PS_25!C14</f>
        <v>0</v>
      </c>
      <c r="M14" s="33">
        <f>ESA2010_jun24!E14-A_PS_25!D14</f>
        <v>0</v>
      </c>
      <c r="N14" s="34">
        <f>ESA2010_jun24!F14-A_PS_25!E14</f>
        <v>0</v>
      </c>
      <c r="O14" s="34">
        <f>ESA2010_jun24!G14-A_PS_25!F14</f>
        <v>0</v>
      </c>
      <c r="P14" s="26">
        <f>ESA2010_jun24!H14-A_PS_25!G14</f>
        <v>0</v>
      </c>
      <c r="Q14" s="22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3.5" customHeight="1" x14ac:dyDescent="0.2">
      <c r="A15" s="264" t="s">
        <v>12</v>
      </c>
      <c r="B15" s="287">
        <v>97739</v>
      </c>
      <c r="C15" s="287">
        <v>101377</v>
      </c>
      <c r="D15" s="34">
        <v>0</v>
      </c>
      <c r="E15" s="34">
        <v>0</v>
      </c>
      <c r="F15" s="33">
        <v>0</v>
      </c>
      <c r="G15" s="35">
        <v>0</v>
      </c>
      <c r="H15" s="21"/>
      <c r="J15" s="264" t="s">
        <v>12</v>
      </c>
      <c r="K15" s="33">
        <f>ESA2010_jun24!C15-A_PS_25!B15</f>
        <v>0</v>
      </c>
      <c r="L15" s="33">
        <f>ESA2010_jun24!D15-A_PS_25!C15</f>
        <v>0</v>
      </c>
      <c r="M15" s="33">
        <f>ESA2010_jun24!E15-A_PS_25!D15</f>
        <v>0</v>
      </c>
      <c r="N15" s="34">
        <f>ESA2010_jun24!F15-A_PS_25!E15</f>
        <v>0</v>
      </c>
      <c r="O15" s="34">
        <f>ESA2010_jun24!G15-A_PS_25!F15</f>
        <v>0</v>
      </c>
      <c r="P15" s="26">
        <f>ESA2010_jun24!H15-A_PS_25!G15</f>
        <v>0</v>
      </c>
      <c r="Q15" s="22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3.5" customHeight="1" x14ac:dyDescent="0.2">
      <c r="A16" s="262" t="s">
        <v>15</v>
      </c>
      <c r="B16" s="40">
        <v>430574.33160999999</v>
      </c>
      <c r="C16" s="40">
        <v>469988</v>
      </c>
      <c r="D16" s="28">
        <v>479447</v>
      </c>
      <c r="E16" s="28">
        <v>482595</v>
      </c>
      <c r="F16" s="55">
        <v>538760</v>
      </c>
      <c r="G16" s="26">
        <v>563468</v>
      </c>
      <c r="H16" s="21"/>
      <c r="J16" s="24" t="s">
        <v>15</v>
      </c>
      <c r="K16" s="33">
        <f>ESA2010_jun24!C16-A_PS_25!B16</f>
        <v>0</v>
      </c>
      <c r="L16" s="33">
        <f>ESA2010_jun24!D16-A_PS_25!C16</f>
        <v>33605</v>
      </c>
      <c r="M16" s="33">
        <f>ESA2010_jun24!E16-A_PS_25!D16</f>
        <v>25326</v>
      </c>
      <c r="N16" s="34">
        <f>ESA2010_jun24!F16-A_PS_25!E16</f>
        <v>27803</v>
      </c>
      <c r="O16" s="34">
        <f>ESA2010_jun24!G16-A_PS_25!F16</f>
        <v>31210</v>
      </c>
      <c r="P16" s="26">
        <f>ESA2010_jun24!H16-A_PS_25!G16</f>
        <v>33569</v>
      </c>
      <c r="Q16" s="22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3.5" customHeight="1" x14ac:dyDescent="0.2">
      <c r="A17" s="265" t="s">
        <v>16</v>
      </c>
      <c r="B17" s="45">
        <f t="shared" ref="B17:E17" si="8">B18+B19</f>
        <v>12399810.186149999</v>
      </c>
      <c r="C17" s="45">
        <f t="shared" si="8"/>
        <v>12696963</v>
      </c>
      <c r="D17" s="45">
        <f t="shared" si="8"/>
        <v>13468089</v>
      </c>
      <c r="E17" s="45">
        <f t="shared" si="8"/>
        <v>13722470</v>
      </c>
      <c r="F17" s="291">
        <f t="shared" ref="F17:G17" si="9">F18+F19</f>
        <v>13818795</v>
      </c>
      <c r="G17" s="43">
        <f t="shared" si="9"/>
        <v>14306165</v>
      </c>
      <c r="H17" s="21"/>
      <c r="J17" s="41" t="s">
        <v>16</v>
      </c>
      <c r="K17" s="45">
        <f t="shared" ref="K17:M17" si="10">K18+K19</f>
        <v>48066.3395000007</v>
      </c>
      <c r="L17" s="45">
        <f t="shared" si="10"/>
        <v>-22429</v>
      </c>
      <c r="M17" s="45">
        <f t="shared" si="10"/>
        <v>57971</v>
      </c>
      <c r="N17" s="45">
        <f t="shared" ref="N17:P17" si="11">N18+N19</f>
        <v>257139</v>
      </c>
      <c r="O17" s="45">
        <f t="shared" si="11"/>
        <v>478155</v>
      </c>
      <c r="P17" s="43">
        <f t="shared" si="11"/>
        <v>640313</v>
      </c>
      <c r="Q17" s="22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3.5" customHeight="1" x14ac:dyDescent="0.2">
      <c r="A18" s="262" t="s">
        <v>17</v>
      </c>
      <c r="B18" s="40">
        <v>9799763.4812499993</v>
      </c>
      <c r="C18" s="40">
        <v>9961846</v>
      </c>
      <c r="D18" s="28">
        <v>10605392</v>
      </c>
      <c r="E18" s="28">
        <v>10832667</v>
      </c>
      <c r="F18" s="55">
        <v>10904227</v>
      </c>
      <c r="G18" s="26">
        <v>11355487</v>
      </c>
      <c r="H18" s="46"/>
      <c r="J18" s="24" t="s">
        <v>17</v>
      </c>
      <c r="K18" s="33">
        <f>ESA2010_jun24!C18-A_PS_25!B18</f>
        <v>48066.3395000007</v>
      </c>
      <c r="L18" s="33">
        <f>ESA2010_jun24!D18-A_PS_25!C18</f>
        <v>-26901</v>
      </c>
      <c r="M18" s="33">
        <f>ESA2010_jun24!E18-A_PS_25!D18</f>
        <v>54230</v>
      </c>
      <c r="N18" s="34">
        <f>ESA2010_jun24!F18-A_PS_25!E18</f>
        <v>156923</v>
      </c>
      <c r="O18" s="34">
        <f>ESA2010_jun24!G18-A_PS_25!F18</f>
        <v>327473</v>
      </c>
      <c r="P18" s="26">
        <f>ESA2010_jun24!H18-A_PS_25!G18</f>
        <v>386035</v>
      </c>
      <c r="Q18" s="22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3.5" customHeight="1" x14ac:dyDescent="0.2">
      <c r="A19" s="262" t="s">
        <v>18</v>
      </c>
      <c r="B19" s="33">
        <f t="shared" ref="B19:D19" si="12">SUM(B20:B27)</f>
        <v>2600046.7049000002</v>
      </c>
      <c r="C19" s="33">
        <f t="shared" si="12"/>
        <v>2735117</v>
      </c>
      <c r="D19" s="28">
        <f t="shared" si="12"/>
        <v>2862697</v>
      </c>
      <c r="E19" s="28">
        <f t="shared" ref="E19:G19" si="13">SUM(E20:E27)</f>
        <v>2889803</v>
      </c>
      <c r="F19" s="55">
        <f t="shared" si="13"/>
        <v>2914568</v>
      </c>
      <c r="G19" s="26">
        <f t="shared" si="13"/>
        <v>2950678</v>
      </c>
      <c r="H19" s="21"/>
      <c r="J19" s="24" t="s">
        <v>18</v>
      </c>
      <c r="K19" s="33">
        <f t="shared" ref="K19:M19" si="14">SUM(K20:K27)</f>
        <v>0</v>
      </c>
      <c r="L19" s="33">
        <f t="shared" si="14"/>
        <v>4472</v>
      </c>
      <c r="M19" s="28">
        <f t="shared" si="14"/>
        <v>3741</v>
      </c>
      <c r="N19" s="28">
        <f t="shared" ref="N19:P19" si="15">SUM(N20:N27)</f>
        <v>100216</v>
      </c>
      <c r="O19" s="28">
        <f t="shared" si="15"/>
        <v>150682</v>
      </c>
      <c r="P19" s="26">
        <f t="shared" si="15"/>
        <v>254278</v>
      </c>
      <c r="Q19" s="22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3.5" customHeight="1" x14ac:dyDescent="0.2">
      <c r="A20" s="263" t="s">
        <v>19</v>
      </c>
      <c r="B20" s="40">
        <v>1315052.5247499999</v>
      </c>
      <c r="C20" s="40">
        <v>1338097</v>
      </c>
      <c r="D20" s="28">
        <v>1376345</v>
      </c>
      <c r="E20" s="28">
        <v>1404173</v>
      </c>
      <c r="F20" s="55">
        <v>1424384</v>
      </c>
      <c r="G20" s="26">
        <v>1451624</v>
      </c>
      <c r="H20" s="21"/>
      <c r="J20" s="29" t="s">
        <v>19</v>
      </c>
      <c r="K20" s="33">
        <f>ESA2010_jun24!C20-A_PS_25!B20</f>
        <v>0</v>
      </c>
      <c r="L20" s="33">
        <f>ESA2010_jun24!D20-A_PS_25!C20</f>
        <v>7593</v>
      </c>
      <c r="M20" s="33">
        <f>ESA2010_jun24!E20-A_PS_25!D20</f>
        <v>1277</v>
      </c>
      <c r="N20" s="34">
        <f>ESA2010_jun24!F20-A_PS_25!E20</f>
        <v>-2150</v>
      </c>
      <c r="O20" s="34">
        <f>ESA2010_jun24!G20-A_PS_25!F20</f>
        <v>-462</v>
      </c>
      <c r="P20" s="26">
        <f>ESA2010_jun24!H20-A_PS_25!G20</f>
        <v>-2324</v>
      </c>
      <c r="Q20" s="22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3.5" customHeight="1" x14ac:dyDescent="0.2">
      <c r="A21" s="263" t="s">
        <v>20</v>
      </c>
      <c r="B21" s="40">
        <v>256028.68348000001</v>
      </c>
      <c r="C21" s="40">
        <v>281987</v>
      </c>
      <c r="D21" s="28">
        <v>310060</v>
      </c>
      <c r="E21" s="28">
        <v>311078</v>
      </c>
      <c r="F21" s="55">
        <v>311681</v>
      </c>
      <c r="G21" s="26">
        <v>312616</v>
      </c>
      <c r="H21" s="21"/>
      <c r="J21" s="29" t="s">
        <v>20</v>
      </c>
      <c r="K21" s="33">
        <f>ESA2010_jun24!C21-A_PS_25!B21</f>
        <v>0</v>
      </c>
      <c r="L21" s="33">
        <f>ESA2010_jun24!D21-A_PS_25!C21</f>
        <v>0</v>
      </c>
      <c r="M21" s="33">
        <f>ESA2010_jun24!E21-A_PS_25!D21</f>
        <v>-388</v>
      </c>
      <c r="N21" s="34">
        <f>ESA2010_jun24!F21-A_PS_25!E21</f>
        <v>776</v>
      </c>
      <c r="O21" s="34">
        <f>ESA2010_jun24!G21-A_PS_25!F21</f>
        <v>2530</v>
      </c>
      <c r="P21" s="26">
        <f>ESA2010_jun24!H21-A_PS_25!G21</f>
        <v>3455</v>
      </c>
      <c r="Q21" s="22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3.5" customHeight="1" x14ac:dyDescent="0.2">
      <c r="A22" s="263" t="s">
        <v>21</v>
      </c>
      <c r="B22" s="40">
        <v>52897.642440000011</v>
      </c>
      <c r="C22" s="40">
        <v>53901</v>
      </c>
      <c r="D22" s="28">
        <v>54212</v>
      </c>
      <c r="E22" s="28">
        <v>54342</v>
      </c>
      <c r="F22" s="55">
        <v>54354</v>
      </c>
      <c r="G22" s="26">
        <v>54441</v>
      </c>
      <c r="H22" s="21"/>
      <c r="J22" s="29" t="s">
        <v>21</v>
      </c>
      <c r="K22" s="33">
        <f>ESA2010_jun24!C22-A_PS_25!B22</f>
        <v>0</v>
      </c>
      <c r="L22" s="33">
        <f>ESA2010_jun24!D22-A_PS_25!C22</f>
        <v>1087</v>
      </c>
      <c r="M22" s="33">
        <f>ESA2010_jun24!E22-A_PS_25!D22</f>
        <v>998</v>
      </c>
      <c r="N22" s="34">
        <f>ESA2010_jun24!F22-A_PS_25!E22</f>
        <v>1286</v>
      </c>
      <c r="O22" s="34">
        <f>ESA2010_jun24!G22-A_PS_25!F22</f>
        <v>1715</v>
      </c>
      <c r="P22" s="26">
        <f>ESA2010_jun24!H22-A_PS_25!G22</f>
        <v>1942</v>
      </c>
      <c r="Q22" s="22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3.5" customHeight="1" x14ac:dyDescent="0.2">
      <c r="A23" s="263" t="s">
        <v>22</v>
      </c>
      <c r="B23" s="40">
        <v>5068.7261299999991</v>
      </c>
      <c r="C23" s="40">
        <v>5152</v>
      </c>
      <c r="D23" s="28">
        <v>5167</v>
      </c>
      <c r="E23" s="28">
        <v>5166</v>
      </c>
      <c r="F23" s="55">
        <v>5154</v>
      </c>
      <c r="G23" s="26">
        <v>5149</v>
      </c>
      <c r="H23" s="21"/>
      <c r="J23" s="29" t="s">
        <v>22</v>
      </c>
      <c r="K23" s="33">
        <f>ESA2010_jun24!C23-A_PS_25!B23</f>
        <v>0</v>
      </c>
      <c r="L23" s="33">
        <f>ESA2010_jun24!D23-A_PS_25!C23</f>
        <v>35</v>
      </c>
      <c r="M23" s="33">
        <f>ESA2010_jun24!E23-A_PS_25!D23</f>
        <v>26</v>
      </c>
      <c r="N23" s="34">
        <f>ESA2010_jun24!F23-A_PS_25!E23</f>
        <v>52</v>
      </c>
      <c r="O23" s="34">
        <f>ESA2010_jun24!G23-A_PS_25!F23</f>
        <v>92</v>
      </c>
      <c r="P23" s="26">
        <f>ESA2010_jun24!H23-A_PS_25!G23</f>
        <v>113</v>
      </c>
      <c r="Q23" s="22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3.5" customHeight="1" x14ac:dyDescent="0.2">
      <c r="A24" s="263" t="s">
        <v>23</v>
      </c>
      <c r="B24" s="40">
        <v>936552.02467999991</v>
      </c>
      <c r="C24" s="40">
        <v>1020851</v>
      </c>
      <c r="D24" s="28">
        <v>1081082</v>
      </c>
      <c r="E24" s="28">
        <v>1078614</v>
      </c>
      <c r="F24" s="55">
        <v>1082033</v>
      </c>
      <c r="G24" s="26">
        <v>1089295</v>
      </c>
      <c r="H24" s="21"/>
      <c r="J24" s="29" t="s">
        <v>23</v>
      </c>
      <c r="K24" s="33">
        <f>ESA2010_jun24!C24-A_PS_25!B24</f>
        <v>0</v>
      </c>
      <c r="L24" s="33">
        <f>ESA2010_jun24!D24-A_PS_25!C24</f>
        <v>-3350</v>
      </c>
      <c r="M24" s="33">
        <f>ESA2010_jun24!E24-A_PS_25!D24</f>
        <v>2800</v>
      </c>
      <c r="N24" s="34">
        <f>ESA2010_jun24!F24-A_PS_25!E24</f>
        <v>101059</v>
      </c>
      <c r="O24" s="34">
        <f>ESA2010_jun24!G24-A_PS_25!F24</f>
        <v>147349</v>
      </c>
      <c r="P24" s="26">
        <f>ESA2010_jun24!H24-A_PS_25!G24</f>
        <v>251495</v>
      </c>
      <c r="Q24" s="22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3.5" customHeight="1" x14ac:dyDescent="0.2">
      <c r="A25" s="263" t="s">
        <v>24</v>
      </c>
      <c r="B25" s="40">
        <v>13138.471909999998</v>
      </c>
      <c r="C25" s="40">
        <v>13387</v>
      </c>
      <c r="D25" s="28">
        <v>13643</v>
      </c>
      <c r="E25" s="28">
        <v>13856</v>
      </c>
      <c r="F25" s="55">
        <v>14043</v>
      </c>
      <c r="G25" s="26">
        <v>14250</v>
      </c>
      <c r="H25" s="21"/>
      <c r="J25" s="29" t="s">
        <v>24</v>
      </c>
      <c r="K25" s="33">
        <f>ESA2010_jun24!C25-A_PS_25!B25</f>
        <v>0</v>
      </c>
      <c r="L25" s="33">
        <f>ESA2010_jun24!D25-A_PS_25!C25</f>
        <v>-130</v>
      </c>
      <c r="M25" s="33">
        <f>ESA2010_jun24!E25-A_PS_25!D25</f>
        <v>-156</v>
      </c>
      <c r="N25" s="34">
        <f>ESA2010_jun24!F25-A_PS_25!E25</f>
        <v>-88</v>
      </c>
      <c r="O25" s="34">
        <f>ESA2010_jun24!G25-A_PS_25!F25</f>
        <v>18</v>
      </c>
      <c r="P25" s="26">
        <f>ESA2010_jun24!H25-A_PS_25!G25</f>
        <v>76</v>
      </c>
      <c r="Q25" s="22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3.5" customHeight="1" x14ac:dyDescent="0.2">
      <c r="A26" s="263" t="s">
        <v>25</v>
      </c>
      <c r="B26" s="40">
        <v>21109.318210000005</v>
      </c>
      <c r="C26" s="40">
        <v>21568</v>
      </c>
      <c r="D26" s="28">
        <v>22037</v>
      </c>
      <c r="E26" s="28">
        <v>22442</v>
      </c>
      <c r="F26" s="55">
        <v>22804</v>
      </c>
      <c r="G26" s="26">
        <v>23203</v>
      </c>
      <c r="H26" s="21"/>
      <c r="J26" s="29" t="s">
        <v>25</v>
      </c>
      <c r="K26" s="33">
        <f>ESA2010_jun24!C26-A_PS_25!B26</f>
        <v>0</v>
      </c>
      <c r="L26" s="33">
        <f>ESA2010_jun24!D26-A_PS_25!C26</f>
        <v>-764</v>
      </c>
      <c r="M26" s="33">
        <f>ESA2010_jun24!E26-A_PS_25!D26</f>
        <v>-817</v>
      </c>
      <c r="N26" s="34">
        <f>ESA2010_jun24!F26-A_PS_25!E26</f>
        <v>-720</v>
      </c>
      <c r="O26" s="34">
        <f>ESA2010_jun24!G26-A_PS_25!F26</f>
        <v>-562</v>
      </c>
      <c r="P26" s="26">
        <f>ESA2010_jun24!H26-A_PS_25!G26</f>
        <v>-481</v>
      </c>
      <c r="Q26" s="22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13.5" customHeight="1" x14ac:dyDescent="0.2">
      <c r="A27" s="263" t="s">
        <v>26</v>
      </c>
      <c r="B27" s="40">
        <v>199.31329999999997</v>
      </c>
      <c r="C27" s="40">
        <v>174</v>
      </c>
      <c r="D27" s="28">
        <v>151</v>
      </c>
      <c r="E27" s="28">
        <v>132</v>
      </c>
      <c r="F27" s="55">
        <v>115</v>
      </c>
      <c r="G27" s="26">
        <v>100</v>
      </c>
      <c r="H27" s="21"/>
      <c r="J27" s="29" t="s">
        <v>26</v>
      </c>
      <c r="K27" s="33">
        <f>ESA2010_jun24!C27-A_PS_25!B27</f>
        <v>0</v>
      </c>
      <c r="L27" s="33">
        <f>ESA2010_jun24!D27-A_PS_25!C27</f>
        <v>1</v>
      </c>
      <c r="M27" s="33">
        <f>ESA2010_jun24!E27-A_PS_25!D27</f>
        <v>1</v>
      </c>
      <c r="N27" s="34">
        <f>ESA2010_jun24!F27-A_PS_25!E27</f>
        <v>1</v>
      </c>
      <c r="O27" s="34">
        <f>ESA2010_jun24!G27-A_PS_25!F27</f>
        <v>2</v>
      </c>
      <c r="P27" s="26">
        <f>ESA2010_jun24!H27-A_PS_25!G27</f>
        <v>2</v>
      </c>
      <c r="Q27" s="22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3.5" customHeight="1" x14ac:dyDescent="0.2">
      <c r="A28" s="265" t="s">
        <v>27</v>
      </c>
      <c r="B28" s="45">
        <f t="shared" ref="B28:E28" si="16">SUM(B29:B32)</f>
        <v>37916.567119999992</v>
      </c>
      <c r="C28" s="45">
        <f t="shared" si="16"/>
        <v>35110</v>
      </c>
      <c r="D28" s="45">
        <f t="shared" si="16"/>
        <v>39376</v>
      </c>
      <c r="E28" s="45">
        <f t="shared" si="16"/>
        <v>41909</v>
      </c>
      <c r="F28" s="291">
        <f t="shared" ref="F28:G28" si="17">SUM(F29:F32)</f>
        <v>44402</v>
      </c>
      <c r="G28" s="43">
        <f t="shared" si="17"/>
        <v>46892</v>
      </c>
      <c r="H28" s="21"/>
      <c r="J28" s="41" t="s">
        <v>27</v>
      </c>
      <c r="K28" s="45">
        <f t="shared" ref="K28:M28" si="18">SUM(K29:K32)</f>
        <v>0</v>
      </c>
      <c r="L28" s="45">
        <f t="shared" si="18"/>
        <v>-1584</v>
      </c>
      <c r="M28" s="45">
        <f t="shared" si="18"/>
        <v>-2140</v>
      </c>
      <c r="N28" s="45">
        <f t="shared" ref="N28:P28" si="19">SUM(N29:N32)</f>
        <v>-2249</v>
      </c>
      <c r="O28" s="45">
        <f t="shared" si="19"/>
        <v>-2093</v>
      </c>
      <c r="P28" s="43">
        <f t="shared" si="19"/>
        <v>-2207</v>
      </c>
      <c r="Q28" s="22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3.5" customHeight="1" x14ac:dyDescent="0.2">
      <c r="A29" s="262" t="s">
        <v>28</v>
      </c>
      <c r="B29" s="40">
        <v>12.173110000000001</v>
      </c>
      <c r="C29" s="40">
        <v>0</v>
      </c>
      <c r="D29" s="28">
        <v>0</v>
      </c>
      <c r="E29" s="28">
        <v>0</v>
      </c>
      <c r="F29" s="55">
        <v>0</v>
      </c>
      <c r="G29" s="26">
        <v>0</v>
      </c>
      <c r="H29" s="21"/>
      <c r="J29" s="24" t="s">
        <v>28</v>
      </c>
      <c r="K29" s="33">
        <f>ESA2010_jun24!C29-A_PS_25!B29</f>
        <v>0</v>
      </c>
      <c r="L29" s="33">
        <f>ESA2010_jun24!D29-A_PS_25!C29</f>
        <v>4</v>
      </c>
      <c r="M29" s="33">
        <f>ESA2010_jun24!E29-A_PS_25!D29</f>
        <v>0</v>
      </c>
      <c r="N29" s="34">
        <f>ESA2010_jun24!F29-A_PS_25!E29</f>
        <v>0</v>
      </c>
      <c r="O29" s="34">
        <f>ESA2010_jun24!G29-A_PS_25!F29</f>
        <v>0</v>
      </c>
      <c r="P29" s="26">
        <f>ESA2010_jun24!H29-A_PS_25!G29</f>
        <v>0</v>
      </c>
      <c r="Q29" s="22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13.5" customHeight="1" x14ac:dyDescent="0.2">
      <c r="A30" s="262" t="s">
        <v>29</v>
      </c>
      <c r="B30" s="40">
        <v>0.29043000000000002</v>
      </c>
      <c r="C30" s="40">
        <v>0</v>
      </c>
      <c r="D30" s="28">
        <v>0</v>
      </c>
      <c r="E30" s="28">
        <v>0</v>
      </c>
      <c r="F30" s="55">
        <v>0</v>
      </c>
      <c r="G30" s="26">
        <v>0</v>
      </c>
      <c r="H30" s="21"/>
      <c r="J30" s="24" t="s">
        <v>29</v>
      </c>
      <c r="K30" s="33">
        <f>ESA2010_jun24!C30-A_PS_25!B30</f>
        <v>0</v>
      </c>
      <c r="L30" s="33">
        <f>ESA2010_jun24!D30-A_PS_25!C30</f>
        <v>0</v>
      </c>
      <c r="M30" s="33">
        <f>ESA2010_jun24!E30-A_PS_25!D30</f>
        <v>0</v>
      </c>
      <c r="N30" s="34">
        <f>ESA2010_jun24!F30-A_PS_25!E30</f>
        <v>0</v>
      </c>
      <c r="O30" s="34">
        <f>ESA2010_jun24!G30-A_PS_25!F30</f>
        <v>0</v>
      </c>
      <c r="P30" s="26">
        <f>ESA2010_jun24!H30-A_PS_25!G30</f>
        <v>0</v>
      </c>
      <c r="Q30" s="22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3.5" customHeight="1" x14ac:dyDescent="0.2">
      <c r="A31" s="262" t="s">
        <v>30</v>
      </c>
      <c r="B31" s="40">
        <v>37904.103579999995</v>
      </c>
      <c r="C31" s="40">
        <v>35110</v>
      </c>
      <c r="D31" s="28">
        <v>39376</v>
      </c>
      <c r="E31" s="28">
        <v>41909</v>
      </c>
      <c r="F31" s="55">
        <v>44402</v>
      </c>
      <c r="G31" s="26">
        <v>46892</v>
      </c>
      <c r="H31" s="21"/>
      <c r="J31" s="24" t="s">
        <v>30</v>
      </c>
      <c r="K31" s="33">
        <f>ESA2010_jun24!C31-A_PS_25!B31</f>
        <v>0</v>
      </c>
      <c r="L31" s="33">
        <f>ESA2010_jun24!D31-A_PS_25!C31</f>
        <v>-1588</v>
      </c>
      <c r="M31" s="33">
        <f>ESA2010_jun24!E31-A_PS_25!D31</f>
        <v>-2140</v>
      </c>
      <c r="N31" s="34">
        <f>ESA2010_jun24!F31-A_PS_25!E31</f>
        <v>-2249</v>
      </c>
      <c r="O31" s="34">
        <f>ESA2010_jun24!G31-A_PS_25!F31</f>
        <v>-2093</v>
      </c>
      <c r="P31" s="26">
        <f>ESA2010_jun24!H31-A_PS_25!G31</f>
        <v>-2207</v>
      </c>
      <c r="Q31" s="22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13.5" customHeight="1" x14ac:dyDescent="0.2">
      <c r="A32" s="262" t="s">
        <v>31</v>
      </c>
      <c r="B32" s="40">
        <v>0</v>
      </c>
      <c r="C32" s="40">
        <v>0</v>
      </c>
      <c r="D32" s="28">
        <v>0</v>
      </c>
      <c r="E32" s="28">
        <v>0</v>
      </c>
      <c r="F32" s="55">
        <v>0</v>
      </c>
      <c r="G32" s="26">
        <v>0</v>
      </c>
      <c r="H32" s="21"/>
      <c r="J32" s="24" t="s">
        <v>31</v>
      </c>
      <c r="K32" s="33">
        <f>ESA2010_jun24!C32-A_PS_25!B32</f>
        <v>0</v>
      </c>
      <c r="L32" s="33">
        <f>ESA2010_jun24!D32-A_PS_25!C32</f>
        <v>0</v>
      </c>
      <c r="M32" s="33">
        <f>ESA2010_jun24!E32-A_PS_25!D32</f>
        <v>0</v>
      </c>
      <c r="N32" s="34">
        <f>ESA2010_jun24!F32-A_PS_25!E32</f>
        <v>0</v>
      </c>
      <c r="O32" s="34">
        <f>ESA2010_jun24!G32-A_PS_25!F32</f>
        <v>0</v>
      </c>
      <c r="P32" s="26">
        <f>ESA2010_jun24!H32-A_PS_25!G32</f>
        <v>0</v>
      </c>
      <c r="Q32" s="22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3.5" customHeight="1" x14ac:dyDescent="0.2">
      <c r="A33" s="265" t="s">
        <v>32</v>
      </c>
      <c r="B33" s="45">
        <f>SUM(B34:B35)</f>
        <v>791189.0454200001</v>
      </c>
      <c r="C33" s="45">
        <f>SUM(C34:C35)</f>
        <v>970682</v>
      </c>
      <c r="D33" s="45">
        <f>SUM(D34:D35)</f>
        <v>994311</v>
      </c>
      <c r="E33" s="45">
        <f>SUM(E34:E35)</f>
        <v>1020540</v>
      </c>
      <c r="F33" s="291">
        <f t="shared" ref="F33:G33" si="20">SUM(F34:F35)</f>
        <v>1045785</v>
      </c>
      <c r="G33" s="43">
        <f t="shared" si="20"/>
        <v>1068582</v>
      </c>
      <c r="H33" s="21"/>
      <c r="I33" s="51"/>
      <c r="J33" s="41" t="s">
        <v>32</v>
      </c>
      <c r="K33" s="45">
        <f>SUM(K34:K35)</f>
        <v>0</v>
      </c>
      <c r="L33" s="45">
        <f>SUM(L34:L35)</f>
        <v>8763</v>
      </c>
      <c r="M33" s="45">
        <f>SUM(M34:M35)</f>
        <v>7757</v>
      </c>
      <c r="N33" s="45">
        <f t="shared" ref="N33:P33" si="21">SUM(N34:N35)</f>
        <v>11128</v>
      </c>
      <c r="O33" s="45">
        <f t="shared" si="21"/>
        <v>9087</v>
      </c>
      <c r="P33" s="43">
        <f t="shared" si="21"/>
        <v>7590</v>
      </c>
      <c r="Q33" s="22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3.5" customHeight="1" x14ac:dyDescent="0.2">
      <c r="A34" s="262" t="s">
        <v>33</v>
      </c>
      <c r="B34" s="40">
        <v>496602.23708000005</v>
      </c>
      <c r="C34" s="40">
        <v>623887</v>
      </c>
      <c r="D34" s="28">
        <v>634053</v>
      </c>
      <c r="E34" s="28">
        <v>649126</v>
      </c>
      <c r="F34" s="55">
        <v>664860</v>
      </c>
      <c r="G34" s="26">
        <v>675938</v>
      </c>
      <c r="H34" s="21"/>
      <c r="J34" s="24" t="s">
        <v>33</v>
      </c>
      <c r="K34" s="33">
        <f>ESA2010_jun24!C34-A_PS_25!B34</f>
        <v>0</v>
      </c>
      <c r="L34" s="33">
        <f>ESA2010_jun24!D34-A_PS_25!C34</f>
        <v>0</v>
      </c>
      <c r="M34" s="33">
        <f>ESA2010_jun24!E34-A_PS_25!D34</f>
        <v>0</v>
      </c>
      <c r="N34" s="34">
        <f>ESA2010_jun24!F34-A_PS_25!E34</f>
        <v>3684</v>
      </c>
      <c r="O34" s="34">
        <f>ESA2010_jun24!G34-A_PS_25!F34</f>
        <v>617</v>
      </c>
      <c r="P34" s="26">
        <f>ESA2010_jun24!H34-A_PS_25!G34</f>
        <v>-1035</v>
      </c>
      <c r="Q34" s="22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3.5" customHeight="1" x14ac:dyDescent="0.2">
      <c r="A35" s="262" t="s">
        <v>34</v>
      </c>
      <c r="B35" s="40">
        <v>294586.80833999999</v>
      </c>
      <c r="C35" s="40">
        <v>346795</v>
      </c>
      <c r="D35" s="28">
        <v>360258</v>
      </c>
      <c r="E35" s="28">
        <v>371414</v>
      </c>
      <c r="F35" s="55">
        <v>380925</v>
      </c>
      <c r="G35" s="26">
        <v>392644</v>
      </c>
      <c r="H35" s="21"/>
      <c r="J35" s="24" t="s">
        <v>34</v>
      </c>
      <c r="K35" s="33">
        <f>ESA2010_jun24!C35-A_PS_25!B35</f>
        <v>0</v>
      </c>
      <c r="L35" s="33">
        <f>ESA2010_jun24!D35-A_PS_25!C35</f>
        <v>8763</v>
      </c>
      <c r="M35" s="33">
        <f>ESA2010_jun24!E35-A_PS_25!D35</f>
        <v>7757</v>
      </c>
      <c r="N35" s="34">
        <f>ESA2010_jun24!F35-A_PS_25!E35</f>
        <v>7444</v>
      </c>
      <c r="O35" s="34">
        <f>ESA2010_jun24!G35-A_PS_25!F35</f>
        <v>8470</v>
      </c>
      <c r="P35" s="26">
        <f>ESA2010_jun24!H35-A_PS_25!G35</f>
        <v>8625</v>
      </c>
      <c r="Q35" s="22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3.5" customHeight="1" x14ac:dyDescent="0.2">
      <c r="A36" s="265" t="s">
        <v>36</v>
      </c>
      <c r="B36" s="45">
        <f>SUM(B37,B39,B40,B43,B44,B47:B51,B38,B41,B42)</f>
        <v>891792.58131156454</v>
      </c>
      <c r="C36" s="45">
        <f t="shared" ref="C36:E36" si="22">SUM(C37,C39,C40,C43,C44,C47:C51,C38,C41,C42)</f>
        <v>983039</v>
      </c>
      <c r="D36" s="45">
        <f t="shared" si="22"/>
        <v>750792</v>
      </c>
      <c r="E36" s="45">
        <f t="shared" si="22"/>
        <v>712311</v>
      </c>
      <c r="F36" s="291">
        <f t="shared" ref="F36:G36" si="23">SUM(F37,F39,F40,F43,F44,F47:F51,F38,F41,F42)</f>
        <v>665302</v>
      </c>
      <c r="G36" s="43">
        <f t="shared" si="23"/>
        <v>528979</v>
      </c>
      <c r="H36" s="21"/>
      <c r="J36" s="41" t="s">
        <v>37</v>
      </c>
      <c r="K36" s="45">
        <f>SUM(K37,K39,K40,K43,K44,K47:K51,K38,K41,K42)</f>
        <v>-329.04954156460008</v>
      </c>
      <c r="L36" s="45">
        <f t="shared" ref="L36:M36" si="24">SUM(L37,L39,L40,L43,L44,L47:L51,L38,L41,L42)</f>
        <v>101264</v>
      </c>
      <c r="M36" s="45">
        <f t="shared" si="24"/>
        <v>95655</v>
      </c>
      <c r="N36" s="45">
        <f t="shared" ref="N36:P36" si="25">SUM(N37,N39,N40,N43,N44,N47:N51,N38,N41,N42)</f>
        <v>128532</v>
      </c>
      <c r="O36" s="45">
        <f t="shared" si="25"/>
        <v>134115</v>
      </c>
      <c r="P36" s="43">
        <f t="shared" si="25"/>
        <v>117194</v>
      </c>
      <c r="Q36" s="22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3.5" customHeight="1" x14ac:dyDescent="0.2">
      <c r="A37" s="266" t="s">
        <v>38</v>
      </c>
      <c r="B37" s="40">
        <v>0</v>
      </c>
      <c r="C37" s="40">
        <v>0</v>
      </c>
      <c r="D37" s="28">
        <v>0</v>
      </c>
      <c r="E37" s="28">
        <v>0</v>
      </c>
      <c r="F37" s="55">
        <v>0</v>
      </c>
      <c r="G37" s="26">
        <v>0</v>
      </c>
      <c r="H37" s="21"/>
      <c r="J37" s="24" t="s">
        <v>38</v>
      </c>
      <c r="K37" s="33">
        <f>ESA2010_jun24!C38-A_PS_25!B37</f>
        <v>0</v>
      </c>
      <c r="L37" s="33">
        <f>ESA2010_jun24!D38-A_PS_25!C37</f>
        <v>0</v>
      </c>
      <c r="M37" s="33">
        <f>ESA2010_jun24!E38-A_PS_25!D37</f>
        <v>0</v>
      </c>
      <c r="N37" s="34">
        <f>ESA2010_jun24!F38-A_PS_25!E37</f>
        <v>0</v>
      </c>
      <c r="O37" s="34">
        <f>ESA2010_jun24!G38-A_PS_25!F37</f>
        <v>0</v>
      </c>
      <c r="P37" s="26">
        <f>ESA2010_jun24!H38-A_PS_25!G37</f>
        <v>0</v>
      </c>
      <c r="Q37" s="22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3.5" customHeight="1" x14ac:dyDescent="0.2">
      <c r="A38" s="262" t="s">
        <v>39</v>
      </c>
      <c r="B38" s="40">
        <v>136225.32291856458</v>
      </c>
      <c r="C38" s="40">
        <v>138028</v>
      </c>
      <c r="D38" s="28">
        <v>142382</v>
      </c>
      <c r="E38" s="28">
        <v>145510</v>
      </c>
      <c r="F38" s="55">
        <v>147864</v>
      </c>
      <c r="G38" s="26">
        <v>151044</v>
      </c>
      <c r="H38" s="21"/>
      <c r="J38" s="24" t="s">
        <v>39</v>
      </c>
      <c r="K38" s="33">
        <f>ESA2010_jun24!C39-A_PS_25!B38</f>
        <v>234.67708143542404</v>
      </c>
      <c r="L38" s="33">
        <f>ESA2010_jun24!D39-A_PS_25!C38</f>
        <v>1210</v>
      </c>
      <c r="M38" s="33">
        <f>ESA2010_jun24!E39-A_PS_25!D38</f>
        <v>577</v>
      </c>
      <c r="N38" s="34">
        <f>ESA2010_jun24!F39-A_PS_25!E38</f>
        <v>220</v>
      </c>
      <c r="O38" s="34">
        <f>ESA2010_jun24!G39-A_PS_25!F38</f>
        <v>329</v>
      </c>
      <c r="P38" s="26">
        <f>ESA2010_jun24!H39-A_PS_25!G38</f>
        <v>72</v>
      </c>
      <c r="Q38" s="22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13.5" customHeight="1" x14ac:dyDescent="0.2">
      <c r="A39" s="266" t="s">
        <v>40</v>
      </c>
      <c r="B39" s="40">
        <v>0</v>
      </c>
      <c r="C39" s="40">
        <v>0</v>
      </c>
      <c r="D39" s="28">
        <v>0</v>
      </c>
      <c r="E39" s="28">
        <v>0</v>
      </c>
      <c r="F39" s="55">
        <v>0</v>
      </c>
      <c r="G39" s="26">
        <v>0</v>
      </c>
      <c r="H39" s="21"/>
      <c r="J39" s="24" t="s">
        <v>40</v>
      </c>
      <c r="K39" s="33">
        <f>ESA2010_jun24!C40-A_PS_25!B39</f>
        <v>0</v>
      </c>
      <c r="L39" s="33">
        <f>ESA2010_jun24!D40-A_PS_25!C39</f>
        <v>0</v>
      </c>
      <c r="M39" s="33">
        <f>ESA2010_jun24!E40-A_PS_25!D39</f>
        <v>0</v>
      </c>
      <c r="N39" s="34">
        <f>ESA2010_jun24!F40-A_PS_25!E39</f>
        <v>0</v>
      </c>
      <c r="O39" s="34">
        <f>ESA2010_jun24!G40-A_PS_25!F39</f>
        <v>0</v>
      </c>
      <c r="P39" s="26">
        <f>ESA2010_jun24!H40-A_PS_25!G39</f>
        <v>0</v>
      </c>
      <c r="Q39" s="22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13.5" customHeight="1" x14ac:dyDescent="0.2">
      <c r="A40" s="266" t="s">
        <v>41</v>
      </c>
      <c r="B40" s="40">
        <v>88031.30325300002</v>
      </c>
      <c r="C40" s="40">
        <v>497118</v>
      </c>
      <c r="D40" s="28">
        <v>435569</v>
      </c>
      <c r="E40" s="28">
        <v>385896</v>
      </c>
      <c r="F40" s="55">
        <v>329397</v>
      </c>
      <c r="G40" s="26">
        <v>181557</v>
      </c>
      <c r="H40" s="21"/>
      <c r="J40" s="24" t="s">
        <v>41</v>
      </c>
      <c r="K40" s="33">
        <f>ESA2010_jun24!C41-A_PS_25!B40</f>
        <v>13487.69674699998</v>
      </c>
      <c r="L40" s="33">
        <f>ESA2010_jun24!D41-A_PS_25!C40</f>
        <v>14619</v>
      </c>
      <c r="M40" s="33">
        <f>ESA2010_jun24!E41-A_PS_25!D40</f>
        <v>23515</v>
      </c>
      <c r="N40" s="34">
        <f>ESA2010_jun24!F41-A_PS_25!E40</f>
        <v>31261</v>
      </c>
      <c r="O40" s="34">
        <f>ESA2010_jun24!G41-A_PS_25!F40</f>
        <v>33439</v>
      </c>
      <c r="P40" s="26">
        <f>ESA2010_jun24!H41-A_PS_25!G40</f>
        <v>13983</v>
      </c>
      <c r="Q40" s="22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13.5" customHeight="1" x14ac:dyDescent="0.2">
      <c r="A41" s="266" t="s">
        <v>88</v>
      </c>
      <c r="B41" s="40">
        <v>416020</v>
      </c>
      <c r="C41" s="40">
        <v>163581</v>
      </c>
      <c r="D41" s="28">
        <v>0</v>
      </c>
      <c r="E41" s="28">
        <v>0</v>
      </c>
      <c r="F41" s="55">
        <v>0</v>
      </c>
      <c r="G41" s="26">
        <v>0</v>
      </c>
      <c r="H41" s="21"/>
      <c r="J41" s="24" t="s">
        <v>88</v>
      </c>
      <c r="K41" s="33">
        <f>ESA2010_jun24!C42-A_PS_25!B41</f>
        <v>-14877</v>
      </c>
      <c r="L41" s="33">
        <f>ESA2010_jun24!D42-A_PS_25!C41</f>
        <v>81352</v>
      </c>
      <c r="M41" s="33">
        <f>ESA2010_jun24!E42-A_PS_25!D41</f>
        <v>0</v>
      </c>
      <c r="N41" s="34">
        <f>ESA2010_jun24!F42-A_PS_25!E41</f>
        <v>0</v>
      </c>
      <c r="O41" s="34">
        <f>ESA2010_jun24!G42-A_PS_25!F41</f>
        <v>0</v>
      </c>
      <c r="P41" s="26">
        <f>ESA2010_jun24!H42-A_PS_25!G41</f>
        <v>0</v>
      </c>
      <c r="Q41" s="22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13.5" customHeight="1" x14ac:dyDescent="0.2">
      <c r="A42" s="266" t="s">
        <v>89</v>
      </c>
      <c r="B42" s="40">
        <v>37624.289870000001</v>
      </c>
      <c r="C42" s="40">
        <v>6050</v>
      </c>
      <c r="D42" s="28">
        <v>0</v>
      </c>
      <c r="E42" s="28">
        <v>0</v>
      </c>
      <c r="F42" s="55">
        <v>0</v>
      </c>
      <c r="G42" s="26">
        <v>0</v>
      </c>
      <c r="H42" s="21"/>
      <c r="J42" s="24" t="s">
        <v>89</v>
      </c>
      <c r="K42" s="33">
        <f>ESA2010_jun24!C43-A_PS_25!B42</f>
        <v>0</v>
      </c>
      <c r="L42" s="33">
        <f>ESA2010_jun24!D43-A_PS_25!C42</f>
        <v>1554</v>
      </c>
      <c r="M42" s="33">
        <f>ESA2010_jun24!E43-A_PS_25!D42</f>
        <v>0</v>
      </c>
      <c r="N42" s="34">
        <f>ESA2010_jun24!F43-A_PS_25!E42</f>
        <v>0</v>
      </c>
      <c r="O42" s="34">
        <f>ESA2010_jun24!G43-A_PS_25!F42</f>
        <v>0</v>
      </c>
      <c r="P42" s="26">
        <f>ESA2010_jun24!H43-A_PS_25!G42</f>
        <v>0</v>
      </c>
      <c r="Q42" s="22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3.5" customHeight="1" x14ac:dyDescent="0.2">
      <c r="A43" s="266" t="s">
        <v>42</v>
      </c>
      <c r="B43" s="40">
        <v>44589.589529999997</v>
      </c>
      <c r="C43" s="40">
        <v>1000</v>
      </c>
      <c r="D43" s="28">
        <v>0</v>
      </c>
      <c r="E43" s="28">
        <v>0</v>
      </c>
      <c r="F43" s="55">
        <v>0</v>
      </c>
      <c r="G43" s="26">
        <v>0</v>
      </c>
      <c r="H43" s="21"/>
      <c r="J43" s="24" t="s">
        <v>42</v>
      </c>
      <c r="K43" s="33">
        <f>ESA2010_jun24!C44-A_PS_25!B43</f>
        <v>0</v>
      </c>
      <c r="L43" s="33">
        <f>ESA2010_jun24!D44-A_PS_25!C43</f>
        <v>350</v>
      </c>
      <c r="M43" s="33">
        <f>ESA2010_jun24!E44-A_PS_25!D43</f>
        <v>0</v>
      </c>
      <c r="N43" s="34">
        <f>ESA2010_jun24!F44-A_PS_25!E43</f>
        <v>0</v>
      </c>
      <c r="O43" s="34">
        <f>ESA2010_jun24!G44-A_PS_25!F43</f>
        <v>0</v>
      </c>
      <c r="P43" s="26">
        <f>ESA2010_jun24!H44-A_PS_25!G43</f>
        <v>0</v>
      </c>
      <c r="Q43" s="22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3.5" customHeight="1" x14ac:dyDescent="0.2">
      <c r="A44" s="266" t="s">
        <v>43</v>
      </c>
      <c r="B44" s="40">
        <v>338.89035000000001</v>
      </c>
      <c r="C44" s="40">
        <v>328</v>
      </c>
      <c r="D44" s="28">
        <v>328</v>
      </c>
      <c r="E44" s="28">
        <v>328</v>
      </c>
      <c r="F44" s="55">
        <v>328</v>
      </c>
      <c r="G44" s="26">
        <v>328</v>
      </c>
      <c r="H44" s="21"/>
      <c r="J44" s="53" t="s">
        <v>43</v>
      </c>
      <c r="K44" s="33">
        <f>ESA2010_jun24!C45-A_PS_25!B44</f>
        <v>0</v>
      </c>
      <c r="L44" s="33">
        <f>ESA2010_jun24!D45-A_PS_25!C44</f>
        <v>0</v>
      </c>
      <c r="M44" s="33">
        <f>ESA2010_jun24!E45-A_PS_25!D44</f>
        <v>0</v>
      </c>
      <c r="N44" s="34">
        <f>ESA2010_jun24!F45-A_PS_25!E44</f>
        <v>0</v>
      </c>
      <c r="O44" s="34">
        <f>ESA2010_jun24!G45-A_PS_25!F44</f>
        <v>0</v>
      </c>
      <c r="P44" s="26">
        <f>ESA2010_jun24!H45-A_PS_25!G44</f>
        <v>0</v>
      </c>
      <c r="Q44" s="22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3.5" customHeight="1" x14ac:dyDescent="0.2">
      <c r="A45" s="267" t="s">
        <v>10</v>
      </c>
      <c r="B45" s="40">
        <v>81.658119999999997</v>
      </c>
      <c r="C45" s="40">
        <v>82</v>
      </c>
      <c r="D45" s="28">
        <v>82</v>
      </c>
      <c r="E45" s="28">
        <v>82</v>
      </c>
      <c r="F45" s="55">
        <v>82</v>
      </c>
      <c r="G45" s="26">
        <v>82</v>
      </c>
      <c r="H45" s="21"/>
      <c r="J45" s="56" t="s">
        <v>10</v>
      </c>
      <c r="K45" s="33">
        <f>ESA2010_jun24!C46-A_PS_25!B45</f>
        <v>0</v>
      </c>
      <c r="L45" s="33">
        <f>ESA2010_jun24!D46-A_PS_25!C45</f>
        <v>0</v>
      </c>
      <c r="M45" s="33">
        <f>ESA2010_jun24!E46-A_PS_25!D45</f>
        <v>0</v>
      </c>
      <c r="N45" s="34">
        <f>ESA2010_jun24!F46-A_PS_25!E45</f>
        <v>0</v>
      </c>
      <c r="O45" s="34">
        <f>ESA2010_jun24!G46-A_PS_25!F45</f>
        <v>0</v>
      </c>
      <c r="P45" s="26">
        <f>ESA2010_jun24!H46-A_PS_25!G45</f>
        <v>0</v>
      </c>
      <c r="Q45" s="22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13.5" customHeight="1" x14ac:dyDescent="0.2">
      <c r="A46" s="267" t="s">
        <v>11</v>
      </c>
      <c r="B46" s="40">
        <v>257.23223000000002</v>
      </c>
      <c r="C46" s="40">
        <v>246</v>
      </c>
      <c r="D46" s="28">
        <v>246</v>
      </c>
      <c r="E46" s="28">
        <v>246</v>
      </c>
      <c r="F46" s="55">
        <v>246</v>
      </c>
      <c r="G46" s="26">
        <v>246</v>
      </c>
      <c r="H46" s="21"/>
      <c r="J46" s="56" t="s">
        <v>11</v>
      </c>
      <c r="K46" s="33">
        <f>ESA2010_jun24!C47-A_PS_25!B46</f>
        <v>0</v>
      </c>
      <c r="L46" s="33">
        <f>ESA2010_jun24!D47-A_PS_25!C46</f>
        <v>0</v>
      </c>
      <c r="M46" s="33">
        <f>ESA2010_jun24!E47-A_PS_25!D46</f>
        <v>0</v>
      </c>
      <c r="N46" s="34">
        <f>ESA2010_jun24!F47-A_PS_25!E46</f>
        <v>0</v>
      </c>
      <c r="O46" s="34">
        <f>ESA2010_jun24!G47-A_PS_25!F46</f>
        <v>0</v>
      </c>
      <c r="P46" s="26">
        <f>ESA2010_jun24!H47-A_PS_25!G46</f>
        <v>0</v>
      </c>
      <c r="Q46" s="22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3.5" customHeight="1" x14ac:dyDescent="0.2">
      <c r="A47" s="266" t="s">
        <v>44</v>
      </c>
      <c r="B47" s="40">
        <v>1222.8538599999999</v>
      </c>
      <c r="C47" s="40">
        <v>1000</v>
      </c>
      <c r="D47" s="28">
        <v>1000</v>
      </c>
      <c r="E47" s="28">
        <v>1000</v>
      </c>
      <c r="F47" s="55">
        <v>1000</v>
      </c>
      <c r="G47" s="26">
        <v>1000</v>
      </c>
      <c r="H47" s="21"/>
      <c r="J47" s="53" t="s">
        <v>44</v>
      </c>
      <c r="K47" s="33">
        <f>ESA2010_jun24!C48-A_PS_25!B47</f>
        <v>0</v>
      </c>
      <c r="L47" s="33">
        <f>ESA2010_jun24!D48-A_PS_25!C47</f>
        <v>0</v>
      </c>
      <c r="M47" s="33">
        <f>ESA2010_jun24!E48-A_PS_25!D47</f>
        <v>0</v>
      </c>
      <c r="N47" s="34">
        <f>ESA2010_jun24!F48-A_PS_25!E47</f>
        <v>0</v>
      </c>
      <c r="O47" s="34">
        <f>ESA2010_jun24!G48-A_PS_25!F47</f>
        <v>0</v>
      </c>
      <c r="P47" s="26">
        <f>ESA2010_jun24!H48-A_PS_25!G47</f>
        <v>0</v>
      </c>
      <c r="Q47" s="22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3.5" customHeight="1" x14ac:dyDescent="0.2">
      <c r="A48" s="266" t="s">
        <v>45</v>
      </c>
      <c r="B48" s="40">
        <v>29606.884010000002</v>
      </c>
      <c r="C48" s="40">
        <v>30187</v>
      </c>
      <c r="D48" s="28">
        <v>16146</v>
      </c>
      <c r="E48" s="28">
        <v>16730</v>
      </c>
      <c r="F48" s="55">
        <v>17254</v>
      </c>
      <c r="G48" s="26">
        <v>17939</v>
      </c>
      <c r="H48" s="21"/>
      <c r="J48" s="53" t="s">
        <v>45</v>
      </c>
      <c r="K48" s="33">
        <f>ESA2010_jun24!C49-A_PS_25!B48</f>
        <v>0</v>
      </c>
      <c r="L48" s="33">
        <f>ESA2010_jun24!D49-A_PS_25!C48</f>
        <v>171</v>
      </c>
      <c r="M48" s="33">
        <f>ESA2010_jun24!E49-A_PS_25!D48</f>
        <v>29</v>
      </c>
      <c r="N48" s="34">
        <f>ESA2010_jun24!F49-A_PS_25!E48</f>
        <v>-49</v>
      </c>
      <c r="O48" s="34">
        <f>ESA2010_jun24!G49-A_PS_25!F48</f>
        <v>-11</v>
      </c>
      <c r="P48" s="26">
        <f>ESA2010_jun24!H49-A_PS_25!G48</f>
        <v>-53</v>
      </c>
      <c r="Q48" s="22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3.5" customHeight="1" x14ac:dyDescent="0.2">
      <c r="A49" s="358" t="s">
        <v>95</v>
      </c>
      <c r="B49" s="40"/>
      <c r="C49" s="40"/>
      <c r="D49" s="28"/>
      <c r="E49" s="28"/>
      <c r="F49" s="55"/>
      <c r="G49" s="26"/>
      <c r="H49" s="21"/>
      <c r="J49" s="358" t="s">
        <v>95</v>
      </c>
      <c r="K49" s="33">
        <f>ESA2010_jun24!C50-A_PS_25!B49</f>
        <v>0</v>
      </c>
      <c r="L49" s="33">
        <f>ESA2010_jun24!D50-A_PS_25!C49</f>
        <v>0</v>
      </c>
      <c r="M49" s="33">
        <f>ESA2010_jun24!E50-A_PS_25!D49</f>
        <v>69689</v>
      </c>
      <c r="N49" s="34">
        <f>ESA2010_jun24!F50-A_PS_25!E49</f>
        <v>95164</v>
      </c>
      <c r="O49" s="34">
        <f>ESA2010_jun24!G50-A_PS_25!F49</f>
        <v>97499</v>
      </c>
      <c r="P49" s="26">
        <f>ESA2010_jun24!H50-A_PS_25!G49</f>
        <v>99660</v>
      </c>
      <c r="Q49" s="22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3.5" customHeight="1" x14ac:dyDescent="0.2">
      <c r="A50" s="266" t="s">
        <v>46</v>
      </c>
      <c r="B50" s="40">
        <v>7.7539400000000001</v>
      </c>
      <c r="C50" s="40">
        <v>0</v>
      </c>
      <c r="D50" s="28">
        <v>0</v>
      </c>
      <c r="E50" s="28">
        <v>0</v>
      </c>
      <c r="F50" s="55">
        <v>0</v>
      </c>
      <c r="G50" s="26">
        <v>0</v>
      </c>
      <c r="H50" s="21"/>
      <c r="J50" s="53" t="s">
        <v>46</v>
      </c>
      <c r="K50" s="33">
        <f>ESA2010_jun24!C51-A_PS_25!B50</f>
        <v>0</v>
      </c>
      <c r="L50" s="33">
        <f>ESA2010_jun24!D51-A_PS_25!C50</f>
        <v>4</v>
      </c>
      <c r="M50" s="33">
        <f>ESA2010_jun24!E51-A_PS_25!D50</f>
        <v>0</v>
      </c>
      <c r="N50" s="34">
        <f>ESA2010_jun24!F51-A_PS_25!E50</f>
        <v>0</v>
      </c>
      <c r="O50" s="34">
        <f>ESA2010_jun24!G51-A_PS_25!F50</f>
        <v>0</v>
      </c>
      <c r="P50" s="26">
        <f>ESA2010_jun24!H51-A_PS_25!G50</f>
        <v>0</v>
      </c>
      <c r="Q50" s="22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3.5" customHeight="1" x14ac:dyDescent="0.2">
      <c r="A51" s="262" t="s">
        <v>47</v>
      </c>
      <c r="B51" s="28">
        <v>138125.69357999999</v>
      </c>
      <c r="C51" s="28">
        <v>145747</v>
      </c>
      <c r="D51" s="28">
        <v>155367</v>
      </c>
      <c r="E51" s="28">
        <v>162847</v>
      </c>
      <c r="F51" s="55">
        <v>169459</v>
      </c>
      <c r="G51" s="26">
        <v>177111</v>
      </c>
      <c r="H51" s="21"/>
      <c r="J51" s="24" t="s">
        <v>48</v>
      </c>
      <c r="K51" s="33">
        <f>ESA2010_jun24!C52-A_PS_25!B51</f>
        <v>825.57662999999593</v>
      </c>
      <c r="L51" s="33">
        <f>ESA2010_jun24!D52-A_PS_25!C51</f>
        <v>2004</v>
      </c>
      <c r="M51" s="33">
        <f>ESA2010_jun24!E52-A_PS_25!D51</f>
        <v>1845</v>
      </c>
      <c r="N51" s="34">
        <f>ESA2010_jun24!F52-A_PS_25!E51</f>
        <v>1936</v>
      </c>
      <c r="O51" s="34">
        <f>ESA2010_jun24!G52-A_PS_25!F51</f>
        <v>2859</v>
      </c>
      <c r="P51" s="26">
        <f>ESA2010_jun24!H52-A_PS_25!G51</f>
        <v>3532</v>
      </c>
      <c r="Q51" s="22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3.5" customHeight="1" x14ac:dyDescent="0.2">
      <c r="A52" s="264" t="s">
        <v>10</v>
      </c>
      <c r="B52" s="28">
        <v>102930.05752999999</v>
      </c>
      <c r="C52" s="28">
        <v>109492</v>
      </c>
      <c r="D52" s="28">
        <v>116926</v>
      </c>
      <c r="E52" s="28">
        <v>122419</v>
      </c>
      <c r="F52" s="55">
        <v>127185</v>
      </c>
      <c r="G52" s="26">
        <v>132700</v>
      </c>
      <c r="H52" s="21"/>
      <c r="J52" s="36" t="s">
        <v>10</v>
      </c>
      <c r="K52" s="33">
        <f>ESA2010_jun24!C53-A_PS_25!B52</f>
        <v>307.31794999999693</v>
      </c>
      <c r="L52" s="33">
        <f>ESA2010_jun24!D53-A_PS_25!C52</f>
        <v>1251</v>
      </c>
      <c r="M52" s="33">
        <f>ESA2010_jun24!E53-A_PS_25!D52</f>
        <v>1232</v>
      </c>
      <c r="N52" s="34">
        <f>ESA2010_jun24!F53-A_PS_25!E52</f>
        <v>1393</v>
      </c>
      <c r="O52" s="34">
        <f>ESA2010_jun24!G53-A_PS_25!F52</f>
        <v>2239</v>
      </c>
      <c r="P52" s="26">
        <f>ESA2010_jun24!H53-A_PS_25!G52</f>
        <v>2938</v>
      </c>
      <c r="Q52" s="22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4.25" customHeight="1" x14ac:dyDescent="0.2">
      <c r="A53" s="264" t="s">
        <v>11</v>
      </c>
      <c r="B53" s="28">
        <v>630.63604999999995</v>
      </c>
      <c r="C53" s="28">
        <v>0</v>
      </c>
      <c r="D53" s="28">
        <v>0</v>
      </c>
      <c r="E53" s="28">
        <v>0</v>
      </c>
      <c r="F53" s="55">
        <v>0</v>
      </c>
      <c r="G53" s="26">
        <v>0</v>
      </c>
      <c r="H53" s="21"/>
      <c r="J53" s="36" t="s">
        <v>11</v>
      </c>
      <c r="K53" s="33">
        <f>ESA2010_jun24!C54-A_PS_25!B53</f>
        <v>0</v>
      </c>
      <c r="L53" s="33">
        <f>ESA2010_jun24!D54-A_PS_25!C53</f>
        <v>0</v>
      </c>
      <c r="M53" s="33">
        <f>ESA2010_jun24!E54-A_PS_25!D53</f>
        <v>0</v>
      </c>
      <c r="N53" s="34">
        <f>ESA2010_jun24!F54-A_PS_25!E53</f>
        <v>0</v>
      </c>
      <c r="O53" s="34">
        <f>ESA2010_jun24!G54-A_PS_25!F53</f>
        <v>0</v>
      </c>
      <c r="P53" s="26">
        <f>ESA2010_jun24!H54-A_PS_25!G53</f>
        <v>0</v>
      </c>
      <c r="Q53" s="22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4.25" customHeight="1" x14ac:dyDescent="0.2">
      <c r="A54" s="268" t="s">
        <v>12</v>
      </c>
      <c r="B54" s="28">
        <v>0</v>
      </c>
      <c r="C54" s="28">
        <v>0</v>
      </c>
      <c r="D54" s="28">
        <v>0</v>
      </c>
      <c r="E54" s="28">
        <v>0</v>
      </c>
      <c r="F54" s="55">
        <v>0</v>
      </c>
      <c r="G54" s="26">
        <v>0</v>
      </c>
      <c r="H54" s="21"/>
      <c r="J54" s="58" t="s">
        <v>12</v>
      </c>
      <c r="K54" s="33">
        <f>ESA2010_jun24!C55-A_PS_25!B54</f>
        <v>0</v>
      </c>
      <c r="L54" s="33">
        <f>ESA2010_jun24!D55-A_PS_25!C54</f>
        <v>0</v>
      </c>
      <c r="M54" s="33">
        <f>ESA2010_jun24!E55-A_PS_25!D54</f>
        <v>0</v>
      </c>
      <c r="N54" s="34">
        <f>ESA2010_jun24!F55-A_PS_25!E54</f>
        <v>0</v>
      </c>
      <c r="O54" s="34">
        <f>ESA2010_jun24!G55-A_PS_25!F54</f>
        <v>0</v>
      </c>
      <c r="P54" s="26">
        <f>ESA2010_jun24!H55-A_PS_25!G54</f>
        <v>0</v>
      </c>
      <c r="Q54" s="22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4.25" customHeight="1" x14ac:dyDescent="0.2">
      <c r="A55" s="264" t="s">
        <v>49</v>
      </c>
      <c r="B55" s="28">
        <v>34565</v>
      </c>
      <c r="C55" s="28">
        <v>36255</v>
      </c>
      <c r="D55" s="28">
        <v>38441</v>
      </c>
      <c r="E55" s="28">
        <v>40428</v>
      </c>
      <c r="F55" s="55">
        <v>42274</v>
      </c>
      <c r="G55" s="26">
        <v>44411</v>
      </c>
      <c r="H55" s="21"/>
      <c r="J55" s="36" t="s">
        <v>49</v>
      </c>
      <c r="K55" s="33">
        <f>ESA2010_jun24!C56-A_PS_25!B55</f>
        <v>518.258679999999</v>
      </c>
      <c r="L55" s="33">
        <f>ESA2010_jun24!D56-A_PS_25!C55</f>
        <v>753</v>
      </c>
      <c r="M55" s="33">
        <f>ESA2010_jun24!E56-A_PS_25!D55</f>
        <v>613</v>
      </c>
      <c r="N55" s="34">
        <f>ESA2010_jun24!F56-A_PS_25!E55</f>
        <v>543</v>
      </c>
      <c r="O55" s="34">
        <f>ESA2010_jun24!G56-A_PS_25!F55</f>
        <v>620</v>
      </c>
      <c r="P55" s="26">
        <f>ESA2010_jun24!H56-A_PS_25!G55</f>
        <v>594</v>
      </c>
      <c r="Q55" s="22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4.25" customHeight="1" x14ac:dyDescent="0.2">
      <c r="A56" s="269" t="s">
        <v>50</v>
      </c>
      <c r="B56" s="28">
        <v>0.86316000000000015</v>
      </c>
      <c r="C56" s="28">
        <v>0</v>
      </c>
      <c r="D56" s="28">
        <v>0</v>
      </c>
      <c r="E56" s="28">
        <v>0</v>
      </c>
      <c r="F56" s="55">
        <v>0</v>
      </c>
      <c r="G56" s="26">
        <v>0</v>
      </c>
      <c r="H56" s="21"/>
      <c r="J56" s="257" t="s">
        <v>50</v>
      </c>
      <c r="K56" s="33">
        <f>ESA2010_jun24!C57-A_PS_25!B56</f>
        <v>0</v>
      </c>
      <c r="L56" s="33">
        <f>ESA2010_jun24!D57-A_PS_25!C56</f>
        <v>0</v>
      </c>
      <c r="M56" s="33">
        <f>ESA2010_jun24!E57-A_PS_25!D56</f>
        <v>0</v>
      </c>
      <c r="N56" s="34">
        <f>ESA2010_jun24!F57-A_PS_25!E56</f>
        <v>0</v>
      </c>
      <c r="O56" s="34">
        <f>ESA2010_jun24!G57-A_PS_25!F56</f>
        <v>0</v>
      </c>
      <c r="P56" s="26">
        <f>ESA2010_jun24!H57-A_PS_25!G56</f>
        <v>0</v>
      </c>
      <c r="Q56" s="22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4.25" customHeight="1" x14ac:dyDescent="0.2">
      <c r="A57" s="269" t="s">
        <v>51</v>
      </c>
      <c r="B57" s="28">
        <v>623.38842999999997</v>
      </c>
      <c r="C57" s="28">
        <v>9</v>
      </c>
      <c r="D57" s="28">
        <v>0</v>
      </c>
      <c r="E57" s="28">
        <v>0</v>
      </c>
      <c r="F57" s="55">
        <v>0</v>
      </c>
      <c r="G57" s="26">
        <v>0</v>
      </c>
      <c r="H57" s="21"/>
      <c r="J57" s="257" t="s">
        <v>51</v>
      </c>
      <c r="K57" s="33">
        <f>ESA2010_jun24!C58-A_PS_25!B57</f>
        <v>0</v>
      </c>
      <c r="L57" s="33">
        <f>ESA2010_jun24!D58-A_PS_25!C57</f>
        <v>-46</v>
      </c>
      <c r="M57" s="33">
        <f>ESA2010_jun24!E58-A_PS_25!D57</f>
        <v>0</v>
      </c>
      <c r="N57" s="34">
        <f>ESA2010_jun24!F58-A_PS_25!E57</f>
        <v>0</v>
      </c>
      <c r="O57" s="34">
        <f>ESA2010_jun24!G58-A_PS_25!F57</f>
        <v>0</v>
      </c>
      <c r="P57" s="26">
        <f>ESA2010_jun24!H58-A_PS_25!G57</f>
        <v>0</v>
      </c>
      <c r="Q57" s="22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4.25" customHeight="1" x14ac:dyDescent="0.2">
      <c r="A58" s="269" t="s">
        <v>52</v>
      </c>
      <c r="B58" s="28">
        <v>102305.80593999999</v>
      </c>
      <c r="C58" s="28">
        <v>109483</v>
      </c>
      <c r="D58" s="28">
        <v>116926</v>
      </c>
      <c r="E58" s="28">
        <v>122419</v>
      </c>
      <c r="F58" s="55">
        <v>127185</v>
      </c>
      <c r="G58" s="26">
        <v>132700</v>
      </c>
      <c r="H58" s="21"/>
      <c r="J58" s="257" t="s">
        <v>52</v>
      </c>
      <c r="K58" s="33">
        <f>ESA2010_jun24!C59-A_PS_25!B58</f>
        <v>307.31794999999693</v>
      </c>
      <c r="L58" s="33">
        <f>ESA2010_jun24!D59-A_PS_25!C58</f>
        <v>1297</v>
      </c>
      <c r="M58" s="33">
        <f>ESA2010_jun24!E59-A_PS_25!D58</f>
        <v>1232</v>
      </c>
      <c r="N58" s="34">
        <f>ESA2010_jun24!F59-A_PS_25!E58</f>
        <v>1393</v>
      </c>
      <c r="O58" s="34">
        <f>ESA2010_jun24!G59-A_PS_25!F58</f>
        <v>2239</v>
      </c>
      <c r="P58" s="26">
        <f>ESA2010_jun24!H59-A_PS_25!G58</f>
        <v>2938</v>
      </c>
      <c r="Q58" s="22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4.25" customHeight="1" thickBot="1" x14ac:dyDescent="0.25">
      <c r="A59" s="270" t="s">
        <v>53</v>
      </c>
      <c r="B59" s="64">
        <v>34565</v>
      </c>
      <c r="C59" s="64">
        <v>36255</v>
      </c>
      <c r="D59" s="64">
        <v>38441</v>
      </c>
      <c r="E59" s="64">
        <v>40428</v>
      </c>
      <c r="F59" s="293">
        <v>42274</v>
      </c>
      <c r="G59" s="62">
        <v>44411</v>
      </c>
      <c r="H59" s="21"/>
      <c r="J59" s="258" t="s">
        <v>53</v>
      </c>
      <c r="K59" s="33">
        <f>ESA2010_jun24!C60-A_PS_25!B59</f>
        <v>518.258679999999</v>
      </c>
      <c r="L59" s="33">
        <f>ESA2010_jun24!D60-A_PS_25!C59</f>
        <v>753</v>
      </c>
      <c r="M59" s="33">
        <f>ESA2010_jun24!E60-A_PS_25!D59</f>
        <v>613</v>
      </c>
      <c r="N59" s="34">
        <f>ESA2010_jun24!F60-A_PS_25!E59</f>
        <v>543</v>
      </c>
      <c r="O59" s="34">
        <f>ESA2010_jun24!G60-A_PS_25!F59</f>
        <v>620</v>
      </c>
      <c r="P59" s="26">
        <f>ESA2010_jun24!H60-A_PS_25!G59</f>
        <v>594</v>
      </c>
      <c r="Q59" s="22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13.5" customHeight="1" x14ac:dyDescent="0.2">
      <c r="A60" s="261" t="s">
        <v>54</v>
      </c>
      <c r="B60" s="68">
        <f t="shared" ref="B60:E60" si="26">B61+B65</f>
        <v>15340056.708080027</v>
      </c>
      <c r="C60" s="68">
        <f t="shared" si="26"/>
        <v>17067454</v>
      </c>
      <c r="D60" s="68">
        <f t="shared" si="26"/>
        <v>18088004</v>
      </c>
      <c r="E60" s="68">
        <f t="shared" si="26"/>
        <v>18919223</v>
      </c>
      <c r="F60" s="294">
        <f t="shared" ref="F60:G60" si="27">F61+F65</f>
        <v>19672734</v>
      </c>
      <c r="G60" s="66">
        <f t="shared" si="27"/>
        <v>19984063</v>
      </c>
      <c r="H60" s="21"/>
      <c r="J60" s="16" t="s">
        <v>54</v>
      </c>
      <c r="K60" s="71">
        <f t="shared" ref="K60:M60" si="28">K61+K65</f>
        <v>0</v>
      </c>
      <c r="L60" s="71">
        <f t="shared" si="28"/>
        <v>-20585</v>
      </c>
      <c r="M60" s="71">
        <f t="shared" si="28"/>
        <v>38558</v>
      </c>
      <c r="N60" s="71">
        <f t="shared" ref="N60:P60" si="29">N61+N65</f>
        <v>173826</v>
      </c>
      <c r="O60" s="71">
        <f t="shared" si="29"/>
        <v>355216</v>
      </c>
      <c r="P60" s="72">
        <f t="shared" si="29"/>
        <v>410696</v>
      </c>
      <c r="Q60" s="22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13.5" customHeight="1" x14ac:dyDescent="0.2">
      <c r="A61" s="271" t="s">
        <v>55</v>
      </c>
      <c r="B61" s="45">
        <f t="shared" ref="B61:G61" si="30">B62</f>
        <v>10135746.925550001</v>
      </c>
      <c r="C61" s="45">
        <f t="shared" si="30"/>
        <v>11135606</v>
      </c>
      <c r="D61" s="45">
        <f t="shared" si="30"/>
        <v>11789685</v>
      </c>
      <c r="E61" s="45">
        <f t="shared" si="30"/>
        <v>12314593</v>
      </c>
      <c r="F61" s="291">
        <f t="shared" si="30"/>
        <v>12803725</v>
      </c>
      <c r="G61" s="43">
        <f t="shared" si="30"/>
        <v>13304866</v>
      </c>
      <c r="H61" s="21"/>
      <c r="J61" s="73" t="s">
        <v>55</v>
      </c>
      <c r="K61" s="45">
        <f t="shared" ref="K61:P61" si="31">K62</f>
        <v>0</v>
      </c>
      <c r="L61" s="45">
        <f t="shared" si="31"/>
        <v>-31366</v>
      </c>
      <c r="M61" s="45">
        <f t="shared" si="31"/>
        <v>9324</v>
      </c>
      <c r="N61" s="45">
        <f t="shared" si="31"/>
        <v>99046</v>
      </c>
      <c r="O61" s="45">
        <f t="shared" si="31"/>
        <v>219016</v>
      </c>
      <c r="P61" s="43">
        <f t="shared" si="31"/>
        <v>254865</v>
      </c>
      <c r="Q61" s="22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13.5" customHeight="1" x14ac:dyDescent="0.2">
      <c r="A62" s="263" t="s">
        <v>56</v>
      </c>
      <c r="B62" s="28">
        <f t="shared" ref="B62:E62" si="32">B63+B64</f>
        <v>10135746.925550001</v>
      </c>
      <c r="C62" s="28">
        <f t="shared" si="32"/>
        <v>11135606</v>
      </c>
      <c r="D62" s="28">
        <f t="shared" si="32"/>
        <v>11789685</v>
      </c>
      <c r="E62" s="28">
        <f t="shared" si="32"/>
        <v>12314593</v>
      </c>
      <c r="F62" s="55">
        <f t="shared" ref="F62:G62" si="33">F63+F64</f>
        <v>12803725</v>
      </c>
      <c r="G62" s="26">
        <f t="shared" si="33"/>
        <v>13304866</v>
      </c>
      <c r="H62" s="21"/>
      <c r="J62" s="29" t="s">
        <v>56</v>
      </c>
      <c r="K62" s="28">
        <f t="shared" ref="K62:M62" si="34">K63+K64</f>
        <v>0</v>
      </c>
      <c r="L62" s="28">
        <f t="shared" si="34"/>
        <v>-31366</v>
      </c>
      <c r="M62" s="28">
        <f t="shared" si="34"/>
        <v>9324</v>
      </c>
      <c r="N62" s="28">
        <f t="shared" ref="N62:P62" si="35">N63+N64</f>
        <v>99046</v>
      </c>
      <c r="O62" s="28">
        <f t="shared" si="35"/>
        <v>219016</v>
      </c>
      <c r="P62" s="26">
        <f t="shared" si="35"/>
        <v>254865</v>
      </c>
      <c r="Q62" s="22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3.5" customHeight="1" x14ac:dyDescent="0.2">
      <c r="A63" s="263" t="s">
        <v>57</v>
      </c>
      <c r="B63" s="28">
        <v>9887240</v>
      </c>
      <c r="C63" s="28">
        <v>10898829</v>
      </c>
      <c r="D63" s="28">
        <v>11570631</v>
      </c>
      <c r="E63" s="28">
        <v>12096084</v>
      </c>
      <c r="F63" s="55">
        <v>12586761</v>
      </c>
      <c r="G63" s="26">
        <v>13089235</v>
      </c>
      <c r="H63" s="21"/>
      <c r="J63" s="29" t="s">
        <v>57</v>
      </c>
      <c r="K63" s="33">
        <f>ESA2010_jun24!C64-A_PS_25!B63</f>
        <v>0</v>
      </c>
      <c r="L63" s="33">
        <f>ESA2010_jun24!D64-A_PS_25!C63</f>
        <v>-38180</v>
      </c>
      <c r="M63" s="33">
        <f>ESA2010_jun24!E64-A_PS_25!D63</f>
        <v>8858</v>
      </c>
      <c r="N63" s="34">
        <f>ESA2010_jun24!F64-A_PS_25!E63</f>
        <v>97658</v>
      </c>
      <c r="O63" s="34">
        <f>ESA2010_jun24!G64-A_PS_25!F63</f>
        <v>216505</v>
      </c>
      <c r="P63" s="26">
        <f>ESA2010_jun24!H64-A_PS_25!G63</f>
        <v>252131</v>
      </c>
      <c r="Q63" s="22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13.5" customHeight="1" x14ac:dyDescent="0.2">
      <c r="A64" s="263" t="s">
        <v>58</v>
      </c>
      <c r="B64" s="28">
        <v>248506.92555000001</v>
      </c>
      <c r="C64" s="28">
        <v>236777</v>
      </c>
      <c r="D64" s="28">
        <v>219054</v>
      </c>
      <c r="E64" s="28">
        <v>218509</v>
      </c>
      <c r="F64" s="55">
        <v>216964</v>
      </c>
      <c r="G64" s="26">
        <v>215631</v>
      </c>
      <c r="H64" s="21"/>
      <c r="J64" s="29" t="s">
        <v>58</v>
      </c>
      <c r="K64" s="33">
        <f>ESA2010_jun24!C65-A_PS_25!B64</f>
        <v>0</v>
      </c>
      <c r="L64" s="33">
        <f>ESA2010_jun24!D65-A_PS_25!C64</f>
        <v>6814</v>
      </c>
      <c r="M64" s="33">
        <f>ESA2010_jun24!E65-A_PS_25!D64</f>
        <v>466</v>
      </c>
      <c r="N64" s="34">
        <f>ESA2010_jun24!F65-A_PS_25!E64</f>
        <v>1388</v>
      </c>
      <c r="O64" s="34">
        <f>ESA2010_jun24!G65-A_PS_25!F64</f>
        <v>2511</v>
      </c>
      <c r="P64" s="26">
        <f>ESA2010_jun24!H65-A_PS_25!G64</f>
        <v>2734</v>
      </c>
      <c r="Q64" s="22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3.5" customHeight="1" x14ac:dyDescent="0.2">
      <c r="A65" s="271" t="s">
        <v>59</v>
      </c>
      <c r="B65" s="45">
        <f t="shared" ref="B65:G65" si="36">B66</f>
        <v>5204309.7825300265</v>
      </c>
      <c r="C65" s="45">
        <f t="shared" si="36"/>
        <v>5931848</v>
      </c>
      <c r="D65" s="45">
        <f t="shared" si="36"/>
        <v>6298319</v>
      </c>
      <c r="E65" s="45">
        <f t="shared" si="36"/>
        <v>6604630</v>
      </c>
      <c r="F65" s="291">
        <f t="shared" si="36"/>
        <v>6869009</v>
      </c>
      <c r="G65" s="43">
        <f t="shared" si="36"/>
        <v>6679197</v>
      </c>
      <c r="H65" s="76"/>
      <c r="J65" s="73" t="s">
        <v>59</v>
      </c>
      <c r="K65" s="45">
        <f t="shared" ref="K65:P65" si="37">K66</f>
        <v>0</v>
      </c>
      <c r="L65" s="45">
        <f t="shared" si="37"/>
        <v>10781</v>
      </c>
      <c r="M65" s="45">
        <f t="shared" si="37"/>
        <v>29234</v>
      </c>
      <c r="N65" s="45">
        <f t="shared" si="37"/>
        <v>74780</v>
      </c>
      <c r="O65" s="45">
        <f t="shared" si="37"/>
        <v>136200</v>
      </c>
      <c r="P65" s="43">
        <f t="shared" si="37"/>
        <v>155831</v>
      </c>
      <c r="Q65" s="22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3.5" customHeight="1" x14ac:dyDescent="0.2">
      <c r="A66" s="263" t="s">
        <v>56</v>
      </c>
      <c r="B66" s="28">
        <v>5204309.7825300265</v>
      </c>
      <c r="C66" s="28">
        <v>5931848</v>
      </c>
      <c r="D66" s="28">
        <v>6298319</v>
      </c>
      <c r="E66" s="28">
        <v>6604630</v>
      </c>
      <c r="F66" s="55">
        <v>6869009</v>
      </c>
      <c r="G66" s="26">
        <v>6679197</v>
      </c>
      <c r="H66" s="21"/>
      <c r="J66" s="29" t="s">
        <v>56</v>
      </c>
      <c r="K66" s="33">
        <f>ESA2010_jun24!C67-A_PS_25!B66</f>
        <v>0</v>
      </c>
      <c r="L66" s="33">
        <f>ESA2010_jun24!D67-A_PS_25!C66</f>
        <v>10781</v>
      </c>
      <c r="M66" s="33">
        <f>ESA2010_jun24!E67-A_PS_25!D66</f>
        <v>29234</v>
      </c>
      <c r="N66" s="34">
        <f>ESA2010_jun24!F67-A_PS_25!E66</f>
        <v>74780</v>
      </c>
      <c r="O66" s="34">
        <f>ESA2010_jun24!G67-A_PS_25!F66</f>
        <v>136200</v>
      </c>
      <c r="P66" s="26">
        <f>ESA2010_jun24!H67-A_PS_25!G66</f>
        <v>155831</v>
      </c>
      <c r="Q66" s="22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4.25" customHeight="1" thickBot="1" x14ac:dyDescent="0.25">
      <c r="A67" s="272" t="s">
        <v>60</v>
      </c>
      <c r="B67" s="40">
        <v>47474</v>
      </c>
      <c r="C67" s="40">
        <v>45418</v>
      </c>
      <c r="D67" s="40">
        <v>44855</v>
      </c>
      <c r="E67" s="40">
        <v>44699</v>
      </c>
      <c r="F67" s="292">
        <v>42782</v>
      </c>
      <c r="G67" s="54">
        <v>40395</v>
      </c>
      <c r="H67" s="21"/>
      <c r="J67" s="77" t="s">
        <v>60</v>
      </c>
      <c r="K67" s="33">
        <f>ESA2010_jun24!C68-A_PS_25!B67</f>
        <v>0</v>
      </c>
      <c r="L67" s="33">
        <f>ESA2010_jun24!D68-A_PS_25!C67</f>
        <v>0</v>
      </c>
      <c r="M67" s="33">
        <f>ESA2010_jun24!E68-A_PS_25!D67</f>
        <v>1491</v>
      </c>
      <c r="N67" s="34">
        <f>ESA2010_jun24!F68-A_PS_25!E67</f>
        <v>1421</v>
      </c>
      <c r="O67" s="34">
        <f>ESA2010_jun24!G68-A_PS_25!F67</f>
        <v>1819</v>
      </c>
      <c r="P67" s="26">
        <f>ESA2010_jun24!H68-A_PS_25!G67</f>
        <v>2206</v>
      </c>
      <c r="Q67" s="22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14.25" customHeight="1" thickBot="1" x14ac:dyDescent="0.25">
      <c r="A68" s="273" t="s">
        <v>61</v>
      </c>
      <c r="B68" s="83">
        <f>B36+B33+B28+B17+B5</f>
        <v>23438545.835861281</v>
      </c>
      <c r="C68" s="83">
        <f>C36+C33+C28+C17+C5</f>
        <v>24504388</v>
      </c>
      <c r="D68" s="83">
        <f>D36+D33+D28+D17+D5</f>
        <v>25765770</v>
      </c>
      <c r="E68" s="83">
        <f>E36+E33+E28+E17+E5</f>
        <v>26478097</v>
      </c>
      <c r="F68" s="243">
        <f t="shared" ref="F68:G68" si="38">F36+F33+F28+F17+F5</f>
        <v>27067776</v>
      </c>
      <c r="G68" s="81">
        <f t="shared" si="38"/>
        <v>27996695</v>
      </c>
      <c r="H68" s="21"/>
      <c r="J68" s="79" t="s">
        <v>61</v>
      </c>
      <c r="K68" s="83">
        <f>+K36+K33+K28+K17+K5</f>
        <v>222701.16570871879</v>
      </c>
      <c r="L68" s="83">
        <f>+L36+L33+L28+L17+L5</f>
        <v>319161</v>
      </c>
      <c r="M68" s="83">
        <f>+M36+M33+M28+M17+M5</f>
        <v>424290</v>
      </c>
      <c r="N68" s="83">
        <f t="shared" ref="N68:P68" si="39">+N36+N33+N28+N17+N5</f>
        <v>720615</v>
      </c>
      <c r="O68" s="83">
        <f t="shared" si="39"/>
        <v>1047422</v>
      </c>
      <c r="P68" s="81">
        <f t="shared" si="39"/>
        <v>1305167</v>
      </c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13.5" customHeight="1" x14ac:dyDescent="0.2">
      <c r="A69" s="274" t="s">
        <v>62</v>
      </c>
      <c r="B69" s="88">
        <f>B9+B13+B16+B18+B19+B28+B45+B50+B52+B38+B37+B41+B42+B49</f>
        <v>18600403.567920201</v>
      </c>
      <c r="C69" s="88">
        <f>C9+C13+C16+C18+C19+C28+C45+C50+C52+C38+C37+C41+C42+C49+C40</f>
        <v>19620003</v>
      </c>
      <c r="D69" s="88">
        <f t="shared" ref="D69:E69" si="40">D9+D13+D16+D18+D19+D28+D45+D50+D52+D38+D37+D41+D42+D49+D40</f>
        <v>20698552</v>
      </c>
      <c r="E69" s="88">
        <f t="shared" si="40"/>
        <v>20995066</v>
      </c>
      <c r="F69" s="310">
        <f t="shared" ref="F69:G69" si="41">F9+F13+F16+F18+F19+F28+F45+F50+F52+F38+F37+F41+F42+F49+F40</f>
        <v>21340044</v>
      </c>
      <c r="G69" s="86">
        <f t="shared" si="41"/>
        <v>21953216</v>
      </c>
      <c r="H69" s="21"/>
      <c r="J69" s="84" t="s">
        <v>62</v>
      </c>
      <c r="K69" s="33">
        <f>ESA2010_jun24!C70-A_PS_25!B69</f>
        <v>208695.21028171852</v>
      </c>
      <c r="L69" s="33">
        <f>ESA2010_jun24!D70-A_PS_25!C69</f>
        <v>365325</v>
      </c>
      <c r="M69" s="33">
        <f>ESA2010_jun24!E70-A_PS_25!D69</f>
        <v>434753</v>
      </c>
      <c r="N69" s="34">
        <f>ESA2010_jun24!F70-A_PS_25!E69</f>
        <v>580879</v>
      </c>
      <c r="O69" s="34">
        <f>ESA2010_jun24!G70-A_PS_25!F69</f>
        <v>846702</v>
      </c>
      <c r="P69" s="26">
        <f>ESA2010_jun24!H70-A_PS_25!G69</f>
        <v>1080328</v>
      </c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13.5" customHeight="1" x14ac:dyDescent="0.2">
      <c r="A70" s="274" t="s">
        <v>63</v>
      </c>
      <c r="B70" s="88">
        <f>0+B55</f>
        <v>34565</v>
      </c>
      <c r="C70" s="88">
        <f>0+C55</f>
        <v>36255</v>
      </c>
      <c r="D70" s="88">
        <f>0+D55</f>
        <v>38441</v>
      </c>
      <c r="E70" s="88">
        <f>0+E55</f>
        <v>40428</v>
      </c>
      <c r="F70" s="310">
        <f t="shared" ref="F70:G70" si="42">0+F55</f>
        <v>42274</v>
      </c>
      <c r="G70" s="86">
        <f t="shared" si="42"/>
        <v>44411</v>
      </c>
      <c r="H70" s="21"/>
      <c r="J70" s="84" t="s">
        <v>63</v>
      </c>
      <c r="K70" s="33">
        <f>ESA2010_jun24!C71-A_PS_25!B70</f>
        <v>518.258679999999</v>
      </c>
      <c r="L70" s="33">
        <f>ESA2010_jun24!D71-A_PS_25!C70</f>
        <v>753</v>
      </c>
      <c r="M70" s="33">
        <f>ESA2010_jun24!E71-A_PS_25!D70</f>
        <v>613</v>
      </c>
      <c r="N70" s="34">
        <f>ESA2010_jun24!F71-A_PS_25!E70</f>
        <v>543</v>
      </c>
      <c r="O70" s="34">
        <f>ESA2010_jun24!G71-A_PS_25!F70</f>
        <v>620</v>
      </c>
      <c r="P70" s="26">
        <f>ESA2010_jun24!H71-A_PS_25!G70</f>
        <v>594</v>
      </c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13.5" customHeight="1" x14ac:dyDescent="0.2">
      <c r="A71" s="262" t="s">
        <v>64</v>
      </c>
      <c r="B71" s="88">
        <f>B39+B40-B70+B55</f>
        <v>88031.30325300002</v>
      </c>
      <c r="C71" s="88">
        <v>0</v>
      </c>
      <c r="D71" s="88">
        <v>0</v>
      </c>
      <c r="E71" s="88">
        <v>0</v>
      </c>
      <c r="F71" s="310">
        <v>1</v>
      </c>
      <c r="G71" s="86">
        <v>2</v>
      </c>
      <c r="H71" s="21"/>
      <c r="J71" s="24" t="s">
        <v>64</v>
      </c>
      <c r="K71" s="33">
        <f>ESA2010_jun24!C72-A_PS_25!B71</f>
        <v>13487.69674699998</v>
      </c>
      <c r="L71" s="33">
        <f>ESA2010_jun24!D72-A_PS_25!C71</f>
        <v>0</v>
      </c>
      <c r="M71" s="33">
        <f>ESA2010_jun24!E72-A_PS_25!D71</f>
        <v>0</v>
      </c>
      <c r="N71" s="34">
        <f>ESA2010_jun24!F72-A_PS_25!E71</f>
        <v>0</v>
      </c>
      <c r="O71" s="34">
        <f>ESA2010_jun24!G72-A_PS_25!F71</f>
        <v>-1</v>
      </c>
      <c r="P71" s="26">
        <f>ESA2010_jun24!H72-A_PS_25!G71</f>
        <v>-2</v>
      </c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13.5" customHeight="1" x14ac:dyDescent="0.2">
      <c r="A72" s="262" t="s">
        <v>65</v>
      </c>
      <c r="B72" s="88">
        <f>B10+B35+B34+B46+B53+B14</f>
        <v>3485712.1229096581</v>
      </c>
      <c r="C72" s="88">
        <f>C10+C35+C34+C46+C53+C14</f>
        <v>3662438</v>
      </c>
      <c r="D72" s="88">
        <f>D10+D35+D34+D46+D53+D14</f>
        <v>3806509</v>
      </c>
      <c r="E72" s="88">
        <f>E10+E35+E34+E46+E53+E14</f>
        <v>4103647</v>
      </c>
      <c r="F72" s="310">
        <f t="shared" ref="F72:G72" si="43">F10+F35+F34+F46+F53+F14</f>
        <v>4280852</v>
      </c>
      <c r="G72" s="86">
        <f t="shared" si="43"/>
        <v>4506739</v>
      </c>
      <c r="H72" s="21"/>
      <c r="J72" s="24" t="s">
        <v>65</v>
      </c>
      <c r="K72" s="33">
        <f>ESA2010_jun24!C73-A_PS_25!B72</f>
        <v>0</v>
      </c>
      <c r="L72" s="33">
        <f>ESA2010_jun24!D73-A_PS_25!C72</f>
        <v>-30577</v>
      </c>
      <c r="M72" s="33">
        <f>ESA2010_jun24!E73-A_PS_25!D72</f>
        <v>-5447</v>
      </c>
      <c r="N72" s="34">
        <f>ESA2010_jun24!F73-A_PS_25!E72</f>
        <v>100807</v>
      </c>
      <c r="O72" s="34">
        <f>ESA2010_jun24!G73-A_PS_25!F72</f>
        <v>142804</v>
      </c>
      <c r="P72" s="26">
        <f>ESA2010_jun24!H73-A_PS_25!G72</f>
        <v>159285</v>
      </c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3.5" customHeight="1" x14ac:dyDescent="0.2">
      <c r="A73" s="262" t="s">
        <v>66</v>
      </c>
      <c r="B73" s="88">
        <f>B11+B54+B15</f>
        <v>1154414.514378425</v>
      </c>
      <c r="C73" s="88">
        <f t="shared" ref="C73:E73" si="44">C11+C54+C15</f>
        <v>1153505</v>
      </c>
      <c r="D73" s="88">
        <f t="shared" si="44"/>
        <v>1205122</v>
      </c>
      <c r="E73" s="88">
        <f t="shared" si="44"/>
        <v>1321226</v>
      </c>
      <c r="F73" s="310">
        <f t="shared" ref="F73:G73" si="45">F11+F54+F15</f>
        <v>1386352</v>
      </c>
      <c r="G73" s="86">
        <f t="shared" si="45"/>
        <v>1473390</v>
      </c>
      <c r="H73" s="21"/>
      <c r="J73" s="24" t="s">
        <v>66</v>
      </c>
      <c r="K73" s="33">
        <f>ESA2010_jun24!C74-A_PS_25!B73</f>
        <v>0</v>
      </c>
      <c r="L73" s="33">
        <f>ESA2010_jun24!D74-A_PS_25!C73</f>
        <v>-16861</v>
      </c>
      <c r="M73" s="33">
        <f>ESA2010_jun24!E74-A_PS_25!D73</f>
        <v>-5658</v>
      </c>
      <c r="N73" s="34">
        <f>ESA2010_jun24!F74-A_PS_25!E73</f>
        <v>38435</v>
      </c>
      <c r="O73" s="34">
        <f>ESA2010_jun24!G74-A_PS_25!F73</f>
        <v>57307</v>
      </c>
      <c r="P73" s="26">
        <f>ESA2010_jun24!H74-A_PS_25!G73</f>
        <v>65013</v>
      </c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3.5" customHeight="1" x14ac:dyDescent="0.2">
      <c r="A74" s="262" t="s">
        <v>67</v>
      </c>
      <c r="B74" s="88">
        <f t="shared" ref="B74:E74" si="46">B43</f>
        <v>44589.589529999997</v>
      </c>
      <c r="C74" s="88">
        <f t="shared" si="46"/>
        <v>1000</v>
      </c>
      <c r="D74" s="88">
        <f t="shared" si="46"/>
        <v>0</v>
      </c>
      <c r="E74" s="88">
        <f t="shared" si="46"/>
        <v>0</v>
      </c>
      <c r="F74" s="310">
        <f t="shared" ref="F74:G74" si="47">F43</f>
        <v>0</v>
      </c>
      <c r="G74" s="86">
        <f t="shared" si="47"/>
        <v>0</v>
      </c>
      <c r="H74" s="21"/>
      <c r="J74" s="24" t="s">
        <v>67</v>
      </c>
      <c r="K74" s="33">
        <f>ESA2010_jun24!C75-A_PS_25!B74</f>
        <v>0</v>
      </c>
      <c r="L74" s="33">
        <f>ESA2010_jun24!D75-A_PS_25!C74</f>
        <v>350</v>
      </c>
      <c r="M74" s="33">
        <f>ESA2010_jun24!E75-A_PS_25!D74</f>
        <v>0</v>
      </c>
      <c r="N74" s="34">
        <f>ESA2010_jun24!F75-A_PS_25!E74</f>
        <v>0</v>
      </c>
      <c r="O74" s="34">
        <f>ESA2010_jun24!G75-A_PS_25!F74</f>
        <v>0</v>
      </c>
      <c r="P74" s="26">
        <f>ESA2010_jun24!H75-A_PS_25!G74</f>
        <v>0</v>
      </c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13.5" customHeight="1" x14ac:dyDescent="0.2">
      <c r="A75" s="262" t="s">
        <v>68</v>
      </c>
      <c r="B75" s="88">
        <f t="shared" ref="B75:E75" si="48">B48+B47</f>
        <v>30829.737870000001</v>
      </c>
      <c r="C75" s="88">
        <f t="shared" si="48"/>
        <v>31187</v>
      </c>
      <c r="D75" s="88">
        <f t="shared" si="48"/>
        <v>17146</v>
      </c>
      <c r="E75" s="88">
        <f t="shared" si="48"/>
        <v>17730</v>
      </c>
      <c r="F75" s="310">
        <f t="shared" ref="F75:G75" si="49">F48+F47</f>
        <v>18254</v>
      </c>
      <c r="G75" s="86">
        <f t="shared" si="49"/>
        <v>18939</v>
      </c>
      <c r="H75" s="21"/>
      <c r="J75" s="24" t="s">
        <v>68</v>
      </c>
      <c r="K75" s="33">
        <f>ESA2010_jun24!C76-A_PS_25!B75</f>
        <v>0</v>
      </c>
      <c r="L75" s="33">
        <f>ESA2010_jun24!D76-A_PS_25!C75</f>
        <v>171</v>
      </c>
      <c r="M75" s="33">
        <f>ESA2010_jun24!E76-A_PS_25!D75</f>
        <v>29</v>
      </c>
      <c r="N75" s="34">
        <f>ESA2010_jun24!F76-A_PS_25!E75</f>
        <v>-49</v>
      </c>
      <c r="O75" s="34">
        <f>ESA2010_jun24!G76-A_PS_25!F75</f>
        <v>-11</v>
      </c>
      <c r="P75" s="26">
        <f>ESA2010_jun24!H76-A_PS_25!G75</f>
        <v>-53</v>
      </c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14.25" customHeight="1" thickBot="1" x14ac:dyDescent="0.25">
      <c r="A76" s="275" t="s">
        <v>69</v>
      </c>
      <c r="B76" s="92">
        <f t="shared" ref="B76:E76" si="50">B60</f>
        <v>15340056.708080027</v>
      </c>
      <c r="C76" s="92">
        <f t="shared" si="50"/>
        <v>17067454</v>
      </c>
      <c r="D76" s="92">
        <f t="shared" si="50"/>
        <v>18088004</v>
      </c>
      <c r="E76" s="92">
        <f t="shared" si="50"/>
        <v>18919223</v>
      </c>
      <c r="F76" s="321">
        <f t="shared" ref="F76:G76" si="51">F60</f>
        <v>19672734</v>
      </c>
      <c r="G76" s="90">
        <f t="shared" si="51"/>
        <v>19984063</v>
      </c>
      <c r="H76" s="21"/>
      <c r="J76" s="89" t="s">
        <v>69</v>
      </c>
      <c r="K76" s="92">
        <f t="shared" ref="K76:M76" si="52">K60</f>
        <v>0</v>
      </c>
      <c r="L76" s="92">
        <f t="shared" si="52"/>
        <v>-20585</v>
      </c>
      <c r="M76" s="92">
        <f t="shared" si="52"/>
        <v>38558</v>
      </c>
      <c r="N76" s="92">
        <f t="shared" ref="N76:P76" si="53">N60</f>
        <v>173826</v>
      </c>
      <c r="O76" s="92">
        <f t="shared" si="53"/>
        <v>355216</v>
      </c>
      <c r="P76" s="90">
        <f t="shared" si="53"/>
        <v>410696</v>
      </c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14.25" customHeight="1" thickBot="1" x14ac:dyDescent="0.25">
      <c r="A77" s="276" t="s">
        <v>70</v>
      </c>
      <c r="B77" s="83">
        <f t="shared" ref="B77:E77" si="54">B68+B76</f>
        <v>38778602.543941304</v>
      </c>
      <c r="C77" s="83">
        <f t="shared" si="54"/>
        <v>41571842</v>
      </c>
      <c r="D77" s="83">
        <f t="shared" si="54"/>
        <v>43853774</v>
      </c>
      <c r="E77" s="83">
        <f t="shared" si="54"/>
        <v>45397320</v>
      </c>
      <c r="F77" s="243">
        <f t="shared" ref="F77:G77" si="55">F68+F76</f>
        <v>46740510</v>
      </c>
      <c r="G77" s="81">
        <f t="shared" si="55"/>
        <v>47980758</v>
      </c>
      <c r="H77" s="21"/>
      <c r="J77" s="94" t="s">
        <v>70</v>
      </c>
      <c r="K77" s="83">
        <f t="shared" ref="K77:M77" si="56">+K76+K68</f>
        <v>222701.16570871879</v>
      </c>
      <c r="L77" s="83">
        <f t="shared" si="56"/>
        <v>298576</v>
      </c>
      <c r="M77" s="83">
        <f t="shared" si="56"/>
        <v>462848</v>
      </c>
      <c r="N77" s="83">
        <f t="shared" ref="N77:P77" si="57">+N76+N68</f>
        <v>894441</v>
      </c>
      <c r="O77" s="83">
        <f t="shared" si="57"/>
        <v>1402638</v>
      </c>
      <c r="P77" s="81">
        <f t="shared" si="57"/>
        <v>1715863</v>
      </c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s="96" customFormat="1" ht="13.5" customHeight="1" thickBot="1" x14ac:dyDescent="0.25">
      <c r="A78" s="97"/>
      <c r="B78" s="226"/>
      <c r="C78" s="226"/>
      <c r="D78" s="226"/>
      <c r="E78" s="226"/>
      <c r="F78" s="226"/>
      <c r="G78" s="226"/>
      <c r="H78" s="46"/>
      <c r="J78" s="97"/>
      <c r="K78" s="226"/>
      <c r="L78" s="226"/>
      <c r="M78" s="226"/>
      <c r="N78" s="226"/>
      <c r="O78" s="226"/>
      <c r="P78" s="226"/>
      <c r="Q78" s="99"/>
      <c r="R78" s="23"/>
      <c r="S78" s="23"/>
      <c r="T78" s="23"/>
      <c r="U78" s="23"/>
      <c r="V78" s="23"/>
      <c r="W78" s="23"/>
      <c r="X78" s="23"/>
      <c r="Y78" s="23"/>
      <c r="Z78" s="23"/>
    </row>
    <row r="79" spans="1:26" ht="14.25" customHeight="1" thickBot="1" x14ac:dyDescent="0.25">
      <c r="A79" s="100" t="s">
        <v>71</v>
      </c>
      <c r="B79" s="103">
        <f t="shared" ref="B79:E79" si="58">SUM(B80:B81)</f>
        <v>100869.76809</v>
      </c>
      <c r="C79" s="104">
        <f t="shared" si="58"/>
        <v>105114</v>
      </c>
      <c r="D79" s="104">
        <f t="shared" si="58"/>
        <v>110293</v>
      </c>
      <c r="E79" s="104">
        <f t="shared" si="58"/>
        <v>122528</v>
      </c>
      <c r="F79" s="202">
        <f t="shared" ref="F79:G79" si="59">SUM(F80:F81)</f>
        <v>128677</v>
      </c>
      <c r="G79" s="102">
        <f t="shared" si="59"/>
        <v>134462</v>
      </c>
      <c r="J79" s="105" t="s">
        <v>71</v>
      </c>
      <c r="K79" s="108">
        <f>ESA2010_jun24!C80-A_PS_25!B79</f>
        <v>0</v>
      </c>
      <c r="L79" s="108">
        <f>ESA2010_jun24!D80-A_PS_25!C79</f>
        <v>1716</v>
      </c>
      <c r="M79" s="108">
        <f>ESA2010_jun24!E80-A_PS_25!D79</f>
        <v>1918</v>
      </c>
      <c r="N79" s="108">
        <f>ESA2010_jun24!F80-A_PS_25!E79</f>
        <v>2491</v>
      </c>
      <c r="O79" s="108">
        <f>ESA2010_jun24!G80-A_PS_25!F79</f>
        <v>3244</v>
      </c>
      <c r="P79" s="109">
        <f>ESA2010_jun24!H80-A_PS_25!G79</f>
        <v>4554</v>
      </c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13.5" customHeight="1" x14ac:dyDescent="0.2">
      <c r="A80" s="110" t="s">
        <v>72</v>
      </c>
      <c r="B80" s="113">
        <v>47964.618560000003</v>
      </c>
      <c r="C80" s="114">
        <v>47423</v>
      </c>
      <c r="D80" s="114">
        <v>47797</v>
      </c>
      <c r="E80" s="114">
        <v>55773</v>
      </c>
      <c r="F80" s="336">
        <v>58909</v>
      </c>
      <c r="G80" s="112">
        <v>62133</v>
      </c>
      <c r="J80" s="115" t="s">
        <v>72</v>
      </c>
      <c r="K80" s="33">
        <f>ESA2010_jun24!C81-A_PS_25!B80</f>
        <v>0</v>
      </c>
      <c r="L80" s="33">
        <f>ESA2010_jun24!D81-A_PS_25!C80</f>
        <v>0</v>
      </c>
      <c r="M80" s="33">
        <f>ESA2010_jun24!E81-A_PS_25!D80</f>
        <v>-226</v>
      </c>
      <c r="N80" s="34">
        <f>ESA2010_jun24!F81-A_PS_25!E80</f>
        <v>672</v>
      </c>
      <c r="O80" s="34">
        <f>ESA2010_jun24!G81-A_PS_25!F80</f>
        <v>1632</v>
      </c>
      <c r="P80" s="26">
        <f>ESA2010_jun24!H81-A_PS_25!G80</f>
        <v>2553</v>
      </c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14.25" customHeight="1" thickBot="1" x14ac:dyDescent="0.25">
      <c r="A81" s="117" t="s">
        <v>73</v>
      </c>
      <c r="B81" s="120">
        <v>52905.149529999995</v>
      </c>
      <c r="C81" s="121">
        <v>57691</v>
      </c>
      <c r="D81" s="121">
        <v>62496</v>
      </c>
      <c r="E81" s="121">
        <v>66755</v>
      </c>
      <c r="F81" s="337">
        <v>69768</v>
      </c>
      <c r="G81" s="119">
        <v>72329</v>
      </c>
      <c r="J81" s="117" t="s">
        <v>73</v>
      </c>
      <c r="K81" s="33">
        <f>ESA2010_jun24!C82-A_PS_25!B81</f>
        <v>0</v>
      </c>
      <c r="L81" s="33">
        <f>ESA2010_jun24!D82-A_PS_25!C81</f>
        <v>1716</v>
      </c>
      <c r="M81" s="33">
        <f>ESA2010_jun24!E82-A_PS_25!D81</f>
        <v>2144</v>
      </c>
      <c r="N81" s="34">
        <f>ESA2010_jun24!F82-A_PS_25!E81</f>
        <v>1819</v>
      </c>
      <c r="O81" s="34">
        <f>ESA2010_jun24!G82-A_PS_25!F81</f>
        <v>1612</v>
      </c>
      <c r="P81" s="26">
        <f>ESA2010_jun24!H82-A_PS_25!G81</f>
        <v>2001</v>
      </c>
      <c r="R81" s="23"/>
      <c r="S81" s="23"/>
      <c r="T81" s="23"/>
      <c r="U81" s="23"/>
      <c r="V81" s="23"/>
      <c r="W81" s="23"/>
      <c r="X81" s="23"/>
      <c r="Y81" s="23"/>
      <c r="Z81" s="23"/>
    </row>
    <row r="82" spans="1:26" ht="17.25" customHeight="1" thickBot="1" x14ac:dyDescent="0.35">
      <c r="A82" s="125"/>
      <c r="B82" s="231"/>
      <c r="C82" s="231"/>
      <c r="D82" s="231"/>
      <c r="E82" s="231"/>
      <c r="F82" s="231"/>
      <c r="G82" s="231"/>
      <c r="J82" s="127"/>
      <c r="K82" s="129"/>
      <c r="L82" s="129"/>
      <c r="M82" s="129"/>
      <c r="N82" s="129"/>
      <c r="O82" s="129"/>
      <c r="P82" s="129"/>
      <c r="R82" s="23"/>
      <c r="S82" s="23"/>
      <c r="T82" s="23"/>
      <c r="U82" s="23"/>
      <c r="V82" s="23"/>
      <c r="W82" s="23"/>
      <c r="X82" s="23"/>
      <c r="Y82" s="23"/>
      <c r="Z82" s="23"/>
    </row>
    <row r="83" spans="1:26" s="130" customFormat="1" ht="14.25" customHeight="1" thickBot="1" x14ac:dyDescent="0.25">
      <c r="A83" s="105" t="s">
        <v>74</v>
      </c>
      <c r="B83" s="133">
        <v>1201647.102872381</v>
      </c>
      <c r="C83" s="134">
        <v>970333</v>
      </c>
      <c r="D83" s="135">
        <v>1071107</v>
      </c>
      <c r="E83" s="132">
        <v>1153678</v>
      </c>
      <c r="F83" s="132">
        <v>1189652</v>
      </c>
      <c r="G83" s="132">
        <v>1257499</v>
      </c>
      <c r="J83" s="105" t="s">
        <v>74</v>
      </c>
      <c r="K83" s="136">
        <f>ESA2010_jun24!C84-A_PS_25!B83</f>
        <v>0</v>
      </c>
      <c r="L83" s="134">
        <f>ESA2010_jun24!D84-A_PS_25!C83</f>
        <v>30834</v>
      </c>
      <c r="M83" s="135">
        <f>ESA2010_jun24!E84-A_PS_25!D83</f>
        <v>37624</v>
      </c>
      <c r="N83" s="135">
        <f>ESA2010_jun24!F84-A_PS_25!E83</f>
        <v>47891</v>
      </c>
      <c r="O83" s="135">
        <f>ESA2010_jun24!G84-A_PS_25!F83</f>
        <v>60795</v>
      </c>
      <c r="P83" s="132">
        <f>ESA2010_jun24!H84-A_PS_25!G83</f>
        <v>65719</v>
      </c>
      <c r="R83" s="23"/>
      <c r="S83" s="23"/>
      <c r="T83" s="23"/>
      <c r="U83" s="23"/>
      <c r="V83" s="23"/>
      <c r="W83" s="23"/>
      <c r="X83" s="23"/>
      <c r="Y83" s="23"/>
      <c r="Z83" s="23"/>
    </row>
    <row r="84" spans="1:26" ht="14.25" customHeight="1" thickBot="1" x14ac:dyDescent="0.25">
      <c r="B84" s="169"/>
      <c r="C84" s="169"/>
      <c r="D84" s="169"/>
      <c r="E84" s="169"/>
      <c r="F84" s="169"/>
      <c r="G84" s="169"/>
      <c r="K84" s="22"/>
      <c r="L84" s="22"/>
      <c r="M84" s="22"/>
      <c r="N84" s="22"/>
      <c r="O84" s="22"/>
      <c r="P84" s="22"/>
      <c r="R84" s="23"/>
      <c r="S84" s="23"/>
      <c r="T84" s="23"/>
      <c r="U84" s="23"/>
      <c r="V84" s="23"/>
      <c r="W84" s="23"/>
      <c r="X84" s="23"/>
      <c r="Y84" s="23"/>
      <c r="Z84" s="23"/>
    </row>
    <row r="85" spans="1:26" ht="13.5" customHeight="1" x14ac:dyDescent="0.2">
      <c r="A85" s="139" t="s">
        <v>75</v>
      </c>
      <c r="B85" s="142">
        <f t="shared" ref="B85:E85" si="60">SUM(B86,B89,B92)</f>
        <v>1157242.876291143</v>
      </c>
      <c r="C85" s="141">
        <f t="shared" si="60"/>
        <v>1190029</v>
      </c>
      <c r="D85" s="143">
        <f t="shared" si="60"/>
        <v>870679</v>
      </c>
      <c r="E85" s="143">
        <f t="shared" si="60"/>
        <v>890027</v>
      </c>
      <c r="F85" s="141">
        <f t="shared" ref="F85:G85" si="61">SUM(F86,F89,F92)</f>
        <v>908549</v>
      </c>
      <c r="G85" s="144">
        <f t="shared" si="61"/>
        <v>911657</v>
      </c>
      <c r="J85" s="139" t="s">
        <v>75</v>
      </c>
      <c r="K85" s="142">
        <f t="shared" ref="K85:M85" si="62">SUM(K86,K89,K92)</f>
        <v>95984.553793399682</v>
      </c>
      <c r="L85" s="141">
        <f t="shared" si="62"/>
        <v>96790</v>
      </c>
      <c r="M85" s="143">
        <f t="shared" si="62"/>
        <v>61164</v>
      </c>
      <c r="N85" s="143">
        <f t="shared" ref="N85:P85" si="63">SUM(N86,N89,N92)</f>
        <v>61266</v>
      </c>
      <c r="O85" s="143">
        <f t="shared" si="63"/>
        <v>61228</v>
      </c>
      <c r="P85" s="144">
        <f t="shared" si="63"/>
        <v>60621</v>
      </c>
      <c r="R85" s="23"/>
      <c r="S85" s="23"/>
      <c r="T85" s="23"/>
      <c r="U85" s="23"/>
      <c r="V85" s="23"/>
      <c r="W85" s="23"/>
      <c r="X85" s="23"/>
      <c r="Y85" s="23"/>
      <c r="Z85" s="23"/>
    </row>
    <row r="86" spans="1:26" ht="13.5" customHeight="1" x14ac:dyDescent="0.25">
      <c r="A86" s="145" t="s">
        <v>76</v>
      </c>
      <c r="B86" s="148">
        <v>-3.0000000000000027E-2</v>
      </c>
      <c r="C86" s="149">
        <v>0</v>
      </c>
      <c r="D86" s="150">
        <v>0</v>
      </c>
      <c r="E86" s="150">
        <v>0</v>
      </c>
      <c r="F86" s="149">
        <v>0</v>
      </c>
      <c r="G86" s="147">
        <v>0</v>
      </c>
      <c r="J86" s="145" t="s">
        <v>76</v>
      </c>
      <c r="K86" s="148">
        <f t="shared" ref="K86:M86" si="64">SUM(K87:K88)</f>
        <v>0</v>
      </c>
      <c r="L86" s="149">
        <f t="shared" si="64"/>
        <v>0</v>
      </c>
      <c r="M86" s="150">
        <f t="shared" si="64"/>
        <v>0</v>
      </c>
      <c r="N86" s="150">
        <f t="shared" ref="N86:P86" si="65">SUM(N87:N88)</f>
        <v>0</v>
      </c>
      <c r="O86" s="150">
        <f t="shared" si="65"/>
        <v>0</v>
      </c>
      <c r="P86" s="147">
        <f t="shared" si="65"/>
        <v>0</v>
      </c>
      <c r="R86" s="23"/>
      <c r="S86" s="23"/>
      <c r="T86" s="23"/>
      <c r="U86" s="23"/>
      <c r="V86" s="23"/>
      <c r="W86" s="23"/>
      <c r="X86" s="23"/>
      <c r="Y86" s="23"/>
      <c r="Z86" s="23"/>
    </row>
    <row r="87" spans="1:26" ht="13.5" customHeight="1" x14ac:dyDescent="0.25">
      <c r="A87" s="151" t="s">
        <v>8</v>
      </c>
      <c r="B87" s="148">
        <v>-3.0000000000000027E-2</v>
      </c>
      <c r="C87" s="149">
        <v>0</v>
      </c>
      <c r="D87" s="150">
        <v>0</v>
      </c>
      <c r="E87" s="150">
        <v>0</v>
      </c>
      <c r="F87" s="149">
        <v>0</v>
      </c>
      <c r="G87" s="147">
        <v>0</v>
      </c>
      <c r="J87" s="151" t="s">
        <v>8</v>
      </c>
      <c r="K87" s="33">
        <f>ESA2010_jun24!C88-A_PS_25!B87</f>
        <v>0</v>
      </c>
      <c r="L87" s="33">
        <f>ESA2010_jun24!D88-A_PS_25!C87</f>
        <v>0</v>
      </c>
      <c r="M87" s="33">
        <f>ESA2010_jun24!E88-A_PS_25!D87</f>
        <v>0</v>
      </c>
      <c r="N87" s="34">
        <f>ESA2010_jun24!F88-A_PS_25!E87</f>
        <v>0</v>
      </c>
      <c r="O87" s="34">
        <f>ESA2010_jun24!G88-A_PS_25!F87</f>
        <v>0</v>
      </c>
      <c r="P87" s="26">
        <f>ESA2010_jun24!H88-A_PS_25!G87</f>
        <v>0</v>
      </c>
      <c r="R87" s="23"/>
      <c r="S87" s="23"/>
      <c r="T87" s="23"/>
      <c r="U87" s="23"/>
      <c r="V87" s="23"/>
      <c r="W87" s="23"/>
      <c r="X87" s="23"/>
      <c r="Y87" s="23"/>
      <c r="Z87" s="23"/>
    </row>
    <row r="88" spans="1:26" ht="13.5" customHeight="1" x14ac:dyDescent="0.25">
      <c r="A88" s="151" t="s">
        <v>9</v>
      </c>
      <c r="B88" s="148">
        <v>0</v>
      </c>
      <c r="C88" s="149">
        <v>0</v>
      </c>
      <c r="D88" s="150">
        <v>0</v>
      </c>
      <c r="E88" s="150">
        <v>0</v>
      </c>
      <c r="F88" s="149">
        <v>0</v>
      </c>
      <c r="G88" s="147">
        <v>0</v>
      </c>
      <c r="J88" s="151" t="s">
        <v>9</v>
      </c>
      <c r="K88" s="33">
        <f>ESA2010_jun24!C89-A_PS_25!B88</f>
        <v>0</v>
      </c>
      <c r="L88" s="33">
        <f>ESA2010_jun24!D89-A_PS_25!C88</f>
        <v>0</v>
      </c>
      <c r="M88" s="33">
        <f>ESA2010_jun24!E89-A_PS_25!D88</f>
        <v>0</v>
      </c>
      <c r="N88" s="34">
        <f>ESA2010_jun24!F89-A_PS_25!E88</f>
        <v>0</v>
      </c>
      <c r="O88" s="34">
        <f>ESA2010_jun24!G89-A_PS_25!F88</f>
        <v>0</v>
      </c>
      <c r="P88" s="26">
        <f>ESA2010_jun24!H89-A_PS_25!G88</f>
        <v>0</v>
      </c>
      <c r="R88" s="23"/>
      <c r="S88" s="23"/>
      <c r="T88" s="23"/>
      <c r="U88" s="23"/>
      <c r="V88" s="23"/>
      <c r="W88" s="23"/>
      <c r="X88" s="23"/>
      <c r="Y88" s="23"/>
      <c r="Z88" s="23"/>
    </row>
    <row r="89" spans="1:26" ht="13.5" customHeight="1" x14ac:dyDescent="0.2">
      <c r="A89" s="145" t="s">
        <v>77</v>
      </c>
      <c r="B89" s="154">
        <v>1148372.6981009003</v>
      </c>
      <c r="C89" s="47">
        <v>1161840</v>
      </c>
      <c r="D89" s="47">
        <v>848936</v>
      </c>
      <c r="E89" s="47">
        <v>852980</v>
      </c>
      <c r="F89" s="330">
        <v>856513</v>
      </c>
      <c r="G89" s="48">
        <v>860203</v>
      </c>
      <c r="J89" s="145" t="s">
        <v>77</v>
      </c>
      <c r="K89" s="155">
        <f t="shared" ref="K89:M89" si="66">SUM(K90:K91)</f>
        <v>95984.553793399682</v>
      </c>
      <c r="L89" s="47">
        <f t="shared" si="66"/>
        <v>96790</v>
      </c>
      <c r="M89" s="47">
        <f t="shared" si="66"/>
        <v>61164</v>
      </c>
      <c r="N89" s="47">
        <f t="shared" ref="N89:P89" si="67">SUM(N90:N91)</f>
        <v>61266</v>
      </c>
      <c r="O89" s="47">
        <f t="shared" si="67"/>
        <v>61228</v>
      </c>
      <c r="P89" s="48">
        <f t="shared" si="67"/>
        <v>60621</v>
      </c>
      <c r="R89" s="23"/>
      <c r="S89" s="23"/>
      <c r="T89" s="23"/>
      <c r="U89" s="23"/>
      <c r="V89" s="23"/>
      <c r="W89" s="23"/>
      <c r="X89" s="23"/>
      <c r="Y89" s="23"/>
      <c r="Z89" s="23"/>
    </row>
    <row r="90" spans="1:26" ht="13.5" customHeight="1" x14ac:dyDescent="0.25">
      <c r="A90" s="151" t="s">
        <v>8</v>
      </c>
      <c r="B90" s="148">
        <v>914952.2739842002</v>
      </c>
      <c r="C90" s="149">
        <v>926230</v>
      </c>
      <c r="D90" s="150">
        <v>673452</v>
      </c>
      <c r="E90" s="150">
        <v>676082</v>
      </c>
      <c r="F90" s="149">
        <v>678327</v>
      </c>
      <c r="G90" s="147">
        <v>680577</v>
      </c>
      <c r="J90" s="151" t="s">
        <v>8</v>
      </c>
      <c r="K90" s="33">
        <f>ESA2010_jun24!C91-A_PS_25!B90</f>
        <v>73040.1414283216</v>
      </c>
      <c r="L90" s="33">
        <f>ESA2010_jun24!D91-A_PS_25!C90</f>
        <v>74241</v>
      </c>
      <c r="M90" s="33">
        <f>ESA2010_jun24!E91-A_PS_25!D90</f>
        <v>49606</v>
      </c>
      <c r="N90" s="34">
        <f>ESA2010_jun24!F91-A_PS_25!E90</f>
        <v>49958</v>
      </c>
      <c r="O90" s="34">
        <f>ESA2010_jun24!G91-A_PS_25!F90</f>
        <v>50151</v>
      </c>
      <c r="P90" s="26">
        <f>ESA2010_jun24!H91-A_PS_25!G90</f>
        <v>50002</v>
      </c>
      <c r="R90" s="23"/>
      <c r="S90" s="23"/>
      <c r="T90" s="23"/>
      <c r="U90" s="23"/>
      <c r="V90" s="23"/>
      <c r="W90" s="23"/>
      <c r="X90" s="23"/>
      <c r="Y90" s="23"/>
      <c r="Z90" s="23"/>
    </row>
    <row r="91" spans="1:26" ht="14.25" customHeight="1" x14ac:dyDescent="0.25">
      <c r="A91" s="151" t="s">
        <v>9</v>
      </c>
      <c r="B91" s="148">
        <v>233420.42411669999</v>
      </c>
      <c r="C91" s="149">
        <v>235610</v>
      </c>
      <c r="D91" s="150">
        <v>175484</v>
      </c>
      <c r="E91" s="150">
        <v>176898</v>
      </c>
      <c r="F91" s="149">
        <v>178186</v>
      </c>
      <c r="G91" s="147">
        <v>179626</v>
      </c>
      <c r="J91" s="151" t="s">
        <v>9</v>
      </c>
      <c r="K91" s="33">
        <f>ESA2010_jun24!C92-A_PS_25!B91</f>
        <v>22944.412365078082</v>
      </c>
      <c r="L91" s="33">
        <f>ESA2010_jun24!D92-A_PS_25!C91</f>
        <v>22549</v>
      </c>
      <c r="M91" s="33">
        <f>ESA2010_jun24!E92-A_PS_25!D91</f>
        <v>11558</v>
      </c>
      <c r="N91" s="34">
        <f>ESA2010_jun24!F92-A_PS_25!E91</f>
        <v>11308</v>
      </c>
      <c r="O91" s="34">
        <f>ESA2010_jun24!G92-A_PS_25!F91</f>
        <v>11077</v>
      </c>
      <c r="P91" s="26">
        <f>ESA2010_jun24!H92-A_PS_25!G91</f>
        <v>10619</v>
      </c>
      <c r="R91" s="23"/>
      <c r="S91" s="23"/>
      <c r="T91" s="23"/>
      <c r="U91" s="23"/>
      <c r="V91" s="23"/>
      <c r="W91" s="23"/>
      <c r="X91" s="23"/>
      <c r="Y91" s="23"/>
      <c r="Z91" s="23"/>
    </row>
    <row r="92" spans="1:26" ht="13.5" customHeight="1" x14ac:dyDescent="0.2">
      <c r="A92" s="157" t="s">
        <v>78</v>
      </c>
      <c r="B92" s="160">
        <v>8870.208190242658</v>
      </c>
      <c r="C92" s="161">
        <v>28189</v>
      </c>
      <c r="D92" s="161">
        <v>21743</v>
      </c>
      <c r="E92" s="161">
        <v>37047</v>
      </c>
      <c r="F92" s="331">
        <v>52036</v>
      </c>
      <c r="G92" s="162">
        <v>51454</v>
      </c>
      <c r="J92" s="157" t="s">
        <v>78</v>
      </c>
      <c r="K92" s="163">
        <f t="shared" ref="K92:M92" si="68">SUM(K93:K94)</f>
        <v>0</v>
      </c>
      <c r="L92" s="161">
        <f t="shared" si="68"/>
        <v>0</v>
      </c>
      <c r="M92" s="161">
        <f t="shared" si="68"/>
        <v>0</v>
      </c>
      <c r="N92" s="161">
        <f t="shared" ref="N92:P92" si="69">SUM(N93:N94)</f>
        <v>0</v>
      </c>
      <c r="O92" s="161">
        <f t="shared" si="69"/>
        <v>0</v>
      </c>
      <c r="P92" s="162">
        <f t="shared" si="69"/>
        <v>0</v>
      </c>
      <c r="R92" s="23"/>
      <c r="S92" s="23"/>
      <c r="T92" s="23"/>
      <c r="U92" s="23"/>
      <c r="V92" s="23"/>
      <c r="W92" s="23"/>
      <c r="X92" s="23"/>
      <c r="Y92" s="23"/>
      <c r="Z92" s="23"/>
    </row>
    <row r="93" spans="1:26" ht="13.5" customHeight="1" x14ac:dyDescent="0.2">
      <c r="A93" s="151" t="s">
        <v>8</v>
      </c>
      <c r="B93" s="154">
        <v>4874.6897137532187</v>
      </c>
      <c r="C93" s="154">
        <v>23676</v>
      </c>
      <c r="D93" s="154">
        <v>16800</v>
      </c>
      <c r="E93" s="224">
        <v>31733</v>
      </c>
      <c r="F93" s="155">
        <v>46538</v>
      </c>
      <c r="G93" s="153">
        <v>46938</v>
      </c>
      <c r="J93" s="151" t="s">
        <v>8</v>
      </c>
      <c r="K93" s="33">
        <f>ESA2010_jun24!C94-A_PS_25!B93</f>
        <v>0</v>
      </c>
      <c r="L93" s="33">
        <f>ESA2010_jun24!D94-A_PS_25!C93</f>
        <v>0</v>
      </c>
      <c r="M93" s="33">
        <f>ESA2010_jun24!E94-A_PS_25!D93</f>
        <v>0</v>
      </c>
      <c r="N93" s="34">
        <f>ESA2010_jun24!F94-A_PS_25!E93</f>
        <v>0</v>
      </c>
      <c r="O93" s="34">
        <f>ESA2010_jun24!G94-A_PS_25!F93</f>
        <v>0</v>
      </c>
      <c r="P93" s="26">
        <f>ESA2010_jun24!H94-A_PS_25!G93</f>
        <v>0</v>
      </c>
      <c r="R93" s="23"/>
      <c r="S93" s="23"/>
      <c r="T93" s="23"/>
      <c r="U93" s="23"/>
      <c r="V93" s="23"/>
      <c r="W93" s="23"/>
      <c r="X93" s="23"/>
      <c r="Y93" s="23"/>
      <c r="Z93" s="23"/>
    </row>
    <row r="94" spans="1:26" ht="13.5" customHeight="1" thickBot="1" x14ac:dyDescent="0.25">
      <c r="A94" s="164" t="s">
        <v>9</v>
      </c>
      <c r="B94" s="165">
        <v>3995.5184764894402</v>
      </c>
      <c r="C94" s="165">
        <v>4513</v>
      </c>
      <c r="D94" s="165">
        <v>4943</v>
      </c>
      <c r="E94" s="225">
        <v>5314</v>
      </c>
      <c r="F94" s="332">
        <v>5498</v>
      </c>
      <c r="G94" s="166">
        <v>4516</v>
      </c>
      <c r="J94" s="164" t="s">
        <v>9</v>
      </c>
      <c r="K94" s="33">
        <f>ESA2010_jun24!C95-A_PS_25!B94</f>
        <v>0</v>
      </c>
      <c r="L94" s="33">
        <f>ESA2010_jun24!D95-A_PS_25!C94</f>
        <v>0</v>
      </c>
      <c r="M94" s="33">
        <f>ESA2010_jun24!E95-A_PS_25!D94</f>
        <v>0</v>
      </c>
      <c r="N94" s="34">
        <f>ESA2010_jun24!F95-A_PS_25!E94</f>
        <v>0</v>
      </c>
      <c r="O94" s="34">
        <f>ESA2010_jun24!G95-A_PS_25!F94</f>
        <v>0</v>
      </c>
      <c r="P94" s="26">
        <f>ESA2010_jun24!H95-A_PS_25!G94</f>
        <v>0</v>
      </c>
      <c r="R94" s="23"/>
      <c r="S94" s="23"/>
      <c r="T94" s="23"/>
      <c r="U94" s="23"/>
      <c r="V94" s="23"/>
      <c r="W94" s="23"/>
      <c r="X94" s="23"/>
      <c r="Y94" s="23"/>
      <c r="Z94" s="23"/>
    </row>
    <row r="95" spans="1:26" ht="13.5" customHeight="1" x14ac:dyDescent="0.25">
      <c r="A95" s="168" t="s">
        <v>79</v>
      </c>
      <c r="B95" s="138"/>
      <c r="C95" s="138"/>
      <c r="D95" s="138"/>
      <c r="E95" s="138"/>
      <c r="F95" s="138"/>
      <c r="G95" s="138"/>
    </row>
    <row r="96" spans="1:26" ht="13.5" customHeight="1" x14ac:dyDescent="0.25">
      <c r="A96" s="168" t="s">
        <v>80</v>
      </c>
      <c r="B96" s="138"/>
      <c r="C96" s="138"/>
      <c r="D96" s="138"/>
      <c r="E96" s="138"/>
      <c r="F96" s="138"/>
      <c r="G96" s="138"/>
      <c r="K96" s="138"/>
      <c r="L96" s="138"/>
      <c r="M96" s="138"/>
      <c r="N96" s="138"/>
      <c r="O96" s="138"/>
      <c r="P96" s="138"/>
    </row>
    <row r="97" spans="1:16" ht="13.5" customHeight="1" x14ac:dyDescent="0.25">
      <c r="A97" s="362" t="s">
        <v>81</v>
      </c>
      <c r="B97" s="362"/>
      <c r="C97" s="362"/>
      <c r="D97" s="362"/>
      <c r="E97" s="362"/>
      <c r="F97" s="357"/>
      <c r="G97" s="357"/>
      <c r="K97" s="138"/>
      <c r="L97" s="138"/>
      <c r="M97" s="138"/>
      <c r="N97" s="138"/>
      <c r="O97" s="138"/>
      <c r="P97" s="138"/>
    </row>
    <row r="98" spans="1:16" ht="13.5" customHeight="1" x14ac:dyDescent="0.25">
      <c r="A98" s="362"/>
      <c r="B98" s="362"/>
      <c r="C98" s="362"/>
      <c r="D98" s="362"/>
      <c r="E98" s="362"/>
      <c r="F98" s="357"/>
      <c r="G98" s="357"/>
      <c r="K98" s="138"/>
      <c r="L98" s="138"/>
      <c r="M98" s="138"/>
      <c r="N98" s="138"/>
      <c r="O98" s="138"/>
      <c r="P98" s="138"/>
    </row>
    <row r="99" spans="1:16" ht="13.5" customHeight="1" x14ac:dyDescent="0.25">
      <c r="A99" s="96"/>
      <c r="B99" s="169"/>
      <c r="C99" s="169"/>
      <c r="D99" s="169"/>
      <c r="E99" s="169"/>
      <c r="F99" s="169"/>
      <c r="G99" s="169"/>
      <c r="K99" s="138"/>
      <c r="L99" s="138"/>
      <c r="M99" s="138"/>
      <c r="N99" s="138"/>
      <c r="O99" s="138"/>
      <c r="P99" s="138"/>
    </row>
    <row r="100" spans="1:16" ht="13.5" customHeight="1" x14ac:dyDescent="0.25">
      <c r="B100" s="169"/>
      <c r="C100" s="169"/>
      <c r="D100" s="169"/>
      <c r="E100" s="169"/>
      <c r="F100" s="169"/>
      <c r="G100" s="169"/>
      <c r="K100" s="138"/>
      <c r="L100" s="138"/>
      <c r="M100" s="138"/>
      <c r="N100" s="138"/>
      <c r="O100" s="138"/>
      <c r="P100" s="138"/>
    </row>
    <row r="101" spans="1:16" ht="13.5" customHeight="1" x14ac:dyDescent="0.25">
      <c r="B101" s="169"/>
      <c r="C101" s="169"/>
      <c r="D101" s="169"/>
      <c r="E101" s="169"/>
      <c r="F101" s="169"/>
      <c r="G101" s="169"/>
      <c r="K101" s="138"/>
      <c r="L101" s="138"/>
      <c r="M101" s="138"/>
      <c r="N101" s="138"/>
      <c r="O101" s="138"/>
      <c r="P101" s="138"/>
    </row>
    <row r="102" spans="1:16" ht="13.5" customHeight="1" x14ac:dyDescent="0.25">
      <c r="B102" s="169"/>
      <c r="C102" s="169"/>
      <c r="D102" s="169"/>
      <c r="E102" s="169"/>
      <c r="F102" s="169"/>
      <c r="G102" s="169"/>
      <c r="K102" s="138"/>
      <c r="L102" s="138"/>
      <c r="M102" s="138"/>
      <c r="N102" s="138"/>
      <c r="O102" s="138"/>
      <c r="P102" s="138"/>
    </row>
    <row r="103" spans="1:16" ht="13.5" customHeight="1" x14ac:dyDescent="0.25">
      <c r="B103" s="169"/>
      <c r="C103" s="169"/>
      <c r="D103" s="169"/>
      <c r="E103" s="169"/>
      <c r="F103" s="169"/>
      <c r="G103" s="169"/>
      <c r="H103" s="169"/>
      <c r="K103" s="138"/>
      <c r="L103" s="138"/>
      <c r="M103" s="138"/>
      <c r="N103" s="138"/>
      <c r="O103" s="138"/>
      <c r="P103" s="138"/>
    </row>
    <row r="104" spans="1:16" ht="13.5" customHeight="1" x14ac:dyDescent="0.25">
      <c r="B104" s="169"/>
      <c r="C104" s="169"/>
      <c r="D104" s="169"/>
      <c r="E104" s="169"/>
      <c r="F104" s="169"/>
      <c r="G104" s="169"/>
      <c r="K104" s="138"/>
      <c r="L104" s="138"/>
      <c r="M104" s="138"/>
      <c r="N104" s="138"/>
      <c r="O104" s="138"/>
      <c r="P104" s="138"/>
    </row>
    <row r="105" spans="1:16" ht="13.5" customHeight="1" x14ac:dyDescent="0.25">
      <c r="B105" s="169"/>
      <c r="C105" s="169"/>
      <c r="D105" s="169"/>
      <c r="E105" s="169"/>
      <c r="F105" s="169"/>
      <c r="G105" s="169"/>
      <c r="K105" s="138"/>
      <c r="L105" s="138"/>
      <c r="M105" s="138"/>
      <c r="N105" s="138"/>
      <c r="O105" s="138"/>
      <c r="P105" s="138"/>
    </row>
    <row r="106" spans="1:16" ht="13.5" customHeight="1" x14ac:dyDescent="0.25">
      <c r="B106" s="169"/>
      <c r="C106" s="169"/>
      <c r="D106" s="169"/>
      <c r="E106" s="169"/>
      <c r="F106" s="169"/>
      <c r="G106" s="169"/>
      <c r="K106" s="138"/>
      <c r="L106" s="138"/>
      <c r="M106" s="138"/>
      <c r="N106" s="138"/>
      <c r="O106" s="138"/>
      <c r="P106" s="138"/>
    </row>
    <row r="107" spans="1:16" ht="13.5" customHeight="1" x14ac:dyDescent="0.25">
      <c r="B107" s="169"/>
      <c r="C107" s="169"/>
      <c r="D107" s="169"/>
      <c r="E107" s="169"/>
      <c r="F107" s="169"/>
      <c r="G107" s="169"/>
      <c r="K107" s="138"/>
      <c r="L107" s="138"/>
      <c r="M107" s="138"/>
      <c r="N107" s="138"/>
      <c r="O107" s="138"/>
      <c r="P107" s="138"/>
    </row>
    <row r="108" spans="1:16" ht="13.5" customHeight="1" x14ac:dyDescent="0.25">
      <c r="B108" s="169"/>
      <c r="C108" s="169"/>
      <c r="D108" s="169"/>
      <c r="E108" s="169"/>
      <c r="F108" s="169"/>
      <c r="G108" s="169"/>
      <c r="K108" s="138"/>
      <c r="L108" s="138"/>
      <c r="M108" s="138"/>
      <c r="N108" s="138"/>
      <c r="O108" s="138"/>
      <c r="P108" s="138"/>
    </row>
    <row r="109" spans="1:16" ht="13.5" customHeight="1" x14ac:dyDescent="0.25">
      <c r="B109" s="169"/>
      <c r="C109" s="169"/>
      <c r="D109" s="169"/>
      <c r="E109" s="169"/>
      <c r="F109" s="169"/>
      <c r="G109" s="169"/>
      <c r="K109" s="138"/>
      <c r="L109" s="138"/>
      <c r="M109" s="138"/>
      <c r="N109" s="138"/>
      <c r="O109" s="138"/>
      <c r="P109" s="138"/>
    </row>
    <row r="110" spans="1:16" ht="13.5" customHeight="1" x14ac:dyDescent="0.25">
      <c r="B110" s="169"/>
      <c r="C110" s="169"/>
      <c r="D110" s="169"/>
      <c r="E110" s="169"/>
      <c r="F110" s="169"/>
      <c r="G110" s="169"/>
      <c r="K110" s="138"/>
      <c r="L110" s="138"/>
      <c r="M110" s="138"/>
      <c r="N110" s="138"/>
      <c r="O110" s="138"/>
      <c r="P110" s="138"/>
    </row>
    <row r="111" spans="1:16" ht="13.5" customHeight="1" x14ac:dyDescent="0.25">
      <c r="B111" s="169"/>
      <c r="C111" s="169"/>
      <c r="D111" s="169"/>
      <c r="E111" s="169"/>
      <c r="F111" s="169"/>
      <c r="G111" s="169"/>
      <c r="K111" s="138"/>
      <c r="L111" s="138"/>
      <c r="M111" s="138"/>
      <c r="N111" s="138"/>
      <c r="O111" s="138"/>
      <c r="P111" s="138"/>
    </row>
    <row r="112" spans="1:16" ht="13.5" customHeight="1" x14ac:dyDescent="0.25">
      <c r="B112" s="169"/>
      <c r="C112" s="169"/>
      <c r="D112" s="169"/>
      <c r="E112" s="169"/>
      <c r="F112" s="169"/>
      <c r="G112" s="169"/>
      <c r="K112" s="138"/>
      <c r="L112" s="138"/>
      <c r="M112" s="138"/>
      <c r="N112" s="138"/>
      <c r="O112" s="138"/>
      <c r="P112" s="138"/>
    </row>
    <row r="113" spans="2:16" ht="13.5" customHeight="1" x14ac:dyDescent="0.25">
      <c r="B113" s="169"/>
      <c r="C113" s="169"/>
      <c r="D113" s="169"/>
      <c r="E113" s="169"/>
      <c r="F113" s="169"/>
      <c r="G113" s="169"/>
      <c r="K113" s="138"/>
      <c r="L113" s="138"/>
      <c r="M113" s="138"/>
      <c r="N113" s="138"/>
      <c r="O113" s="138"/>
      <c r="P113" s="138"/>
    </row>
    <row r="114" spans="2:16" ht="13.5" customHeight="1" x14ac:dyDescent="0.25">
      <c r="B114" s="169"/>
      <c r="C114" s="169"/>
      <c r="D114" s="169"/>
      <c r="E114" s="169"/>
      <c r="F114" s="169"/>
      <c r="G114" s="169"/>
      <c r="K114" s="138"/>
      <c r="L114" s="138"/>
      <c r="M114" s="138"/>
      <c r="N114" s="138"/>
      <c r="O114" s="138"/>
      <c r="P114" s="138"/>
    </row>
    <row r="115" spans="2:16" ht="13.5" customHeight="1" x14ac:dyDescent="0.2">
      <c r="B115" s="169"/>
      <c r="C115" s="169"/>
      <c r="D115" s="169"/>
      <c r="E115" s="169"/>
      <c r="F115" s="169"/>
      <c r="G115" s="169"/>
    </row>
    <row r="116" spans="2:16" ht="13.5" customHeight="1" x14ac:dyDescent="0.2">
      <c r="B116" s="169"/>
      <c r="C116" s="169"/>
      <c r="D116" s="169"/>
      <c r="E116" s="169"/>
      <c r="F116" s="169"/>
      <c r="G116" s="169"/>
    </row>
    <row r="117" spans="2:16" ht="13.5" customHeight="1" x14ac:dyDescent="0.2">
      <c r="B117" s="169"/>
      <c r="C117" s="169"/>
      <c r="D117" s="169"/>
      <c r="E117" s="169"/>
      <c r="F117" s="169"/>
      <c r="G117" s="169"/>
    </row>
    <row r="118" spans="2:16" ht="13.5" customHeight="1" x14ac:dyDescent="0.2">
      <c r="B118" s="169"/>
      <c r="C118" s="169"/>
      <c r="D118" s="169"/>
      <c r="E118" s="169"/>
      <c r="F118" s="169"/>
      <c r="G118" s="169"/>
    </row>
    <row r="119" spans="2:16" ht="13.5" customHeight="1" x14ac:dyDescent="0.2">
      <c r="B119" s="169"/>
      <c r="C119" s="169"/>
      <c r="D119" s="169"/>
      <c r="E119" s="169"/>
      <c r="F119" s="169"/>
      <c r="G119" s="169"/>
    </row>
    <row r="120" spans="2:16" ht="13.5" customHeight="1" x14ac:dyDescent="0.2">
      <c r="B120" s="169"/>
      <c r="C120" s="169"/>
      <c r="D120" s="169"/>
      <c r="E120" s="169"/>
      <c r="F120" s="169"/>
      <c r="G120" s="169"/>
    </row>
    <row r="121" spans="2:16" ht="13.5" customHeight="1" x14ac:dyDescent="0.2">
      <c r="B121" s="169"/>
      <c r="C121" s="169"/>
      <c r="D121" s="169"/>
      <c r="E121" s="169"/>
      <c r="F121" s="169"/>
      <c r="G121" s="169"/>
    </row>
    <row r="122" spans="2:16" ht="13.5" customHeight="1" x14ac:dyDescent="0.2">
      <c r="B122" s="169"/>
      <c r="C122" s="169"/>
      <c r="D122" s="169"/>
      <c r="E122" s="169"/>
      <c r="F122" s="169"/>
      <c r="G122" s="169"/>
    </row>
    <row r="123" spans="2:16" ht="13.5" customHeight="1" x14ac:dyDescent="0.2">
      <c r="B123" s="169"/>
      <c r="C123" s="169"/>
      <c r="D123" s="169"/>
      <c r="E123" s="169"/>
      <c r="F123" s="169"/>
      <c r="G123" s="169"/>
    </row>
    <row r="124" spans="2:16" ht="13.5" customHeight="1" x14ac:dyDescent="0.2">
      <c r="B124" s="169"/>
      <c r="C124" s="169"/>
      <c r="D124" s="169"/>
      <c r="E124" s="169"/>
      <c r="F124" s="169"/>
      <c r="G124" s="169"/>
    </row>
    <row r="125" spans="2:16" ht="13.5" customHeight="1" x14ac:dyDescent="0.2">
      <c r="B125" s="169"/>
      <c r="C125" s="169"/>
      <c r="D125" s="169"/>
      <c r="E125" s="169"/>
      <c r="F125" s="169"/>
      <c r="G125" s="169"/>
    </row>
    <row r="126" spans="2:16" ht="13.5" customHeight="1" x14ac:dyDescent="0.2">
      <c r="B126" s="169"/>
      <c r="C126" s="169"/>
      <c r="D126" s="169"/>
      <c r="E126" s="169"/>
      <c r="F126" s="169"/>
      <c r="G126" s="169"/>
    </row>
    <row r="127" spans="2:16" ht="13.5" customHeight="1" x14ac:dyDescent="0.2">
      <c r="B127" s="169"/>
      <c r="C127" s="169"/>
      <c r="D127" s="169"/>
      <c r="E127" s="169"/>
      <c r="F127" s="169"/>
      <c r="G127" s="169"/>
    </row>
    <row r="128" spans="2:16" ht="13.5" customHeight="1" x14ac:dyDescent="0.2">
      <c r="B128" s="169"/>
      <c r="C128" s="169"/>
      <c r="D128" s="169"/>
      <c r="E128" s="169"/>
      <c r="F128" s="169"/>
      <c r="G128" s="169"/>
    </row>
    <row r="129" spans="2:7" ht="13.5" customHeight="1" x14ac:dyDescent="0.2">
      <c r="B129" s="169"/>
      <c r="C129" s="169"/>
      <c r="D129" s="169"/>
      <c r="E129" s="169"/>
      <c r="F129" s="169"/>
      <c r="G129" s="169"/>
    </row>
    <row r="130" spans="2:7" ht="13.5" customHeight="1" x14ac:dyDescent="0.2">
      <c r="B130" s="169"/>
      <c r="C130" s="169"/>
      <c r="D130" s="169"/>
      <c r="E130" s="169"/>
      <c r="F130" s="169"/>
      <c r="G130" s="169"/>
    </row>
    <row r="131" spans="2:7" ht="13.5" customHeight="1" x14ac:dyDescent="0.2">
      <c r="B131" s="169"/>
      <c r="C131" s="169"/>
      <c r="D131" s="169"/>
      <c r="E131" s="169"/>
      <c r="F131" s="169"/>
      <c r="G131" s="169"/>
    </row>
    <row r="132" spans="2:7" ht="13.5" customHeight="1" x14ac:dyDescent="0.2">
      <c r="B132" s="169"/>
      <c r="C132" s="169"/>
      <c r="D132" s="169"/>
      <c r="E132" s="169"/>
      <c r="F132" s="169"/>
      <c r="G132" s="169"/>
    </row>
    <row r="133" spans="2:7" ht="13.5" customHeight="1" x14ac:dyDescent="0.2">
      <c r="B133" s="169"/>
      <c r="C133" s="169"/>
      <c r="D133" s="169"/>
      <c r="E133" s="169"/>
      <c r="F133" s="169"/>
      <c r="G133" s="169"/>
    </row>
    <row r="134" spans="2:7" ht="13.5" customHeight="1" x14ac:dyDescent="0.2">
      <c r="B134" s="169"/>
      <c r="C134" s="169"/>
      <c r="D134" s="169"/>
      <c r="E134" s="169"/>
      <c r="F134" s="169"/>
      <c r="G134" s="169"/>
    </row>
    <row r="135" spans="2:7" ht="13.5" customHeight="1" x14ac:dyDescent="0.2">
      <c r="B135" s="169"/>
      <c r="C135" s="169"/>
      <c r="D135" s="169"/>
      <c r="E135" s="169"/>
      <c r="F135" s="169"/>
      <c r="G135" s="169"/>
    </row>
    <row r="136" spans="2:7" ht="13.5" customHeight="1" x14ac:dyDescent="0.2">
      <c r="B136" s="169"/>
      <c r="C136" s="169"/>
      <c r="D136" s="169"/>
      <c r="E136" s="169"/>
      <c r="F136" s="169"/>
      <c r="G136" s="169"/>
    </row>
    <row r="137" spans="2:7" ht="13.5" customHeight="1" x14ac:dyDescent="0.2">
      <c r="B137" s="169"/>
      <c r="C137" s="169"/>
      <c r="D137" s="169"/>
      <c r="E137" s="169"/>
      <c r="F137" s="169"/>
      <c r="G137" s="169"/>
    </row>
    <row r="138" spans="2:7" ht="13.5" customHeight="1" x14ac:dyDescent="0.2">
      <c r="B138" s="169"/>
      <c r="C138" s="169"/>
      <c r="D138" s="169"/>
      <c r="E138" s="169"/>
      <c r="F138" s="169"/>
      <c r="G138" s="169"/>
    </row>
    <row r="139" spans="2:7" ht="13.5" customHeight="1" x14ac:dyDescent="0.2">
      <c r="B139" s="169"/>
      <c r="C139" s="169"/>
      <c r="D139" s="169"/>
      <c r="E139" s="169"/>
      <c r="F139" s="169"/>
      <c r="G139" s="169"/>
    </row>
    <row r="140" spans="2:7" ht="13.5" customHeight="1" x14ac:dyDescent="0.2">
      <c r="B140" s="169"/>
      <c r="C140" s="169"/>
      <c r="D140" s="169"/>
      <c r="E140" s="169"/>
      <c r="F140" s="169"/>
      <c r="G140" s="169"/>
    </row>
    <row r="141" spans="2:7" ht="13.5" customHeight="1" x14ac:dyDescent="0.2">
      <c r="B141" s="169"/>
      <c r="C141" s="169"/>
      <c r="D141" s="169"/>
      <c r="E141" s="169"/>
      <c r="F141" s="169"/>
      <c r="G141" s="169"/>
    </row>
    <row r="142" spans="2:7" ht="13.5" customHeight="1" x14ac:dyDescent="0.2">
      <c r="B142" s="169"/>
      <c r="C142" s="169"/>
      <c r="D142" s="169"/>
      <c r="E142" s="169"/>
      <c r="F142" s="169"/>
      <c r="G142" s="169"/>
    </row>
    <row r="143" spans="2:7" ht="13.5" customHeight="1" x14ac:dyDescent="0.2">
      <c r="B143" s="169"/>
      <c r="C143" s="169"/>
      <c r="D143" s="169"/>
      <c r="E143" s="169"/>
      <c r="F143" s="169"/>
      <c r="G143" s="169"/>
    </row>
    <row r="144" spans="2:7" ht="13.5" customHeight="1" x14ac:dyDescent="0.2">
      <c r="B144" s="169"/>
      <c r="C144" s="169"/>
      <c r="D144" s="169"/>
      <c r="E144" s="169"/>
      <c r="F144" s="169"/>
      <c r="G144" s="169"/>
    </row>
    <row r="145" spans="2:7" ht="13.5" customHeight="1" x14ac:dyDescent="0.2">
      <c r="B145" s="169"/>
      <c r="C145" s="169"/>
      <c r="D145" s="169"/>
      <c r="E145" s="169"/>
      <c r="F145" s="169"/>
      <c r="G145" s="169"/>
    </row>
    <row r="146" spans="2:7" ht="13.5" customHeight="1" x14ac:dyDescent="0.2">
      <c r="B146" s="169"/>
      <c r="C146" s="169"/>
      <c r="D146" s="169"/>
      <c r="E146" s="169"/>
      <c r="F146" s="169"/>
      <c r="G146" s="169"/>
    </row>
    <row r="147" spans="2:7" ht="13.5" customHeight="1" x14ac:dyDescent="0.2">
      <c r="B147" s="169"/>
      <c r="C147" s="169"/>
      <c r="D147" s="169"/>
      <c r="E147" s="169"/>
      <c r="F147" s="169"/>
      <c r="G147" s="169"/>
    </row>
    <row r="148" spans="2:7" ht="13.5" customHeight="1" x14ac:dyDescent="0.2">
      <c r="B148" s="169"/>
      <c r="C148" s="169"/>
      <c r="D148" s="169"/>
      <c r="E148" s="169"/>
      <c r="F148" s="169"/>
      <c r="G148" s="169"/>
    </row>
    <row r="149" spans="2:7" ht="13.5" customHeight="1" x14ac:dyDescent="0.2">
      <c r="B149" s="169"/>
      <c r="C149" s="169"/>
      <c r="D149" s="169"/>
      <c r="E149" s="169"/>
      <c r="F149" s="169"/>
      <c r="G149" s="169"/>
    </row>
    <row r="150" spans="2:7" ht="13.5" customHeight="1" x14ac:dyDescent="0.2">
      <c r="B150" s="169"/>
      <c r="C150" s="169"/>
      <c r="D150" s="169"/>
      <c r="E150" s="169"/>
      <c r="F150" s="169"/>
      <c r="G150" s="169"/>
    </row>
    <row r="151" spans="2:7" ht="13.5" customHeight="1" x14ac:dyDescent="0.2">
      <c r="B151" s="169"/>
      <c r="C151" s="169"/>
      <c r="D151" s="169"/>
      <c r="E151" s="169"/>
      <c r="F151" s="169"/>
      <c r="G151" s="169"/>
    </row>
    <row r="152" spans="2:7" ht="13.5" customHeight="1" x14ac:dyDescent="0.2">
      <c r="B152" s="169"/>
      <c r="C152" s="169"/>
      <c r="D152" s="169"/>
      <c r="E152" s="169"/>
      <c r="F152" s="169"/>
      <c r="G152" s="169"/>
    </row>
    <row r="153" spans="2:7" ht="13.5" customHeight="1" x14ac:dyDescent="0.2">
      <c r="B153" s="169"/>
      <c r="C153" s="169"/>
      <c r="D153" s="169"/>
      <c r="E153" s="169"/>
      <c r="F153" s="169"/>
      <c r="G153" s="169"/>
    </row>
    <row r="154" spans="2:7" ht="13.5" customHeight="1" x14ac:dyDescent="0.2">
      <c r="B154" s="169"/>
      <c r="C154" s="169"/>
      <c r="D154" s="169"/>
      <c r="E154" s="169"/>
      <c r="F154" s="169"/>
      <c r="G154" s="169"/>
    </row>
    <row r="155" spans="2:7" ht="13.5" customHeight="1" x14ac:dyDescent="0.2">
      <c r="B155" s="169"/>
      <c r="C155" s="169"/>
      <c r="D155" s="169"/>
      <c r="E155" s="169"/>
      <c r="F155" s="169"/>
      <c r="G155" s="169"/>
    </row>
    <row r="156" spans="2:7" ht="13.5" customHeight="1" x14ac:dyDescent="0.2">
      <c r="B156" s="169"/>
      <c r="C156" s="169"/>
      <c r="D156" s="169"/>
      <c r="E156" s="169"/>
      <c r="F156" s="169"/>
      <c r="G156" s="169"/>
    </row>
    <row r="157" spans="2:7" ht="13.5" customHeight="1" x14ac:dyDescent="0.2">
      <c r="B157" s="169"/>
      <c r="C157" s="169"/>
      <c r="D157" s="169"/>
      <c r="E157" s="169"/>
      <c r="F157" s="169"/>
      <c r="G157" s="169"/>
    </row>
    <row r="158" spans="2:7" ht="13.5" customHeight="1" x14ac:dyDescent="0.2">
      <c r="B158" s="169"/>
      <c r="C158" s="169"/>
      <c r="D158" s="169"/>
      <c r="E158" s="169"/>
      <c r="F158" s="169"/>
      <c r="G158" s="169"/>
    </row>
    <row r="159" spans="2:7" ht="13.5" customHeight="1" x14ac:dyDescent="0.2">
      <c r="B159" s="169"/>
      <c r="C159" s="169"/>
      <c r="D159" s="169"/>
      <c r="E159" s="169"/>
      <c r="F159" s="169"/>
      <c r="G159" s="169"/>
    </row>
    <row r="160" spans="2:7" ht="13.5" customHeight="1" x14ac:dyDescent="0.2">
      <c r="B160" s="169"/>
      <c r="C160" s="169"/>
      <c r="D160" s="169"/>
      <c r="E160" s="169"/>
      <c r="F160" s="169"/>
      <c r="G160" s="169"/>
    </row>
    <row r="161" spans="2:7" ht="13.5" customHeight="1" x14ac:dyDescent="0.2">
      <c r="B161" s="169"/>
      <c r="C161" s="169"/>
      <c r="D161" s="169"/>
      <c r="E161" s="169"/>
      <c r="F161" s="169"/>
      <c r="G161" s="169"/>
    </row>
    <row r="162" spans="2:7" ht="13.5" customHeight="1" x14ac:dyDescent="0.2">
      <c r="B162" s="169"/>
      <c r="C162" s="169"/>
      <c r="D162" s="169"/>
      <c r="E162" s="169"/>
      <c r="F162" s="169"/>
      <c r="G162" s="169"/>
    </row>
    <row r="163" spans="2:7" ht="13.5" customHeight="1" x14ac:dyDescent="0.2">
      <c r="B163" s="169"/>
      <c r="C163" s="169"/>
      <c r="D163" s="169"/>
      <c r="E163" s="169"/>
      <c r="F163" s="169"/>
      <c r="G163" s="169"/>
    </row>
    <row r="164" spans="2:7" ht="13.5" customHeight="1" x14ac:dyDescent="0.2">
      <c r="B164" s="169"/>
      <c r="C164" s="169"/>
      <c r="D164" s="169"/>
      <c r="E164" s="169"/>
      <c r="F164" s="169"/>
      <c r="G164" s="169"/>
    </row>
    <row r="165" spans="2:7" ht="13.5" customHeight="1" x14ac:dyDescent="0.2">
      <c r="B165" s="169"/>
      <c r="C165" s="169"/>
      <c r="D165" s="169"/>
      <c r="E165" s="169"/>
      <c r="F165" s="169"/>
      <c r="G165" s="169"/>
    </row>
    <row r="166" spans="2:7" ht="13.5" customHeight="1" x14ac:dyDescent="0.2">
      <c r="B166" s="169"/>
      <c r="C166" s="169"/>
      <c r="D166" s="169"/>
      <c r="E166" s="169"/>
      <c r="F166" s="169"/>
      <c r="G166" s="169"/>
    </row>
    <row r="167" spans="2:7" ht="13.5" customHeight="1" x14ac:dyDescent="0.2">
      <c r="B167" s="169"/>
      <c r="C167" s="169"/>
      <c r="D167" s="169"/>
      <c r="E167" s="169"/>
      <c r="F167" s="169"/>
      <c r="G167" s="169"/>
    </row>
    <row r="168" spans="2:7" ht="13.5" customHeight="1" x14ac:dyDescent="0.2">
      <c r="B168" s="169">
        <v>0</v>
      </c>
      <c r="C168" s="169">
        <v>0</v>
      </c>
      <c r="D168" s="169">
        <v>0</v>
      </c>
      <c r="E168" s="169">
        <v>0</v>
      </c>
      <c r="F168" s="169"/>
      <c r="G168" s="169"/>
    </row>
    <row r="169" spans="2:7" ht="13.5" customHeight="1" x14ac:dyDescent="0.2">
      <c r="B169" s="169">
        <v>0</v>
      </c>
      <c r="C169" s="169">
        <v>0</v>
      </c>
      <c r="D169" s="169">
        <v>0</v>
      </c>
      <c r="E169" s="169">
        <v>0</v>
      </c>
      <c r="F169" s="169"/>
      <c r="G169" s="169"/>
    </row>
    <row r="170" spans="2:7" ht="13.5" customHeight="1" x14ac:dyDescent="0.2">
      <c r="B170" s="169">
        <v>0</v>
      </c>
      <c r="C170" s="169">
        <v>0</v>
      </c>
      <c r="D170" s="169">
        <v>0</v>
      </c>
      <c r="E170" s="169">
        <v>0</v>
      </c>
      <c r="F170" s="169"/>
      <c r="G170" s="169"/>
    </row>
    <row r="171" spans="2:7" ht="13.5" customHeight="1" x14ac:dyDescent="0.2">
      <c r="B171" s="169">
        <v>0</v>
      </c>
      <c r="C171" s="169">
        <v>0</v>
      </c>
      <c r="D171" s="169">
        <v>0</v>
      </c>
      <c r="E171" s="169">
        <v>0</v>
      </c>
      <c r="F171" s="169"/>
      <c r="G171" s="169"/>
    </row>
    <row r="172" spans="2:7" ht="13.5" customHeight="1" x14ac:dyDescent="0.2">
      <c r="B172" s="169"/>
      <c r="C172" s="169"/>
      <c r="D172" s="169"/>
      <c r="E172" s="169"/>
      <c r="F172" s="169"/>
      <c r="G172" s="169"/>
    </row>
    <row r="173" spans="2:7" ht="13.5" customHeight="1" x14ac:dyDescent="0.2">
      <c r="B173" s="169"/>
      <c r="C173" s="169"/>
      <c r="D173" s="169"/>
      <c r="E173" s="169"/>
      <c r="F173" s="169"/>
      <c r="G173" s="169"/>
    </row>
    <row r="174" spans="2:7" ht="13.5" customHeight="1" x14ac:dyDescent="0.2">
      <c r="B174" s="169"/>
      <c r="C174" s="169"/>
      <c r="D174" s="169"/>
      <c r="E174" s="169"/>
      <c r="F174" s="169"/>
      <c r="G174" s="169"/>
    </row>
    <row r="175" spans="2:7" ht="13.5" customHeight="1" x14ac:dyDescent="0.2">
      <c r="B175" s="169"/>
      <c r="C175" s="169"/>
      <c r="D175" s="169"/>
      <c r="E175" s="169"/>
      <c r="F175" s="169"/>
      <c r="G175" s="169"/>
    </row>
    <row r="176" spans="2:7" ht="13.5" customHeight="1" x14ac:dyDescent="0.2">
      <c r="B176" s="169"/>
      <c r="C176" s="169"/>
      <c r="D176" s="169"/>
      <c r="E176" s="169"/>
      <c r="F176" s="169"/>
      <c r="G176" s="169"/>
    </row>
    <row r="177" spans="2:7" ht="13.5" customHeight="1" x14ac:dyDescent="0.2">
      <c r="B177" s="169"/>
      <c r="C177" s="169"/>
      <c r="D177" s="169"/>
      <c r="E177" s="169"/>
      <c r="F177" s="169"/>
      <c r="G177" s="169"/>
    </row>
    <row r="178" spans="2:7" ht="13.5" customHeight="1" x14ac:dyDescent="0.2">
      <c r="B178" s="169"/>
      <c r="C178" s="169"/>
      <c r="D178" s="169"/>
      <c r="E178" s="169"/>
      <c r="F178" s="169"/>
      <c r="G178" s="169"/>
    </row>
    <row r="179" spans="2:7" ht="13.5" customHeight="1" x14ac:dyDescent="0.2">
      <c r="B179" s="169"/>
      <c r="C179" s="169"/>
      <c r="D179" s="169"/>
      <c r="E179" s="169"/>
      <c r="F179" s="169"/>
      <c r="G179" s="169"/>
    </row>
    <row r="180" spans="2:7" ht="13.5" customHeight="1" x14ac:dyDescent="0.2">
      <c r="B180" s="169"/>
      <c r="C180" s="169"/>
      <c r="D180" s="169"/>
      <c r="E180" s="169"/>
      <c r="F180" s="169"/>
      <c r="G180" s="169"/>
    </row>
    <row r="181" spans="2:7" ht="13.5" customHeight="1" x14ac:dyDescent="0.2">
      <c r="B181" s="169"/>
      <c r="C181" s="169"/>
      <c r="D181" s="169"/>
      <c r="E181" s="169"/>
      <c r="F181" s="169"/>
      <c r="G181" s="169"/>
    </row>
    <row r="182" spans="2:7" ht="13.5" customHeight="1" x14ac:dyDescent="0.2">
      <c r="B182" s="169"/>
      <c r="C182" s="169"/>
      <c r="D182" s="169"/>
      <c r="E182" s="169"/>
      <c r="F182" s="169"/>
      <c r="G182" s="169"/>
    </row>
    <row r="183" spans="2:7" ht="13.5" customHeight="1" x14ac:dyDescent="0.2">
      <c r="B183" s="169"/>
      <c r="C183" s="169"/>
      <c r="D183" s="169"/>
      <c r="E183" s="169"/>
      <c r="F183" s="169"/>
      <c r="G183" s="169"/>
    </row>
    <row r="184" spans="2:7" ht="13.5" customHeight="1" x14ac:dyDescent="0.2">
      <c r="B184" s="169"/>
      <c r="C184" s="169"/>
      <c r="D184" s="169"/>
      <c r="E184" s="169"/>
      <c r="F184" s="169"/>
      <c r="G184" s="169"/>
    </row>
    <row r="185" spans="2:7" ht="13.5" customHeight="1" x14ac:dyDescent="0.2">
      <c r="B185" s="169"/>
      <c r="C185" s="169"/>
      <c r="D185" s="169"/>
      <c r="E185" s="169"/>
      <c r="F185" s="169"/>
      <c r="G185" s="169"/>
    </row>
  </sheetData>
  <mergeCells count="3">
    <mergeCell ref="K3:P3"/>
    <mergeCell ref="A97:E98"/>
    <mergeCell ref="B3:G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8D1A0-10A8-44E3-83EC-D1AFFCAFF33C}">
  <sheetPr>
    <pageSetUpPr fitToPage="1"/>
  </sheetPr>
  <dimension ref="A1:U92"/>
  <sheetViews>
    <sheetView showGridLines="0" workbookViewId="0">
      <pane xSplit="1" ySplit="4" topLeftCell="C12" activePane="bottomRight" state="frozen"/>
      <selection activeCell="H96" sqref="H96"/>
      <selection pane="topRight" activeCell="H96" sqref="H96"/>
      <selection pane="bottomLeft" activeCell="H96" sqref="H96"/>
      <selection pane="bottomRight" activeCell="J88" sqref="J88"/>
    </sheetView>
  </sheetViews>
  <sheetFormatPr defaultColWidth="9.140625" defaultRowHeight="12.75" x14ac:dyDescent="0.2"/>
  <cols>
    <col min="1" max="1" width="42.7109375" style="1" customWidth="1"/>
    <col min="2" max="3" width="12.5703125" style="2" customWidth="1"/>
    <col min="4" max="7" width="12.5703125" style="1" customWidth="1"/>
    <col min="8" max="8" width="11.7109375" style="1" bestFit="1" customWidth="1"/>
    <col min="9" max="9" width="12" style="1" bestFit="1" customWidth="1"/>
    <col min="10" max="10" width="47.85546875" style="1" customWidth="1"/>
    <col min="11" max="16" width="12.5703125" style="1" customWidth="1"/>
    <col min="17" max="17" width="14.5703125" style="1" bestFit="1" customWidth="1"/>
    <col min="18" max="18" width="9.85546875" style="1" bestFit="1" customWidth="1"/>
    <col min="19" max="20" width="9.28515625" style="1" bestFit="1" customWidth="1"/>
    <col min="21" max="21" width="13.140625" style="1" bestFit="1" customWidth="1"/>
    <col min="22" max="16384" width="9.140625" style="1"/>
  </cols>
  <sheetData>
    <row r="1" spans="1:17" ht="15.75" customHeight="1" x14ac:dyDescent="0.25">
      <c r="A1" s="4" t="s">
        <v>102</v>
      </c>
      <c r="B1" s="5"/>
      <c r="C1" s="5"/>
      <c r="J1" s="4" t="s">
        <v>101</v>
      </c>
    </row>
    <row r="2" spans="1:17" ht="13.5" customHeight="1" thickBot="1" x14ac:dyDescent="0.25">
      <c r="A2" s="6" t="s">
        <v>0</v>
      </c>
      <c r="J2" s="6" t="s">
        <v>0</v>
      </c>
    </row>
    <row r="3" spans="1:17" ht="13.5" customHeight="1" x14ac:dyDescent="0.2">
      <c r="A3" s="11" t="s">
        <v>1</v>
      </c>
      <c r="B3" s="375" t="s">
        <v>4</v>
      </c>
      <c r="C3" s="376"/>
      <c r="D3" s="376"/>
      <c r="E3" s="376"/>
      <c r="F3" s="376"/>
      <c r="G3" s="377"/>
      <c r="J3" s="11" t="s">
        <v>1</v>
      </c>
      <c r="K3" s="375" t="s">
        <v>4</v>
      </c>
      <c r="L3" s="376"/>
      <c r="M3" s="376"/>
      <c r="N3" s="376"/>
      <c r="O3" s="376"/>
      <c r="P3" s="377"/>
    </row>
    <row r="4" spans="1:17" ht="14.25" customHeight="1" thickBot="1" x14ac:dyDescent="0.25">
      <c r="A4" s="12"/>
      <c r="B4" s="171">
        <v>2023</v>
      </c>
      <c r="C4" s="173">
        <v>2024</v>
      </c>
      <c r="D4" s="173">
        <v>2025</v>
      </c>
      <c r="E4" s="173">
        <v>2026</v>
      </c>
      <c r="F4" s="173">
        <v>2027</v>
      </c>
      <c r="G4" s="172">
        <v>2028</v>
      </c>
      <c r="J4" s="12"/>
      <c r="K4" s="171">
        <v>2023</v>
      </c>
      <c r="L4" s="173">
        <v>2024</v>
      </c>
      <c r="M4" s="173">
        <v>2025</v>
      </c>
      <c r="N4" s="173">
        <v>2026</v>
      </c>
      <c r="O4" s="173">
        <v>2027</v>
      </c>
      <c r="P4" s="172">
        <v>2028</v>
      </c>
    </row>
    <row r="5" spans="1:17" ht="13.5" customHeight="1" x14ac:dyDescent="0.2">
      <c r="A5" s="16" t="s">
        <v>5</v>
      </c>
      <c r="B5" s="174">
        <f t="shared" ref="B5:G5" si="0">B6+B12+B16</f>
        <v>8186807.6423299983</v>
      </c>
      <c r="C5" s="71">
        <f t="shared" si="0"/>
        <v>8663174</v>
      </c>
      <c r="D5" s="71">
        <f t="shared" si="0"/>
        <v>9568331</v>
      </c>
      <c r="E5" s="71">
        <f t="shared" ref="E5:F5" si="1">E6+E12+E16</f>
        <v>10119542</v>
      </c>
      <c r="F5" s="71">
        <f t="shared" si="1"/>
        <v>10557706</v>
      </c>
      <c r="G5" s="72">
        <f t="shared" si="0"/>
        <v>11011999</v>
      </c>
      <c r="H5" s="22"/>
      <c r="I5" s="189"/>
      <c r="J5" s="16" t="s">
        <v>5</v>
      </c>
      <c r="K5" s="20">
        <f t="shared" ref="K5:L5" si="2">K6+K12+K16</f>
        <v>0</v>
      </c>
      <c r="L5" s="20">
        <f t="shared" si="2"/>
        <v>176689</v>
      </c>
      <c r="M5" s="20">
        <f t="shared" ref="M5:P5" si="3">M6+M12+M16</f>
        <v>136640</v>
      </c>
      <c r="N5" s="20">
        <f t="shared" si="3"/>
        <v>254134</v>
      </c>
      <c r="O5" s="20">
        <f t="shared" si="3"/>
        <v>340992</v>
      </c>
      <c r="P5" s="18">
        <f t="shared" si="3"/>
        <v>392482</v>
      </c>
    </row>
    <row r="6" spans="1:17" ht="13.5" customHeight="1" x14ac:dyDescent="0.2">
      <c r="A6" s="24" t="s">
        <v>7</v>
      </c>
      <c r="B6" s="175">
        <f t="shared" ref="B6:G6" si="4">+B7+B8</f>
        <v>3524014.5243599997</v>
      </c>
      <c r="C6" s="28">
        <f t="shared" si="4"/>
        <v>3472013</v>
      </c>
      <c r="D6" s="28">
        <f t="shared" si="4"/>
        <v>4082843</v>
      </c>
      <c r="E6" s="28">
        <f t="shared" ref="E6:F6" si="5">+E7+E8</f>
        <v>4376418</v>
      </c>
      <c r="F6" s="28">
        <f t="shared" si="5"/>
        <v>4622467</v>
      </c>
      <c r="G6" s="26">
        <f t="shared" si="4"/>
        <v>4917110</v>
      </c>
      <c r="H6" s="22"/>
      <c r="I6" s="189"/>
      <c r="J6" s="24" t="s">
        <v>7</v>
      </c>
      <c r="K6" s="28">
        <f t="shared" ref="K6:L6" si="6">K7+K8</f>
        <v>0</v>
      </c>
      <c r="L6" s="28">
        <f t="shared" si="6"/>
        <v>-62819</v>
      </c>
      <c r="M6" s="28">
        <f t="shared" ref="M6:P6" si="7">M7+M8</f>
        <v>385</v>
      </c>
      <c r="N6" s="28">
        <f t="shared" si="7"/>
        <v>123683</v>
      </c>
      <c r="O6" s="28">
        <f t="shared" si="7"/>
        <v>190687</v>
      </c>
      <c r="P6" s="26">
        <f t="shared" si="7"/>
        <v>211048</v>
      </c>
    </row>
    <row r="7" spans="1:17" ht="13.5" customHeight="1" x14ac:dyDescent="0.2">
      <c r="A7" s="29" t="s">
        <v>8</v>
      </c>
      <c r="B7" s="245">
        <v>3490393.9756599995</v>
      </c>
      <c r="C7" s="247">
        <v>3518852</v>
      </c>
      <c r="D7" s="247">
        <v>4113549</v>
      </c>
      <c r="E7" s="247">
        <v>4339579</v>
      </c>
      <c r="F7" s="247">
        <v>4577005</v>
      </c>
      <c r="G7" s="246">
        <v>4864429</v>
      </c>
      <c r="H7" s="22"/>
      <c r="I7" s="189"/>
      <c r="J7" s="29" t="s">
        <v>8</v>
      </c>
      <c r="K7" s="33">
        <f>CASH_jun24!C7-C_PS_25!B7</f>
        <v>0</v>
      </c>
      <c r="L7" s="33">
        <f>CASH_jun24!D7-C_PS_25!C7</f>
        <v>-16878</v>
      </c>
      <c r="M7" s="34">
        <f>CASH_jun24!E7-C_PS_25!D7</f>
        <v>50362</v>
      </c>
      <c r="N7" s="34">
        <f>CASH_jun24!F7-C_PS_25!E7</f>
        <v>121127</v>
      </c>
      <c r="O7" s="34">
        <f>CASH_jun24!G7-C_PS_25!F7</f>
        <v>188831</v>
      </c>
      <c r="P7" s="35">
        <f>CASH_jun24!H7-C_PS_25!G7</f>
        <v>207689</v>
      </c>
    </row>
    <row r="8" spans="1:17" ht="13.5" customHeight="1" x14ac:dyDescent="0.2">
      <c r="A8" s="29" t="s">
        <v>9</v>
      </c>
      <c r="B8" s="245">
        <v>33620.548699999992</v>
      </c>
      <c r="C8" s="247">
        <v>-46839</v>
      </c>
      <c r="D8" s="247">
        <v>-30706</v>
      </c>
      <c r="E8" s="247">
        <v>36839</v>
      </c>
      <c r="F8" s="247">
        <v>45462</v>
      </c>
      <c r="G8" s="246">
        <v>52681</v>
      </c>
      <c r="H8" s="22"/>
      <c r="I8" s="189"/>
      <c r="J8" s="29" t="s">
        <v>9</v>
      </c>
      <c r="K8" s="33">
        <f>CASH_jun24!C8-C_PS_25!B8</f>
        <v>0</v>
      </c>
      <c r="L8" s="33">
        <f>CASH_jun24!D8-C_PS_25!C8</f>
        <v>-45941</v>
      </c>
      <c r="M8" s="34">
        <f>CASH_jun24!E8-C_PS_25!D8</f>
        <v>-49977</v>
      </c>
      <c r="N8" s="34">
        <f>CASH_jun24!F8-C_PS_25!E8</f>
        <v>2556</v>
      </c>
      <c r="O8" s="34">
        <f>CASH_jun24!G8-C_PS_25!F8</f>
        <v>1856</v>
      </c>
      <c r="P8" s="35">
        <f>CASH_jun24!H8-C_PS_25!G8</f>
        <v>3359</v>
      </c>
    </row>
    <row r="9" spans="1:17" ht="13.5" customHeight="1" x14ac:dyDescent="0.2">
      <c r="A9" s="36" t="s">
        <v>10</v>
      </c>
      <c r="B9" s="248">
        <v>1762.800771916518</v>
      </c>
      <c r="C9" s="249">
        <v>-35079</v>
      </c>
      <c r="D9" s="247">
        <v>65769</v>
      </c>
      <c r="E9" s="247">
        <v>-27669</v>
      </c>
      <c r="F9" s="247">
        <v>1294</v>
      </c>
      <c r="G9" s="246">
        <v>5809</v>
      </c>
      <c r="H9" s="22"/>
      <c r="I9" s="189"/>
      <c r="J9" s="36" t="s">
        <v>10</v>
      </c>
      <c r="K9" s="33">
        <f>CASH_jun24!C9-C_PS_25!B9</f>
        <v>0</v>
      </c>
      <c r="L9" s="33">
        <f>CASH_jun24!D9-C_PS_25!C9</f>
        <v>-6618</v>
      </c>
      <c r="M9" s="34">
        <f>CASH_jun24!E9-C_PS_25!D9</f>
        <v>19247</v>
      </c>
      <c r="N9" s="34">
        <f>CASH_jun24!F9-C_PS_25!E9</f>
        <v>-4431</v>
      </c>
      <c r="O9" s="34">
        <f>CASH_jun24!G9-C_PS_25!F9</f>
        <v>-337</v>
      </c>
      <c r="P9" s="35">
        <f>CASH_jun24!H9-C_PS_25!G9</f>
        <v>-5660</v>
      </c>
      <c r="Q9" s="23"/>
    </row>
    <row r="10" spans="1:17" ht="13.5" customHeight="1" x14ac:dyDescent="0.2">
      <c r="A10" s="36" t="s">
        <v>11</v>
      </c>
      <c r="B10" s="245">
        <v>2465576.2092096582</v>
      </c>
      <c r="C10" s="247">
        <v>2454964</v>
      </c>
      <c r="D10" s="247">
        <v>2811952</v>
      </c>
      <c r="E10" s="247">
        <v>3082861</v>
      </c>
      <c r="F10" s="247">
        <v>3234821</v>
      </c>
      <c r="G10" s="246">
        <v>3437911</v>
      </c>
      <c r="H10" s="22"/>
      <c r="I10" s="189"/>
      <c r="J10" s="36" t="s">
        <v>11</v>
      </c>
      <c r="K10" s="33">
        <f>CASH_jun24!C10-C_PS_25!B10</f>
        <v>0</v>
      </c>
      <c r="L10" s="33">
        <f>CASH_jun24!D10-C_PS_25!C10</f>
        <v>-39340</v>
      </c>
      <c r="M10" s="34">
        <f>CASH_jun24!E10-C_PS_25!D10</f>
        <v>-13204</v>
      </c>
      <c r="N10" s="34">
        <f>CASH_jun24!F10-C_PS_25!E10</f>
        <v>89679</v>
      </c>
      <c r="O10" s="34">
        <f>CASH_jun24!G10-C_PS_25!F10</f>
        <v>133717</v>
      </c>
      <c r="P10" s="35">
        <f>CASH_jun24!H10-C_PS_25!G10</f>
        <v>151695</v>
      </c>
    </row>
    <row r="11" spans="1:17" ht="13.5" customHeight="1" x14ac:dyDescent="0.2">
      <c r="A11" s="36" t="s">
        <v>12</v>
      </c>
      <c r="B11" s="245">
        <v>1056675.514378425</v>
      </c>
      <c r="C11" s="247">
        <v>1052128</v>
      </c>
      <c r="D11" s="247">
        <v>1205122</v>
      </c>
      <c r="E11" s="247">
        <v>1321226</v>
      </c>
      <c r="F11" s="247">
        <v>1386352</v>
      </c>
      <c r="G11" s="246">
        <v>1473390</v>
      </c>
      <c r="H11" s="22"/>
      <c r="I11" s="189"/>
      <c r="J11" s="36" t="s">
        <v>12</v>
      </c>
      <c r="K11" s="33">
        <f>CASH_jun24!C11-C_PS_25!B11</f>
        <v>0</v>
      </c>
      <c r="L11" s="33">
        <f>CASH_jun24!D11-C_PS_25!C11</f>
        <v>-16861</v>
      </c>
      <c r="M11" s="34">
        <f>CASH_jun24!E11-C_PS_25!D11</f>
        <v>-5658</v>
      </c>
      <c r="N11" s="34">
        <f>CASH_jun24!F11-C_PS_25!E11</f>
        <v>38435</v>
      </c>
      <c r="O11" s="34">
        <f>CASH_jun24!G11-C_PS_25!F11</f>
        <v>57307</v>
      </c>
      <c r="P11" s="35">
        <f>CASH_jun24!H11-C_PS_25!G11</f>
        <v>65013</v>
      </c>
    </row>
    <row r="12" spans="1:17" ht="13.5" customHeight="1" x14ac:dyDescent="0.2">
      <c r="A12" s="24" t="s">
        <v>14</v>
      </c>
      <c r="B12" s="245">
        <v>4232218.7863599993</v>
      </c>
      <c r="C12" s="247">
        <v>4721173</v>
      </c>
      <c r="D12" s="247">
        <v>5006041</v>
      </c>
      <c r="E12" s="247">
        <v>5260529</v>
      </c>
      <c r="F12" s="247">
        <v>5396479</v>
      </c>
      <c r="G12" s="246">
        <v>5531421</v>
      </c>
      <c r="H12" s="22"/>
      <c r="I12" s="189"/>
      <c r="J12" s="24" t="s">
        <v>14</v>
      </c>
      <c r="K12" s="33">
        <f>CASH_jun24!C12-C_PS_25!B12</f>
        <v>0</v>
      </c>
      <c r="L12" s="33">
        <f>CASH_jun24!D12-C_PS_25!C12</f>
        <v>205903</v>
      </c>
      <c r="M12" s="34">
        <f>CASH_jun24!E12-C_PS_25!D12</f>
        <v>110929</v>
      </c>
      <c r="N12" s="34">
        <f>CASH_jun24!F12-C_PS_25!E12</f>
        <v>102648</v>
      </c>
      <c r="O12" s="34">
        <f>CASH_jun24!G12-C_PS_25!F12</f>
        <v>119095</v>
      </c>
      <c r="P12" s="35">
        <f>CASH_jun24!H12-C_PS_25!G12</f>
        <v>147865</v>
      </c>
    </row>
    <row r="13" spans="1:17" ht="13.5" customHeight="1" x14ac:dyDescent="0.2">
      <c r="A13" s="36" t="s">
        <v>10</v>
      </c>
      <c r="B13" s="245">
        <v>3906420.7863599993</v>
      </c>
      <c r="C13" s="247">
        <v>4383250</v>
      </c>
      <c r="D13" s="247">
        <v>5006041</v>
      </c>
      <c r="E13" s="247">
        <v>5260529</v>
      </c>
      <c r="F13" s="247">
        <v>5396479</v>
      </c>
      <c r="G13" s="246">
        <v>5531421</v>
      </c>
      <c r="H13" s="22"/>
      <c r="I13" s="189"/>
      <c r="J13" s="36" t="s">
        <v>10</v>
      </c>
      <c r="K13" s="33">
        <f>CASH_jun24!C13-C_PS_25!B13</f>
        <v>0</v>
      </c>
      <c r="L13" s="33">
        <f>CASH_jun24!D13-C_PS_25!C13</f>
        <v>205903</v>
      </c>
      <c r="M13" s="34">
        <f>CASH_jun24!E13-C_PS_25!D13</f>
        <v>110929</v>
      </c>
      <c r="N13" s="34">
        <f>CASH_jun24!F13-C_PS_25!E13</f>
        <v>102648</v>
      </c>
      <c r="O13" s="34">
        <f>CASH_jun24!G13-C_PS_25!F13</f>
        <v>119095</v>
      </c>
      <c r="P13" s="35">
        <f>CASH_jun24!H13-C_PS_25!G13</f>
        <v>147865</v>
      </c>
    </row>
    <row r="14" spans="1:17" ht="13.5" customHeight="1" x14ac:dyDescent="0.2">
      <c r="A14" s="36" t="s">
        <v>11</v>
      </c>
      <c r="B14" s="245">
        <v>228059</v>
      </c>
      <c r="C14" s="247">
        <v>236546</v>
      </c>
      <c r="D14" s="247">
        <v>0</v>
      </c>
      <c r="E14" s="247">
        <v>0</v>
      </c>
      <c r="F14" s="247">
        <v>0</v>
      </c>
      <c r="G14" s="246">
        <v>0</v>
      </c>
      <c r="H14" s="22"/>
      <c r="I14" s="189"/>
      <c r="J14" s="36" t="s">
        <v>11</v>
      </c>
      <c r="K14" s="33">
        <f>CASH_jun24!C14-C_PS_25!B14</f>
        <v>0</v>
      </c>
      <c r="L14" s="33">
        <f>CASH_jun24!D14-C_PS_25!C14</f>
        <v>0</v>
      </c>
      <c r="M14" s="34">
        <f>CASH_jun24!E14-C_PS_25!D14</f>
        <v>0</v>
      </c>
      <c r="N14" s="34">
        <f>CASH_jun24!F14-C_PS_25!E14</f>
        <v>0</v>
      </c>
      <c r="O14" s="34">
        <f>CASH_jun24!G14-C_PS_25!F14</f>
        <v>0</v>
      </c>
      <c r="P14" s="35">
        <f>CASH_jun24!H14-C_PS_25!G14</f>
        <v>0</v>
      </c>
    </row>
    <row r="15" spans="1:17" ht="13.5" customHeight="1" x14ac:dyDescent="0.2">
      <c r="A15" s="36" t="s">
        <v>12</v>
      </c>
      <c r="B15" s="245">
        <v>97739</v>
      </c>
      <c r="C15" s="247">
        <v>101377</v>
      </c>
      <c r="D15" s="247">
        <v>0</v>
      </c>
      <c r="E15" s="247">
        <v>0</v>
      </c>
      <c r="F15" s="247">
        <v>0</v>
      </c>
      <c r="G15" s="246">
        <v>0</v>
      </c>
      <c r="H15" s="22"/>
      <c r="I15" s="189"/>
      <c r="J15" s="36" t="s">
        <v>12</v>
      </c>
      <c r="K15" s="33">
        <f>CASH_jun24!C15-C_PS_25!B15</f>
        <v>0</v>
      </c>
      <c r="L15" s="33">
        <f>CASH_jun24!D15-C_PS_25!C15</f>
        <v>0</v>
      </c>
      <c r="M15" s="34">
        <f>CASH_jun24!E15-C_PS_25!D15</f>
        <v>0</v>
      </c>
      <c r="N15" s="34">
        <f>CASH_jun24!F15-C_PS_25!E15</f>
        <v>0</v>
      </c>
      <c r="O15" s="34">
        <f>CASH_jun24!G15-C_PS_25!F15</f>
        <v>0</v>
      </c>
      <c r="P15" s="35">
        <f>CASH_jun24!H15-C_PS_25!G15</f>
        <v>0</v>
      </c>
    </row>
    <row r="16" spans="1:17" ht="13.5" customHeight="1" x14ac:dyDescent="0.2">
      <c r="A16" s="24" t="s">
        <v>15</v>
      </c>
      <c r="B16" s="245">
        <v>430574.33160999999</v>
      </c>
      <c r="C16" s="247">
        <v>469988</v>
      </c>
      <c r="D16" s="247">
        <v>479447</v>
      </c>
      <c r="E16" s="247">
        <v>482595</v>
      </c>
      <c r="F16" s="247">
        <v>538760</v>
      </c>
      <c r="G16" s="246">
        <v>563468</v>
      </c>
      <c r="H16" s="232"/>
      <c r="I16" s="189"/>
      <c r="J16" s="24" t="s">
        <v>15</v>
      </c>
      <c r="K16" s="33">
        <f>CASH_jun24!C16-C_PS_25!B16</f>
        <v>0</v>
      </c>
      <c r="L16" s="33">
        <f>CASH_jun24!D16-C_PS_25!C16</f>
        <v>33605</v>
      </c>
      <c r="M16" s="34">
        <f>CASH_jun24!E16-C_PS_25!D16</f>
        <v>25326</v>
      </c>
      <c r="N16" s="34">
        <f>CASH_jun24!F16-C_PS_25!E16</f>
        <v>27803</v>
      </c>
      <c r="O16" s="34">
        <f>CASH_jun24!G16-C_PS_25!F16</f>
        <v>31210</v>
      </c>
      <c r="P16" s="35">
        <f>CASH_jun24!H16-C_PS_25!G16</f>
        <v>33569</v>
      </c>
    </row>
    <row r="17" spans="1:16" ht="13.5" customHeight="1" x14ac:dyDescent="0.2">
      <c r="A17" s="41" t="s">
        <v>16</v>
      </c>
      <c r="B17" s="176">
        <f t="shared" ref="B17:G17" si="8">B18+B19</f>
        <v>12214141.4146</v>
      </c>
      <c r="C17" s="45">
        <f t="shared" si="8"/>
        <v>12683407</v>
      </c>
      <c r="D17" s="45">
        <f t="shared" si="8"/>
        <v>13468981</v>
      </c>
      <c r="E17" s="45">
        <f t="shared" si="8"/>
        <v>13728532</v>
      </c>
      <c r="F17" s="45">
        <f t="shared" si="8"/>
        <v>13826309</v>
      </c>
      <c r="G17" s="43">
        <f t="shared" si="8"/>
        <v>14324479</v>
      </c>
      <c r="H17" s="227"/>
      <c r="I17" s="189"/>
      <c r="J17" s="41" t="s">
        <v>16</v>
      </c>
      <c r="K17" s="45">
        <f t="shared" ref="K17:L17" si="9">K18+K19</f>
        <v>0</v>
      </c>
      <c r="L17" s="45">
        <f t="shared" si="9"/>
        <v>61850</v>
      </c>
      <c r="M17" s="45">
        <f t="shared" ref="M17:P17" si="10">M18+M19</f>
        <v>20805</v>
      </c>
      <c r="N17" s="45">
        <f t="shared" si="10"/>
        <v>252592</v>
      </c>
      <c r="O17" s="45">
        <f t="shared" si="10"/>
        <v>482981</v>
      </c>
      <c r="P17" s="43">
        <f t="shared" si="10"/>
        <v>631906</v>
      </c>
    </row>
    <row r="18" spans="1:16" ht="13.5" customHeight="1" x14ac:dyDescent="0.2">
      <c r="A18" s="24" t="s">
        <v>17</v>
      </c>
      <c r="B18" s="175">
        <v>9649063.5971900001</v>
      </c>
      <c r="C18" s="28">
        <v>9931014</v>
      </c>
      <c r="D18" s="28">
        <v>10618972</v>
      </c>
      <c r="E18" s="28">
        <v>10840913</v>
      </c>
      <c r="F18" s="28">
        <v>10913735</v>
      </c>
      <c r="G18" s="26">
        <v>11376710</v>
      </c>
      <c r="H18" s="227"/>
      <c r="I18" s="189"/>
      <c r="J18" s="24" t="s">
        <v>17</v>
      </c>
      <c r="K18" s="33">
        <f>CASH_jun24!C18-C_PS_25!B18</f>
        <v>0</v>
      </c>
      <c r="L18" s="33">
        <f>CASH_jun24!D18-C_PS_25!C18</f>
        <v>63871</v>
      </c>
      <c r="M18" s="34">
        <f>CASH_jun24!E18-C_PS_25!D18</f>
        <v>10872</v>
      </c>
      <c r="N18" s="34">
        <f>CASH_jun24!F18-C_PS_25!E18</f>
        <v>162588</v>
      </c>
      <c r="O18" s="34">
        <f>CASH_jun24!G18-C_PS_25!F18</f>
        <v>333745</v>
      </c>
      <c r="P18" s="35">
        <f>CASH_jun24!H18-C_PS_25!G18</f>
        <v>388800</v>
      </c>
    </row>
    <row r="19" spans="1:16" ht="13.5" customHeight="1" x14ac:dyDescent="0.2">
      <c r="A19" s="24" t="s">
        <v>18</v>
      </c>
      <c r="B19" s="245">
        <f t="shared" ref="B19:G19" si="11">SUM(B20:B27)</f>
        <v>2565077.8174100001</v>
      </c>
      <c r="C19" s="247">
        <f t="shared" si="11"/>
        <v>2752393</v>
      </c>
      <c r="D19" s="247">
        <f t="shared" si="11"/>
        <v>2850009</v>
      </c>
      <c r="E19" s="247">
        <f t="shared" si="11"/>
        <v>2887619</v>
      </c>
      <c r="F19" s="247">
        <f t="shared" si="11"/>
        <v>2912574</v>
      </c>
      <c r="G19" s="246">
        <f t="shared" si="11"/>
        <v>2947769</v>
      </c>
      <c r="H19" s="227"/>
      <c r="I19" s="189"/>
      <c r="J19" s="24" t="s">
        <v>18</v>
      </c>
      <c r="K19" s="33">
        <f t="shared" ref="K19:L19" si="12">SUM(K20:K27)</f>
        <v>0</v>
      </c>
      <c r="L19" s="33">
        <f t="shared" si="12"/>
        <v>-2021</v>
      </c>
      <c r="M19" s="34">
        <f t="shared" ref="M19:P19" si="13">SUM(M20:M27)</f>
        <v>9933</v>
      </c>
      <c r="N19" s="34">
        <f t="shared" si="13"/>
        <v>90004</v>
      </c>
      <c r="O19" s="28">
        <f t="shared" si="13"/>
        <v>149236</v>
      </c>
      <c r="P19" s="26">
        <f t="shared" si="13"/>
        <v>243106</v>
      </c>
    </row>
    <row r="20" spans="1:16" ht="13.5" customHeight="1" x14ac:dyDescent="0.2">
      <c r="A20" s="29" t="s">
        <v>19</v>
      </c>
      <c r="B20" s="245">
        <v>1317484.3223300001</v>
      </c>
      <c r="C20" s="247">
        <v>1335629</v>
      </c>
      <c r="D20" s="247">
        <v>1373039</v>
      </c>
      <c r="E20" s="247">
        <v>1401974</v>
      </c>
      <c r="F20" s="247">
        <v>1422787</v>
      </c>
      <c r="G20" s="246">
        <v>1449472</v>
      </c>
      <c r="H20" s="227"/>
      <c r="I20" s="189"/>
      <c r="J20" s="29" t="s">
        <v>19</v>
      </c>
      <c r="K20" s="33">
        <f>CASH_jun24!C20-C_PS_25!B20</f>
        <v>0</v>
      </c>
      <c r="L20" s="33">
        <f>CASH_jun24!D20-C_PS_25!C20</f>
        <v>8510</v>
      </c>
      <c r="M20" s="34">
        <f>CASH_jun24!E20-C_PS_25!D20</f>
        <v>1704</v>
      </c>
      <c r="N20" s="34">
        <f>CASH_jun24!F20-C_PS_25!E20</f>
        <v>-1853</v>
      </c>
      <c r="O20" s="34">
        <f>CASH_jun24!G20-C_PS_25!F20</f>
        <v>-573</v>
      </c>
      <c r="P20" s="35">
        <f>CASH_jun24!H20-C_PS_25!G20</f>
        <v>-2151</v>
      </c>
    </row>
    <row r="21" spans="1:16" ht="13.5" customHeight="1" x14ac:dyDescent="0.2">
      <c r="A21" s="29" t="s">
        <v>20</v>
      </c>
      <c r="B21" s="245">
        <v>232979.02336999998</v>
      </c>
      <c r="C21" s="247">
        <v>300423</v>
      </c>
      <c r="D21" s="247">
        <v>309672</v>
      </c>
      <c r="E21" s="247">
        <v>310965</v>
      </c>
      <c r="F21" s="247">
        <v>311614</v>
      </c>
      <c r="G21" s="246">
        <v>312512</v>
      </c>
      <c r="H21" s="227"/>
      <c r="I21" s="189"/>
      <c r="J21" s="29" t="s">
        <v>20</v>
      </c>
      <c r="K21" s="33">
        <f>CASH_jun24!C21-C_PS_25!B21</f>
        <v>0</v>
      </c>
      <c r="L21" s="33">
        <f>CASH_jun24!D21-C_PS_25!C21</f>
        <v>-1945</v>
      </c>
      <c r="M21" s="34">
        <f>CASH_jun24!E21-C_PS_25!D21</f>
        <v>1693</v>
      </c>
      <c r="N21" s="34">
        <f>CASH_jun24!F21-C_PS_25!E21</f>
        <v>647</v>
      </c>
      <c r="O21" s="34">
        <f>CASH_jun24!G21-C_PS_25!F21</f>
        <v>2336</v>
      </c>
      <c r="P21" s="35">
        <f>CASH_jun24!H21-C_PS_25!G21</f>
        <v>3353</v>
      </c>
    </row>
    <row r="22" spans="1:16" ht="13.5" customHeight="1" x14ac:dyDescent="0.2">
      <c r="A22" s="29" t="s">
        <v>21</v>
      </c>
      <c r="B22" s="245">
        <v>53387.056870000008</v>
      </c>
      <c r="C22" s="247">
        <v>53943</v>
      </c>
      <c r="D22" s="247">
        <v>54180</v>
      </c>
      <c r="E22" s="247">
        <v>54334</v>
      </c>
      <c r="F22" s="247">
        <v>54354</v>
      </c>
      <c r="G22" s="246">
        <v>54435</v>
      </c>
      <c r="H22" s="23"/>
      <c r="I22" s="189"/>
      <c r="J22" s="29" t="s">
        <v>21</v>
      </c>
      <c r="K22" s="33">
        <f>CASH_jun24!C22-C_PS_25!B22</f>
        <v>0</v>
      </c>
      <c r="L22" s="33">
        <f>CASH_jun24!D22-C_PS_25!C22</f>
        <v>1103</v>
      </c>
      <c r="M22" s="34">
        <f>CASH_jun24!E22-C_PS_25!D22</f>
        <v>940</v>
      </c>
      <c r="N22" s="34">
        <f>CASH_jun24!F22-C_PS_25!E22</f>
        <v>1266</v>
      </c>
      <c r="O22" s="34">
        <f>CASH_jun24!G22-C_PS_25!F22</f>
        <v>1685</v>
      </c>
      <c r="P22" s="35">
        <f>CASH_jun24!H22-C_PS_25!G22</f>
        <v>1927</v>
      </c>
    </row>
    <row r="23" spans="1:16" ht="13.5" customHeight="1" x14ac:dyDescent="0.2">
      <c r="A23" s="29" t="s">
        <v>22</v>
      </c>
      <c r="B23" s="245">
        <v>5188.9180999999999</v>
      </c>
      <c r="C23" s="247">
        <v>5107</v>
      </c>
      <c r="D23" s="247">
        <v>5176</v>
      </c>
      <c r="E23" s="247">
        <v>5166</v>
      </c>
      <c r="F23" s="247">
        <v>5156</v>
      </c>
      <c r="G23" s="246">
        <v>5150</v>
      </c>
      <c r="H23" s="23"/>
      <c r="I23" s="189"/>
      <c r="J23" s="29" t="s">
        <v>22</v>
      </c>
      <c r="K23" s="33">
        <f>CASH_jun24!C23-C_PS_25!B23</f>
        <v>0</v>
      </c>
      <c r="L23" s="33">
        <f>CASH_jun24!D23-C_PS_25!C23</f>
        <v>40</v>
      </c>
      <c r="M23" s="34">
        <f>CASH_jun24!E23-C_PS_25!D23</f>
        <v>35</v>
      </c>
      <c r="N23" s="34">
        <f>CASH_jun24!F23-C_PS_25!E23</f>
        <v>48</v>
      </c>
      <c r="O23" s="34">
        <f>CASH_jun24!G23-C_PS_25!F23</f>
        <v>85</v>
      </c>
      <c r="P23" s="35">
        <f>CASH_jun24!H23-C_PS_25!G23</f>
        <v>109</v>
      </c>
    </row>
    <row r="24" spans="1:16" ht="13.5" customHeight="1" x14ac:dyDescent="0.2">
      <c r="A24" s="29" t="s">
        <v>23</v>
      </c>
      <c r="B24" s="245">
        <v>921777.96286999993</v>
      </c>
      <c r="C24" s="247">
        <v>1022137</v>
      </c>
      <c r="D24" s="247">
        <v>1072152</v>
      </c>
      <c r="E24" s="247">
        <v>1078813</v>
      </c>
      <c r="F24" s="247">
        <v>1081758</v>
      </c>
      <c r="G24" s="246">
        <v>1088710</v>
      </c>
      <c r="H24" s="23"/>
      <c r="I24" s="189"/>
      <c r="J24" s="29" t="s">
        <v>23</v>
      </c>
      <c r="K24" s="33">
        <f>CASH_jun24!C24-C_PS_25!B24</f>
        <v>0</v>
      </c>
      <c r="L24" s="33">
        <f>CASH_jun24!D24-C_PS_25!C24</f>
        <v>-8785</v>
      </c>
      <c r="M24" s="34">
        <f>CASH_jun24!E24-C_PS_25!D24</f>
        <v>6395</v>
      </c>
      <c r="N24" s="34">
        <f>CASH_jun24!F24-C_PS_25!E24</f>
        <v>90722</v>
      </c>
      <c r="O24" s="34">
        <f>CASH_jun24!G24-C_PS_25!F24</f>
        <v>146273</v>
      </c>
      <c r="P24" s="35">
        <f>CASH_jun24!H24-C_PS_25!G24</f>
        <v>240287</v>
      </c>
    </row>
    <row r="25" spans="1:16" ht="13.5" customHeight="1" x14ac:dyDescent="0.2">
      <c r="A25" s="29" t="s">
        <v>24</v>
      </c>
      <c r="B25" s="245">
        <v>13106.597019999999</v>
      </c>
      <c r="C25" s="247">
        <v>13264</v>
      </c>
      <c r="D25" s="247">
        <v>13622</v>
      </c>
      <c r="E25" s="247">
        <v>13837</v>
      </c>
      <c r="F25" s="247">
        <v>14026</v>
      </c>
      <c r="G25" s="246">
        <v>14231</v>
      </c>
      <c r="H25" s="23"/>
      <c r="I25" s="189"/>
      <c r="J25" s="29" t="s">
        <v>24</v>
      </c>
      <c r="K25" s="33">
        <f>CASH_jun24!C25-C_PS_25!B25</f>
        <v>0</v>
      </c>
      <c r="L25" s="33">
        <f>CASH_jun24!D25-C_PS_25!C25</f>
        <v>-138</v>
      </c>
      <c r="M25" s="34">
        <f>CASH_jun24!E25-C_PS_25!D25</f>
        <v>-132</v>
      </c>
      <c r="N25" s="34">
        <f>CASH_jun24!F25-C_PS_25!E25</f>
        <v>-94</v>
      </c>
      <c r="O25" s="34">
        <f>CASH_jun24!G25-C_PS_25!F25</f>
        <v>9</v>
      </c>
      <c r="P25" s="35">
        <f>CASH_jun24!H25-C_PS_25!G25</f>
        <v>71</v>
      </c>
    </row>
    <row r="26" spans="1:16" ht="13.5" customHeight="1" x14ac:dyDescent="0.2">
      <c r="A26" s="29" t="s">
        <v>25</v>
      </c>
      <c r="B26" s="245">
        <v>20952.69831</v>
      </c>
      <c r="C26" s="247">
        <v>21711</v>
      </c>
      <c r="D26" s="247">
        <v>22015</v>
      </c>
      <c r="E26" s="247">
        <v>22395</v>
      </c>
      <c r="F26" s="247">
        <v>22762</v>
      </c>
      <c r="G26" s="246">
        <v>23157</v>
      </c>
      <c r="H26" s="23"/>
      <c r="I26" s="189"/>
      <c r="J26" s="29" t="s">
        <v>25</v>
      </c>
      <c r="K26" s="33">
        <f>CASH_jun24!C26-C_PS_25!B26</f>
        <v>0</v>
      </c>
      <c r="L26" s="33">
        <f>CASH_jun24!D26-C_PS_25!C26</f>
        <v>-808</v>
      </c>
      <c r="M26" s="34">
        <f>CASH_jun24!E26-C_PS_25!D26</f>
        <v>-702</v>
      </c>
      <c r="N26" s="34">
        <f>CASH_jun24!F26-C_PS_25!E26</f>
        <v>-732</v>
      </c>
      <c r="O26" s="34">
        <f>CASH_jun24!G26-C_PS_25!F26</f>
        <v>-581</v>
      </c>
      <c r="P26" s="35">
        <f>CASH_jun24!H26-C_PS_25!G26</f>
        <v>-492</v>
      </c>
    </row>
    <row r="27" spans="1:16" ht="13.5" customHeight="1" x14ac:dyDescent="0.2">
      <c r="A27" s="29" t="s">
        <v>26</v>
      </c>
      <c r="B27" s="245">
        <v>201.23854</v>
      </c>
      <c r="C27" s="247">
        <v>179</v>
      </c>
      <c r="D27" s="247">
        <v>153</v>
      </c>
      <c r="E27" s="247">
        <v>135</v>
      </c>
      <c r="F27" s="247">
        <v>117</v>
      </c>
      <c r="G27" s="246">
        <v>102</v>
      </c>
      <c r="H27" s="23"/>
      <c r="I27" s="189"/>
      <c r="J27" s="29" t="s">
        <v>26</v>
      </c>
      <c r="K27" s="33">
        <f>CASH_jun24!C27-C_PS_25!B27</f>
        <v>0</v>
      </c>
      <c r="L27" s="33">
        <f>CASH_jun24!D27-C_PS_25!C27</f>
        <v>2</v>
      </c>
      <c r="M27" s="34">
        <f>CASH_jun24!E27-C_PS_25!D27</f>
        <v>0</v>
      </c>
      <c r="N27" s="34">
        <f>CASH_jun24!F27-C_PS_25!E27</f>
        <v>0</v>
      </c>
      <c r="O27" s="34">
        <f>CASH_jun24!G27-C_PS_25!F27</f>
        <v>2</v>
      </c>
      <c r="P27" s="35">
        <f>CASH_jun24!H27-C_PS_25!G27</f>
        <v>2</v>
      </c>
    </row>
    <row r="28" spans="1:16" ht="13.5" customHeight="1" x14ac:dyDescent="0.2">
      <c r="A28" s="41" t="s">
        <v>27</v>
      </c>
      <c r="B28" s="176">
        <f t="shared" ref="B28:G28" si="14">SUM(B29:B32)</f>
        <v>37916.567119999992</v>
      </c>
      <c r="C28" s="45">
        <f t="shared" si="14"/>
        <v>35110</v>
      </c>
      <c r="D28" s="45">
        <f t="shared" si="14"/>
        <v>39376</v>
      </c>
      <c r="E28" s="45">
        <f t="shared" si="14"/>
        <v>41909</v>
      </c>
      <c r="F28" s="45">
        <f t="shared" si="14"/>
        <v>44402</v>
      </c>
      <c r="G28" s="43">
        <f t="shared" si="14"/>
        <v>46892</v>
      </c>
      <c r="H28" s="23"/>
      <c r="I28" s="189"/>
      <c r="J28" s="41" t="s">
        <v>27</v>
      </c>
      <c r="K28" s="45">
        <f t="shared" ref="K28:L28" si="15">SUM(K29:K32)</f>
        <v>0</v>
      </c>
      <c r="L28" s="45">
        <f t="shared" si="15"/>
        <v>-1584</v>
      </c>
      <c r="M28" s="45">
        <f t="shared" ref="M28:P28" si="16">SUM(M29:M32)</f>
        <v>-2140</v>
      </c>
      <c r="N28" s="45">
        <f t="shared" si="16"/>
        <v>-2249</v>
      </c>
      <c r="O28" s="45">
        <f t="shared" si="16"/>
        <v>-2093</v>
      </c>
      <c r="P28" s="43">
        <f t="shared" si="16"/>
        <v>-2207</v>
      </c>
    </row>
    <row r="29" spans="1:16" ht="13.5" customHeight="1" x14ac:dyDescent="0.2">
      <c r="A29" s="24" t="s">
        <v>28</v>
      </c>
      <c r="B29" s="245">
        <v>12.173110000000001</v>
      </c>
      <c r="C29" s="247">
        <v>0</v>
      </c>
      <c r="D29" s="247">
        <v>0</v>
      </c>
      <c r="E29" s="247">
        <v>0</v>
      </c>
      <c r="F29" s="247">
        <v>0</v>
      </c>
      <c r="G29" s="246">
        <v>0</v>
      </c>
      <c r="H29" s="23"/>
      <c r="I29" s="189"/>
      <c r="J29" s="24" t="s">
        <v>28</v>
      </c>
      <c r="K29" s="33">
        <f>CASH_jun24!C29-C_PS_25!B29</f>
        <v>0</v>
      </c>
      <c r="L29" s="33">
        <f>CASH_jun24!D29-C_PS_25!C29</f>
        <v>4</v>
      </c>
      <c r="M29" s="34">
        <f>CASH_jun24!E29-C_PS_25!D29</f>
        <v>0</v>
      </c>
      <c r="N29" s="34">
        <f>CASH_jun24!F29-C_PS_25!E29</f>
        <v>0</v>
      </c>
      <c r="O29" s="34">
        <f>CASH_jun24!G29-C_PS_25!F29</f>
        <v>0</v>
      </c>
      <c r="P29" s="35">
        <f>CASH_jun24!H29-C_PS_25!G29</f>
        <v>0</v>
      </c>
    </row>
    <row r="30" spans="1:16" ht="13.5" customHeight="1" x14ac:dyDescent="0.2">
      <c r="A30" s="24" t="s">
        <v>29</v>
      </c>
      <c r="B30" s="245">
        <v>0.29043000000000002</v>
      </c>
      <c r="C30" s="247">
        <v>0</v>
      </c>
      <c r="D30" s="247">
        <v>0</v>
      </c>
      <c r="E30" s="247">
        <v>0</v>
      </c>
      <c r="F30" s="247">
        <v>0</v>
      </c>
      <c r="G30" s="246">
        <v>0</v>
      </c>
      <c r="H30" s="23"/>
      <c r="I30" s="189"/>
      <c r="J30" s="24" t="s">
        <v>29</v>
      </c>
      <c r="K30" s="33">
        <f>CASH_jun24!C30-C_PS_25!B30</f>
        <v>0</v>
      </c>
      <c r="L30" s="33">
        <f>CASH_jun24!D30-C_PS_25!C30</f>
        <v>0</v>
      </c>
      <c r="M30" s="34">
        <f>CASH_jun24!E30-C_PS_25!D30</f>
        <v>0</v>
      </c>
      <c r="N30" s="34">
        <f>CASH_jun24!F30-C_PS_25!E30</f>
        <v>0</v>
      </c>
      <c r="O30" s="34">
        <f>CASH_jun24!G30-C_PS_25!F30</f>
        <v>0</v>
      </c>
      <c r="P30" s="35">
        <f>CASH_jun24!H30-C_PS_25!G30</f>
        <v>0</v>
      </c>
    </row>
    <row r="31" spans="1:16" ht="13.5" customHeight="1" x14ac:dyDescent="0.2">
      <c r="A31" s="24" t="s">
        <v>30</v>
      </c>
      <c r="B31" s="245">
        <v>37904.103579999995</v>
      </c>
      <c r="C31" s="247">
        <v>35110</v>
      </c>
      <c r="D31" s="247">
        <v>39376</v>
      </c>
      <c r="E31" s="247">
        <v>41909</v>
      </c>
      <c r="F31" s="247">
        <v>44402</v>
      </c>
      <c r="G31" s="246">
        <v>46892</v>
      </c>
      <c r="H31" s="23"/>
      <c r="I31" s="189"/>
      <c r="J31" s="24" t="s">
        <v>30</v>
      </c>
      <c r="K31" s="33">
        <f>CASH_jun24!C31-C_PS_25!B31</f>
        <v>0</v>
      </c>
      <c r="L31" s="33">
        <f>CASH_jun24!D31-C_PS_25!C31</f>
        <v>-1588</v>
      </c>
      <c r="M31" s="34">
        <f>CASH_jun24!E31-C_PS_25!D31</f>
        <v>-2140</v>
      </c>
      <c r="N31" s="34">
        <f>CASH_jun24!F31-C_PS_25!E31</f>
        <v>-2249</v>
      </c>
      <c r="O31" s="34">
        <f>CASH_jun24!G31-C_PS_25!F31</f>
        <v>-2093</v>
      </c>
      <c r="P31" s="35">
        <f>CASH_jun24!H31-C_PS_25!G31</f>
        <v>-2207</v>
      </c>
    </row>
    <row r="32" spans="1:16" ht="13.5" customHeight="1" x14ac:dyDescent="0.2">
      <c r="A32" s="24" t="s">
        <v>31</v>
      </c>
      <c r="B32" s="245">
        <v>0</v>
      </c>
      <c r="C32" s="247">
        <v>0</v>
      </c>
      <c r="D32" s="247">
        <v>0</v>
      </c>
      <c r="E32" s="247">
        <v>0</v>
      </c>
      <c r="F32" s="247">
        <v>0</v>
      </c>
      <c r="G32" s="246">
        <v>0</v>
      </c>
      <c r="H32" s="23"/>
      <c r="I32" s="189"/>
      <c r="J32" s="24" t="s">
        <v>31</v>
      </c>
      <c r="K32" s="33">
        <f>CASH_jun24!C32-C_PS_25!B32</f>
        <v>0</v>
      </c>
      <c r="L32" s="33">
        <f>CASH_jun24!D32-C_PS_25!C32</f>
        <v>0</v>
      </c>
      <c r="M32" s="34">
        <f>CASH_jun24!E32-C_PS_25!D32</f>
        <v>0</v>
      </c>
      <c r="N32" s="34">
        <f>CASH_jun24!F32-C_PS_25!E32</f>
        <v>0</v>
      </c>
      <c r="O32" s="34">
        <f>CASH_jun24!G32-C_PS_25!F32</f>
        <v>0</v>
      </c>
      <c r="P32" s="35">
        <f>CASH_jun24!H32-C_PS_25!G32</f>
        <v>0</v>
      </c>
    </row>
    <row r="33" spans="1:16" ht="13.5" customHeight="1" x14ac:dyDescent="0.2">
      <c r="A33" s="41" t="s">
        <v>32</v>
      </c>
      <c r="B33" s="176">
        <f>SUM(B34:B35)</f>
        <v>791189.0454200001</v>
      </c>
      <c r="C33" s="45">
        <f>SUM(C34:C35)</f>
        <v>970682</v>
      </c>
      <c r="D33" s="45">
        <f>SUM(D34:D35)</f>
        <v>994311</v>
      </c>
      <c r="E33" s="45">
        <f t="shared" ref="E33:F33" si="17">SUM(E34:E35)</f>
        <v>1020540</v>
      </c>
      <c r="F33" s="45">
        <f t="shared" si="17"/>
        <v>1045785</v>
      </c>
      <c r="G33" s="43">
        <f>SUM(G34:G35)</f>
        <v>1068582</v>
      </c>
      <c r="H33" s="23"/>
      <c r="I33" s="189"/>
      <c r="J33" s="41" t="s">
        <v>32</v>
      </c>
      <c r="K33" s="45">
        <f>SUM(K34:K35)</f>
        <v>0</v>
      </c>
      <c r="L33" s="45">
        <f>SUM(L34:L35)</f>
        <v>8763</v>
      </c>
      <c r="M33" s="45">
        <f t="shared" ref="M33:P33" si="18">SUM(M34:M35)</f>
        <v>7757</v>
      </c>
      <c r="N33" s="45">
        <f t="shared" si="18"/>
        <v>11128</v>
      </c>
      <c r="O33" s="45">
        <f t="shared" si="18"/>
        <v>9087</v>
      </c>
      <c r="P33" s="43">
        <f t="shared" si="18"/>
        <v>7590</v>
      </c>
    </row>
    <row r="34" spans="1:16" ht="13.5" customHeight="1" x14ac:dyDescent="0.2">
      <c r="A34" s="24" t="s">
        <v>33</v>
      </c>
      <c r="B34" s="177">
        <v>496602.23708000005</v>
      </c>
      <c r="C34" s="40">
        <v>623887</v>
      </c>
      <c r="D34" s="28">
        <v>634053</v>
      </c>
      <c r="E34" s="28">
        <v>649126</v>
      </c>
      <c r="F34" s="28">
        <v>664860</v>
      </c>
      <c r="G34" s="26">
        <v>675938</v>
      </c>
      <c r="H34" s="23"/>
      <c r="I34" s="189"/>
      <c r="J34" s="24" t="s">
        <v>33</v>
      </c>
      <c r="K34" s="33">
        <f>CASH_jun24!C34-C_PS_25!B34</f>
        <v>0</v>
      </c>
      <c r="L34" s="33">
        <f>CASH_jun24!D34-C_PS_25!C34</f>
        <v>0</v>
      </c>
      <c r="M34" s="34">
        <f>CASH_jun24!E34-C_PS_25!D34</f>
        <v>0</v>
      </c>
      <c r="N34" s="34">
        <f>CASH_jun24!F34-C_PS_25!E34</f>
        <v>3684</v>
      </c>
      <c r="O34" s="34">
        <f>CASH_jun24!G34-C_PS_25!F34</f>
        <v>617</v>
      </c>
      <c r="P34" s="35">
        <f>CASH_jun24!H34-C_PS_25!G34</f>
        <v>-1035</v>
      </c>
    </row>
    <row r="35" spans="1:16" ht="13.5" customHeight="1" x14ac:dyDescent="0.2">
      <c r="A35" s="24" t="s">
        <v>34</v>
      </c>
      <c r="B35" s="175">
        <v>294586.80833999999</v>
      </c>
      <c r="C35" s="28">
        <v>346795</v>
      </c>
      <c r="D35" s="28">
        <v>360258</v>
      </c>
      <c r="E35" s="28">
        <v>371414</v>
      </c>
      <c r="F35" s="28">
        <v>380925</v>
      </c>
      <c r="G35" s="26">
        <v>392644</v>
      </c>
      <c r="H35" s="23"/>
      <c r="I35" s="189"/>
      <c r="J35" s="24" t="s">
        <v>34</v>
      </c>
      <c r="K35" s="33">
        <f>CASH_jun24!C35-C_PS_25!B35</f>
        <v>0</v>
      </c>
      <c r="L35" s="33">
        <f>CASH_jun24!D35-C_PS_25!C35</f>
        <v>8763</v>
      </c>
      <c r="M35" s="34">
        <f>CASH_jun24!E35-C_PS_25!D35</f>
        <v>7757</v>
      </c>
      <c r="N35" s="34">
        <f>CASH_jun24!F35-C_PS_25!E35</f>
        <v>7444</v>
      </c>
      <c r="O35" s="34">
        <f>CASH_jun24!G35-C_PS_25!F35</f>
        <v>8470</v>
      </c>
      <c r="P35" s="35">
        <f>CASH_jun24!H35-C_PS_25!G35</f>
        <v>8625</v>
      </c>
    </row>
    <row r="36" spans="1:16" ht="13.5" customHeight="1" x14ac:dyDescent="0.2">
      <c r="A36" s="41" t="s">
        <v>37</v>
      </c>
      <c r="B36" s="176">
        <f>+SUM(B37:B44,B47:B51)</f>
        <v>1002024.0499399999</v>
      </c>
      <c r="C36" s="45">
        <f t="shared" ref="C36:G36" si="19">+SUM(C37:C44,C47:C51)</f>
        <v>1197264</v>
      </c>
      <c r="D36" s="45">
        <f t="shared" si="19"/>
        <v>913634</v>
      </c>
      <c r="E36" s="45">
        <f t="shared" si="19"/>
        <v>711887</v>
      </c>
      <c r="F36" s="45">
        <f t="shared" si="19"/>
        <v>666156</v>
      </c>
      <c r="G36" s="43">
        <f t="shared" si="19"/>
        <v>534650</v>
      </c>
      <c r="H36" s="23"/>
      <c r="I36" s="189"/>
      <c r="J36" s="41" t="s">
        <v>37</v>
      </c>
      <c r="K36" s="45">
        <f>SUM(K37:K38,K39,K40,K43,K44,K47:K51,K41,K42)</f>
        <v>0</v>
      </c>
      <c r="L36" s="45">
        <f t="shared" ref="L36" si="20">SUM(L37:L38,L39,L40,L43,L44,L47:L51,L41,L42)</f>
        <v>5827</v>
      </c>
      <c r="M36" s="45">
        <f t="shared" ref="M36:P36" si="21">SUM(M37:M38,M39,M40,M43,M44,M47:M51,M41,M42)</f>
        <v>168819</v>
      </c>
      <c r="N36" s="45">
        <f t="shared" si="21"/>
        <v>127939</v>
      </c>
      <c r="O36" s="45">
        <f t="shared" si="21"/>
        <v>133426</v>
      </c>
      <c r="P36" s="43">
        <f t="shared" si="21"/>
        <v>118741</v>
      </c>
    </row>
    <row r="37" spans="1:16" ht="13.5" customHeight="1" x14ac:dyDescent="0.2">
      <c r="A37" s="53" t="s">
        <v>38</v>
      </c>
      <c r="B37" s="177">
        <v>0</v>
      </c>
      <c r="C37" s="40">
        <v>0</v>
      </c>
      <c r="D37" s="40">
        <v>0</v>
      </c>
      <c r="E37" s="40">
        <v>0</v>
      </c>
      <c r="F37" s="40">
        <v>0</v>
      </c>
      <c r="G37" s="54">
        <v>0</v>
      </c>
      <c r="H37" s="23"/>
      <c r="I37" s="189"/>
      <c r="J37" s="24" t="s">
        <v>38</v>
      </c>
      <c r="K37" s="33">
        <f>CASH_jun24!C37-C_PS_25!B37</f>
        <v>0</v>
      </c>
      <c r="L37" s="33">
        <f>CASH_jun24!D37-C_PS_25!C37</f>
        <v>0</v>
      </c>
      <c r="M37" s="34">
        <f>CASH_jun24!E37-C_PS_25!D37</f>
        <v>0</v>
      </c>
      <c r="N37" s="34">
        <f>CASH_jun24!F37-C_PS_25!E37</f>
        <v>0</v>
      </c>
      <c r="O37" s="34">
        <f>CASH_jun24!G37-C_PS_25!F37</f>
        <v>0</v>
      </c>
      <c r="P37" s="35">
        <f>CASH_jun24!H37-C_PS_25!G37</f>
        <v>0</v>
      </c>
    </row>
    <row r="38" spans="1:16" ht="13.5" customHeight="1" x14ac:dyDescent="0.2">
      <c r="A38" s="24" t="s">
        <v>39</v>
      </c>
      <c r="B38" s="177">
        <v>135462.78884999998</v>
      </c>
      <c r="C38" s="40">
        <v>137951</v>
      </c>
      <c r="D38" s="40">
        <v>140513</v>
      </c>
      <c r="E38" s="40">
        <v>144271</v>
      </c>
      <c r="F38" s="40">
        <v>147016</v>
      </c>
      <c r="G38" s="54">
        <v>147875</v>
      </c>
      <c r="H38" s="23"/>
      <c r="I38" s="189"/>
      <c r="J38" s="24" t="s">
        <v>39</v>
      </c>
      <c r="K38" s="33">
        <f>CASH_jun24!C38-C_PS_25!B38</f>
        <v>0</v>
      </c>
      <c r="L38" s="33">
        <f>CASH_jun24!D38-C_PS_25!C38</f>
        <v>2189</v>
      </c>
      <c r="M38" s="34">
        <f>CASH_jun24!E38-C_PS_25!D38</f>
        <v>939</v>
      </c>
      <c r="N38" s="34">
        <f>CASH_jun24!F38-C_PS_25!E38</f>
        <v>431</v>
      </c>
      <c r="O38" s="34">
        <f>CASH_jun24!G38-C_PS_25!F38</f>
        <v>301</v>
      </c>
      <c r="P38" s="35">
        <f>CASH_jun24!H38-C_PS_25!G38</f>
        <v>325</v>
      </c>
    </row>
    <row r="39" spans="1:16" ht="13.5" customHeight="1" x14ac:dyDescent="0.2">
      <c r="A39" s="53" t="s">
        <v>40</v>
      </c>
      <c r="B39" s="175">
        <v>0</v>
      </c>
      <c r="C39" s="28">
        <v>0</v>
      </c>
      <c r="D39" s="28">
        <v>0</v>
      </c>
      <c r="E39" s="28">
        <v>0</v>
      </c>
      <c r="F39" s="28">
        <v>0</v>
      </c>
      <c r="G39" s="26">
        <v>0</v>
      </c>
      <c r="H39" s="23"/>
      <c r="I39" s="189"/>
      <c r="J39" s="24" t="s">
        <v>40</v>
      </c>
      <c r="K39" s="33">
        <f>CASH_jun24!C39-C_PS_25!B39</f>
        <v>0</v>
      </c>
      <c r="L39" s="33">
        <f>CASH_jun24!D39-C_PS_25!C39</f>
        <v>0</v>
      </c>
      <c r="M39" s="34">
        <f>CASH_jun24!E39-C_PS_25!D39</f>
        <v>0</v>
      </c>
      <c r="N39" s="34">
        <f>CASH_jun24!F39-C_PS_25!E39</f>
        <v>0</v>
      </c>
      <c r="O39" s="34">
        <f>CASH_jun24!G39-C_PS_25!F39</f>
        <v>0</v>
      </c>
      <c r="P39" s="35">
        <f>CASH_jun24!H39-C_PS_25!G39</f>
        <v>0</v>
      </c>
    </row>
    <row r="40" spans="1:16" ht="13.5" customHeight="1" x14ac:dyDescent="0.2">
      <c r="A40" s="53" t="s">
        <v>41</v>
      </c>
      <c r="B40" s="175">
        <v>99118.360539999965</v>
      </c>
      <c r="C40" s="28">
        <v>463045</v>
      </c>
      <c r="D40" s="28">
        <v>440698</v>
      </c>
      <c r="E40" s="28">
        <v>390035</v>
      </c>
      <c r="F40" s="28">
        <v>334105</v>
      </c>
      <c r="G40" s="26">
        <v>193877</v>
      </c>
      <c r="H40" s="23"/>
      <c r="I40" s="189"/>
      <c r="J40" s="24" t="s">
        <v>41</v>
      </c>
      <c r="K40" s="33">
        <f>CASH_jun24!C40-C_PS_25!B40</f>
        <v>0</v>
      </c>
      <c r="L40" s="33">
        <f>CASH_jun24!D40-C_PS_25!C40</f>
        <v>14507</v>
      </c>
      <c r="M40" s="34">
        <f>CASH_jun24!E40-C_PS_25!D40</f>
        <v>22774</v>
      </c>
      <c r="N40" s="34">
        <f>CASH_jun24!F40-C_PS_25!E40</f>
        <v>30616</v>
      </c>
      <c r="O40" s="34">
        <f>CASH_jun24!G40-C_PS_25!F40</f>
        <v>33258</v>
      </c>
      <c r="P40" s="35">
        <f>CASH_jun24!H40-C_PS_25!G40</f>
        <v>15604</v>
      </c>
    </row>
    <row r="41" spans="1:16" ht="13.5" customHeight="1" x14ac:dyDescent="0.2">
      <c r="A41" s="53" t="s">
        <v>88</v>
      </c>
      <c r="B41" s="175">
        <v>519677.12297999999</v>
      </c>
      <c r="C41" s="28">
        <v>416020</v>
      </c>
      <c r="D41" s="28">
        <v>163581</v>
      </c>
      <c r="E41" s="28">
        <v>0</v>
      </c>
      <c r="F41" s="28">
        <v>0</v>
      </c>
      <c r="G41" s="26">
        <v>0</v>
      </c>
      <c r="H41" s="23"/>
      <c r="I41" s="189"/>
      <c r="J41" s="24" t="s">
        <v>88</v>
      </c>
      <c r="K41" s="33">
        <f>CASH_jun24!C41-C_PS_25!B41</f>
        <v>0</v>
      </c>
      <c r="L41" s="33">
        <f>CASH_jun24!D41-C_PS_25!C41</f>
        <v>-14877</v>
      </c>
      <c r="M41" s="34">
        <f>CASH_jun24!E41-C_PS_25!D41</f>
        <v>81352</v>
      </c>
      <c r="N41" s="34">
        <f>CASH_jun24!F41-C_PS_25!E41</f>
        <v>0</v>
      </c>
      <c r="O41" s="34">
        <f>CASH_jun24!G41-C_PS_25!F41</f>
        <v>0</v>
      </c>
      <c r="P41" s="35">
        <f>CASH_jun24!H41-C_PS_25!G41</f>
        <v>0</v>
      </c>
    </row>
    <row r="42" spans="1:16" ht="13.5" customHeight="1" x14ac:dyDescent="0.2">
      <c r="A42" s="53" t="s">
        <v>89</v>
      </c>
      <c r="B42" s="175">
        <v>37624.289870000001</v>
      </c>
      <c r="C42" s="28">
        <v>6050</v>
      </c>
      <c r="D42" s="28">
        <v>0</v>
      </c>
      <c r="E42" s="28">
        <v>0</v>
      </c>
      <c r="F42" s="28">
        <v>0</v>
      </c>
      <c r="G42" s="26">
        <v>0</v>
      </c>
      <c r="H42" s="23"/>
      <c r="I42" s="189"/>
      <c r="J42" s="24" t="s">
        <v>89</v>
      </c>
      <c r="K42" s="33">
        <f>CASH_jun24!C42-C_PS_25!B42</f>
        <v>0</v>
      </c>
      <c r="L42" s="33">
        <f>CASH_jun24!D42-C_PS_25!C42</f>
        <v>1554</v>
      </c>
      <c r="M42" s="34">
        <f>CASH_jun24!E42-C_PS_25!D42</f>
        <v>0</v>
      </c>
      <c r="N42" s="34">
        <f>CASH_jun24!F42-C_PS_25!E42</f>
        <v>0</v>
      </c>
      <c r="O42" s="34">
        <f>CASH_jun24!G42-C_PS_25!F42</f>
        <v>0</v>
      </c>
      <c r="P42" s="35">
        <f>CASH_jun24!H42-C_PS_25!G42</f>
        <v>0</v>
      </c>
    </row>
    <row r="43" spans="1:16" ht="13.5" customHeight="1" x14ac:dyDescent="0.2">
      <c r="A43" s="53" t="s">
        <v>42</v>
      </c>
      <c r="B43" s="175">
        <v>44589.589529999997</v>
      </c>
      <c r="C43" s="28">
        <v>1000</v>
      </c>
      <c r="D43" s="28">
        <v>0</v>
      </c>
      <c r="E43" s="28">
        <v>0</v>
      </c>
      <c r="F43" s="28">
        <v>0</v>
      </c>
      <c r="G43" s="26">
        <v>0</v>
      </c>
      <c r="H43" s="23"/>
      <c r="I43" s="189"/>
      <c r="J43" s="24" t="s">
        <v>42</v>
      </c>
      <c r="K43" s="33">
        <f>CASH_jun24!C43-C_PS_25!B43</f>
        <v>0</v>
      </c>
      <c r="L43" s="33">
        <f>CASH_jun24!D43-C_PS_25!C43</f>
        <v>350</v>
      </c>
      <c r="M43" s="34">
        <f>CASH_jun24!E43-C_PS_25!D43</f>
        <v>0</v>
      </c>
      <c r="N43" s="34">
        <f>CASH_jun24!F43-C_PS_25!E43</f>
        <v>0</v>
      </c>
      <c r="O43" s="34">
        <f>CASH_jun24!G43-C_PS_25!F43</f>
        <v>0</v>
      </c>
      <c r="P43" s="35">
        <f>CASH_jun24!H43-C_PS_25!G43</f>
        <v>0</v>
      </c>
    </row>
    <row r="44" spans="1:16" ht="13.5" customHeight="1" x14ac:dyDescent="0.2">
      <c r="A44" s="53" t="s">
        <v>43</v>
      </c>
      <c r="B44" s="177">
        <v>338.89035000000001</v>
      </c>
      <c r="C44" s="40">
        <v>328</v>
      </c>
      <c r="D44" s="40">
        <v>328</v>
      </c>
      <c r="E44" s="40">
        <v>328</v>
      </c>
      <c r="F44" s="40">
        <v>328</v>
      </c>
      <c r="G44" s="54">
        <v>328</v>
      </c>
      <c r="H44" s="23"/>
      <c r="I44" s="189"/>
      <c r="J44" s="53" t="s">
        <v>43</v>
      </c>
      <c r="K44" s="33">
        <f>CASH_jun24!C44-C_PS_25!B44</f>
        <v>0</v>
      </c>
      <c r="L44" s="33">
        <f>CASH_jun24!D44-C_PS_25!C44</f>
        <v>0</v>
      </c>
      <c r="M44" s="34">
        <f>CASH_jun24!E44-C_PS_25!D44</f>
        <v>0</v>
      </c>
      <c r="N44" s="34">
        <f>CASH_jun24!F44-C_PS_25!E44</f>
        <v>0</v>
      </c>
      <c r="O44" s="34">
        <f>CASH_jun24!G44-C_PS_25!F44</f>
        <v>0</v>
      </c>
      <c r="P44" s="35">
        <f>CASH_jun24!H44-C_PS_25!G44</f>
        <v>0</v>
      </c>
    </row>
    <row r="45" spans="1:16" ht="13.5" customHeight="1" x14ac:dyDescent="0.2">
      <c r="A45" s="56" t="s">
        <v>10</v>
      </c>
      <c r="B45" s="177">
        <v>81.658119999999997</v>
      </c>
      <c r="C45" s="40">
        <v>82</v>
      </c>
      <c r="D45" s="40">
        <v>82</v>
      </c>
      <c r="E45" s="40">
        <v>82</v>
      </c>
      <c r="F45" s="40">
        <v>82</v>
      </c>
      <c r="G45" s="54">
        <v>82</v>
      </c>
      <c r="H45" s="23"/>
      <c r="I45" s="189"/>
      <c r="J45" s="56" t="s">
        <v>10</v>
      </c>
      <c r="K45" s="33">
        <f>CASH_jun24!C45-C_PS_25!B45</f>
        <v>0</v>
      </c>
      <c r="L45" s="33">
        <f>CASH_jun24!D45-C_PS_25!C45</f>
        <v>0</v>
      </c>
      <c r="M45" s="34">
        <f>CASH_jun24!E45-C_PS_25!D45</f>
        <v>0</v>
      </c>
      <c r="N45" s="34">
        <f>CASH_jun24!F45-C_PS_25!E45</f>
        <v>0</v>
      </c>
      <c r="O45" s="34">
        <f>CASH_jun24!G45-C_PS_25!F45</f>
        <v>0</v>
      </c>
      <c r="P45" s="35">
        <f>CASH_jun24!H45-C_PS_25!G45</f>
        <v>0</v>
      </c>
    </row>
    <row r="46" spans="1:16" ht="13.5" customHeight="1" x14ac:dyDescent="0.2">
      <c r="A46" s="56" t="s">
        <v>11</v>
      </c>
      <c r="B46" s="177">
        <v>257.23223000000002</v>
      </c>
      <c r="C46" s="40">
        <v>246</v>
      </c>
      <c r="D46" s="40">
        <v>246</v>
      </c>
      <c r="E46" s="40">
        <v>246</v>
      </c>
      <c r="F46" s="40">
        <v>246</v>
      </c>
      <c r="G46" s="54">
        <v>246</v>
      </c>
      <c r="H46" s="23"/>
      <c r="I46" s="189"/>
      <c r="J46" s="56" t="s">
        <v>11</v>
      </c>
      <c r="K46" s="33">
        <f>CASH_jun24!C46-C_PS_25!B46</f>
        <v>0</v>
      </c>
      <c r="L46" s="33">
        <f>CASH_jun24!D46-C_PS_25!C46</f>
        <v>0</v>
      </c>
      <c r="M46" s="34">
        <f>CASH_jun24!E46-C_PS_25!D46</f>
        <v>0</v>
      </c>
      <c r="N46" s="34">
        <f>CASH_jun24!F46-C_PS_25!E46</f>
        <v>0</v>
      </c>
      <c r="O46" s="34">
        <f>CASH_jun24!G46-C_PS_25!F46</f>
        <v>0</v>
      </c>
      <c r="P46" s="35">
        <f>CASH_jun24!H46-C_PS_25!G46</f>
        <v>0</v>
      </c>
    </row>
    <row r="47" spans="1:16" ht="13.5" customHeight="1" x14ac:dyDescent="0.2">
      <c r="A47" s="53" t="s">
        <v>44</v>
      </c>
      <c r="B47" s="177">
        <v>1222.8538599999999</v>
      </c>
      <c r="C47" s="40">
        <v>1000</v>
      </c>
      <c r="D47" s="40">
        <v>1000</v>
      </c>
      <c r="E47" s="40">
        <v>1000</v>
      </c>
      <c r="F47" s="40">
        <v>1000</v>
      </c>
      <c r="G47" s="54">
        <v>1000</v>
      </c>
      <c r="H47" s="23"/>
      <c r="I47" s="189"/>
      <c r="J47" s="53" t="s">
        <v>44</v>
      </c>
      <c r="K47" s="33">
        <f>CASH_jun24!C47-C_PS_25!B47</f>
        <v>0</v>
      </c>
      <c r="L47" s="33">
        <f>CASH_jun24!D47-C_PS_25!C47</f>
        <v>0</v>
      </c>
      <c r="M47" s="34">
        <f>CASH_jun24!E47-C_PS_25!D47</f>
        <v>0</v>
      </c>
      <c r="N47" s="34">
        <f>CASH_jun24!F47-C_PS_25!E47</f>
        <v>0</v>
      </c>
      <c r="O47" s="34">
        <f>CASH_jun24!G47-C_PS_25!F47</f>
        <v>0</v>
      </c>
      <c r="P47" s="35">
        <f>CASH_jun24!H47-C_PS_25!G47</f>
        <v>0</v>
      </c>
    </row>
    <row r="48" spans="1:16" ht="13.5" customHeight="1" x14ac:dyDescent="0.2">
      <c r="A48" s="53" t="s">
        <v>45</v>
      </c>
      <c r="B48" s="177">
        <v>29606.884010000002</v>
      </c>
      <c r="C48" s="40">
        <v>30187</v>
      </c>
      <c r="D48" s="40">
        <v>16146</v>
      </c>
      <c r="E48" s="40">
        <v>16730</v>
      </c>
      <c r="F48" s="40">
        <v>17254</v>
      </c>
      <c r="G48" s="54">
        <v>17939</v>
      </c>
      <c r="H48" s="23"/>
      <c r="I48" s="189"/>
      <c r="J48" s="53" t="s">
        <v>45</v>
      </c>
      <c r="K48" s="33">
        <f>CASH_jun24!C48-C_PS_25!B48</f>
        <v>0</v>
      </c>
      <c r="L48" s="33">
        <f>CASH_jun24!D48-C_PS_25!C48</f>
        <v>171</v>
      </c>
      <c r="M48" s="34">
        <f>CASH_jun24!E48-C_PS_25!D48</f>
        <v>29</v>
      </c>
      <c r="N48" s="34">
        <f>CASH_jun24!F48-C_PS_25!E48</f>
        <v>-49</v>
      </c>
      <c r="O48" s="34">
        <f>CASH_jun24!G48-C_PS_25!F48</f>
        <v>-11</v>
      </c>
      <c r="P48" s="35">
        <f>CASH_jun24!H48-C_PS_25!G48</f>
        <v>-53</v>
      </c>
    </row>
    <row r="49" spans="1:16" ht="13.5" customHeight="1" x14ac:dyDescent="0.2">
      <c r="A49" s="358" t="s">
        <v>95</v>
      </c>
      <c r="B49" s="177"/>
      <c r="C49" s="40"/>
      <c r="D49" s="40"/>
      <c r="E49" s="40"/>
      <c r="F49" s="40"/>
      <c r="G49" s="54"/>
      <c r="H49" s="23"/>
      <c r="I49" s="189"/>
      <c r="J49" s="358" t="s">
        <v>95</v>
      </c>
      <c r="K49" s="33">
        <f>CASH_jun24!C49-C_PS_25!B49</f>
        <v>0</v>
      </c>
      <c r="L49" s="33">
        <f>CASH_jun24!D49-C_PS_25!C49</f>
        <v>0</v>
      </c>
      <c r="M49" s="34">
        <f>CASH_jun24!E49-C_PS_25!D49</f>
        <v>61946</v>
      </c>
      <c r="N49" s="34">
        <f>CASH_jun24!F49-C_PS_25!E49</f>
        <v>94977</v>
      </c>
      <c r="O49" s="34">
        <f>CASH_jun24!G49-C_PS_25!F49</f>
        <v>97305</v>
      </c>
      <c r="P49" s="35">
        <f>CASH_jun24!H49-C_PS_25!G49</f>
        <v>99480</v>
      </c>
    </row>
    <row r="50" spans="1:16" ht="13.5" customHeight="1" x14ac:dyDescent="0.2">
      <c r="A50" s="53" t="s">
        <v>46</v>
      </c>
      <c r="B50" s="38">
        <v>7.7539400000000001</v>
      </c>
      <c r="C50" s="40">
        <v>0</v>
      </c>
      <c r="D50" s="40">
        <v>0</v>
      </c>
      <c r="E50" s="40">
        <v>0</v>
      </c>
      <c r="F50" s="40">
        <v>0</v>
      </c>
      <c r="G50" s="54">
        <v>0</v>
      </c>
      <c r="H50" s="23"/>
      <c r="I50" s="189"/>
      <c r="J50" s="53" t="s">
        <v>46</v>
      </c>
      <c r="K50" s="33">
        <f>CASH_jun24!C50-C_PS_25!B50</f>
        <v>0</v>
      </c>
      <c r="L50" s="33">
        <f>CASH_jun24!D50-C_PS_25!C50</f>
        <v>4</v>
      </c>
      <c r="M50" s="34">
        <f>CASH_jun24!E50-C_PS_25!D50</f>
        <v>0</v>
      </c>
      <c r="N50" s="34">
        <f>CASH_jun24!F50-C_PS_25!E50</f>
        <v>0</v>
      </c>
      <c r="O50" s="34">
        <f>CASH_jun24!G50-C_PS_25!F50</f>
        <v>0</v>
      </c>
      <c r="P50" s="35">
        <f>CASH_jun24!H50-C_PS_25!G50</f>
        <v>0</v>
      </c>
    </row>
    <row r="51" spans="1:16" ht="13.5" customHeight="1" x14ac:dyDescent="0.2">
      <c r="A51" s="24" t="s">
        <v>82</v>
      </c>
      <c r="B51" s="27">
        <v>134375.51601000002</v>
      </c>
      <c r="C51" s="28">
        <v>141683</v>
      </c>
      <c r="D51" s="28">
        <v>151368</v>
      </c>
      <c r="E51" s="28">
        <v>159523</v>
      </c>
      <c r="F51" s="28">
        <v>166453</v>
      </c>
      <c r="G51" s="26">
        <v>173631</v>
      </c>
      <c r="H51" s="23"/>
      <c r="I51" s="189"/>
      <c r="J51" s="24" t="s">
        <v>48</v>
      </c>
      <c r="K51" s="33">
        <f>CASH_jun24!C51-C_PS_25!B51</f>
        <v>0</v>
      </c>
      <c r="L51" s="33">
        <f>CASH_jun24!D51-C_PS_25!C51</f>
        <v>1929</v>
      </c>
      <c r="M51" s="34">
        <f>CASH_jun24!E51-C_PS_25!D51</f>
        <v>1779</v>
      </c>
      <c r="N51" s="34">
        <f>CASH_jun24!F51-C_PS_25!E51</f>
        <v>1964</v>
      </c>
      <c r="O51" s="34">
        <f>CASH_jun24!G51-C_PS_25!F51</f>
        <v>2573</v>
      </c>
      <c r="P51" s="35">
        <f>CASH_jun24!H51-C_PS_25!G51</f>
        <v>3385</v>
      </c>
    </row>
    <row r="52" spans="1:16" ht="13.5" customHeight="1" x14ac:dyDescent="0.2">
      <c r="A52" s="36" t="s">
        <v>10</v>
      </c>
      <c r="B52" s="27">
        <v>100527.66435000001</v>
      </c>
      <c r="C52" s="28">
        <v>107118</v>
      </c>
      <c r="D52" s="28">
        <v>115113</v>
      </c>
      <c r="E52" s="28">
        <v>121082</v>
      </c>
      <c r="F52" s="28">
        <v>126025</v>
      </c>
      <c r="G52" s="26">
        <v>131357</v>
      </c>
      <c r="H52" s="23"/>
      <c r="I52" s="189"/>
      <c r="J52" s="36" t="s">
        <v>10</v>
      </c>
      <c r="K52" s="33">
        <f>CASH_jun24!C52-C_PS_25!B52</f>
        <v>0</v>
      </c>
      <c r="L52" s="33">
        <f>CASH_jun24!D52-C_PS_25!C52</f>
        <v>1411</v>
      </c>
      <c r="M52" s="34">
        <f>CASH_jun24!E52-C_PS_25!D52</f>
        <v>1026</v>
      </c>
      <c r="N52" s="34">
        <f>CASH_jun24!F52-C_PS_25!E52</f>
        <v>1351</v>
      </c>
      <c r="O52" s="34">
        <f>CASH_jun24!G52-C_PS_25!F52</f>
        <v>2030</v>
      </c>
      <c r="P52" s="35">
        <f>CASH_jun24!H52-C_PS_25!G52</f>
        <v>2765</v>
      </c>
    </row>
    <row r="53" spans="1:16" ht="14.25" customHeight="1" x14ac:dyDescent="0.2">
      <c r="A53" s="57" t="s">
        <v>11</v>
      </c>
      <c r="B53" s="27">
        <v>630.63604999999995</v>
      </c>
      <c r="C53" s="28">
        <v>0</v>
      </c>
      <c r="D53" s="28">
        <v>0</v>
      </c>
      <c r="E53" s="28">
        <v>0</v>
      </c>
      <c r="F53" s="28">
        <v>0</v>
      </c>
      <c r="G53" s="26">
        <v>0</v>
      </c>
      <c r="H53" s="23"/>
      <c r="I53" s="189"/>
      <c r="J53" s="36" t="s">
        <v>11</v>
      </c>
      <c r="K53" s="33">
        <f>CASH_jun24!C53-C_PS_25!B53</f>
        <v>0</v>
      </c>
      <c r="L53" s="33">
        <f>CASH_jun24!D53-C_PS_25!C53</f>
        <v>0</v>
      </c>
      <c r="M53" s="34">
        <f>CASH_jun24!E53-C_PS_25!D53</f>
        <v>0</v>
      </c>
      <c r="N53" s="34">
        <f>CASH_jun24!F53-C_PS_25!E53</f>
        <v>0</v>
      </c>
      <c r="O53" s="34">
        <f>CASH_jun24!G53-C_PS_25!F53</f>
        <v>0</v>
      </c>
      <c r="P53" s="35">
        <f>CASH_jun24!H53-C_PS_25!G53</f>
        <v>0</v>
      </c>
    </row>
    <row r="54" spans="1:16" ht="14.25" customHeight="1" x14ac:dyDescent="0.2">
      <c r="A54" s="58" t="s">
        <v>12</v>
      </c>
      <c r="B54" s="27">
        <v>0</v>
      </c>
      <c r="C54" s="28">
        <v>0</v>
      </c>
      <c r="D54" s="28">
        <v>0</v>
      </c>
      <c r="E54" s="28">
        <v>0</v>
      </c>
      <c r="F54" s="28">
        <v>0</v>
      </c>
      <c r="G54" s="26">
        <v>0</v>
      </c>
      <c r="H54" s="23"/>
      <c r="I54" s="189"/>
      <c r="J54" s="58" t="s">
        <v>12</v>
      </c>
      <c r="K54" s="33">
        <f>CASH_jun24!C54-C_PS_25!B54</f>
        <v>0</v>
      </c>
      <c r="L54" s="33">
        <f>CASH_jun24!D54-C_PS_25!C54</f>
        <v>0</v>
      </c>
      <c r="M54" s="34">
        <f>CASH_jun24!E54-C_PS_25!D54</f>
        <v>0</v>
      </c>
      <c r="N54" s="34">
        <f>CASH_jun24!F54-C_PS_25!E54</f>
        <v>0</v>
      </c>
      <c r="O54" s="34">
        <f>CASH_jun24!G54-C_PS_25!F54</f>
        <v>0</v>
      </c>
      <c r="P54" s="35">
        <f>CASH_jun24!H54-C_PS_25!G54</f>
        <v>0</v>
      </c>
    </row>
    <row r="55" spans="1:16" ht="14.25" customHeight="1" x14ac:dyDescent="0.2">
      <c r="A55" s="36" t="s">
        <v>49</v>
      </c>
      <c r="B55" s="27">
        <v>33217.215609999999</v>
      </c>
      <c r="C55" s="28">
        <v>34565</v>
      </c>
      <c r="D55" s="28">
        <v>36255</v>
      </c>
      <c r="E55" s="28">
        <v>38441</v>
      </c>
      <c r="F55" s="28">
        <v>40428</v>
      </c>
      <c r="G55" s="26">
        <v>42274</v>
      </c>
      <c r="H55" s="23"/>
      <c r="I55" s="189"/>
      <c r="J55" s="36" t="s">
        <v>49</v>
      </c>
      <c r="K55" s="33">
        <f>CASH_jun24!C55-C_PS_25!B55</f>
        <v>0</v>
      </c>
      <c r="L55" s="33">
        <f>CASH_jun24!D55-C_PS_25!C55</f>
        <v>518</v>
      </c>
      <c r="M55" s="34">
        <f>CASH_jun24!E55-C_PS_25!D55</f>
        <v>753</v>
      </c>
      <c r="N55" s="34">
        <f>CASH_jun24!F55-C_PS_25!E55</f>
        <v>613</v>
      </c>
      <c r="O55" s="34">
        <f>CASH_jun24!G55-C_PS_25!F55</f>
        <v>543</v>
      </c>
      <c r="P55" s="35">
        <f>CASH_jun24!H55-C_PS_25!G55</f>
        <v>620</v>
      </c>
    </row>
    <row r="56" spans="1:16" ht="14.25" customHeight="1" x14ac:dyDescent="0.2">
      <c r="A56" s="59" t="s">
        <v>50</v>
      </c>
      <c r="B56" s="27">
        <v>0.86316000000000015</v>
      </c>
      <c r="C56" s="28">
        <v>0</v>
      </c>
      <c r="D56" s="28">
        <v>0</v>
      </c>
      <c r="E56" s="28">
        <v>0</v>
      </c>
      <c r="F56" s="28">
        <v>0</v>
      </c>
      <c r="G56" s="26">
        <v>0</v>
      </c>
      <c r="H56" s="23"/>
      <c r="I56" s="189"/>
      <c r="J56" s="257" t="s">
        <v>50</v>
      </c>
      <c r="K56" s="33">
        <f>CASH_jun24!C56-C_PS_25!B56</f>
        <v>0</v>
      </c>
      <c r="L56" s="33">
        <f>CASH_jun24!D56-C_PS_25!C56</f>
        <v>0</v>
      </c>
      <c r="M56" s="34">
        <f>CASH_jun24!E56-C_PS_25!D56</f>
        <v>0</v>
      </c>
      <c r="N56" s="34">
        <f>CASH_jun24!F56-C_PS_25!E56</f>
        <v>0</v>
      </c>
      <c r="O56" s="34">
        <f>CASH_jun24!G56-C_PS_25!F56</f>
        <v>0</v>
      </c>
      <c r="P56" s="35">
        <f>CASH_jun24!H56-C_PS_25!G56</f>
        <v>0</v>
      </c>
    </row>
    <row r="57" spans="1:16" ht="14.25" customHeight="1" x14ac:dyDescent="0.2">
      <c r="A57" s="59" t="s">
        <v>51</v>
      </c>
      <c r="B57" s="27">
        <v>898.31369999999993</v>
      </c>
      <c r="C57" s="28">
        <v>18</v>
      </c>
      <c r="D57" s="28">
        <v>0</v>
      </c>
      <c r="E57" s="28">
        <v>0</v>
      </c>
      <c r="F57" s="28">
        <v>0</v>
      </c>
      <c r="G57" s="26">
        <v>0</v>
      </c>
      <c r="H57" s="23"/>
      <c r="I57" s="189"/>
      <c r="J57" s="257" t="s">
        <v>51</v>
      </c>
      <c r="K57" s="33">
        <f>CASH_jun24!C57-C_PS_25!B57</f>
        <v>0</v>
      </c>
      <c r="L57" s="33">
        <f>CASH_jun24!D57-C_PS_25!C57</f>
        <v>-46</v>
      </c>
      <c r="M57" s="34">
        <f>CASH_jun24!E57-C_PS_25!D57</f>
        <v>0</v>
      </c>
      <c r="N57" s="34">
        <f>CASH_jun24!F57-C_PS_25!E57</f>
        <v>0</v>
      </c>
      <c r="O57" s="34">
        <f>CASH_jun24!G57-C_PS_25!F57</f>
        <v>0</v>
      </c>
      <c r="P57" s="35">
        <f>CASH_jun24!H57-C_PS_25!G57</f>
        <v>0</v>
      </c>
    </row>
    <row r="58" spans="1:16" ht="14.25" customHeight="1" x14ac:dyDescent="0.2">
      <c r="A58" s="59" t="s">
        <v>52</v>
      </c>
      <c r="B58" s="27">
        <v>99628.48749</v>
      </c>
      <c r="C58" s="28">
        <v>107100</v>
      </c>
      <c r="D58" s="28">
        <v>115113</v>
      </c>
      <c r="E58" s="28">
        <v>121082</v>
      </c>
      <c r="F58" s="28">
        <v>126025</v>
      </c>
      <c r="G58" s="26">
        <v>131357</v>
      </c>
      <c r="H58" s="23"/>
      <c r="I58" s="189"/>
      <c r="J58" s="257" t="s">
        <v>52</v>
      </c>
      <c r="K58" s="33">
        <f>CASH_jun24!C58-C_PS_25!B58</f>
        <v>0</v>
      </c>
      <c r="L58" s="33">
        <f>CASH_jun24!D58-C_PS_25!C58</f>
        <v>1457</v>
      </c>
      <c r="M58" s="34">
        <f>CASH_jun24!E58-C_PS_25!D58</f>
        <v>1026</v>
      </c>
      <c r="N58" s="34">
        <f>CASH_jun24!F58-C_PS_25!E58</f>
        <v>1351</v>
      </c>
      <c r="O58" s="34">
        <f>CASH_jun24!G58-C_PS_25!F58</f>
        <v>2030</v>
      </c>
      <c r="P58" s="35">
        <f>CASH_jun24!H58-C_PS_25!G58</f>
        <v>2765</v>
      </c>
    </row>
    <row r="59" spans="1:16" ht="14.25" customHeight="1" thickBot="1" x14ac:dyDescent="0.25">
      <c r="A59" s="60" t="s">
        <v>53</v>
      </c>
      <c r="B59" s="63">
        <v>33217.215609999999</v>
      </c>
      <c r="C59" s="64">
        <v>34565</v>
      </c>
      <c r="D59" s="64">
        <v>36255</v>
      </c>
      <c r="E59" s="64">
        <v>38441</v>
      </c>
      <c r="F59" s="64">
        <v>40428</v>
      </c>
      <c r="G59" s="62">
        <v>42274</v>
      </c>
      <c r="H59" s="23"/>
      <c r="I59" s="189"/>
      <c r="J59" s="258" t="s">
        <v>53</v>
      </c>
      <c r="K59" s="33">
        <f>CASH_jun24!C59-C_PS_25!B59</f>
        <v>0</v>
      </c>
      <c r="L59" s="33">
        <f>CASH_jun24!D59-C_PS_25!C59</f>
        <v>518</v>
      </c>
      <c r="M59" s="34">
        <f>CASH_jun24!E59-C_PS_25!D59</f>
        <v>753</v>
      </c>
      <c r="N59" s="34">
        <f>CASH_jun24!F59-C_PS_25!E59</f>
        <v>613</v>
      </c>
      <c r="O59" s="34">
        <f>CASH_jun24!G59-C_PS_25!F59</f>
        <v>543</v>
      </c>
      <c r="P59" s="35">
        <f>CASH_jun24!H59-C_PS_25!G59</f>
        <v>620</v>
      </c>
    </row>
    <row r="60" spans="1:16" ht="13.5" customHeight="1" x14ac:dyDescent="0.2">
      <c r="A60" s="16" t="s">
        <v>54</v>
      </c>
      <c r="B60" s="174">
        <f t="shared" ref="B60:G60" si="22">B61+B66</f>
        <v>15307132.066190036</v>
      </c>
      <c r="C60" s="68">
        <f t="shared" si="22"/>
        <v>16980427</v>
      </c>
      <c r="D60" s="68">
        <f t="shared" si="22"/>
        <v>18019469</v>
      </c>
      <c r="E60" s="68">
        <f t="shared" ref="E60:F60" si="23">E61+E66</f>
        <v>18857198</v>
      </c>
      <c r="F60" s="68">
        <f t="shared" si="23"/>
        <v>19618908</v>
      </c>
      <c r="G60" s="66">
        <f t="shared" si="22"/>
        <v>19965326</v>
      </c>
      <c r="H60" s="23"/>
      <c r="I60" s="189"/>
      <c r="J60" s="16" t="s">
        <v>54</v>
      </c>
      <c r="K60" s="71">
        <f>K61+K66</f>
        <v>0</v>
      </c>
      <c r="L60" s="71">
        <f>L61+L66</f>
        <v>-31388</v>
      </c>
      <c r="M60" s="71">
        <f t="shared" ref="M60:P60" si="24">M61+M66</f>
        <v>34341</v>
      </c>
      <c r="N60" s="71">
        <f t="shared" si="24"/>
        <v>163231</v>
      </c>
      <c r="O60" s="71">
        <f t="shared" si="24"/>
        <v>341341</v>
      </c>
      <c r="P60" s="72">
        <f t="shared" si="24"/>
        <v>406147</v>
      </c>
    </row>
    <row r="61" spans="1:16" ht="13.5" customHeight="1" x14ac:dyDescent="0.2">
      <c r="A61" s="73" t="s">
        <v>55</v>
      </c>
      <c r="B61" s="176">
        <f t="shared" ref="B61:G61" si="25">B62+B65</f>
        <v>10143930.982450003</v>
      </c>
      <c r="C61" s="45">
        <f t="shared" si="25"/>
        <v>11107270</v>
      </c>
      <c r="D61" s="45">
        <f t="shared" si="25"/>
        <v>11752960</v>
      </c>
      <c r="E61" s="45">
        <f t="shared" ref="E61:F61" si="26">E62+E65</f>
        <v>12279072</v>
      </c>
      <c r="F61" s="45">
        <f t="shared" si="26"/>
        <v>12772953</v>
      </c>
      <c r="G61" s="43">
        <f t="shared" si="25"/>
        <v>13271561</v>
      </c>
      <c r="H61" s="23"/>
      <c r="I61" s="189"/>
      <c r="J61" s="73" t="s">
        <v>55</v>
      </c>
      <c r="K61" s="45">
        <f>K62+K65</f>
        <v>0</v>
      </c>
      <c r="L61" s="45">
        <f t="shared" ref="L61" si="27">L62+L65</f>
        <v>-37633</v>
      </c>
      <c r="M61" s="45">
        <f t="shared" ref="M61:P61" si="28">M62+M65</f>
        <v>6900</v>
      </c>
      <c r="N61" s="45">
        <f t="shared" si="28"/>
        <v>92937</v>
      </c>
      <c r="O61" s="45">
        <f t="shared" si="28"/>
        <v>211025</v>
      </c>
      <c r="P61" s="43">
        <f t="shared" si="28"/>
        <v>252212</v>
      </c>
    </row>
    <row r="62" spans="1:16" s="3" customFormat="1" ht="13.5" customHeight="1" x14ac:dyDescent="0.25">
      <c r="A62" s="29" t="s">
        <v>56</v>
      </c>
      <c r="B62" s="175">
        <f t="shared" ref="B62:G62" si="29">B63+B64</f>
        <v>10143930.982450003</v>
      </c>
      <c r="C62" s="28">
        <f t="shared" si="29"/>
        <v>11107270</v>
      </c>
      <c r="D62" s="28">
        <f t="shared" si="29"/>
        <v>11752960</v>
      </c>
      <c r="E62" s="28">
        <f t="shared" ref="E62:F62" si="30">E63+E64</f>
        <v>12279072</v>
      </c>
      <c r="F62" s="28">
        <f t="shared" si="30"/>
        <v>12772953</v>
      </c>
      <c r="G62" s="26">
        <f t="shared" si="29"/>
        <v>13271561</v>
      </c>
      <c r="H62" s="23"/>
      <c r="I62" s="189"/>
      <c r="J62" s="29" t="s">
        <v>56</v>
      </c>
      <c r="K62" s="28">
        <f t="shared" ref="K62:L62" si="31">K63+K64</f>
        <v>0</v>
      </c>
      <c r="L62" s="28">
        <f t="shared" si="31"/>
        <v>-37633</v>
      </c>
      <c r="M62" s="28">
        <f t="shared" ref="M62:P62" si="32">M63+M64</f>
        <v>6900</v>
      </c>
      <c r="N62" s="28">
        <f t="shared" si="32"/>
        <v>92937</v>
      </c>
      <c r="O62" s="28">
        <f t="shared" si="32"/>
        <v>211025</v>
      </c>
      <c r="P62" s="26">
        <f t="shared" si="32"/>
        <v>252212</v>
      </c>
    </row>
    <row r="63" spans="1:16" s="3" customFormat="1" ht="13.5" customHeight="1" x14ac:dyDescent="0.25">
      <c r="A63" s="29" t="s">
        <v>57</v>
      </c>
      <c r="B63" s="175">
        <v>9895424.0569000021</v>
      </c>
      <c r="C63" s="28">
        <v>10870493</v>
      </c>
      <c r="D63" s="28">
        <v>11533906</v>
      </c>
      <c r="E63" s="28">
        <v>12060563</v>
      </c>
      <c r="F63" s="28">
        <v>12555989</v>
      </c>
      <c r="G63" s="26">
        <v>13055930</v>
      </c>
      <c r="H63" s="23"/>
      <c r="I63" s="189"/>
      <c r="J63" s="29" t="s">
        <v>57</v>
      </c>
      <c r="K63" s="28">
        <f>CASH_jun24!C63-C_PS_25!B63</f>
        <v>0</v>
      </c>
      <c r="L63" s="28">
        <f>CASH_jun24!D63-C_PS_25!C63</f>
        <v>-44447</v>
      </c>
      <c r="M63" s="28">
        <f>CASH_jun24!E63-C_PS_25!D63</f>
        <v>6434</v>
      </c>
      <c r="N63" s="28">
        <f>CASH_jun24!F63-C_PS_25!E63</f>
        <v>91549</v>
      </c>
      <c r="O63" s="28">
        <f>CASH_jun24!G63-C_PS_25!F63</f>
        <v>208514</v>
      </c>
      <c r="P63" s="26">
        <f>CASH_jun24!H63-C_PS_25!G63</f>
        <v>249478</v>
      </c>
    </row>
    <row r="64" spans="1:16" s="3" customFormat="1" ht="13.5" customHeight="1" x14ac:dyDescent="0.25">
      <c r="A64" s="29" t="s">
        <v>58</v>
      </c>
      <c r="B64" s="175">
        <v>248506.92555000001</v>
      </c>
      <c r="C64" s="28">
        <v>236777</v>
      </c>
      <c r="D64" s="28">
        <v>219054</v>
      </c>
      <c r="E64" s="28">
        <v>218509</v>
      </c>
      <c r="F64" s="28">
        <v>216964</v>
      </c>
      <c r="G64" s="26">
        <v>215631</v>
      </c>
      <c r="H64" s="23"/>
      <c r="I64" s="189"/>
      <c r="J64" s="29" t="s">
        <v>58</v>
      </c>
      <c r="K64" s="28">
        <f>CASH_jun24!C64-C_PS_25!B64</f>
        <v>0</v>
      </c>
      <c r="L64" s="28">
        <f>CASH_jun24!D64-C_PS_25!C64</f>
        <v>6814</v>
      </c>
      <c r="M64" s="28">
        <f>CASH_jun24!E64-C_PS_25!D64</f>
        <v>466</v>
      </c>
      <c r="N64" s="28">
        <f>CASH_jun24!F64-C_PS_25!E64</f>
        <v>1388</v>
      </c>
      <c r="O64" s="28">
        <f>CASH_jun24!G64-C_PS_25!F64</f>
        <v>2511</v>
      </c>
      <c r="P64" s="26">
        <f>CASH_jun24!H64-C_PS_25!G64</f>
        <v>2734</v>
      </c>
    </row>
    <row r="65" spans="1:21" s="3" customFormat="1" ht="13.5" customHeight="1" x14ac:dyDescent="0.25">
      <c r="A65" s="29" t="s">
        <v>83</v>
      </c>
      <c r="B65" s="175">
        <v>0</v>
      </c>
      <c r="C65" s="28">
        <v>0</v>
      </c>
      <c r="D65" s="28">
        <v>0</v>
      </c>
      <c r="E65" s="28"/>
      <c r="F65" s="28"/>
      <c r="G65" s="26">
        <v>0</v>
      </c>
      <c r="H65" s="23"/>
      <c r="I65" s="189"/>
      <c r="J65" s="29" t="s">
        <v>83</v>
      </c>
      <c r="K65" s="28">
        <f>CASH_jun24!C65-C_PS_25!B65</f>
        <v>0</v>
      </c>
      <c r="L65" s="28">
        <f>CASH_jun24!D65-C_PS_25!C65</f>
        <v>0</v>
      </c>
      <c r="M65" s="28">
        <f>CASH_jun24!E65-C_PS_25!D65</f>
        <v>0</v>
      </c>
      <c r="N65" s="28">
        <f>CASH_jun24!F65-C_PS_25!E65</f>
        <v>0</v>
      </c>
      <c r="O65" s="28">
        <f>CASH_jun24!G65-C_PS_25!F65</f>
        <v>0</v>
      </c>
      <c r="P65" s="26">
        <f>CASH_jun24!H65-C_PS_25!G65</f>
        <v>0</v>
      </c>
    </row>
    <row r="66" spans="1:21" s="3" customFormat="1" ht="13.5" customHeight="1" x14ac:dyDescent="0.25">
      <c r="A66" s="73" t="s">
        <v>59</v>
      </c>
      <c r="B66" s="176">
        <f t="shared" ref="B66:G66" si="33">B67</f>
        <v>5163201.0837400332</v>
      </c>
      <c r="C66" s="45">
        <f t="shared" si="33"/>
        <v>5873157</v>
      </c>
      <c r="D66" s="45">
        <f t="shared" si="33"/>
        <v>6266509</v>
      </c>
      <c r="E66" s="45">
        <f t="shared" si="33"/>
        <v>6578126</v>
      </c>
      <c r="F66" s="45">
        <f t="shared" si="33"/>
        <v>6845955</v>
      </c>
      <c r="G66" s="43">
        <f t="shared" si="33"/>
        <v>6693765</v>
      </c>
      <c r="H66" s="23"/>
      <c r="I66" s="189"/>
      <c r="J66" s="73" t="s">
        <v>59</v>
      </c>
      <c r="K66" s="45">
        <f t="shared" ref="K66:P66" si="34">K67</f>
        <v>0</v>
      </c>
      <c r="L66" s="45">
        <f t="shared" si="34"/>
        <v>6245</v>
      </c>
      <c r="M66" s="45">
        <f t="shared" si="34"/>
        <v>27441</v>
      </c>
      <c r="N66" s="45">
        <f t="shared" si="34"/>
        <v>70294</v>
      </c>
      <c r="O66" s="45">
        <f t="shared" si="34"/>
        <v>130316</v>
      </c>
      <c r="P66" s="43">
        <f t="shared" si="34"/>
        <v>153935</v>
      </c>
    </row>
    <row r="67" spans="1:21" s="3" customFormat="1" ht="13.5" customHeight="1" x14ac:dyDescent="0.25">
      <c r="A67" s="29" t="s">
        <v>56</v>
      </c>
      <c r="B67" s="175">
        <v>5163201.0837400332</v>
      </c>
      <c r="C67" s="28">
        <v>5873157</v>
      </c>
      <c r="D67" s="28">
        <v>6266509</v>
      </c>
      <c r="E67" s="28">
        <v>6578126</v>
      </c>
      <c r="F67" s="28">
        <v>6845955</v>
      </c>
      <c r="G67" s="26">
        <v>6693765</v>
      </c>
      <c r="H67" s="23"/>
      <c r="I67" s="189"/>
      <c r="J67" s="29" t="s">
        <v>56</v>
      </c>
      <c r="K67" s="28">
        <f>CASH_jun24!C67-C_PS_25!B67</f>
        <v>0</v>
      </c>
      <c r="L67" s="28">
        <f>CASH_jun24!D67-C_PS_25!C67</f>
        <v>6245</v>
      </c>
      <c r="M67" s="28">
        <f>CASH_jun24!E67-C_PS_25!D67</f>
        <v>27441</v>
      </c>
      <c r="N67" s="28">
        <f>CASH_jun24!F67-C_PS_25!E67</f>
        <v>70294</v>
      </c>
      <c r="O67" s="28">
        <f>CASH_jun24!G67-C_PS_25!F67</f>
        <v>130316</v>
      </c>
      <c r="P67" s="26">
        <f>CASH_jun24!H67-C_PS_25!G67</f>
        <v>153935</v>
      </c>
    </row>
    <row r="68" spans="1:21" s="3" customFormat="1" ht="14.25" customHeight="1" thickBot="1" x14ac:dyDescent="0.3">
      <c r="A68" s="77" t="s">
        <v>60</v>
      </c>
      <c r="B68" s="177">
        <v>47174</v>
      </c>
      <c r="C68" s="40">
        <v>45434</v>
      </c>
      <c r="D68" s="40">
        <v>44955</v>
      </c>
      <c r="E68" s="40">
        <v>44779</v>
      </c>
      <c r="F68" s="40">
        <v>42879</v>
      </c>
      <c r="G68" s="54">
        <v>40499</v>
      </c>
      <c r="H68" s="23"/>
      <c r="I68" s="189"/>
      <c r="J68" s="77" t="s">
        <v>60</v>
      </c>
      <c r="K68" s="40">
        <f>CASH_jun24!C68-C_PS_25!B68</f>
        <v>0</v>
      </c>
      <c r="L68" s="40">
        <f>CASH_jun24!D68-C_PS_25!C68</f>
        <v>0</v>
      </c>
      <c r="M68" s="40">
        <f>CASH_jun24!E68-C_PS_25!D68</f>
        <v>1474</v>
      </c>
      <c r="N68" s="40">
        <f>CASH_jun24!F68-C_PS_25!E68</f>
        <v>1416</v>
      </c>
      <c r="O68" s="40">
        <f>CASH_jun24!G68-C_PS_25!F68</f>
        <v>1808</v>
      </c>
      <c r="P68" s="54">
        <f>CASH_jun24!H68-C_PS_25!G68</f>
        <v>2193</v>
      </c>
    </row>
    <row r="69" spans="1:21" s="3" customFormat="1" ht="14.25" customHeight="1" thickBot="1" x14ac:dyDescent="0.3">
      <c r="A69" s="79" t="s">
        <v>61</v>
      </c>
      <c r="B69" s="178">
        <f>B36+B33+B28+B17+B5</f>
        <v>22232078.719409999</v>
      </c>
      <c r="C69" s="83">
        <f>C36+C33+C28+C17+C5</f>
        <v>23549637</v>
      </c>
      <c r="D69" s="83">
        <f>D36+D33+D28+D17+D5</f>
        <v>24984633</v>
      </c>
      <c r="E69" s="83">
        <f t="shared" ref="E69:F69" si="35">E36+E33+E28+E17+E5</f>
        <v>25622410</v>
      </c>
      <c r="F69" s="83">
        <f t="shared" si="35"/>
        <v>26140358</v>
      </c>
      <c r="G69" s="81">
        <f>G36+G33+G28+G17+G5</f>
        <v>26986602</v>
      </c>
      <c r="H69" s="23"/>
      <c r="I69" s="189"/>
      <c r="J69" s="79" t="s">
        <v>61</v>
      </c>
      <c r="K69" s="83">
        <f>+K36+K33+K28+K17+K5</f>
        <v>0</v>
      </c>
      <c r="L69" s="83">
        <f>+L36+L33+L28+L17+L5</f>
        <v>251545</v>
      </c>
      <c r="M69" s="83">
        <f t="shared" ref="M69:P69" si="36">+M36+M33+M28+M17+M5</f>
        <v>331881</v>
      </c>
      <c r="N69" s="83">
        <f t="shared" si="36"/>
        <v>643544</v>
      </c>
      <c r="O69" s="83">
        <f t="shared" si="36"/>
        <v>964393</v>
      </c>
      <c r="P69" s="81">
        <f t="shared" si="36"/>
        <v>1148512</v>
      </c>
      <c r="Q69" s="22"/>
      <c r="R69" s="22"/>
      <c r="S69" s="22"/>
      <c r="T69" s="22"/>
      <c r="U69" s="22"/>
    </row>
    <row r="70" spans="1:21" s="3" customFormat="1" ht="13.5" customHeight="1" x14ac:dyDescent="0.25">
      <c r="A70" s="84" t="s">
        <v>62</v>
      </c>
      <c r="B70" s="238">
        <f>B9+B13+B16+B18+B19+B28+B45+B50+B52+B37+B38+B41+B42+B49</f>
        <v>17384197.178571913</v>
      </c>
      <c r="C70" s="88">
        <f>C9+C13+C16+C18+C19+C28+C45+C50+C52+C37+C38+C41+C42+C49+C40</f>
        <v>18666942</v>
      </c>
      <c r="D70" s="88">
        <f t="shared" ref="D70:G70" si="37">D9+D13+D16+D18+D19+D28+D45+D50+D52+D37+D38+D41+D42+D49+D40</f>
        <v>19919601</v>
      </c>
      <c r="E70" s="88">
        <f t="shared" ref="E70:F70" si="38">E9+E13+E16+E18+E19+E28+E45+E50+E52+E37+E38+E41+E42+E49+E40</f>
        <v>20141366</v>
      </c>
      <c r="F70" s="88">
        <f t="shared" si="38"/>
        <v>20414472</v>
      </c>
      <c r="G70" s="86">
        <f t="shared" si="37"/>
        <v>20945260</v>
      </c>
      <c r="H70" s="23"/>
      <c r="I70" s="189"/>
      <c r="J70" s="84" t="s">
        <v>62</v>
      </c>
      <c r="K70" s="88">
        <f>CASH_jun24!C70-C_PS_25!B70</f>
        <v>0</v>
      </c>
      <c r="L70" s="88">
        <f>CASH_jun24!D70-C_PS_25!C70</f>
        <v>297944</v>
      </c>
      <c r="M70" s="88">
        <f>CASH_jun24!E70-C_PS_25!D70</f>
        <v>342204</v>
      </c>
      <c r="N70" s="88">
        <f>CASH_jun24!F70-C_PS_25!E70</f>
        <v>503738</v>
      </c>
      <c r="O70" s="88">
        <f>CASH_jun24!G70-C_PS_25!F70</f>
        <v>763750</v>
      </c>
      <c r="P70" s="86">
        <f>CASH_jun24!H70-C_PS_25!G70</f>
        <v>923647</v>
      </c>
      <c r="Q70" s="22"/>
      <c r="R70" s="22"/>
      <c r="S70" s="22"/>
      <c r="T70" s="22"/>
      <c r="U70" s="22"/>
    </row>
    <row r="71" spans="1:21" s="3" customFormat="1" ht="13.5" customHeight="1" x14ac:dyDescent="0.25">
      <c r="A71" s="84" t="s">
        <v>63</v>
      </c>
      <c r="B71" s="238">
        <f t="shared" ref="B71:G71" si="39">+B55</f>
        <v>33217.215609999999</v>
      </c>
      <c r="C71" s="88">
        <f t="shared" si="39"/>
        <v>34565</v>
      </c>
      <c r="D71" s="88">
        <f t="shared" si="39"/>
        <v>36255</v>
      </c>
      <c r="E71" s="88">
        <f t="shared" ref="E71:F71" si="40">+E55</f>
        <v>38441</v>
      </c>
      <c r="F71" s="88">
        <f t="shared" si="40"/>
        <v>40428</v>
      </c>
      <c r="G71" s="86">
        <f t="shared" si="39"/>
        <v>42274</v>
      </c>
      <c r="H71" s="23"/>
      <c r="I71" s="189"/>
      <c r="J71" s="84" t="s">
        <v>63</v>
      </c>
      <c r="K71" s="88">
        <f>CASH_jun24!C71-C_PS_25!B71</f>
        <v>0</v>
      </c>
      <c r="L71" s="88">
        <f>CASH_jun24!D71-C_PS_25!C71</f>
        <v>518</v>
      </c>
      <c r="M71" s="88">
        <f>CASH_jun24!E71-C_PS_25!D71</f>
        <v>753</v>
      </c>
      <c r="N71" s="88">
        <f>CASH_jun24!F71-C_PS_25!E71</f>
        <v>613</v>
      </c>
      <c r="O71" s="88">
        <f>CASH_jun24!G71-C_PS_25!F71</f>
        <v>543</v>
      </c>
      <c r="P71" s="86">
        <f>CASH_jun24!H71-C_PS_25!G71</f>
        <v>620</v>
      </c>
      <c r="Q71" s="22"/>
      <c r="R71" s="22"/>
      <c r="S71" s="22"/>
      <c r="T71" s="22"/>
      <c r="U71" s="22"/>
    </row>
    <row r="72" spans="1:21" s="3" customFormat="1" ht="13.5" customHeight="1" x14ac:dyDescent="0.25">
      <c r="A72" s="24" t="s">
        <v>64</v>
      </c>
      <c r="B72" s="175">
        <f>B40+B39-B71+B55</f>
        <v>99118.360539999965</v>
      </c>
      <c r="C72" s="28">
        <v>0</v>
      </c>
      <c r="D72" s="28">
        <v>0</v>
      </c>
      <c r="E72" s="28">
        <v>0</v>
      </c>
      <c r="F72" s="28">
        <v>0</v>
      </c>
      <c r="G72" s="26">
        <v>0</v>
      </c>
      <c r="H72" s="23"/>
      <c r="I72" s="189"/>
      <c r="J72" s="24" t="s">
        <v>64</v>
      </c>
      <c r="K72" s="88">
        <f>CASH_jun24!C72-C_PS_25!B72</f>
        <v>0</v>
      </c>
      <c r="L72" s="88">
        <f>CASH_jun24!D72-C_PS_25!C72</f>
        <v>0</v>
      </c>
      <c r="M72" s="88">
        <f>CASH_jun24!E72-C_PS_25!D72</f>
        <v>0</v>
      </c>
      <c r="N72" s="88">
        <f>CASH_jun24!F72-C_PS_25!E72</f>
        <v>0</v>
      </c>
      <c r="O72" s="88">
        <f>CASH_jun24!G72-C_PS_25!F72</f>
        <v>0</v>
      </c>
      <c r="P72" s="86">
        <f>CASH_jun24!H72-C_PS_25!G72</f>
        <v>0</v>
      </c>
      <c r="Q72" s="22"/>
      <c r="R72" s="22"/>
      <c r="S72" s="22"/>
      <c r="T72" s="22"/>
      <c r="U72" s="22"/>
    </row>
    <row r="73" spans="1:21" s="3" customFormat="1" ht="13.5" customHeight="1" x14ac:dyDescent="0.25">
      <c r="A73" s="24" t="s">
        <v>65</v>
      </c>
      <c r="B73" s="175">
        <f>B10+B34+B35+B46+B53+B14</f>
        <v>3485712.1229096581</v>
      </c>
      <c r="C73" s="28">
        <f>C10+C34+C35+C46+C53+C14</f>
        <v>3662438</v>
      </c>
      <c r="D73" s="28">
        <f>D10+D34+D35+D46+D53+D14</f>
        <v>3806509</v>
      </c>
      <c r="E73" s="28">
        <f t="shared" ref="E73:F73" si="41">E10+E34+E35+E46+E53+E14</f>
        <v>4103647</v>
      </c>
      <c r="F73" s="28">
        <f t="shared" si="41"/>
        <v>4280852</v>
      </c>
      <c r="G73" s="26">
        <f>G10+G34+G35+G46+G53+G14</f>
        <v>4506739</v>
      </c>
      <c r="H73" s="23"/>
      <c r="I73" s="189"/>
      <c r="J73" s="24" t="s">
        <v>65</v>
      </c>
      <c r="K73" s="88">
        <f>CASH_jun24!C73-C_PS_25!B73</f>
        <v>0</v>
      </c>
      <c r="L73" s="88">
        <f>CASH_jun24!D73-C_PS_25!C73</f>
        <v>-30577</v>
      </c>
      <c r="M73" s="88">
        <f>CASH_jun24!E73-C_PS_25!D73</f>
        <v>-5447</v>
      </c>
      <c r="N73" s="88">
        <f>CASH_jun24!F73-C_PS_25!E73</f>
        <v>100807</v>
      </c>
      <c r="O73" s="88">
        <f>CASH_jun24!G73-C_PS_25!F73</f>
        <v>142804</v>
      </c>
      <c r="P73" s="86">
        <f>CASH_jun24!H73-C_PS_25!G73</f>
        <v>159285</v>
      </c>
      <c r="Q73" s="22"/>
      <c r="R73" s="22"/>
      <c r="S73" s="22"/>
      <c r="T73" s="22"/>
      <c r="U73" s="22"/>
    </row>
    <row r="74" spans="1:21" s="3" customFormat="1" ht="13.5" customHeight="1" x14ac:dyDescent="0.25">
      <c r="A74" s="24" t="s">
        <v>66</v>
      </c>
      <c r="B74" s="175">
        <f>B11+B54+B15</f>
        <v>1154414.514378425</v>
      </c>
      <c r="C74" s="28">
        <f t="shared" ref="C74:G74" si="42">C11+C54+C15</f>
        <v>1153505</v>
      </c>
      <c r="D74" s="28">
        <f t="shared" si="42"/>
        <v>1205122</v>
      </c>
      <c r="E74" s="28">
        <f t="shared" ref="E74:F74" si="43">E11+E54+E15</f>
        <v>1321226</v>
      </c>
      <c r="F74" s="28">
        <f t="shared" si="43"/>
        <v>1386352</v>
      </c>
      <c r="G74" s="26">
        <f t="shared" si="42"/>
        <v>1473390</v>
      </c>
      <c r="H74" s="23"/>
      <c r="I74" s="189"/>
      <c r="J74" s="24" t="s">
        <v>66</v>
      </c>
      <c r="K74" s="88">
        <f>CASH_jun24!C74-C_PS_25!B74</f>
        <v>0</v>
      </c>
      <c r="L74" s="88">
        <f>CASH_jun24!D74-C_PS_25!C74</f>
        <v>-16861</v>
      </c>
      <c r="M74" s="88">
        <f>CASH_jun24!E74-C_PS_25!D74</f>
        <v>-5658</v>
      </c>
      <c r="N74" s="88">
        <f>CASH_jun24!F74-C_PS_25!E74</f>
        <v>38435</v>
      </c>
      <c r="O74" s="88">
        <f>CASH_jun24!G74-C_PS_25!F74</f>
        <v>57307</v>
      </c>
      <c r="P74" s="86">
        <f>CASH_jun24!H74-C_PS_25!G74</f>
        <v>65013</v>
      </c>
      <c r="Q74" s="22"/>
      <c r="R74" s="22"/>
      <c r="S74" s="22"/>
      <c r="T74" s="22"/>
      <c r="U74" s="22"/>
    </row>
    <row r="75" spans="1:21" ht="13.5" customHeight="1" x14ac:dyDescent="0.2">
      <c r="A75" s="24" t="s">
        <v>67</v>
      </c>
      <c r="B75" s="175">
        <f>B43</f>
        <v>44589.589529999997</v>
      </c>
      <c r="C75" s="28">
        <f>C43</f>
        <v>1000</v>
      </c>
      <c r="D75" s="28">
        <f>D43</f>
        <v>0</v>
      </c>
      <c r="E75" s="28">
        <f t="shared" ref="E75:F75" si="44">E43</f>
        <v>0</v>
      </c>
      <c r="F75" s="28">
        <f t="shared" si="44"/>
        <v>0</v>
      </c>
      <c r="G75" s="26">
        <f>G43</f>
        <v>0</v>
      </c>
      <c r="H75" s="23"/>
      <c r="I75" s="189"/>
      <c r="J75" s="24" t="s">
        <v>67</v>
      </c>
      <c r="K75" s="88">
        <f>CASH_jun24!C75-C_PS_25!B75</f>
        <v>0</v>
      </c>
      <c r="L75" s="88">
        <f>CASH_jun24!D75-C_PS_25!C75</f>
        <v>350</v>
      </c>
      <c r="M75" s="88">
        <f>CASH_jun24!E75-C_PS_25!D75</f>
        <v>0</v>
      </c>
      <c r="N75" s="88">
        <f>CASH_jun24!F75-C_PS_25!E75</f>
        <v>0</v>
      </c>
      <c r="O75" s="88">
        <f>CASH_jun24!G75-C_PS_25!F75</f>
        <v>0</v>
      </c>
      <c r="P75" s="86">
        <f>CASH_jun24!H75-C_PS_25!G75</f>
        <v>0</v>
      </c>
      <c r="Q75" s="22"/>
      <c r="R75" s="22"/>
      <c r="S75" s="22"/>
      <c r="T75" s="22"/>
      <c r="U75" s="22"/>
    </row>
    <row r="76" spans="1:21" ht="13.5" customHeight="1" x14ac:dyDescent="0.2">
      <c r="A76" s="24" t="s">
        <v>68</v>
      </c>
      <c r="B76" s="175">
        <f t="shared" ref="B76:G76" si="45">B47+B48</f>
        <v>30829.737870000001</v>
      </c>
      <c r="C76" s="28">
        <f t="shared" si="45"/>
        <v>31187</v>
      </c>
      <c r="D76" s="28">
        <f t="shared" si="45"/>
        <v>17146</v>
      </c>
      <c r="E76" s="28">
        <f t="shared" ref="E76:F76" si="46">E47+E48</f>
        <v>17730</v>
      </c>
      <c r="F76" s="28">
        <f t="shared" si="46"/>
        <v>18254</v>
      </c>
      <c r="G76" s="26">
        <f t="shared" si="45"/>
        <v>18939</v>
      </c>
      <c r="H76" s="23"/>
      <c r="I76" s="189"/>
      <c r="J76" s="24" t="s">
        <v>68</v>
      </c>
      <c r="K76" s="88">
        <f>CASH_jun24!C76-C_PS_25!B76</f>
        <v>0</v>
      </c>
      <c r="L76" s="88">
        <f>CASH_jun24!D76-C_PS_25!C76</f>
        <v>171</v>
      </c>
      <c r="M76" s="88">
        <f>CASH_jun24!E76-C_PS_25!D76</f>
        <v>29</v>
      </c>
      <c r="N76" s="88">
        <f>CASH_jun24!F76-C_PS_25!E76</f>
        <v>-49</v>
      </c>
      <c r="O76" s="88">
        <f>CASH_jun24!G76-C_PS_25!F76</f>
        <v>-11</v>
      </c>
      <c r="P76" s="86">
        <f>CASH_jun24!H76-C_PS_25!G76</f>
        <v>-53</v>
      </c>
      <c r="Q76" s="22"/>
      <c r="R76" s="22"/>
      <c r="S76" s="22"/>
      <c r="T76" s="22"/>
      <c r="U76" s="22"/>
    </row>
    <row r="77" spans="1:21" ht="14.25" customHeight="1" thickBot="1" x14ac:dyDescent="0.25">
      <c r="A77" s="89" t="s">
        <v>69</v>
      </c>
      <c r="B77" s="250">
        <f t="shared" ref="B77:G77" si="47">B60</f>
        <v>15307132.066190036</v>
      </c>
      <c r="C77" s="92">
        <f t="shared" si="47"/>
        <v>16980427</v>
      </c>
      <c r="D77" s="92">
        <f t="shared" si="47"/>
        <v>18019469</v>
      </c>
      <c r="E77" s="92">
        <f t="shared" ref="E77:F77" si="48">E60</f>
        <v>18857198</v>
      </c>
      <c r="F77" s="92">
        <f t="shared" si="48"/>
        <v>19618908</v>
      </c>
      <c r="G77" s="90">
        <f t="shared" si="47"/>
        <v>19965326</v>
      </c>
      <c r="H77" s="23"/>
      <c r="I77" s="189"/>
      <c r="J77" s="89" t="s">
        <v>69</v>
      </c>
      <c r="K77" s="92">
        <f>CASH_jun24!C77-C_PS_25!B77</f>
        <v>0</v>
      </c>
      <c r="L77" s="92">
        <f>CASH_jun24!D77-C_PS_25!C77</f>
        <v>-31388</v>
      </c>
      <c r="M77" s="92">
        <f>CASH_jun24!E77-C_PS_25!D77</f>
        <v>34341</v>
      </c>
      <c r="N77" s="92">
        <f>CASH_jun24!F77-C_PS_25!E77</f>
        <v>163231</v>
      </c>
      <c r="O77" s="92">
        <f>CASH_jun24!G77-C_PS_25!F77</f>
        <v>341341</v>
      </c>
      <c r="P77" s="90">
        <f>CASH_jun24!H77-C_PS_25!G77</f>
        <v>406147</v>
      </c>
      <c r="Q77" s="22"/>
      <c r="R77" s="22"/>
      <c r="S77" s="22"/>
      <c r="T77" s="22"/>
      <c r="U77" s="22"/>
    </row>
    <row r="78" spans="1:21" ht="14.25" customHeight="1" thickBot="1" x14ac:dyDescent="0.25">
      <c r="A78" s="94" t="s">
        <v>70</v>
      </c>
      <c r="B78" s="251">
        <f t="shared" ref="B78:G78" si="49">B69+B77</f>
        <v>37539210.785600036</v>
      </c>
      <c r="C78" s="244">
        <f t="shared" si="49"/>
        <v>40530064</v>
      </c>
      <c r="D78" s="244">
        <f t="shared" si="49"/>
        <v>43004102</v>
      </c>
      <c r="E78" s="244">
        <f t="shared" ref="E78:F78" si="50">E69+E77</f>
        <v>44479608</v>
      </c>
      <c r="F78" s="244">
        <f t="shared" si="50"/>
        <v>45759266</v>
      </c>
      <c r="G78" s="95">
        <f t="shared" si="49"/>
        <v>46951928</v>
      </c>
      <c r="H78" s="23"/>
      <c r="I78" s="189"/>
      <c r="J78" s="94" t="s">
        <v>70</v>
      </c>
      <c r="K78" s="83">
        <f t="shared" ref="K78:L78" si="51">+K77+K69</f>
        <v>0</v>
      </c>
      <c r="L78" s="83">
        <f t="shared" si="51"/>
        <v>220157</v>
      </c>
      <c r="M78" s="83">
        <f t="shared" ref="M78:P78" si="52">+M77+M69</f>
        <v>366222</v>
      </c>
      <c r="N78" s="83">
        <f t="shared" si="52"/>
        <v>806775</v>
      </c>
      <c r="O78" s="83">
        <f t="shared" si="52"/>
        <v>1305734</v>
      </c>
      <c r="P78" s="81">
        <f t="shared" si="52"/>
        <v>1554659</v>
      </c>
      <c r="Q78" s="22"/>
      <c r="R78" s="22"/>
      <c r="S78" s="22"/>
      <c r="T78" s="22"/>
      <c r="U78" s="22"/>
    </row>
    <row r="79" spans="1:21" ht="17.25" customHeight="1" thickBot="1" x14ac:dyDescent="0.35">
      <c r="A79" s="125"/>
      <c r="B79" s="234"/>
      <c r="C79" s="234"/>
      <c r="D79" s="234"/>
      <c r="E79" s="234"/>
      <c r="F79" s="234"/>
      <c r="G79" s="234"/>
      <c r="H79" s="23"/>
      <c r="I79" s="22"/>
      <c r="J79" s="97"/>
      <c r="K79" s="226"/>
      <c r="L79" s="226"/>
      <c r="M79" s="226"/>
      <c r="N79" s="226"/>
      <c r="O79" s="226"/>
      <c r="P79" s="226"/>
    </row>
    <row r="80" spans="1:21" ht="14.25" customHeight="1" thickBot="1" x14ac:dyDescent="0.25">
      <c r="A80" s="182" t="s">
        <v>84</v>
      </c>
      <c r="B80" s="134">
        <v>1149277</v>
      </c>
      <c r="C80" s="135">
        <v>958056</v>
      </c>
      <c r="D80" s="135">
        <v>1056497</v>
      </c>
      <c r="E80" s="135">
        <v>1140496</v>
      </c>
      <c r="F80" s="135">
        <v>1178232</v>
      </c>
      <c r="G80" s="132">
        <v>1245138</v>
      </c>
      <c r="H80" s="23"/>
      <c r="I80" s="189"/>
      <c r="J80" s="105" t="s">
        <v>74</v>
      </c>
      <c r="K80" s="136">
        <f>CASH_jun24!C80-C_PS_25!B80</f>
        <v>0</v>
      </c>
      <c r="L80" s="136">
        <f>CASH_jun24!D80-C_PS_25!C80</f>
        <v>28508</v>
      </c>
      <c r="M80" s="136">
        <f>CASH_jun24!E80-C_PS_25!D80</f>
        <v>36724</v>
      </c>
      <c r="N80" s="136">
        <f>CASH_jun24!F80-C_PS_25!E80</f>
        <v>45624</v>
      </c>
      <c r="O80" s="136">
        <f>CASH_jun24!G80-C_PS_25!F80</f>
        <v>57830</v>
      </c>
      <c r="P80" s="136">
        <f>CASH_jun24!H80-C_PS_25!G80</f>
        <v>64735</v>
      </c>
    </row>
    <row r="81" spans="2:16" ht="13.5" x14ac:dyDescent="0.25">
      <c r="B81" s="169"/>
      <c r="C81" s="169"/>
      <c r="D81" s="169"/>
      <c r="E81" s="169"/>
      <c r="F81" s="169"/>
      <c r="G81" s="169"/>
      <c r="K81" s="138"/>
      <c r="L81" s="138"/>
      <c r="M81" s="138"/>
      <c r="N81" s="138"/>
      <c r="O81" s="138"/>
      <c r="P81" s="138"/>
    </row>
    <row r="82" spans="2:16" ht="13.5" x14ac:dyDescent="0.25">
      <c r="B82" s="137"/>
      <c r="C82" s="137"/>
      <c r="D82" s="137"/>
      <c r="E82" s="137"/>
      <c r="F82" s="137"/>
      <c r="G82" s="137"/>
      <c r="K82" s="138"/>
      <c r="L82" s="138"/>
      <c r="M82" s="138"/>
      <c r="N82" s="138"/>
      <c r="O82" s="138"/>
      <c r="P82" s="138"/>
    </row>
    <row r="83" spans="2:16" x14ac:dyDescent="0.2">
      <c r="B83" s="169"/>
      <c r="C83" s="169"/>
      <c r="D83" s="169"/>
      <c r="E83" s="169"/>
      <c r="F83" s="169"/>
      <c r="G83" s="169"/>
      <c r="H83" s="137"/>
      <c r="I83" s="137"/>
      <c r="J83" s="137"/>
      <c r="K83" s="137"/>
      <c r="L83" s="137"/>
      <c r="M83" s="137"/>
      <c r="N83" s="137"/>
      <c r="O83" s="137"/>
      <c r="P83" s="137"/>
    </row>
    <row r="84" spans="2:16" ht="13.5" x14ac:dyDescent="0.25">
      <c r="B84" s="169"/>
      <c r="C84" s="169"/>
      <c r="D84" s="169"/>
      <c r="E84" s="169"/>
      <c r="F84" s="169"/>
      <c r="G84" s="169"/>
      <c r="K84" s="138"/>
      <c r="L84" s="137"/>
      <c r="M84" s="137"/>
      <c r="N84" s="137"/>
      <c r="O84" s="137"/>
      <c r="P84" s="137"/>
    </row>
    <row r="85" spans="2:16" ht="13.5" x14ac:dyDescent="0.25">
      <c r="B85" s="169"/>
      <c r="C85" s="169"/>
      <c r="D85" s="169"/>
      <c r="E85" s="169"/>
      <c r="F85" s="169"/>
      <c r="G85" s="169"/>
      <c r="K85" s="138"/>
      <c r="L85" s="137"/>
      <c r="M85" s="137"/>
      <c r="N85" s="137"/>
      <c r="O85" s="137"/>
      <c r="P85" s="137"/>
    </row>
    <row r="86" spans="2:16" ht="13.5" x14ac:dyDescent="0.25">
      <c r="B86" s="169"/>
      <c r="C86" s="169"/>
      <c r="D86" s="169"/>
      <c r="E86" s="169"/>
      <c r="F86" s="169"/>
      <c r="G86" s="169"/>
      <c r="K86" s="138"/>
      <c r="L86" s="137"/>
      <c r="M86" s="137"/>
      <c r="N86" s="137"/>
      <c r="O86" s="137"/>
      <c r="P86" s="137"/>
    </row>
    <row r="87" spans="2:16" ht="13.5" x14ac:dyDescent="0.25">
      <c r="B87" s="169"/>
      <c r="C87" s="169"/>
      <c r="D87" s="169"/>
      <c r="E87" s="169"/>
      <c r="F87" s="169"/>
      <c r="G87" s="169"/>
      <c r="K87" s="138"/>
      <c r="L87" s="137"/>
      <c r="M87" s="137"/>
      <c r="N87" s="137"/>
      <c r="O87" s="137"/>
      <c r="P87" s="137"/>
    </row>
    <row r="88" spans="2:16" ht="13.5" x14ac:dyDescent="0.25">
      <c r="B88" s="169"/>
      <c r="C88" s="169"/>
      <c r="D88" s="169"/>
      <c r="E88" s="169"/>
      <c r="F88" s="169"/>
      <c r="G88" s="169"/>
      <c r="K88" s="138"/>
      <c r="L88" s="137"/>
      <c r="M88" s="137"/>
      <c r="N88" s="137"/>
      <c r="O88" s="137"/>
      <c r="P88" s="137"/>
    </row>
    <row r="89" spans="2:16" ht="13.5" x14ac:dyDescent="0.25">
      <c r="B89" s="169"/>
      <c r="C89" s="169"/>
      <c r="D89" s="169"/>
      <c r="E89" s="169"/>
      <c r="F89" s="169"/>
      <c r="G89" s="169"/>
      <c r="K89" s="138"/>
      <c r="L89" s="137"/>
      <c r="M89" s="137"/>
      <c r="N89" s="137"/>
      <c r="O89" s="137"/>
      <c r="P89" s="137"/>
    </row>
    <row r="90" spans="2:16" x14ac:dyDescent="0.2">
      <c r="B90" s="169"/>
      <c r="C90" s="169"/>
      <c r="D90" s="169"/>
      <c r="E90" s="169"/>
      <c r="F90" s="169"/>
      <c r="G90" s="169"/>
      <c r="L90" s="137"/>
      <c r="M90" s="137"/>
      <c r="N90" s="137"/>
      <c r="O90" s="137"/>
      <c r="P90" s="137"/>
    </row>
    <row r="91" spans="2:16" x14ac:dyDescent="0.2">
      <c r="B91" s="169"/>
      <c r="C91" s="169"/>
      <c r="D91" s="169"/>
      <c r="E91" s="169"/>
      <c r="F91" s="169"/>
      <c r="G91" s="169"/>
      <c r="L91" s="137"/>
      <c r="M91" s="137"/>
      <c r="N91" s="137"/>
      <c r="O91" s="137"/>
      <c r="P91" s="137"/>
    </row>
    <row r="92" spans="2:16" x14ac:dyDescent="0.2">
      <c r="B92" s="169"/>
      <c r="C92" s="169"/>
      <c r="D92" s="169"/>
      <c r="E92" s="169"/>
      <c r="F92" s="169"/>
      <c r="G92" s="169"/>
      <c r="L92" s="137"/>
      <c r="M92" s="137"/>
      <c r="N92" s="137"/>
      <c r="O92" s="137"/>
      <c r="P92" s="137"/>
    </row>
  </sheetData>
  <mergeCells count="2">
    <mergeCell ref="B3:G3"/>
    <mergeCell ref="K3:P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85"/>
  <sheetViews>
    <sheetView showGridLines="0" zoomScaleNormal="100" workbookViewId="0">
      <pane xSplit="1" ySplit="4" topLeftCell="B66" activePane="bottomRight" state="frozen"/>
      <selection activeCell="H96" sqref="H96"/>
      <selection pane="topRight" activeCell="H96" sqref="H96"/>
      <selection pane="bottomLeft" activeCell="H96" sqref="H96"/>
      <selection pane="bottomRight" activeCell="H96" sqref="H96"/>
    </sheetView>
  </sheetViews>
  <sheetFormatPr defaultColWidth="9.140625" defaultRowHeight="13.5" customHeight="1" x14ac:dyDescent="0.2"/>
  <cols>
    <col min="1" max="1" width="43.5703125" style="1" customWidth="1"/>
    <col min="2" max="5" width="12.5703125" style="2" customWidth="1"/>
    <col min="6" max="6" width="10.28515625" style="1" customWidth="1"/>
    <col min="7" max="7" width="6.7109375" style="1" customWidth="1"/>
    <col min="8" max="8" width="47.85546875" style="1" customWidth="1"/>
    <col min="9" max="13" width="12.5703125" style="1" customWidth="1"/>
    <col min="14" max="14" width="9.140625" style="1" customWidth="1"/>
    <col min="15" max="16384" width="9.140625" style="1"/>
  </cols>
  <sheetData>
    <row r="1" spans="1:22" ht="15.75" customHeight="1" x14ac:dyDescent="0.25">
      <c r="A1" s="4" t="s">
        <v>92</v>
      </c>
      <c r="B1" s="5"/>
      <c r="C1" s="5"/>
      <c r="D1" s="5"/>
      <c r="E1" s="5"/>
      <c r="H1" s="4" t="s">
        <v>87</v>
      </c>
    </row>
    <row r="2" spans="1:22" ht="14.25" customHeight="1" thickBot="1" x14ac:dyDescent="0.3">
      <c r="A2" s="6" t="s">
        <v>0</v>
      </c>
      <c r="B2" s="7"/>
      <c r="C2" s="7"/>
      <c r="D2" s="7"/>
      <c r="E2" s="7"/>
      <c r="H2" s="6" t="s">
        <v>0</v>
      </c>
    </row>
    <row r="3" spans="1:22" ht="13.5" customHeight="1" x14ac:dyDescent="0.2">
      <c r="A3" s="259" t="s">
        <v>1</v>
      </c>
      <c r="B3" s="378" t="s">
        <v>4</v>
      </c>
      <c r="C3" s="373"/>
      <c r="D3" s="373"/>
      <c r="E3" s="374"/>
      <c r="H3" s="11" t="s">
        <v>1</v>
      </c>
      <c r="I3" s="379" t="s">
        <v>4</v>
      </c>
      <c r="J3" s="370"/>
      <c r="K3" s="370"/>
      <c r="L3" s="371"/>
    </row>
    <row r="4" spans="1:22" ht="14.25" customHeight="1" thickBot="1" x14ac:dyDescent="0.25">
      <c r="A4" s="260"/>
      <c r="B4" s="15">
        <v>2023</v>
      </c>
      <c r="C4" s="15">
        <v>2024</v>
      </c>
      <c r="D4" s="15">
        <v>2025</v>
      </c>
      <c r="E4" s="14">
        <v>2026</v>
      </c>
      <c r="H4" s="12"/>
      <c r="I4" s="15">
        <v>2023</v>
      </c>
      <c r="J4" s="15">
        <v>2024</v>
      </c>
      <c r="K4" s="15">
        <v>2025</v>
      </c>
      <c r="L4" s="14">
        <v>2026</v>
      </c>
    </row>
    <row r="5" spans="1:22" ht="13.5" customHeight="1" x14ac:dyDescent="0.2">
      <c r="A5" s="261" t="s">
        <v>5</v>
      </c>
      <c r="B5" s="20">
        <f t="shared" ref="B5:E5" si="0">B6+B12+B16</f>
        <v>9308854</v>
      </c>
      <c r="C5" s="20">
        <f t="shared" si="0"/>
        <v>9735271</v>
      </c>
      <c r="D5" s="20">
        <f t="shared" si="0"/>
        <v>10275792</v>
      </c>
      <c r="E5" s="18">
        <f t="shared" si="0"/>
        <v>10794319</v>
      </c>
      <c r="F5" s="21"/>
      <c r="H5" s="16" t="s">
        <v>5</v>
      </c>
      <c r="I5" s="20">
        <f t="shared" ref="I5:L5" si="1">I6+I12+I16</f>
        <v>183947.33160999999</v>
      </c>
      <c r="J5" s="20">
        <f t="shared" si="1"/>
        <v>316470</v>
      </c>
      <c r="K5" s="20">
        <f t="shared" si="1"/>
        <v>502457</v>
      </c>
      <c r="L5" s="18">
        <f t="shared" si="1"/>
        <v>512613</v>
      </c>
      <c r="M5" s="22"/>
      <c r="N5" s="23"/>
      <c r="O5" s="23"/>
      <c r="P5" s="23"/>
      <c r="Q5" s="23"/>
      <c r="R5" s="23"/>
      <c r="S5" s="23"/>
      <c r="T5" s="23"/>
      <c r="U5" s="23"/>
      <c r="V5" s="23"/>
    </row>
    <row r="6" spans="1:22" ht="13.5" customHeight="1" x14ac:dyDescent="0.2">
      <c r="A6" s="262" t="s">
        <v>6</v>
      </c>
      <c r="B6" s="28">
        <f t="shared" ref="B6:E6" si="2">B7+B8</f>
        <v>4618197</v>
      </c>
      <c r="C6" s="28">
        <f t="shared" si="2"/>
        <v>4802550</v>
      </c>
      <c r="D6" s="28">
        <f t="shared" si="2"/>
        <v>5144394</v>
      </c>
      <c r="E6" s="26">
        <f t="shared" si="2"/>
        <v>5404510</v>
      </c>
      <c r="F6" s="21"/>
      <c r="H6" s="24" t="s">
        <v>7</v>
      </c>
      <c r="I6" s="28">
        <f t="shared" ref="I6:L6" si="3">I7+I8</f>
        <v>54030</v>
      </c>
      <c r="J6" s="28">
        <f t="shared" si="3"/>
        <v>-31154</v>
      </c>
      <c r="K6" s="28">
        <f t="shared" si="3"/>
        <v>61661</v>
      </c>
      <c r="L6" s="26">
        <f t="shared" si="3"/>
        <v>117232</v>
      </c>
      <c r="M6" s="22"/>
      <c r="N6" s="23"/>
      <c r="O6" s="23"/>
      <c r="P6" s="23"/>
      <c r="Q6" s="23"/>
      <c r="R6" s="23"/>
      <c r="S6" s="23"/>
      <c r="T6" s="23"/>
      <c r="U6" s="23"/>
      <c r="V6" s="23"/>
    </row>
    <row r="7" spans="1:22" ht="13.5" customHeight="1" x14ac:dyDescent="0.2">
      <c r="A7" s="263" t="s">
        <v>8</v>
      </c>
      <c r="B7" s="33">
        <v>4433291</v>
      </c>
      <c r="C7" s="33">
        <v>4604598</v>
      </c>
      <c r="D7" s="34">
        <v>4936104</v>
      </c>
      <c r="E7" s="35">
        <v>5183935</v>
      </c>
      <c r="F7" s="21"/>
      <c r="H7" s="29" t="s">
        <v>8</v>
      </c>
      <c r="I7" s="33">
        <f>ESA2010_jun24!C7-A_RVS_24_26!B7</f>
        <v>75562</v>
      </c>
      <c r="J7" s="33">
        <f>ESA2010_jun24!D7-A_RVS_24_26!C7</f>
        <v>-13053</v>
      </c>
      <c r="K7" s="33">
        <f>ESA2010_jun24!E7-A_RVS_24_26!D7</f>
        <v>56660</v>
      </c>
      <c r="L7" s="26">
        <f>ESA2010_jun24!F7-A_RVS_24_26!E7</f>
        <v>115131</v>
      </c>
      <c r="M7" s="22"/>
      <c r="N7" s="23"/>
      <c r="O7" s="23"/>
      <c r="P7" s="23"/>
      <c r="Q7" s="23"/>
      <c r="R7" s="23"/>
      <c r="S7" s="23"/>
      <c r="T7" s="23"/>
      <c r="U7" s="23"/>
      <c r="V7" s="23"/>
    </row>
    <row r="8" spans="1:22" ht="13.5" customHeight="1" x14ac:dyDescent="0.2">
      <c r="A8" s="263" t="s">
        <v>9</v>
      </c>
      <c r="B8" s="33">
        <v>184906</v>
      </c>
      <c r="C8" s="33">
        <v>197952</v>
      </c>
      <c r="D8" s="34">
        <v>208290</v>
      </c>
      <c r="E8" s="35">
        <v>220575</v>
      </c>
      <c r="F8" s="21"/>
      <c r="H8" s="29" t="s">
        <v>9</v>
      </c>
      <c r="I8" s="33">
        <f>ESA2010_jun24!C8-A_RVS_24_26!B8</f>
        <v>-21532</v>
      </c>
      <c r="J8" s="33">
        <f>ESA2010_jun24!D8-A_RVS_24_26!C8</f>
        <v>-18101</v>
      </c>
      <c r="K8" s="33">
        <f>ESA2010_jun24!E8-A_RVS_24_26!D8</f>
        <v>5001</v>
      </c>
      <c r="L8" s="26">
        <f>ESA2010_jun24!F8-A_RVS_24_26!E8</f>
        <v>2101</v>
      </c>
      <c r="M8" s="22"/>
      <c r="N8" s="23"/>
      <c r="O8" s="23"/>
      <c r="P8" s="23"/>
      <c r="Q8" s="23"/>
      <c r="R8" s="23"/>
      <c r="S8" s="23"/>
      <c r="T8" s="23"/>
      <c r="U8" s="23"/>
      <c r="V8" s="23"/>
    </row>
    <row r="9" spans="1:22" ht="13.5" customHeight="1" x14ac:dyDescent="0.2">
      <c r="A9" s="264" t="s">
        <v>10</v>
      </c>
      <c r="B9" s="33">
        <v>1093570</v>
      </c>
      <c r="C9" s="33">
        <v>1250547</v>
      </c>
      <c r="D9" s="34">
        <v>1102961</v>
      </c>
      <c r="E9" s="35">
        <v>937628</v>
      </c>
      <c r="F9" s="21"/>
      <c r="H9" s="36" t="s">
        <v>10</v>
      </c>
      <c r="I9" s="33">
        <f>ESA2010_jun24!C9-A_RVS_24_26!B9</f>
        <v>56405.276411916828</v>
      </c>
      <c r="J9" s="33">
        <f>ESA2010_jun24!D9-A_RVS_24_26!C9</f>
        <v>69958</v>
      </c>
      <c r="K9" s="33">
        <f>ESA2010_jun24!E9-A_RVS_24_26!D9</f>
        <v>104882</v>
      </c>
      <c r="L9" s="26">
        <f>ESA2010_jun24!F9-A_RVS_24_26!E9</f>
        <v>51913</v>
      </c>
      <c r="M9" s="22"/>
      <c r="N9" s="23"/>
      <c r="O9" s="23"/>
      <c r="P9" s="23"/>
      <c r="Q9" s="23"/>
      <c r="R9" s="23"/>
      <c r="S9" s="23"/>
      <c r="T9" s="23"/>
      <c r="U9" s="23"/>
      <c r="V9" s="23"/>
    </row>
    <row r="10" spans="1:22" ht="13.5" customHeight="1" x14ac:dyDescent="0.2">
      <c r="A10" s="264" t="s">
        <v>11</v>
      </c>
      <c r="B10" s="33">
        <v>2467239</v>
      </c>
      <c r="C10" s="33">
        <v>2486402</v>
      </c>
      <c r="D10" s="34">
        <v>2829003</v>
      </c>
      <c r="E10" s="35">
        <v>3126818</v>
      </c>
      <c r="F10" s="21"/>
      <c r="H10" s="36" t="s">
        <v>11</v>
      </c>
      <c r="I10" s="33">
        <f>ESA2010_jun24!C10-A_RVS_24_26!B10</f>
        <v>-1662.7907903417945</v>
      </c>
      <c r="J10" s="33">
        <f>ESA2010_jun24!D10-A_RVS_24_26!C10</f>
        <v>-70778</v>
      </c>
      <c r="K10" s="33">
        <f>ESA2010_jun24!E10-A_RVS_24_26!D10</f>
        <v>-30255</v>
      </c>
      <c r="L10" s="26">
        <f>ESA2010_jun24!F10-A_RVS_24_26!E10</f>
        <v>45722</v>
      </c>
      <c r="M10" s="22"/>
      <c r="N10" s="23"/>
      <c r="O10" s="23"/>
      <c r="P10" s="23"/>
      <c r="Q10" s="23"/>
      <c r="R10" s="23"/>
      <c r="S10" s="23"/>
      <c r="T10" s="23"/>
      <c r="U10" s="23"/>
      <c r="V10" s="23"/>
    </row>
    <row r="11" spans="1:22" ht="13.5" customHeight="1" x14ac:dyDescent="0.2">
      <c r="A11" s="264" t="s">
        <v>12</v>
      </c>
      <c r="B11" s="33">
        <v>1057388</v>
      </c>
      <c r="C11" s="33">
        <v>1065601</v>
      </c>
      <c r="D11" s="34">
        <v>1212430</v>
      </c>
      <c r="E11" s="35">
        <v>1340064</v>
      </c>
      <c r="F11" s="21"/>
      <c r="H11" s="36" t="s">
        <v>12</v>
      </c>
      <c r="I11" s="33">
        <f>ESA2010_jun24!C11-A_RVS_24_26!B11</f>
        <v>-712.48562157503329</v>
      </c>
      <c r="J11" s="33">
        <f>ESA2010_jun24!D11-A_RVS_24_26!C11</f>
        <v>-30334</v>
      </c>
      <c r="K11" s="33">
        <f>ESA2010_jun24!E11-A_RVS_24_26!D11</f>
        <v>-12966</v>
      </c>
      <c r="L11" s="26">
        <f>ESA2010_jun24!F11-A_RVS_24_26!E11</f>
        <v>19597</v>
      </c>
      <c r="M11" s="22"/>
      <c r="N11" s="23"/>
      <c r="O11" s="23"/>
      <c r="P11" s="23"/>
      <c r="Q11" s="23"/>
      <c r="R11" s="23"/>
      <c r="S11" s="23"/>
      <c r="T11" s="23"/>
      <c r="U11" s="23"/>
      <c r="V11" s="23"/>
    </row>
    <row r="12" spans="1:22" ht="13.5" customHeight="1" x14ac:dyDescent="0.2">
      <c r="A12" s="262" t="s">
        <v>13</v>
      </c>
      <c r="B12" s="33">
        <v>4274903</v>
      </c>
      <c r="C12" s="33">
        <v>4517651</v>
      </c>
      <c r="D12" s="34">
        <v>4713950</v>
      </c>
      <c r="E12" s="35">
        <v>4969969</v>
      </c>
      <c r="F12" s="21"/>
      <c r="H12" s="24" t="s">
        <v>14</v>
      </c>
      <c r="I12" s="33">
        <f>ESA2010_jun24!C12-A_RVS_24_26!B12</f>
        <v>115097</v>
      </c>
      <c r="J12" s="33">
        <f>ESA2010_jun24!D12-A_RVS_24_26!C12</f>
        <v>259101</v>
      </c>
      <c r="K12" s="33">
        <f>ESA2010_jun24!E12-A_RVS_24_26!D12</f>
        <v>353471</v>
      </c>
      <c r="L12" s="26">
        <f>ESA2010_jun24!F12-A_RVS_24_26!E12</f>
        <v>304823</v>
      </c>
      <c r="M12" s="22"/>
      <c r="N12" s="23"/>
      <c r="O12" s="23"/>
      <c r="P12" s="23"/>
      <c r="Q12" s="23"/>
      <c r="R12" s="23"/>
      <c r="S12" s="23"/>
      <c r="T12" s="23"/>
      <c r="U12" s="23"/>
      <c r="V12" s="23"/>
    </row>
    <row r="13" spans="1:22" ht="13.5" customHeight="1" x14ac:dyDescent="0.2">
      <c r="A13" s="264" t="s">
        <v>10</v>
      </c>
      <c r="B13" s="287">
        <v>3949105</v>
      </c>
      <c r="C13" s="287">
        <v>4179728</v>
      </c>
      <c r="D13" s="287">
        <v>4713950</v>
      </c>
      <c r="E13" s="287">
        <v>4969969</v>
      </c>
      <c r="F13" s="21"/>
      <c r="H13" s="264" t="s">
        <v>10</v>
      </c>
      <c r="I13" s="33">
        <f>ESA2010_jun24!C13-A_RVS_24_26!B13</f>
        <v>115097</v>
      </c>
      <c r="J13" s="33">
        <f>ESA2010_jun24!D13-A_RVS_24_26!C13</f>
        <v>259101</v>
      </c>
      <c r="K13" s="33">
        <f>ESA2010_jun24!E13-A_RVS_24_26!D13</f>
        <v>353471</v>
      </c>
      <c r="L13" s="26">
        <f>ESA2010_jun24!F13-A_RVS_24_26!E13</f>
        <v>304823</v>
      </c>
      <c r="M13" s="22"/>
      <c r="N13" s="23"/>
      <c r="O13" s="23"/>
      <c r="P13" s="23"/>
      <c r="Q13" s="23"/>
      <c r="R13" s="23"/>
      <c r="S13" s="23"/>
      <c r="T13" s="23"/>
      <c r="U13" s="23"/>
      <c r="V13" s="23"/>
    </row>
    <row r="14" spans="1:22" ht="13.5" customHeight="1" x14ac:dyDescent="0.2">
      <c r="A14" s="264" t="s">
        <v>11</v>
      </c>
      <c r="B14" s="287">
        <v>228059</v>
      </c>
      <c r="C14" s="287">
        <v>236546</v>
      </c>
      <c r="D14" s="34">
        <v>0</v>
      </c>
      <c r="E14" s="35">
        <v>0</v>
      </c>
      <c r="F14" s="21"/>
      <c r="H14" s="264" t="s">
        <v>11</v>
      </c>
      <c r="I14" s="33">
        <f>ESA2010_jun24!C14-A_RVS_24_26!B14</f>
        <v>0</v>
      </c>
      <c r="J14" s="33">
        <f>ESA2010_jun24!D14-A_RVS_24_26!C14</f>
        <v>0</v>
      </c>
      <c r="K14" s="33">
        <f>ESA2010_jun24!E14-A_RVS_24_26!D14</f>
        <v>0</v>
      </c>
      <c r="L14" s="26">
        <f>ESA2010_jun24!F14-A_RVS_24_26!E14</f>
        <v>0</v>
      </c>
      <c r="M14" s="22"/>
      <c r="N14" s="23"/>
      <c r="O14" s="23"/>
      <c r="P14" s="23"/>
      <c r="Q14" s="23"/>
      <c r="R14" s="23"/>
      <c r="S14" s="23"/>
      <c r="T14" s="23"/>
      <c r="U14" s="23"/>
      <c r="V14" s="23"/>
    </row>
    <row r="15" spans="1:22" ht="13.5" customHeight="1" x14ac:dyDescent="0.2">
      <c r="A15" s="264" t="s">
        <v>12</v>
      </c>
      <c r="B15" s="287">
        <v>97739</v>
      </c>
      <c r="C15" s="287">
        <v>101377</v>
      </c>
      <c r="D15" s="34">
        <v>0</v>
      </c>
      <c r="E15" s="35">
        <v>0</v>
      </c>
      <c r="F15" s="21"/>
      <c r="H15" s="264" t="s">
        <v>12</v>
      </c>
      <c r="I15" s="33">
        <f>ESA2010_jun24!C15-A_RVS_24_26!B15</f>
        <v>0</v>
      </c>
      <c r="J15" s="33">
        <f>ESA2010_jun24!D15-A_RVS_24_26!C15</f>
        <v>0</v>
      </c>
      <c r="K15" s="33">
        <f>ESA2010_jun24!E15-A_RVS_24_26!D15</f>
        <v>0</v>
      </c>
      <c r="L15" s="26">
        <f>ESA2010_jun24!F15-A_RVS_24_26!E15</f>
        <v>0</v>
      </c>
      <c r="M15" s="22"/>
      <c r="N15" s="23"/>
      <c r="O15" s="23"/>
      <c r="P15" s="23"/>
      <c r="Q15" s="23"/>
      <c r="R15" s="23"/>
      <c r="S15" s="23"/>
      <c r="T15" s="23"/>
      <c r="U15" s="23"/>
      <c r="V15" s="23"/>
    </row>
    <row r="16" spans="1:22" ht="13.5" customHeight="1" x14ac:dyDescent="0.2">
      <c r="A16" s="262" t="s">
        <v>15</v>
      </c>
      <c r="B16" s="40">
        <v>415754</v>
      </c>
      <c r="C16" s="40">
        <v>415070</v>
      </c>
      <c r="D16" s="28">
        <v>417448</v>
      </c>
      <c r="E16" s="26">
        <v>419840</v>
      </c>
      <c r="F16" s="21"/>
      <c r="H16" s="24" t="s">
        <v>15</v>
      </c>
      <c r="I16" s="33">
        <f>ESA2010_jun24!C16-A_RVS_24_26!B16</f>
        <v>14820.331609999994</v>
      </c>
      <c r="J16" s="33">
        <f>ESA2010_jun24!D16-A_RVS_24_26!C16</f>
        <v>88523</v>
      </c>
      <c r="K16" s="33">
        <f>ESA2010_jun24!E16-A_RVS_24_26!D16</f>
        <v>87325</v>
      </c>
      <c r="L16" s="26">
        <f>ESA2010_jun24!F16-A_RVS_24_26!E16</f>
        <v>90558</v>
      </c>
      <c r="M16" s="22"/>
      <c r="N16" s="23"/>
      <c r="O16" s="23"/>
      <c r="P16" s="23"/>
      <c r="Q16" s="23"/>
      <c r="R16" s="23"/>
      <c r="S16" s="23"/>
      <c r="T16" s="23"/>
      <c r="U16" s="23"/>
      <c r="V16" s="23"/>
    </row>
    <row r="17" spans="1:22" ht="13.5" customHeight="1" x14ac:dyDescent="0.2">
      <c r="A17" s="265" t="s">
        <v>16</v>
      </c>
      <c r="B17" s="45">
        <f t="shared" ref="B17:E17" si="4">B18+B19</f>
        <v>11947629</v>
      </c>
      <c r="C17" s="45">
        <f t="shared" si="4"/>
        <v>12877019</v>
      </c>
      <c r="D17" s="45">
        <f t="shared" si="4"/>
        <v>13215518</v>
      </c>
      <c r="E17" s="43">
        <f t="shared" si="4"/>
        <v>13606011</v>
      </c>
      <c r="F17" s="21"/>
      <c r="H17" s="41" t="s">
        <v>16</v>
      </c>
      <c r="I17" s="45">
        <f t="shared" ref="I17:L17" si="5">I18+I19</f>
        <v>500247.52564999973</v>
      </c>
      <c r="J17" s="45">
        <f t="shared" si="5"/>
        <v>-202485</v>
      </c>
      <c r="K17" s="45">
        <f t="shared" si="5"/>
        <v>310542</v>
      </c>
      <c r="L17" s="43">
        <f t="shared" si="5"/>
        <v>373598</v>
      </c>
      <c r="M17" s="22"/>
      <c r="N17" s="23"/>
      <c r="O17" s="23"/>
      <c r="P17" s="23"/>
      <c r="Q17" s="23"/>
      <c r="R17" s="23"/>
      <c r="S17" s="23"/>
      <c r="T17" s="23"/>
      <c r="U17" s="23"/>
      <c r="V17" s="23"/>
    </row>
    <row r="18" spans="1:22" ht="13.5" customHeight="1" x14ac:dyDescent="0.2">
      <c r="A18" s="262" t="s">
        <v>17</v>
      </c>
      <c r="B18" s="40">
        <v>9373397</v>
      </c>
      <c r="C18" s="40">
        <v>10081564</v>
      </c>
      <c r="D18" s="28">
        <v>10344006</v>
      </c>
      <c r="E18" s="26">
        <v>10622044</v>
      </c>
      <c r="F18" s="46"/>
      <c r="H18" s="24" t="s">
        <v>17</v>
      </c>
      <c r="I18" s="33">
        <f>ESA2010_jun24!C18-A_RVS_24_26!B18</f>
        <v>474432.82074999996</v>
      </c>
      <c r="J18" s="33">
        <f>ESA2010_jun24!D18-A_RVS_24_26!C18</f>
        <v>-146619</v>
      </c>
      <c r="K18" s="33">
        <f>ESA2010_jun24!E18-A_RVS_24_26!D18</f>
        <v>315616</v>
      </c>
      <c r="L18" s="26">
        <f>ESA2010_jun24!F18-A_RVS_24_26!E18</f>
        <v>367546</v>
      </c>
      <c r="M18" s="22"/>
      <c r="N18" s="23"/>
      <c r="O18" s="23"/>
      <c r="P18" s="23"/>
      <c r="Q18" s="23"/>
      <c r="R18" s="23"/>
      <c r="S18" s="23"/>
      <c r="T18" s="23"/>
      <c r="U18" s="23"/>
      <c r="V18" s="23"/>
    </row>
    <row r="19" spans="1:22" ht="13.5" customHeight="1" x14ac:dyDescent="0.2">
      <c r="A19" s="262" t="s">
        <v>18</v>
      </c>
      <c r="B19" s="33">
        <f t="shared" ref="B19:D19" si="6">SUM(B20:B27)</f>
        <v>2574232</v>
      </c>
      <c r="C19" s="33">
        <f t="shared" si="6"/>
        <v>2795455</v>
      </c>
      <c r="D19" s="28">
        <f t="shared" si="6"/>
        <v>2871512</v>
      </c>
      <c r="E19" s="26">
        <f t="shared" ref="E19" si="7">SUM(E20:E27)</f>
        <v>2983967</v>
      </c>
      <c r="F19" s="21"/>
      <c r="H19" s="24" t="s">
        <v>18</v>
      </c>
      <c r="I19" s="33">
        <f t="shared" ref="I19:L19" si="8">SUM(I20:I27)</f>
        <v>25814.704899999801</v>
      </c>
      <c r="J19" s="33">
        <f t="shared" si="8"/>
        <v>-55866</v>
      </c>
      <c r="K19" s="28">
        <f t="shared" si="8"/>
        <v>-5074</v>
      </c>
      <c r="L19" s="26">
        <f t="shared" si="8"/>
        <v>6052</v>
      </c>
      <c r="M19" s="22"/>
      <c r="N19" s="23"/>
      <c r="O19" s="23"/>
      <c r="P19" s="23"/>
      <c r="Q19" s="23"/>
      <c r="R19" s="23"/>
      <c r="S19" s="23"/>
      <c r="T19" s="23"/>
      <c r="U19" s="23"/>
      <c r="V19" s="23"/>
    </row>
    <row r="20" spans="1:22" ht="13.5" customHeight="1" x14ac:dyDescent="0.2">
      <c r="A20" s="263" t="s">
        <v>19</v>
      </c>
      <c r="B20" s="40">
        <v>1314876</v>
      </c>
      <c r="C20" s="40">
        <v>1347653</v>
      </c>
      <c r="D20" s="28">
        <v>1382432</v>
      </c>
      <c r="E20" s="26">
        <v>1409216</v>
      </c>
      <c r="F20" s="21"/>
      <c r="H20" s="29" t="s">
        <v>19</v>
      </c>
      <c r="I20" s="33">
        <f>ESA2010_jun24!C20-A_RVS_24_26!B20</f>
        <v>176.52474999986589</v>
      </c>
      <c r="J20" s="33">
        <f>ESA2010_jun24!D20-A_RVS_24_26!C20</f>
        <v>-1963</v>
      </c>
      <c r="K20" s="33">
        <f>ESA2010_jun24!E20-A_RVS_24_26!D20</f>
        <v>-4810</v>
      </c>
      <c r="L20" s="26">
        <f>ESA2010_jun24!F20-A_RVS_24_26!E20</f>
        <v>-7193</v>
      </c>
      <c r="M20" s="22"/>
      <c r="N20" s="23"/>
      <c r="O20" s="23"/>
      <c r="P20" s="23"/>
      <c r="Q20" s="23"/>
      <c r="R20" s="23"/>
      <c r="S20" s="23"/>
      <c r="T20" s="23"/>
      <c r="U20" s="23"/>
      <c r="V20" s="23"/>
    </row>
    <row r="21" spans="1:22" ht="13.5" customHeight="1" x14ac:dyDescent="0.2">
      <c r="A21" s="263" t="s">
        <v>20</v>
      </c>
      <c r="B21" s="40">
        <v>234820</v>
      </c>
      <c r="C21" s="40">
        <v>309602</v>
      </c>
      <c r="D21" s="28">
        <v>312622</v>
      </c>
      <c r="E21" s="26">
        <v>311604</v>
      </c>
      <c r="F21" s="21"/>
      <c r="H21" s="29" t="s">
        <v>20</v>
      </c>
      <c r="I21" s="33">
        <f>ESA2010_jun24!C21-A_RVS_24_26!B21</f>
        <v>21208.683480000007</v>
      </c>
      <c r="J21" s="33">
        <f>ESA2010_jun24!D21-A_RVS_24_26!C21</f>
        <v>-27615</v>
      </c>
      <c r="K21" s="33">
        <f>ESA2010_jun24!E21-A_RVS_24_26!D21</f>
        <v>-2950</v>
      </c>
      <c r="L21" s="26">
        <f>ESA2010_jun24!F21-A_RVS_24_26!E21</f>
        <v>250</v>
      </c>
      <c r="M21" s="22"/>
      <c r="N21" s="23"/>
      <c r="O21" s="23"/>
      <c r="P21" s="23"/>
      <c r="Q21" s="23"/>
      <c r="R21" s="23"/>
      <c r="S21" s="23"/>
      <c r="T21" s="23"/>
      <c r="U21" s="23"/>
      <c r="V21" s="23"/>
    </row>
    <row r="22" spans="1:22" ht="13.5" customHeight="1" x14ac:dyDescent="0.2">
      <c r="A22" s="263" t="s">
        <v>21</v>
      </c>
      <c r="B22" s="40">
        <v>52924</v>
      </c>
      <c r="C22" s="40">
        <v>54510</v>
      </c>
      <c r="D22" s="28">
        <v>54523</v>
      </c>
      <c r="E22" s="26">
        <v>54198</v>
      </c>
      <c r="F22" s="21"/>
      <c r="H22" s="29" t="s">
        <v>21</v>
      </c>
      <c r="I22" s="33">
        <f>ESA2010_jun24!C22-A_RVS_24_26!B22</f>
        <v>-26.357559999989462</v>
      </c>
      <c r="J22" s="33">
        <f>ESA2010_jun24!D22-A_RVS_24_26!C22</f>
        <v>478</v>
      </c>
      <c r="K22" s="33">
        <f>ESA2010_jun24!E22-A_RVS_24_26!D22</f>
        <v>687</v>
      </c>
      <c r="L22" s="26">
        <f>ESA2010_jun24!F22-A_RVS_24_26!E22</f>
        <v>1430</v>
      </c>
      <c r="M22" s="22"/>
      <c r="N22" s="23"/>
      <c r="O22" s="23"/>
      <c r="P22" s="23"/>
      <c r="Q22" s="23"/>
      <c r="R22" s="23"/>
      <c r="S22" s="23"/>
      <c r="T22" s="23"/>
      <c r="U22" s="23"/>
      <c r="V22" s="23"/>
    </row>
    <row r="23" spans="1:22" ht="13.5" customHeight="1" x14ac:dyDescent="0.2">
      <c r="A23" s="263" t="s">
        <v>22</v>
      </c>
      <c r="B23" s="40">
        <v>5198</v>
      </c>
      <c r="C23" s="40">
        <v>5340</v>
      </c>
      <c r="D23" s="28">
        <v>5327</v>
      </c>
      <c r="E23" s="26">
        <v>5281</v>
      </c>
      <c r="F23" s="21"/>
      <c r="H23" s="29" t="s">
        <v>22</v>
      </c>
      <c r="I23" s="33">
        <f>ESA2010_jun24!C23-A_RVS_24_26!B23</f>
        <v>-129.2738700000009</v>
      </c>
      <c r="J23" s="33">
        <f>ESA2010_jun24!D23-A_RVS_24_26!C23</f>
        <v>-153</v>
      </c>
      <c r="K23" s="33">
        <f>ESA2010_jun24!E23-A_RVS_24_26!D23</f>
        <v>-134</v>
      </c>
      <c r="L23" s="26">
        <f>ESA2010_jun24!F23-A_RVS_24_26!E23</f>
        <v>-63</v>
      </c>
      <c r="M23" s="22"/>
      <c r="N23" s="23"/>
      <c r="O23" s="23"/>
      <c r="P23" s="23"/>
      <c r="Q23" s="23"/>
      <c r="R23" s="23"/>
      <c r="S23" s="23"/>
      <c r="T23" s="23"/>
      <c r="U23" s="23"/>
      <c r="V23" s="23"/>
    </row>
    <row r="24" spans="1:22" ht="13.5" customHeight="1" x14ac:dyDescent="0.2">
      <c r="A24" s="263" t="s">
        <v>23</v>
      </c>
      <c r="B24" s="40">
        <v>932358</v>
      </c>
      <c r="C24" s="40">
        <v>1043240</v>
      </c>
      <c r="D24" s="28">
        <v>1080989</v>
      </c>
      <c r="E24" s="26">
        <v>1167752</v>
      </c>
      <c r="F24" s="21"/>
      <c r="H24" s="29" t="s">
        <v>23</v>
      </c>
      <c r="I24" s="33">
        <f>ESA2010_jun24!C24-A_RVS_24_26!B24</f>
        <v>4194.024679999915</v>
      </c>
      <c r="J24" s="33">
        <f>ESA2010_jun24!D24-A_RVS_24_26!C24</f>
        <v>-25739</v>
      </c>
      <c r="K24" s="33">
        <f>ESA2010_jun24!E24-A_RVS_24_26!D24</f>
        <v>2893</v>
      </c>
      <c r="L24" s="26">
        <f>ESA2010_jun24!F24-A_RVS_24_26!E24</f>
        <v>11921</v>
      </c>
      <c r="M24" s="22"/>
      <c r="N24" s="23"/>
      <c r="O24" s="23"/>
      <c r="P24" s="23"/>
      <c r="Q24" s="23"/>
      <c r="R24" s="23"/>
      <c r="S24" s="23"/>
      <c r="T24" s="23"/>
      <c r="U24" s="23"/>
      <c r="V24" s="23"/>
    </row>
    <row r="25" spans="1:22" ht="13.5" customHeight="1" x14ac:dyDescent="0.2">
      <c r="A25" s="263" t="s">
        <v>24</v>
      </c>
      <c r="B25" s="40">
        <v>12479</v>
      </c>
      <c r="C25" s="40">
        <v>12853</v>
      </c>
      <c r="D25" s="28">
        <v>13026</v>
      </c>
      <c r="E25" s="26">
        <v>13119</v>
      </c>
      <c r="F25" s="21"/>
      <c r="H25" s="29" t="s">
        <v>24</v>
      </c>
      <c r="I25" s="33">
        <f>ESA2010_jun24!C25-A_RVS_24_26!B25</f>
        <v>659.47190999999839</v>
      </c>
      <c r="J25" s="33">
        <f>ESA2010_jun24!D25-A_RVS_24_26!C25</f>
        <v>404</v>
      </c>
      <c r="K25" s="33">
        <f>ESA2010_jun24!E25-A_RVS_24_26!D25</f>
        <v>461</v>
      </c>
      <c r="L25" s="26">
        <f>ESA2010_jun24!F25-A_RVS_24_26!E25</f>
        <v>649</v>
      </c>
      <c r="M25" s="22"/>
      <c r="N25" s="23"/>
      <c r="O25" s="23"/>
      <c r="P25" s="23"/>
      <c r="Q25" s="23"/>
      <c r="R25" s="23"/>
      <c r="S25" s="23"/>
      <c r="T25" s="23"/>
      <c r="U25" s="23"/>
      <c r="V25" s="23"/>
    </row>
    <row r="26" spans="1:22" ht="13.5" customHeight="1" x14ac:dyDescent="0.2">
      <c r="A26" s="263" t="s">
        <v>25</v>
      </c>
      <c r="B26" s="40">
        <v>21400</v>
      </c>
      <c r="C26" s="40">
        <v>22101</v>
      </c>
      <c r="D26" s="28">
        <v>22458</v>
      </c>
      <c r="E26" s="26">
        <v>22680</v>
      </c>
      <c r="F26" s="21"/>
      <c r="H26" s="29" t="s">
        <v>25</v>
      </c>
      <c r="I26" s="33">
        <f>ESA2010_jun24!C26-A_RVS_24_26!B26</f>
        <v>-290.68178999999509</v>
      </c>
      <c r="J26" s="33">
        <f>ESA2010_jun24!D26-A_RVS_24_26!C26</f>
        <v>-1297</v>
      </c>
      <c r="K26" s="33">
        <f>ESA2010_jun24!E26-A_RVS_24_26!D26</f>
        <v>-1238</v>
      </c>
      <c r="L26" s="26">
        <f>ESA2010_jun24!F26-A_RVS_24_26!E26</f>
        <v>-958</v>
      </c>
      <c r="M26" s="22"/>
      <c r="N26" s="23"/>
      <c r="O26" s="23"/>
      <c r="P26" s="23"/>
      <c r="Q26" s="23"/>
      <c r="R26" s="23"/>
      <c r="S26" s="23"/>
      <c r="T26" s="23"/>
      <c r="U26" s="23"/>
      <c r="V26" s="23"/>
    </row>
    <row r="27" spans="1:22" ht="13.5" customHeight="1" x14ac:dyDescent="0.2">
      <c r="A27" s="263" t="s">
        <v>26</v>
      </c>
      <c r="B27" s="40">
        <v>177</v>
      </c>
      <c r="C27" s="40">
        <v>156</v>
      </c>
      <c r="D27" s="28">
        <v>135</v>
      </c>
      <c r="E27" s="26">
        <v>117</v>
      </c>
      <c r="F27" s="21"/>
      <c r="H27" s="29" t="s">
        <v>26</v>
      </c>
      <c r="I27" s="33">
        <f>ESA2010_jun24!C27-A_RVS_24_26!B27</f>
        <v>22.31329999999997</v>
      </c>
      <c r="J27" s="33">
        <f>ESA2010_jun24!D27-A_RVS_24_26!C27</f>
        <v>19</v>
      </c>
      <c r="K27" s="33">
        <f>ESA2010_jun24!E27-A_RVS_24_26!D27</f>
        <v>17</v>
      </c>
      <c r="L27" s="26">
        <f>ESA2010_jun24!F27-A_RVS_24_26!E27</f>
        <v>16</v>
      </c>
      <c r="M27" s="22"/>
      <c r="N27" s="23"/>
      <c r="O27" s="23"/>
      <c r="P27" s="23"/>
      <c r="Q27" s="23"/>
      <c r="R27" s="23"/>
      <c r="S27" s="23"/>
      <c r="T27" s="23"/>
      <c r="U27" s="23"/>
      <c r="V27" s="23"/>
    </row>
    <row r="28" spans="1:22" ht="13.5" customHeight="1" x14ac:dyDescent="0.2">
      <c r="A28" s="265" t="s">
        <v>27</v>
      </c>
      <c r="B28" s="45">
        <f t="shared" ref="B28:E28" si="9">SUM(B29:B32)</f>
        <v>38260</v>
      </c>
      <c r="C28" s="45">
        <f t="shared" si="9"/>
        <v>41724</v>
      </c>
      <c r="D28" s="45">
        <f t="shared" si="9"/>
        <v>43970</v>
      </c>
      <c r="E28" s="43">
        <f t="shared" si="9"/>
        <v>46930</v>
      </c>
      <c r="F28" s="21"/>
      <c r="H28" s="41" t="s">
        <v>27</v>
      </c>
      <c r="I28" s="45">
        <f t="shared" ref="I28:L28" si="10">SUM(I29:I32)</f>
        <v>-343.43288000000456</v>
      </c>
      <c r="J28" s="45">
        <f t="shared" si="10"/>
        <v>-8198</v>
      </c>
      <c r="K28" s="45">
        <f t="shared" si="10"/>
        <v>-6734</v>
      </c>
      <c r="L28" s="43">
        <f t="shared" si="10"/>
        <v>-7270</v>
      </c>
      <c r="M28" s="22"/>
      <c r="N28" s="23"/>
      <c r="O28" s="23"/>
      <c r="P28" s="23"/>
      <c r="Q28" s="23"/>
      <c r="R28" s="23"/>
      <c r="S28" s="23"/>
      <c r="T28" s="23"/>
      <c r="U28" s="23"/>
      <c r="V28" s="23"/>
    </row>
    <row r="29" spans="1:22" ht="13.5" customHeight="1" x14ac:dyDescent="0.2">
      <c r="A29" s="262" t="s">
        <v>28</v>
      </c>
      <c r="B29" s="40">
        <v>12</v>
      </c>
      <c r="C29" s="40">
        <v>0</v>
      </c>
      <c r="D29" s="28">
        <v>0</v>
      </c>
      <c r="E29" s="26">
        <v>0</v>
      </c>
      <c r="F29" s="21"/>
      <c r="H29" s="24" t="s">
        <v>28</v>
      </c>
      <c r="I29" s="33">
        <f>ESA2010_jun24!C29-A_RVS_24_26!B29</f>
        <v>0.17311000000000121</v>
      </c>
      <c r="J29" s="33">
        <f>ESA2010_jun24!D29-A_RVS_24_26!C29</f>
        <v>4</v>
      </c>
      <c r="K29" s="33">
        <f>ESA2010_jun24!E29-A_RVS_24_26!D29</f>
        <v>0</v>
      </c>
      <c r="L29" s="26">
        <f>ESA2010_jun24!F29-A_RVS_24_26!E29</f>
        <v>0</v>
      </c>
      <c r="M29" s="22"/>
      <c r="N29" s="23"/>
      <c r="O29" s="23"/>
      <c r="P29" s="23"/>
      <c r="Q29" s="23"/>
      <c r="R29" s="23"/>
      <c r="S29" s="23"/>
      <c r="T29" s="23"/>
      <c r="U29" s="23"/>
      <c r="V29" s="23"/>
    </row>
    <row r="30" spans="1:22" ht="13.5" customHeight="1" x14ac:dyDescent="0.2">
      <c r="A30" s="262" t="s">
        <v>29</v>
      </c>
      <c r="B30" s="40">
        <v>0</v>
      </c>
      <c r="C30" s="40">
        <v>0</v>
      </c>
      <c r="D30" s="28">
        <v>0</v>
      </c>
      <c r="E30" s="26">
        <v>0</v>
      </c>
      <c r="F30" s="21"/>
      <c r="H30" s="24" t="s">
        <v>29</v>
      </c>
      <c r="I30" s="33">
        <f>ESA2010_jun24!C30-A_RVS_24_26!B30</f>
        <v>0.29043000000000002</v>
      </c>
      <c r="J30" s="33">
        <f>ESA2010_jun24!D30-A_RVS_24_26!C30</f>
        <v>0</v>
      </c>
      <c r="K30" s="33">
        <f>ESA2010_jun24!E30-A_RVS_24_26!D30</f>
        <v>0</v>
      </c>
      <c r="L30" s="26">
        <f>ESA2010_jun24!F30-A_RVS_24_26!E30</f>
        <v>0</v>
      </c>
      <c r="M30" s="22"/>
      <c r="N30" s="23"/>
      <c r="O30" s="23"/>
      <c r="P30" s="23"/>
      <c r="Q30" s="23"/>
      <c r="R30" s="23"/>
      <c r="S30" s="23"/>
      <c r="T30" s="23"/>
      <c r="U30" s="23"/>
      <c r="V30" s="23"/>
    </row>
    <row r="31" spans="1:22" ht="13.5" customHeight="1" x14ac:dyDescent="0.2">
      <c r="A31" s="262" t="s">
        <v>30</v>
      </c>
      <c r="B31" s="40">
        <v>38248</v>
      </c>
      <c r="C31" s="40">
        <v>41724</v>
      </c>
      <c r="D31" s="28">
        <v>43970</v>
      </c>
      <c r="E31" s="26">
        <v>46930</v>
      </c>
      <c r="F31" s="21"/>
      <c r="H31" s="24" t="s">
        <v>30</v>
      </c>
      <c r="I31" s="33">
        <f>ESA2010_jun24!C31-A_RVS_24_26!B31</f>
        <v>-343.89642000000458</v>
      </c>
      <c r="J31" s="33">
        <f>ESA2010_jun24!D31-A_RVS_24_26!C31</f>
        <v>-8202</v>
      </c>
      <c r="K31" s="33">
        <f>ESA2010_jun24!E31-A_RVS_24_26!D31</f>
        <v>-6734</v>
      </c>
      <c r="L31" s="26">
        <f>ESA2010_jun24!F31-A_RVS_24_26!E31</f>
        <v>-7270</v>
      </c>
      <c r="M31" s="22"/>
      <c r="N31" s="23"/>
      <c r="O31" s="23"/>
      <c r="P31" s="23"/>
      <c r="Q31" s="23"/>
      <c r="R31" s="23"/>
      <c r="S31" s="23"/>
      <c r="T31" s="23"/>
      <c r="U31" s="23"/>
      <c r="V31" s="23"/>
    </row>
    <row r="32" spans="1:22" ht="13.5" customHeight="1" x14ac:dyDescent="0.2">
      <c r="A32" s="262" t="s">
        <v>31</v>
      </c>
      <c r="B32" s="40">
        <v>0</v>
      </c>
      <c r="C32" s="40">
        <v>0</v>
      </c>
      <c r="D32" s="28">
        <v>0</v>
      </c>
      <c r="E32" s="26">
        <v>0</v>
      </c>
      <c r="F32" s="21"/>
      <c r="H32" s="24" t="s">
        <v>31</v>
      </c>
      <c r="I32" s="33">
        <f>ESA2010_jun24!C32-A_RVS_24_26!B32</f>
        <v>0</v>
      </c>
      <c r="J32" s="33">
        <f>ESA2010_jun24!D32-A_RVS_24_26!C32</f>
        <v>0</v>
      </c>
      <c r="K32" s="33">
        <f>ESA2010_jun24!E32-A_RVS_24_26!D32</f>
        <v>0</v>
      </c>
      <c r="L32" s="26">
        <f>ESA2010_jun24!F32-A_RVS_24_26!E32</f>
        <v>0</v>
      </c>
      <c r="M32" s="22"/>
      <c r="N32" s="23"/>
      <c r="O32" s="23"/>
      <c r="P32" s="23"/>
      <c r="Q32" s="23"/>
      <c r="R32" s="23"/>
      <c r="S32" s="23"/>
      <c r="T32" s="23"/>
      <c r="U32" s="23"/>
      <c r="V32" s="23"/>
    </row>
    <row r="33" spans="1:22" ht="13.5" customHeight="1" x14ac:dyDescent="0.2">
      <c r="A33" s="265" t="s">
        <v>32</v>
      </c>
      <c r="B33" s="45">
        <f>SUM(B34:B35)</f>
        <v>790498</v>
      </c>
      <c r="C33" s="45">
        <f>SUM(C34:C35)</f>
        <v>818002</v>
      </c>
      <c r="D33" s="45">
        <f>SUM(D34:D35)</f>
        <v>839071</v>
      </c>
      <c r="E33" s="43">
        <f>SUM(E34:E35)</f>
        <v>866721</v>
      </c>
      <c r="F33" s="21"/>
      <c r="G33" s="51"/>
      <c r="H33" s="41" t="s">
        <v>32</v>
      </c>
      <c r="I33" s="45">
        <f>SUM(I34:I35)</f>
        <v>691.04542000003858</v>
      </c>
      <c r="J33" s="45">
        <f>SUM(J34:J35)</f>
        <v>161443</v>
      </c>
      <c r="K33" s="45">
        <f>SUM(K34:K35)</f>
        <v>162997</v>
      </c>
      <c r="L33" s="43">
        <f>SUM(L34:L35)</f>
        <v>164947</v>
      </c>
      <c r="M33" s="22"/>
      <c r="N33" s="23"/>
      <c r="O33" s="23"/>
      <c r="P33" s="23"/>
      <c r="Q33" s="23"/>
      <c r="R33" s="23"/>
      <c r="S33" s="23"/>
      <c r="T33" s="23"/>
      <c r="U33" s="23"/>
      <c r="V33" s="23"/>
    </row>
    <row r="34" spans="1:22" ht="13.5" customHeight="1" x14ac:dyDescent="0.2">
      <c r="A34" s="262" t="s">
        <v>33</v>
      </c>
      <c r="B34" s="40">
        <v>495461</v>
      </c>
      <c r="C34" s="40">
        <v>512041</v>
      </c>
      <c r="D34" s="28">
        <v>521320</v>
      </c>
      <c r="E34" s="26">
        <v>538538</v>
      </c>
      <c r="F34" s="21"/>
      <c r="H34" s="24" t="s">
        <v>33</v>
      </c>
      <c r="I34" s="33">
        <f>ESA2010_jun24!C34-A_RVS_24_26!B34</f>
        <v>1141.2370800000499</v>
      </c>
      <c r="J34" s="33">
        <f>ESA2010_jun24!D34-A_RVS_24_26!C34</f>
        <v>111846</v>
      </c>
      <c r="K34" s="33">
        <f>ESA2010_jun24!E34-A_RVS_24_26!D34</f>
        <v>112733</v>
      </c>
      <c r="L34" s="26">
        <f>ESA2010_jun24!F34-A_RVS_24_26!E34</f>
        <v>114272</v>
      </c>
      <c r="M34" s="22"/>
      <c r="N34" s="23"/>
      <c r="O34" s="23"/>
      <c r="P34" s="23"/>
      <c r="Q34" s="23"/>
      <c r="R34" s="23"/>
      <c r="S34" s="23"/>
      <c r="T34" s="23"/>
      <c r="U34" s="23"/>
      <c r="V34" s="23"/>
    </row>
    <row r="35" spans="1:22" ht="13.5" customHeight="1" x14ac:dyDescent="0.2">
      <c r="A35" s="262" t="s">
        <v>34</v>
      </c>
      <c r="B35" s="40">
        <v>295037</v>
      </c>
      <c r="C35" s="40">
        <v>305961</v>
      </c>
      <c r="D35" s="28">
        <v>317751</v>
      </c>
      <c r="E35" s="26">
        <v>328183</v>
      </c>
      <c r="F35" s="21"/>
      <c r="H35" s="24" t="s">
        <v>34</v>
      </c>
      <c r="I35" s="33">
        <f>ESA2010_jun24!C35-A_RVS_24_26!B35</f>
        <v>-450.19166000001132</v>
      </c>
      <c r="J35" s="33">
        <f>ESA2010_jun24!D35-A_RVS_24_26!C35</f>
        <v>49597</v>
      </c>
      <c r="K35" s="33">
        <f>ESA2010_jun24!E35-A_RVS_24_26!D35</f>
        <v>50264</v>
      </c>
      <c r="L35" s="26">
        <f>ESA2010_jun24!F35-A_RVS_24_26!E35</f>
        <v>50675</v>
      </c>
      <c r="M35" s="22"/>
      <c r="N35" s="23"/>
      <c r="O35" s="23"/>
      <c r="P35" s="23"/>
      <c r="Q35" s="23"/>
      <c r="R35" s="23"/>
      <c r="S35" s="23"/>
      <c r="T35" s="23"/>
      <c r="U35" s="23"/>
      <c r="V35" s="23"/>
    </row>
    <row r="36" spans="1:22" ht="13.5" customHeight="1" x14ac:dyDescent="0.2">
      <c r="A36" s="265" t="s">
        <v>36</v>
      </c>
      <c r="B36" s="45">
        <f>SUM(B37,B39,B40,B43,B44,B47:B51,B38,B41,B42)</f>
        <v>823433</v>
      </c>
      <c r="C36" s="45">
        <f t="shared" ref="C36:E36" si="11">SUM(C37,C39,C40,C43,C44,C47:C51,C38,C41,C42)</f>
        <v>1059453</v>
      </c>
      <c r="D36" s="45">
        <f t="shared" si="11"/>
        <v>762931</v>
      </c>
      <c r="E36" s="43">
        <f t="shared" si="11"/>
        <v>722536</v>
      </c>
      <c r="F36" s="21"/>
      <c r="H36" s="41" t="s">
        <v>37</v>
      </c>
      <c r="I36" s="45">
        <f>SUM(I37,I39,I40,I43,I44,I47:I51,I38,I41,I42)</f>
        <v>68030.531770000001</v>
      </c>
      <c r="J36" s="45">
        <f t="shared" ref="J36:L36" si="12">SUM(J37,J39,J40,J43,J44,J47:J51,J38,J41,J42)</f>
        <v>24850</v>
      </c>
      <c r="K36" s="45">
        <f t="shared" si="12"/>
        <v>83516</v>
      </c>
      <c r="L36" s="43">
        <f t="shared" si="12"/>
        <v>118307</v>
      </c>
      <c r="M36" s="22"/>
      <c r="N36" s="23"/>
      <c r="O36" s="23"/>
      <c r="P36" s="23"/>
      <c r="Q36" s="23"/>
      <c r="R36" s="23"/>
      <c r="S36" s="23"/>
      <c r="T36" s="23"/>
      <c r="U36" s="23"/>
      <c r="V36" s="23"/>
    </row>
    <row r="37" spans="1:22" ht="13.5" customHeight="1" x14ac:dyDescent="0.2">
      <c r="A37" s="266" t="s">
        <v>38</v>
      </c>
      <c r="B37" s="40">
        <v>0</v>
      </c>
      <c r="C37" s="40">
        <v>0</v>
      </c>
      <c r="D37" s="28">
        <v>0</v>
      </c>
      <c r="E37" s="26">
        <v>0</v>
      </c>
      <c r="F37" s="21"/>
      <c r="H37" s="24" t="s">
        <v>38</v>
      </c>
      <c r="I37" s="33">
        <f>ESA2010_jun24!C38-A_RVS_24_26!B37</f>
        <v>0</v>
      </c>
      <c r="J37" s="33">
        <f>ESA2010_jun24!D38-A_RVS_24_26!C37</f>
        <v>0</v>
      </c>
      <c r="K37" s="33">
        <f>ESA2010_jun24!E38-A_RVS_24_26!D37</f>
        <v>0</v>
      </c>
      <c r="L37" s="26">
        <f>ESA2010_jun24!F38-A_RVS_24_26!E37</f>
        <v>0</v>
      </c>
      <c r="M37" s="22"/>
      <c r="N37" s="23"/>
      <c r="O37" s="23"/>
      <c r="P37" s="23"/>
      <c r="Q37" s="23"/>
      <c r="R37" s="23"/>
      <c r="S37" s="23"/>
      <c r="T37" s="23"/>
      <c r="U37" s="23"/>
      <c r="V37" s="23"/>
    </row>
    <row r="38" spans="1:22" ht="13.5" customHeight="1" x14ac:dyDescent="0.2">
      <c r="A38" s="262" t="s">
        <v>39</v>
      </c>
      <c r="B38" s="40">
        <v>136853</v>
      </c>
      <c r="C38" s="40">
        <v>139916</v>
      </c>
      <c r="D38" s="28">
        <v>144014</v>
      </c>
      <c r="E38" s="26">
        <v>147101</v>
      </c>
      <c r="F38" s="21"/>
      <c r="H38" s="24" t="s">
        <v>39</v>
      </c>
      <c r="I38" s="33">
        <f>ESA2010_jun24!C39-A_RVS_24_26!B38</f>
        <v>-393</v>
      </c>
      <c r="J38" s="33">
        <f>ESA2010_jun24!D39-A_RVS_24_26!C38</f>
        <v>-678</v>
      </c>
      <c r="K38" s="33">
        <f>ESA2010_jun24!E39-A_RVS_24_26!D38</f>
        <v>-1055</v>
      </c>
      <c r="L38" s="26">
        <f>ESA2010_jun24!F39-A_RVS_24_26!E38</f>
        <v>-1371</v>
      </c>
      <c r="M38" s="22"/>
      <c r="N38" s="23"/>
      <c r="O38" s="23"/>
      <c r="P38" s="23"/>
      <c r="Q38" s="23"/>
      <c r="R38" s="23"/>
      <c r="S38" s="23"/>
      <c r="T38" s="23"/>
      <c r="U38" s="23"/>
      <c r="V38" s="23"/>
    </row>
    <row r="39" spans="1:22" ht="13.5" customHeight="1" x14ac:dyDescent="0.2">
      <c r="A39" s="266" t="s">
        <v>40</v>
      </c>
      <c r="B39" s="40">
        <v>0</v>
      </c>
      <c r="C39" s="40">
        <v>0</v>
      </c>
      <c r="D39" s="28">
        <v>0</v>
      </c>
      <c r="E39" s="26">
        <v>0</v>
      </c>
      <c r="F39" s="21"/>
      <c r="H39" s="24" t="s">
        <v>40</v>
      </c>
      <c r="I39" s="33">
        <f>ESA2010_jun24!C40-A_RVS_24_26!B39</f>
        <v>0</v>
      </c>
      <c r="J39" s="33">
        <f>ESA2010_jun24!D40-A_RVS_24_26!C39</f>
        <v>0</v>
      </c>
      <c r="K39" s="33">
        <f>ESA2010_jun24!E40-A_RVS_24_26!D39</f>
        <v>0</v>
      </c>
      <c r="L39" s="26">
        <f>ESA2010_jun24!F40-A_RVS_24_26!E39</f>
        <v>0</v>
      </c>
      <c r="M39" s="22"/>
      <c r="N39" s="23"/>
      <c r="O39" s="23"/>
      <c r="P39" s="23"/>
      <c r="Q39" s="23"/>
      <c r="R39" s="23"/>
      <c r="S39" s="23"/>
      <c r="T39" s="23"/>
      <c r="U39" s="23"/>
      <c r="V39" s="23"/>
    </row>
    <row r="40" spans="1:22" ht="13.5" customHeight="1" x14ac:dyDescent="0.2">
      <c r="A40" s="266" t="s">
        <v>41</v>
      </c>
      <c r="B40" s="40">
        <v>83293</v>
      </c>
      <c r="C40" s="40">
        <v>511553</v>
      </c>
      <c r="D40" s="28">
        <v>445963</v>
      </c>
      <c r="E40" s="26">
        <v>393816</v>
      </c>
      <c r="F40" s="21"/>
      <c r="H40" s="24" t="s">
        <v>41</v>
      </c>
      <c r="I40" s="33">
        <f>ESA2010_jun24!C41-A_RVS_24_26!B40</f>
        <v>18226</v>
      </c>
      <c r="J40" s="33">
        <f>ESA2010_jun24!D41-A_RVS_24_26!C40</f>
        <v>184</v>
      </c>
      <c r="K40" s="33">
        <f>ESA2010_jun24!E41-A_RVS_24_26!D40</f>
        <v>13121</v>
      </c>
      <c r="L40" s="26">
        <f>ESA2010_jun24!F41-A_RVS_24_26!E40</f>
        <v>23341</v>
      </c>
      <c r="M40" s="22"/>
      <c r="N40" s="23"/>
      <c r="O40" s="23"/>
      <c r="P40" s="23"/>
      <c r="Q40" s="23"/>
      <c r="R40" s="23"/>
      <c r="S40" s="23"/>
      <c r="T40" s="23"/>
      <c r="U40" s="23"/>
      <c r="V40" s="23"/>
    </row>
    <row r="41" spans="1:22" ht="13.5" customHeight="1" x14ac:dyDescent="0.2">
      <c r="A41" s="266" t="s">
        <v>88</v>
      </c>
      <c r="B41" s="40">
        <v>354113</v>
      </c>
      <c r="C41" s="40">
        <v>227600</v>
      </c>
      <c r="D41" s="28">
        <v>0</v>
      </c>
      <c r="E41" s="26">
        <v>0</v>
      </c>
      <c r="F41" s="21"/>
      <c r="H41" s="24" t="s">
        <v>88</v>
      </c>
      <c r="I41" s="33">
        <f>ESA2010_jun24!C42-A_RVS_24_26!B41</f>
        <v>47030</v>
      </c>
      <c r="J41" s="33">
        <f>ESA2010_jun24!D42-A_RVS_24_26!C41</f>
        <v>17333</v>
      </c>
      <c r="K41" s="33">
        <f>ESA2010_jun24!E42-A_RVS_24_26!D41</f>
        <v>0</v>
      </c>
      <c r="L41" s="26">
        <f>ESA2010_jun24!F42-A_RVS_24_26!E41</f>
        <v>0</v>
      </c>
      <c r="M41" s="22"/>
      <c r="N41" s="23"/>
      <c r="O41" s="23"/>
      <c r="P41" s="23"/>
      <c r="Q41" s="23"/>
      <c r="R41" s="23"/>
      <c r="S41" s="23"/>
      <c r="T41" s="23"/>
      <c r="U41" s="23"/>
      <c r="V41" s="23"/>
    </row>
    <row r="42" spans="1:22" ht="13.5" customHeight="1" x14ac:dyDescent="0.2">
      <c r="A42" s="266" t="s">
        <v>89</v>
      </c>
      <c r="B42" s="40">
        <v>36731</v>
      </c>
      <c r="C42" s="40">
        <v>1956</v>
      </c>
      <c r="D42" s="28">
        <v>0</v>
      </c>
      <c r="E42" s="26">
        <v>0</v>
      </c>
      <c r="F42" s="21"/>
      <c r="H42" s="24" t="s">
        <v>89</v>
      </c>
      <c r="I42" s="33">
        <f>ESA2010_jun24!C43-A_RVS_24_26!B42</f>
        <v>893.28987000000052</v>
      </c>
      <c r="J42" s="33">
        <f>ESA2010_jun24!D43-A_RVS_24_26!C42</f>
        <v>5648</v>
      </c>
      <c r="K42" s="33">
        <f>ESA2010_jun24!E43-A_RVS_24_26!D42</f>
        <v>0</v>
      </c>
      <c r="L42" s="26">
        <f>ESA2010_jun24!F43-A_RVS_24_26!E42</f>
        <v>0</v>
      </c>
      <c r="M42" s="22"/>
      <c r="N42" s="23"/>
      <c r="O42" s="23"/>
      <c r="P42" s="23"/>
      <c r="Q42" s="23"/>
      <c r="R42" s="23"/>
      <c r="S42" s="23"/>
      <c r="T42" s="23"/>
      <c r="U42" s="23"/>
      <c r="V42" s="23"/>
    </row>
    <row r="43" spans="1:22" ht="13.5" customHeight="1" x14ac:dyDescent="0.2">
      <c r="A43" s="266" t="s">
        <v>42</v>
      </c>
      <c r="B43" s="40">
        <v>43596</v>
      </c>
      <c r="C43" s="40">
        <v>0</v>
      </c>
      <c r="D43" s="28">
        <v>0</v>
      </c>
      <c r="E43" s="26">
        <v>0</v>
      </c>
      <c r="F43" s="21"/>
      <c r="H43" s="24" t="s">
        <v>42</v>
      </c>
      <c r="I43" s="33">
        <f>ESA2010_jun24!C44-A_RVS_24_26!B43</f>
        <v>993.58952999999747</v>
      </c>
      <c r="J43" s="33">
        <f>ESA2010_jun24!D44-A_RVS_24_26!C43</f>
        <v>1350</v>
      </c>
      <c r="K43" s="33">
        <f>ESA2010_jun24!E44-A_RVS_24_26!D43</f>
        <v>0</v>
      </c>
      <c r="L43" s="26">
        <f>ESA2010_jun24!F44-A_RVS_24_26!E43</f>
        <v>0</v>
      </c>
      <c r="M43" s="22"/>
      <c r="N43" s="23"/>
      <c r="O43" s="23"/>
      <c r="P43" s="23"/>
      <c r="Q43" s="23"/>
      <c r="R43" s="23"/>
      <c r="S43" s="23"/>
      <c r="T43" s="23"/>
      <c r="U43" s="23"/>
      <c r="V43" s="23"/>
    </row>
    <row r="44" spans="1:22" ht="13.5" customHeight="1" x14ac:dyDescent="0.2">
      <c r="A44" s="266" t="s">
        <v>43</v>
      </c>
      <c r="B44" s="40">
        <v>328</v>
      </c>
      <c r="C44" s="40">
        <v>328</v>
      </c>
      <c r="D44" s="28">
        <v>328</v>
      </c>
      <c r="E44" s="26">
        <v>328</v>
      </c>
      <c r="F44" s="21"/>
      <c r="H44" s="53" t="s">
        <v>43</v>
      </c>
      <c r="I44" s="33">
        <f>ESA2010_jun24!C45-A_RVS_24_26!B44</f>
        <v>10.890350000000012</v>
      </c>
      <c r="J44" s="33">
        <f>ESA2010_jun24!D45-A_RVS_24_26!C44</f>
        <v>0</v>
      </c>
      <c r="K44" s="33">
        <f>ESA2010_jun24!E45-A_RVS_24_26!D44</f>
        <v>0</v>
      </c>
      <c r="L44" s="26">
        <f>ESA2010_jun24!F45-A_RVS_24_26!E44</f>
        <v>0</v>
      </c>
      <c r="M44" s="22"/>
      <c r="N44" s="23"/>
      <c r="O44" s="23"/>
      <c r="P44" s="23"/>
      <c r="Q44" s="23"/>
      <c r="R44" s="23"/>
      <c r="S44" s="23"/>
      <c r="T44" s="23"/>
      <c r="U44" s="23"/>
      <c r="V44" s="23"/>
    </row>
    <row r="45" spans="1:22" ht="13.5" customHeight="1" x14ac:dyDescent="0.2">
      <c r="A45" s="267" t="s">
        <v>10</v>
      </c>
      <c r="B45" s="40">
        <v>82</v>
      </c>
      <c r="C45" s="40">
        <v>82</v>
      </c>
      <c r="D45" s="28">
        <v>82</v>
      </c>
      <c r="E45" s="26">
        <v>82</v>
      </c>
      <c r="F45" s="21"/>
      <c r="H45" s="56" t="s">
        <v>10</v>
      </c>
      <c r="I45" s="33">
        <f>ESA2010_jun24!C46-A_RVS_24_26!B45</f>
        <v>-0.34188000000000329</v>
      </c>
      <c r="J45" s="33">
        <f>ESA2010_jun24!D46-A_RVS_24_26!C45</f>
        <v>0</v>
      </c>
      <c r="K45" s="33">
        <f>ESA2010_jun24!E46-A_RVS_24_26!D45</f>
        <v>0</v>
      </c>
      <c r="L45" s="26">
        <f>ESA2010_jun24!F46-A_RVS_24_26!E45</f>
        <v>0</v>
      </c>
      <c r="M45" s="22"/>
      <c r="N45" s="23"/>
      <c r="O45" s="23"/>
      <c r="P45" s="23"/>
      <c r="Q45" s="23"/>
      <c r="R45" s="23"/>
      <c r="S45" s="23"/>
      <c r="T45" s="23"/>
      <c r="U45" s="23"/>
      <c r="V45" s="23"/>
    </row>
    <row r="46" spans="1:22" ht="13.5" customHeight="1" x14ac:dyDescent="0.2">
      <c r="A46" s="267" t="s">
        <v>11</v>
      </c>
      <c r="B46" s="40">
        <v>246</v>
      </c>
      <c r="C46" s="40">
        <v>246</v>
      </c>
      <c r="D46" s="28">
        <v>246</v>
      </c>
      <c r="E46" s="26">
        <v>246</v>
      </c>
      <c r="F46" s="21"/>
      <c r="H46" s="56" t="s">
        <v>11</v>
      </c>
      <c r="I46" s="33">
        <f>ESA2010_jun24!C47-A_RVS_24_26!B46</f>
        <v>11.232230000000015</v>
      </c>
      <c r="J46" s="33">
        <f>ESA2010_jun24!D47-A_RVS_24_26!C46</f>
        <v>0</v>
      </c>
      <c r="K46" s="33">
        <f>ESA2010_jun24!E47-A_RVS_24_26!D46</f>
        <v>0</v>
      </c>
      <c r="L46" s="26">
        <f>ESA2010_jun24!F47-A_RVS_24_26!E46</f>
        <v>0</v>
      </c>
      <c r="M46" s="22"/>
      <c r="N46" s="23"/>
      <c r="O46" s="23"/>
      <c r="P46" s="23"/>
      <c r="Q46" s="23"/>
      <c r="R46" s="23"/>
      <c r="S46" s="23"/>
      <c r="T46" s="23"/>
      <c r="U46" s="23"/>
      <c r="V46" s="23"/>
    </row>
    <row r="47" spans="1:22" ht="13.5" customHeight="1" x14ac:dyDescent="0.2">
      <c r="A47" s="266" t="s">
        <v>44</v>
      </c>
      <c r="B47" s="40">
        <v>1638</v>
      </c>
      <c r="C47" s="40">
        <v>1000</v>
      </c>
      <c r="D47" s="28">
        <v>1000</v>
      </c>
      <c r="E47" s="26">
        <v>1000</v>
      </c>
      <c r="F47" s="21"/>
      <c r="H47" s="53" t="s">
        <v>44</v>
      </c>
      <c r="I47" s="33">
        <f>ESA2010_jun24!C48-A_RVS_24_26!B47</f>
        <v>-415.14614000000006</v>
      </c>
      <c r="J47" s="33">
        <f>ESA2010_jun24!D48-A_RVS_24_26!C47</f>
        <v>0</v>
      </c>
      <c r="K47" s="33">
        <f>ESA2010_jun24!E48-A_RVS_24_26!D47</f>
        <v>0</v>
      </c>
      <c r="L47" s="26">
        <f>ESA2010_jun24!F48-A_RVS_24_26!E47</f>
        <v>0</v>
      </c>
      <c r="M47" s="22"/>
      <c r="N47" s="23"/>
      <c r="O47" s="23"/>
      <c r="P47" s="23"/>
      <c r="Q47" s="23"/>
      <c r="R47" s="23"/>
      <c r="S47" s="23"/>
      <c r="T47" s="23"/>
      <c r="U47" s="23"/>
      <c r="V47" s="23"/>
    </row>
    <row r="48" spans="1:22" ht="13.5" customHeight="1" x14ac:dyDescent="0.2">
      <c r="A48" s="266" t="s">
        <v>45</v>
      </c>
      <c r="B48" s="40">
        <v>30007</v>
      </c>
      <c r="C48" s="40">
        <v>30870</v>
      </c>
      <c r="D48" s="28">
        <v>16716</v>
      </c>
      <c r="E48" s="26">
        <v>17250</v>
      </c>
      <c r="F48" s="21"/>
      <c r="H48" s="53" t="s">
        <v>45</v>
      </c>
      <c r="I48" s="33">
        <f>ESA2010_jun24!C49-A_RVS_24_26!B48</f>
        <v>-400.11598999999842</v>
      </c>
      <c r="J48" s="33">
        <f>ESA2010_jun24!D49-A_RVS_24_26!C48</f>
        <v>-512</v>
      </c>
      <c r="K48" s="33">
        <f>ESA2010_jun24!E49-A_RVS_24_26!D48</f>
        <v>-541</v>
      </c>
      <c r="L48" s="26">
        <f>ESA2010_jun24!F49-A_RVS_24_26!E48</f>
        <v>-569</v>
      </c>
      <c r="M48" s="22"/>
      <c r="N48" s="23"/>
      <c r="O48" s="23"/>
      <c r="P48" s="23"/>
      <c r="Q48" s="23"/>
      <c r="R48" s="23"/>
      <c r="S48" s="23"/>
      <c r="T48" s="23"/>
      <c r="U48" s="23"/>
      <c r="V48" s="23"/>
    </row>
    <row r="49" spans="1:22" ht="13.5" customHeight="1" x14ac:dyDescent="0.2">
      <c r="A49" s="358" t="s">
        <v>95</v>
      </c>
      <c r="B49" s="40"/>
      <c r="C49" s="40"/>
      <c r="D49" s="28"/>
      <c r="E49" s="26"/>
      <c r="F49" s="21"/>
      <c r="H49" s="358" t="s">
        <v>95</v>
      </c>
      <c r="I49" s="33">
        <f>ESA2010_jun24!C50-A_RVS_24_26!B49</f>
        <v>0</v>
      </c>
      <c r="J49" s="33">
        <f>ESA2010_jun24!D50-A_RVS_24_26!C49</f>
        <v>0</v>
      </c>
      <c r="K49" s="33">
        <f>ESA2010_jun24!E50-A_RVS_24_26!D49</f>
        <v>69689</v>
      </c>
      <c r="L49" s="26">
        <f>ESA2010_jun24!F50-A_RVS_24_26!E49</f>
        <v>95164</v>
      </c>
      <c r="M49" s="22"/>
      <c r="N49" s="23"/>
      <c r="O49" s="23"/>
      <c r="P49" s="23"/>
      <c r="Q49" s="23"/>
      <c r="R49" s="23"/>
      <c r="S49" s="23"/>
      <c r="T49" s="23"/>
      <c r="U49" s="23"/>
      <c r="V49" s="23"/>
    </row>
    <row r="50" spans="1:22" ht="13.5" customHeight="1" x14ac:dyDescent="0.2">
      <c r="A50" s="266" t="s">
        <v>46</v>
      </c>
      <c r="B50" s="40">
        <v>7</v>
      </c>
      <c r="C50" s="40">
        <v>0</v>
      </c>
      <c r="D50" s="28">
        <v>0</v>
      </c>
      <c r="E50" s="26">
        <v>0</v>
      </c>
      <c r="F50" s="21"/>
      <c r="H50" s="53" t="s">
        <v>46</v>
      </c>
      <c r="I50" s="33">
        <f>ESA2010_jun24!C51-A_RVS_24_26!B50</f>
        <v>0.75394000000000005</v>
      </c>
      <c r="J50" s="33">
        <f>ESA2010_jun24!D51-A_RVS_24_26!C50</f>
        <v>4</v>
      </c>
      <c r="K50" s="33">
        <f>ESA2010_jun24!E51-A_RVS_24_26!D50</f>
        <v>0</v>
      </c>
      <c r="L50" s="26">
        <f>ESA2010_jun24!F51-A_RVS_24_26!E50</f>
        <v>0</v>
      </c>
      <c r="M50" s="22"/>
      <c r="N50" s="23"/>
      <c r="O50" s="23"/>
      <c r="P50" s="23"/>
      <c r="Q50" s="23"/>
      <c r="R50" s="23"/>
      <c r="S50" s="23"/>
      <c r="T50" s="23"/>
      <c r="U50" s="23"/>
      <c r="V50" s="23"/>
    </row>
    <row r="51" spans="1:22" ht="13.5" customHeight="1" x14ac:dyDescent="0.2">
      <c r="A51" s="262" t="s">
        <v>47</v>
      </c>
      <c r="B51" s="28">
        <v>136867</v>
      </c>
      <c r="C51" s="28">
        <v>146230</v>
      </c>
      <c r="D51" s="28">
        <v>154910</v>
      </c>
      <c r="E51" s="26">
        <v>163041</v>
      </c>
      <c r="F51" s="21"/>
      <c r="H51" s="24" t="s">
        <v>48</v>
      </c>
      <c r="I51" s="33">
        <f>ESA2010_jun24!C52-A_RVS_24_26!B51</f>
        <v>2084.2702099999879</v>
      </c>
      <c r="J51" s="33">
        <f>ESA2010_jun24!D52-A_RVS_24_26!C51</f>
        <v>1521</v>
      </c>
      <c r="K51" s="33">
        <f>ESA2010_jun24!E52-A_RVS_24_26!D51</f>
        <v>2302</v>
      </c>
      <c r="L51" s="26">
        <f>ESA2010_jun24!F52-A_RVS_24_26!E51</f>
        <v>1742</v>
      </c>
      <c r="M51" s="22"/>
      <c r="N51" s="23"/>
      <c r="O51" s="23"/>
      <c r="P51" s="23"/>
      <c r="Q51" s="23"/>
      <c r="R51" s="23"/>
      <c r="S51" s="23"/>
      <c r="T51" s="23"/>
      <c r="U51" s="23"/>
      <c r="V51" s="23"/>
    </row>
    <row r="52" spans="1:22" ht="13.5" customHeight="1" x14ac:dyDescent="0.2">
      <c r="A52" s="264" t="s">
        <v>10</v>
      </c>
      <c r="B52" s="28">
        <v>102276</v>
      </c>
      <c r="C52" s="28">
        <v>109683</v>
      </c>
      <c r="D52" s="28">
        <v>116264</v>
      </c>
      <c r="E52" s="26">
        <v>122432</v>
      </c>
      <c r="F52" s="21"/>
      <c r="H52" s="36" t="s">
        <v>10</v>
      </c>
      <c r="I52" s="33">
        <f>ESA2010_jun24!C53-A_RVS_24_26!B52</f>
        <v>961.37547999998787</v>
      </c>
      <c r="J52" s="33">
        <f>ESA2010_jun24!D53-A_RVS_24_26!C52</f>
        <v>1060</v>
      </c>
      <c r="K52" s="33">
        <f>ESA2010_jun24!E53-A_RVS_24_26!D52</f>
        <v>1894</v>
      </c>
      <c r="L52" s="26">
        <f>ESA2010_jun24!F53-A_RVS_24_26!E52</f>
        <v>1380</v>
      </c>
      <c r="M52" s="22"/>
      <c r="N52" s="23"/>
      <c r="O52" s="23"/>
      <c r="P52" s="23"/>
      <c r="Q52" s="23"/>
      <c r="R52" s="23"/>
      <c r="S52" s="23"/>
      <c r="T52" s="23"/>
      <c r="U52" s="23"/>
      <c r="V52" s="23"/>
    </row>
    <row r="53" spans="1:22" ht="14.25" customHeight="1" x14ac:dyDescent="0.2">
      <c r="A53" s="264" t="s">
        <v>11</v>
      </c>
      <c r="B53" s="28">
        <v>0</v>
      </c>
      <c r="C53" s="28">
        <v>0</v>
      </c>
      <c r="D53" s="28">
        <v>0</v>
      </c>
      <c r="E53" s="26">
        <v>0</v>
      </c>
      <c r="F53" s="21"/>
      <c r="H53" s="36" t="s">
        <v>11</v>
      </c>
      <c r="I53" s="33">
        <f>ESA2010_jun24!C54-A_RVS_24_26!B53</f>
        <v>630.63604999999995</v>
      </c>
      <c r="J53" s="33">
        <f>ESA2010_jun24!D54-A_RVS_24_26!C53</f>
        <v>0</v>
      </c>
      <c r="K53" s="33">
        <f>ESA2010_jun24!E54-A_RVS_24_26!D53</f>
        <v>0</v>
      </c>
      <c r="L53" s="26">
        <f>ESA2010_jun24!F54-A_RVS_24_26!E53</f>
        <v>0</v>
      </c>
      <c r="M53" s="22"/>
      <c r="N53" s="23"/>
      <c r="O53" s="23"/>
      <c r="P53" s="23"/>
      <c r="Q53" s="23"/>
      <c r="R53" s="23"/>
      <c r="S53" s="23"/>
      <c r="T53" s="23"/>
      <c r="U53" s="23"/>
      <c r="V53" s="23"/>
    </row>
    <row r="54" spans="1:22" ht="14.25" customHeight="1" x14ac:dyDescent="0.2">
      <c r="A54" s="268" t="s">
        <v>12</v>
      </c>
      <c r="B54" s="28">
        <v>0</v>
      </c>
      <c r="C54" s="28">
        <v>0</v>
      </c>
      <c r="D54" s="28">
        <v>0</v>
      </c>
      <c r="E54" s="26">
        <v>0</v>
      </c>
      <c r="F54" s="21"/>
      <c r="H54" s="58" t="s">
        <v>12</v>
      </c>
      <c r="I54" s="33">
        <f>ESA2010_jun24!C55-A_RVS_24_26!B54</f>
        <v>0</v>
      </c>
      <c r="J54" s="33">
        <f>ESA2010_jun24!D55-A_RVS_24_26!C54</f>
        <v>0</v>
      </c>
      <c r="K54" s="33">
        <f>ESA2010_jun24!E55-A_RVS_24_26!D54</f>
        <v>0</v>
      </c>
      <c r="L54" s="26">
        <f>ESA2010_jun24!F55-A_RVS_24_26!E54</f>
        <v>0</v>
      </c>
      <c r="M54" s="22"/>
      <c r="N54" s="23"/>
      <c r="O54" s="23"/>
      <c r="P54" s="23"/>
      <c r="Q54" s="23"/>
      <c r="R54" s="23"/>
      <c r="S54" s="23"/>
      <c r="T54" s="23"/>
      <c r="U54" s="23"/>
      <c r="V54" s="23"/>
    </row>
    <row r="55" spans="1:22" ht="14.25" customHeight="1" x14ac:dyDescent="0.2">
      <c r="A55" s="264" t="s">
        <v>49</v>
      </c>
      <c r="B55" s="28">
        <v>34591</v>
      </c>
      <c r="C55" s="28">
        <v>36547</v>
      </c>
      <c r="D55" s="28">
        <v>38646</v>
      </c>
      <c r="E55" s="26">
        <v>40609</v>
      </c>
      <c r="F55" s="21"/>
      <c r="H55" s="36" t="s">
        <v>49</v>
      </c>
      <c r="I55" s="33">
        <f>ESA2010_jun24!C56-A_RVS_24_26!B55</f>
        <v>492.258679999999</v>
      </c>
      <c r="J55" s="33">
        <f>ESA2010_jun24!D56-A_RVS_24_26!C55</f>
        <v>461</v>
      </c>
      <c r="K55" s="33">
        <f>ESA2010_jun24!E56-A_RVS_24_26!D55</f>
        <v>408</v>
      </c>
      <c r="L55" s="26">
        <f>ESA2010_jun24!F56-A_RVS_24_26!E55</f>
        <v>362</v>
      </c>
      <c r="M55" s="22"/>
      <c r="N55" s="23"/>
      <c r="O55" s="23"/>
      <c r="P55" s="23"/>
      <c r="Q55" s="23"/>
      <c r="R55" s="23"/>
      <c r="S55" s="23"/>
      <c r="T55" s="23"/>
      <c r="U55" s="23"/>
      <c r="V55" s="23"/>
    </row>
    <row r="56" spans="1:22" ht="14.25" customHeight="1" x14ac:dyDescent="0.2">
      <c r="A56" s="269" t="s">
        <v>50</v>
      </c>
      <c r="B56" s="28">
        <v>0</v>
      </c>
      <c r="C56" s="28">
        <v>0</v>
      </c>
      <c r="D56" s="28">
        <v>0</v>
      </c>
      <c r="E56" s="26">
        <v>0</v>
      </c>
      <c r="F56" s="21"/>
      <c r="H56" s="257" t="s">
        <v>50</v>
      </c>
      <c r="I56" s="33">
        <f>ESA2010_jun24!C57-A_RVS_24_26!B56</f>
        <v>0.86316000000000015</v>
      </c>
      <c r="J56" s="33">
        <f>ESA2010_jun24!D57-A_RVS_24_26!C56</f>
        <v>0</v>
      </c>
      <c r="K56" s="33">
        <f>ESA2010_jun24!E57-A_RVS_24_26!D56</f>
        <v>0</v>
      </c>
      <c r="L56" s="26">
        <f>ESA2010_jun24!F57-A_RVS_24_26!E56</f>
        <v>0</v>
      </c>
      <c r="M56" s="22"/>
      <c r="N56" s="23"/>
      <c r="O56" s="23"/>
      <c r="P56" s="23"/>
      <c r="Q56" s="23"/>
      <c r="R56" s="23"/>
      <c r="S56" s="23"/>
      <c r="T56" s="23"/>
      <c r="U56" s="23"/>
      <c r="V56" s="23"/>
    </row>
    <row r="57" spans="1:22" ht="14.25" customHeight="1" x14ac:dyDescent="0.2">
      <c r="A57" s="269" t="s">
        <v>51</v>
      </c>
      <c r="B57" s="28">
        <v>471</v>
      </c>
      <c r="C57" s="28">
        <v>0</v>
      </c>
      <c r="D57" s="28">
        <v>0</v>
      </c>
      <c r="E57" s="26">
        <v>0</v>
      </c>
      <c r="F57" s="21"/>
      <c r="H57" s="257" t="s">
        <v>51</v>
      </c>
      <c r="I57" s="33">
        <f>ESA2010_jun24!C58-A_RVS_24_26!B57</f>
        <v>152.38842999999997</v>
      </c>
      <c r="J57" s="33">
        <f>ESA2010_jun24!D58-A_RVS_24_26!C57</f>
        <v>-37</v>
      </c>
      <c r="K57" s="33">
        <f>ESA2010_jun24!E58-A_RVS_24_26!D57</f>
        <v>0</v>
      </c>
      <c r="L57" s="26">
        <f>ESA2010_jun24!F58-A_RVS_24_26!E57</f>
        <v>0</v>
      </c>
      <c r="M57" s="22"/>
      <c r="N57" s="23"/>
      <c r="O57" s="23"/>
      <c r="P57" s="23"/>
      <c r="Q57" s="23"/>
      <c r="R57" s="23"/>
      <c r="S57" s="23"/>
      <c r="T57" s="23"/>
      <c r="U57" s="23"/>
      <c r="V57" s="23"/>
    </row>
    <row r="58" spans="1:22" ht="14.25" customHeight="1" x14ac:dyDescent="0.2">
      <c r="A58" s="269" t="s">
        <v>52</v>
      </c>
      <c r="B58" s="28">
        <v>101805</v>
      </c>
      <c r="C58" s="28">
        <v>109683</v>
      </c>
      <c r="D58" s="28">
        <v>116264</v>
      </c>
      <c r="E58" s="26">
        <v>122432</v>
      </c>
      <c r="F58" s="21"/>
      <c r="H58" s="257" t="s">
        <v>52</v>
      </c>
      <c r="I58" s="33">
        <f>ESA2010_jun24!C59-A_RVS_24_26!B58</f>
        <v>808.12388999998802</v>
      </c>
      <c r="J58" s="33">
        <f>ESA2010_jun24!D59-A_RVS_24_26!C58</f>
        <v>1097</v>
      </c>
      <c r="K58" s="33">
        <f>ESA2010_jun24!E59-A_RVS_24_26!D58</f>
        <v>1894</v>
      </c>
      <c r="L58" s="26">
        <f>ESA2010_jun24!F59-A_RVS_24_26!E58</f>
        <v>1380</v>
      </c>
      <c r="M58" s="22"/>
      <c r="N58" s="23"/>
      <c r="O58" s="23"/>
      <c r="P58" s="23"/>
      <c r="Q58" s="23"/>
      <c r="R58" s="23"/>
      <c r="S58" s="23"/>
      <c r="T58" s="23"/>
      <c r="U58" s="23"/>
      <c r="V58" s="23"/>
    </row>
    <row r="59" spans="1:22" ht="14.25" customHeight="1" thickBot="1" x14ac:dyDescent="0.25">
      <c r="A59" s="270" t="s">
        <v>53</v>
      </c>
      <c r="B59" s="64">
        <v>34591</v>
      </c>
      <c r="C59" s="64">
        <v>36547</v>
      </c>
      <c r="D59" s="64">
        <v>38646</v>
      </c>
      <c r="E59" s="62">
        <v>40609</v>
      </c>
      <c r="F59" s="21"/>
      <c r="H59" s="258" t="s">
        <v>53</v>
      </c>
      <c r="I59" s="33">
        <f>ESA2010_jun24!C60-A_RVS_24_26!B59</f>
        <v>492.258679999999</v>
      </c>
      <c r="J59" s="33">
        <f>ESA2010_jun24!D60-A_RVS_24_26!C59</f>
        <v>461</v>
      </c>
      <c r="K59" s="33">
        <f>ESA2010_jun24!E60-A_RVS_24_26!D59</f>
        <v>408</v>
      </c>
      <c r="L59" s="26">
        <f>ESA2010_jun24!F60-A_RVS_24_26!E59</f>
        <v>362</v>
      </c>
      <c r="M59" s="22"/>
      <c r="N59" s="23"/>
      <c r="O59" s="23"/>
      <c r="P59" s="23"/>
      <c r="Q59" s="23"/>
      <c r="R59" s="23"/>
      <c r="S59" s="23"/>
      <c r="T59" s="23"/>
      <c r="U59" s="23"/>
      <c r="V59" s="23"/>
    </row>
    <row r="60" spans="1:22" ht="13.5" customHeight="1" x14ac:dyDescent="0.2">
      <c r="A60" s="261" t="s">
        <v>54</v>
      </c>
      <c r="B60" s="68">
        <f t="shared" ref="B60:E60" si="13">B61+B65</f>
        <v>15346647</v>
      </c>
      <c r="C60" s="68">
        <f t="shared" si="13"/>
        <v>17279116</v>
      </c>
      <c r="D60" s="68">
        <f t="shared" si="13"/>
        <v>18229884</v>
      </c>
      <c r="E60" s="66">
        <f t="shared" si="13"/>
        <v>19010986</v>
      </c>
      <c r="F60" s="21"/>
      <c r="H60" s="16" t="s">
        <v>54</v>
      </c>
      <c r="I60" s="71">
        <f t="shared" ref="I60:L60" si="14">I61+I65</f>
        <v>-6590.2919199734752</v>
      </c>
      <c r="J60" s="71">
        <f t="shared" si="14"/>
        <v>-232247</v>
      </c>
      <c r="K60" s="71">
        <f t="shared" si="14"/>
        <v>-103322</v>
      </c>
      <c r="L60" s="72">
        <f t="shared" si="14"/>
        <v>82063</v>
      </c>
      <c r="M60" s="22"/>
      <c r="N60" s="23"/>
      <c r="O60" s="23"/>
      <c r="P60" s="23"/>
      <c r="Q60" s="23"/>
      <c r="R60" s="23"/>
      <c r="S60" s="23"/>
      <c r="T60" s="23"/>
      <c r="U60" s="23"/>
      <c r="V60" s="23"/>
    </row>
    <row r="61" spans="1:22" ht="13.5" customHeight="1" x14ac:dyDescent="0.2">
      <c r="A61" s="271" t="s">
        <v>55</v>
      </c>
      <c r="B61" s="45">
        <f t="shared" ref="B61:E61" si="15">B62</f>
        <v>10168749</v>
      </c>
      <c r="C61" s="45">
        <f t="shared" si="15"/>
        <v>11300511</v>
      </c>
      <c r="D61" s="45">
        <f t="shared" si="15"/>
        <v>11911312</v>
      </c>
      <c r="E61" s="43">
        <f t="shared" si="15"/>
        <v>12406438</v>
      </c>
      <c r="F61" s="21"/>
      <c r="H61" s="73" t="s">
        <v>55</v>
      </c>
      <c r="I61" s="45">
        <f t="shared" ref="I61:L61" si="16">I62</f>
        <v>-33002.074449999986</v>
      </c>
      <c r="J61" s="45">
        <f t="shared" si="16"/>
        <v>-196271</v>
      </c>
      <c r="K61" s="45">
        <f t="shared" si="16"/>
        <v>-112303</v>
      </c>
      <c r="L61" s="43">
        <f t="shared" si="16"/>
        <v>7201</v>
      </c>
      <c r="M61" s="22"/>
      <c r="N61" s="23"/>
      <c r="O61" s="23"/>
      <c r="P61" s="23"/>
      <c r="Q61" s="23"/>
      <c r="R61" s="23"/>
      <c r="S61" s="23"/>
      <c r="T61" s="23"/>
      <c r="U61" s="23"/>
      <c r="V61" s="23"/>
    </row>
    <row r="62" spans="1:22" ht="13.5" customHeight="1" x14ac:dyDescent="0.2">
      <c r="A62" s="263" t="s">
        <v>56</v>
      </c>
      <c r="B62" s="28">
        <f t="shared" ref="B62:E62" si="17">B63+B64</f>
        <v>10168749</v>
      </c>
      <c r="C62" s="28">
        <f t="shared" si="17"/>
        <v>11300511</v>
      </c>
      <c r="D62" s="28">
        <f t="shared" si="17"/>
        <v>11911312</v>
      </c>
      <c r="E62" s="26">
        <f t="shared" si="17"/>
        <v>12406438</v>
      </c>
      <c r="F62" s="21"/>
      <c r="H62" s="29" t="s">
        <v>56</v>
      </c>
      <c r="I62" s="28">
        <f t="shared" ref="I62:L62" si="18">I63+I64</f>
        <v>-33002.074449999986</v>
      </c>
      <c r="J62" s="28">
        <f t="shared" si="18"/>
        <v>-196271</v>
      </c>
      <c r="K62" s="28">
        <f t="shared" si="18"/>
        <v>-112303</v>
      </c>
      <c r="L62" s="26">
        <f t="shared" si="18"/>
        <v>7201</v>
      </c>
      <c r="M62" s="22"/>
      <c r="N62" s="23"/>
      <c r="O62" s="23"/>
      <c r="P62" s="23"/>
      <c r="Q62" s="23"/>
      <c r="R62" s="23"/>
      <c r="S62" s="23"/>
      <c r="T62" s="23"/>
      <c r="U62" s="23"/>
      <c r="V62" s="23"/>
    </row>
    <row r="63" spans="1:22" ht="13.5" customHeight="1" x14ac:dyDescent="0.2">
      <c r="A63" s="263" t="s">
        <v>57</v>
      </c>
      <c r="B63" s="28">
        <v>9921390</v>
      </c>
      <c r="C63" s="28">
        <v>11081509</v>
      </c>
      <c r="D63" s="28">
        <v>11691806</v>
      </c>
      <c r="E63" s="26">
        <v>12187893</v>
      </c>
      <c r="F63" s="21"/>
      <c r="H63" s="29" t="s">
        <v>57</v>
      </c>
      <c r="I63" s="33">
        <f>ESA2010_jun24!C64-A_RVS_24_26!B63</f>
        <v>-34150</v>
      </c>
      <c r="J63" s="33">
        <f>ESA2010_jun24!D64-A_RVS_24_26!C63</f>
        <v>-220860</v>
      </c>
      <c r="K63" s="33">
        <f>ESA2010_jun24!E64-A_RVS_24_26!D63</f>
        <v>-112317</v>
      </c>
      <c r="L63" s="26">
        <f>ESA2010_jun24!F64-A_RVS_24_26!E63</f>
        <v>5849</v>
      </c>
      <c r="M63" s="22"/>
      <c r="N63" s="23"/>
      <c r="O63" s="23"/>
      <c r="P63" s="23"/>
      <c r="Q63" s="23"/>
      <c r="R63" s="23"/>
      <c r="S63" s="23"/>
      <c r="T63" s="23"/>
      <c r="U63" s="23"/>
      <c r="V63" s="23"/>
    </row>
    <row r="64" spans="1:22" ht="13.5" customHeight="1" x14ac:dyDescent="0.2">
      <c r="A64" s="263" t="s">
        <v>58</v>
      </c>
      <c r="B64" s="28">
        <v>247359</v>
      </c>
      <c r="C64" s="28">
        <v>219002</v>
      </c>
      <c r="D64" s="28">
        <v>219506</v>
      </c>
      <c r="E64" s="26">
        <v>218545</v>
      </c>
      <c r="F64" s="21"/>
      <c r="H64" s="29" t="s">
        <v>58</v>
      </c>
      <c r="I64" s="33">
        <f>ESA2010_jun24!C65-A_RVS_24_26!B64</f>
        <v>1147.9255500000145</v>
      </c>
      <c r="J64" s="33">
        <f>ESA2010_jun24!D65-A_RVS_24_26!C64</f>
        <v>24589</v>
      </c>
      <c r="K64" s="33">
        <f>ESA2010_jun24!E65-A_RVS_24_26!D64</f>
        <v>14</v>
      </c>
      <c r="L64" s="26">
        <f>ESA2010_jun24!F65-A_RVS_24_26!E64</f>
        <v>1352</v>
      </c>
      <c r="M64" s="22"/>
      <c r="N64" s="23"/>
      <c r="O64" s="23"/>
      <c r="P64" s="23"/>
      <c r="Q64" s="23"/>
      <c r="R64" s="23"/>
      <c r="S64" s="23"/>
      <c r="T64" s="23"/>
      <c r="U64" s="23"/>
      <c r="V64" s="23"/>
    </row>
    <row r="65" spans="1:22" ht="13.5" customHeight="1" x14ac:dyDescent="0.2">
      <c r="A65" s="271" t="s">
        <v>59</v>
      </c>
      <c r="B65" s="45">
        <f t="shared" ref="B65:E65" si="19">B66</f>
        <v>5177898</v>
      </c>
      <c r="C65" s="45">
        <f t="shared" si="19"/>
        <v>5978605</v>
      </c>
      <c r="D65" s="45">
        <f t="shared" si="19"/>
        <v>6318572</v>
      </c>
      <c r="E65" s="43">
        <f t="shared" si="19"/>
        <v>6604548</v>
      </c>
      <c r="F65" s="76"/>
      <c r="H65" s="73" t="s">
        <v>59</v>
      </c>
      <c r="I65" s="45">
        <f t="shared" ref="I65:L65" si="20">I66</f>
        <v>26411.78253002651</v>
      </c>
      <c r="J65" s="45">
        <f t="shared" si="20"/>
        <v>-35976</v>
      </c>
      <c r="K65" s="45">
        <f t="shared" si="20"/>
        <v>8981</v>
      </c>
      <c r="L65" s="43">
        <f t="shared" si="20"/>
        <v>74862</v>
      </c>
      <c r="M65" s="22"/>
      <c r="N65" s="23"/>
      <c r="O65" s="23"/>
      <c r="P65" s="23"/>
      <c r="Q65" s="23"/>
      <c r="R65" s="23"/>
      <c r="S65" s="23"/>
      <c r="T65" s="23"/>
      <c r="U65" s="23"/>
      <c r="V65" s="23"/>
    </row>
    <row r="66" spans="1:22" ht="13.5" customHeight="1" x14ac:dyDescent="0.2">
      <c r="A66" s="263" t="s">
        <v>56</v>
      </c>
      <c r="B66" s="28">
        <v>5177898</v>
      </c>
      <c r="C66" s="28">
        <v>5978605</v>
      </c>
      <c r="D66" s="28">
        <v>6318572</v>
      </c>
      <c r="E66" s="26">
        <v>6604548</v>
      </c>
      <c r="F66" s="21"/>
      <c r="H66" s="29" t="s">
        <v>56</v>
      </c>
      <c r="I66" s="33">
        <f>ESA2010_jun24!C67-A_RVS_24_26!B66</f>
        <v>26411.78253002651</v>
      </c>
      <c r="J66" s="33">
        <f>ESA2010_jun24!D67-A_RVS_24_26!C66</f>
        <v>-35976</v>
      </c>
      <c r="K66" s="33">
        <f>ESA2010_jun24!E67-A_RVS_24_26!D66</f>
        <v>8981</v>
      </c>
      <c r="L66" s="26">
        <f>ESA2010_jun24!F67-A_RVS_24_26!E66</f>
        <v>74862</v>
      </c>
      <c r="M66" s="22"/>
      <c r="N66" s="23"/>
      <c r="O66" s="23"/>
      <c r="P66" s="23"/>
      <c r="Q66" s="23"/>
      <c r="R66" s="23"/>
      <c r="S66" s="23"/>
      <c r="T66" s="23"/>
      <c r="U66" s="23"/>
      <c r="V66" s="23"/>
    </row>
    <row r="67" spans="1:22" ht="14.25" customHeight="1" thickBot="1" x14ac:dyDescent="0.25">
      <c r="A67" s="272" t="s">
        <v>60</v>
      </c>
      <c r="B67" s="40">
        <v>36470</v>
      </c>
      <c r="C67" s="40">
        <v>35329</v>
      </c>
      <c r="D67" s="40">
        <v>32796</v>
      </c>
      <c r="E67" s="54">
        <v>32579</v>
      </c>
      <c r="F67" s="21"/>
      <c r="H67" s="77" t="s">
        <v>60</v>
      </c>
      <c r="I67" s="33">
        <f>ESA2010_jun24!C68-A_RVS_24_26!B67</f>
        <v>11004</v>
      </c>
      <c r="J67" s="33">
        <f>ESA2010_jun24!D68-A_RVS_24_26!C67</f>
        <v>10089</v>
      </c>
      <c r="K67" s="33">
        <f>ESA2010_jun24!E68-A_RVS_24_26!D67</f>
        <v>13550</v>
      </c>
      <c r="L67" s="26">
        <f>ESA2010_jun24!F68-A_RVS_24_26!E67</f>
        <v>13541</v>
      </c>
      <c r="M67" s="22"/>
      <c r="N67" s="23"/>
      <c r="O67" s="23"/>
      <c r="P67" s="23"/>
      <c r="Q67" s="23"/>
      <c r="R67" s="23"/>
      <c r="S67" s="23"/>
      <c r="T67" s="23"/>
      <c r="U67" s="23"/>
      <c r="V67" s="23"/>
    </row>
    <row r="68" spans="1:22" ht="14.25" customHeight="1" thickBot="1" x14ac:dyDescent="0.25">
      <c r="A68" s="273" t="s">
        <v>61</v>
      </c>
      <c r="B68" s="83">
        <f>B36+B33+B28+B17+B5</f>
        <v>22908674</v>
      </c>
      <c r="C68" s="83">
        <f>C36+C33+C28+C17+C5</f>
        <v>24531469</v>
      </c>
      <c r="D68" s="83">
        <f>D36+D33+D28+D17+D5</f>
        <v>25137282</v>
      </c>
      <c r="E68" s="81">
        <f>E36+E33+E28+E17+E5</f>
        <v>26036517</v>
      </c>
      <c r="F68" s="21"/>
      <c r="H68" s="79" t="s">
        <v>61</v>
      </c>
      <c r="I68" s="83">
        <f>+I36+I33+I28+I17+I5</f>
        <v>752573.00156999973</v>
      </c>
      <c r="J68" s="83">
        <f>+J36+J33+J28+J17+J5</f>
        <v>292080</v>
      </c>
      <c r="K68" s="83">
        <f>+K36+K33+K28+K17+K5</f>
        <v>1052778</v>
      </c>
      <c r="L68" s="81">
        <f>+L36+L33+L28+L17+L5</f>
        <v>1162195</v>
      </c>
      <c r="M68" s="23"/>
      <c r="N68" s="23"/>
      <c r="O68" s="23"/>
      <c r="P68" s="23"/>
      <c r="Q68" s="23"/>
      <c r="R68" s="23"/>
      <c r="S68" s="23"/>
      <c r="T68" s="23"/>
      <c r="U68" s="23"/>
      <c r="V68" s="23"/>
    </row>
    <row r="69" spans="1:22" ht="13.5" customHeight="1" x14ac:dyDescent="0.2">
      <c r="A69" s="274" t="s">
        <v>62</v>
      </c>
      <c r="B69" s="88">
        <f>B9+B13+B16+B18+B19+B28+B45+B50+B52+B38+B37+B41+B42+B49</f>
        <v>18074380</v>
      </c>
      <c r="C69" s="88">
        <f>C9+C13+C16+C18+C19+C28+C45+C50+C52+C38+C37+C41+C42+C49+C40</f>
        <v>19754878</v>
      </c>
      <c r="D69" s="88">
        <f t="shared" ref="D69:E69" si="21">D9+D13+D16+D18+D19+D28+D45+D50+D52+D38+D37+D41+D42+D49+D40</f>
        <v>20200170</v>
      </c>
      <c r="E69" s="86">
        <f t="shared" si="21"/>
        <v>20643809</v>
      </c>
      <c r="F69" s="21"/>
      <c r="H69" s="84" t="s">
        <v>62</v>
      </c>
      <c r="I69" s="33">
        <f>ESA2010_jun24!C70-A_RVS_24_26!B69</f>
        <v>734718.77820191905</v>
      </c>
      <c r="J69" s="33">
        <f>ESA2010_jun24!D70-A_RVS_24_26!C69</f>
        <v>230450</v>
      </c>
      <c r="K69" s="33">
        <f>ESA2010_jun24!E70-A_RVS_24_26!D69</f>
        <v>933135</v>
      </c>
      <c r="L69" s="26">
        <f>ESA2010_jun24!F70-A_RVS_24_26!E69</f>
        <v>932136</v>
      </c>
      <c r="M69" s="23"/>
      <c r="N69" s="23"/>
      <c r="O69" s="23"/>
      <c r="P69" s="23"/>
      <c r="Q69" s="23"/>
      <c r="R69" s="23"/>
      <c r="S69" s="23"/>
      <c r="T69" s="23"/>
      <c r="U69" s="23"/>
      <c r="V69" s="23"/>
    </row>
    <row r="70" spans="1:22" ht="13.5" customHeight="1" x14ac:dyDescent="0.2">
      <c r="A70" s="274" t="s">
        <v>63</v>
      </c>
      <c r="B70" s="88">
        <f>0+B55</f>
        <v>34591</v>
      </c>
      <c r="C70" s="88">
        <f>0+C55</f>
        <v>36547</v>
      </c>
      <c r="D70" s="88">
        <f>0+D55</f>
        <v>38646</v>
      </c>
      <c r="E70" s="86">
        <f>0+E55</f>
        <v>40609</v>
      </c>
      <c r="F70" s="21"/>
      <c r="H70" s="84" t="s">
        <v>63</v>
      </c>
      <c r="I70" s="33">
        <f>ESA2010_jun24!C71-A_RVS_24_26!B70</f>
        <v>492.258679999999</v>
      </c>
      <c r="J70" s="33">
        <f>ESA2010_jun24!D71-A_RVS_24_26!C70</f>
        <v>461</v>
      </c>
      <c r="K70" s="33">
        <f>ESA2010_jun24!E71-A_RVS_24_26!D70</f>
        <v>408</v>
      </c>
      <c r="L70" s="26">
        <f>ESA2010_jun24!F71-A_RVS_24_26!E70</f>
        <v>362</v>
      </c>
      <c r="M70" s="23"/>
      <c r="N70" s="23"/>
      <c r="O70" s="23"/>
      <c r="P70" s="23"/>
      <c r="Q70" s="23"/>
      <c r="R70" s="23"/>
      <c r="S70" s="23"/>
      <c r="T70" s="23"/>
      <c r="U70" s="23"/>
      <c r="V70" s="23"/>
    </row>
    <row r="71" spans="1:22" ht="13.5" customHeight="1" x14ac:dyDescent="0.2">
      <c r="A71" s="262" t="s">
        <v>64</v>
      </c>
      <c r="B71" s="88">
        <f>B39+B40-B70+B55</f>
        <v>83293</v>
      </c>
      <c r="C71" s="88">
        <v>0</v>
      </c>
      <c r="D71" s="88">
        <v>0</v>
      </c>
      <c r="E71" s="86">
        <v>0</v>
      </c>
      <c r="F71" s="21"/>
      <c r="H71" s="24" t="s">
        <v>64</v>
      </c>
      <c r="I71" s="33">
        <f>ESA2010_jun24!C72-A_RVS_24_26!B71</f>
        <v>18226</v>
      </c>
      <c r="J71" s="33">
        <f>ESA2010_jun24!D72-A_RVS_24_26!C71</f>
        <v>0</v>
      </c>
      <c r="K71" s="33">
        <f>ESA2010_jun24!E72-A_RVS_24_26!D71</f>
        <v>0</v>
      </c>
      <c r="L71" s="26">
        <f>ESA2010_jun24!F72-A_RVS_24_26!E71</f>
        <v>0</v>
      </c>
      <c r="M71" s="23"/>
      <c r="N71" s="23"/>
      <c r="O71" s="23"/>
      <c r="P71" s="23"/>
      <c r="Q71" s="23"/>
      <c r="R71" s="23"/>
      <c r="S71" s="23"/>
      <c r="T71" s="23"/>
      <c r="U71" s="23"/>
      <c r="V71" s="23"/>
    </row>
    <row r="72" spans="1:22" ht="13.5" customHeight="1" x14ac:dyDescent="0.2">
      <c r="A72" s="262" t="s">
        <v>65</v>
      </c>
      <c r="B72" s="88">
        <f>B10+B35+B34+B46+B53+B14</f>
        <v>3486042</v>
      </c>
      <c r="C72" s="88">
        <f>C10+C35+C34+C46+C53+C14</f>
        <v>3541196</v>
      </c>
      <c r="D72" s="88">
        <f>D10+D35+D34+D46+D53+D14</f>
        <v>3668320</v>
      </c>
      <c r="E72" s="86">
        <f>E10+E35+E34+E46+E53+E14</f>
        <v>3993785</v>
      </c>
      <c r="F72" s="21"/>
      <c r="H72" s="24" t="s">
        <v>65</v>
      </c>
      <c r="I72" s="33">
        <f>ESA2010_jun24!C73-A_RVS_24_26!B72</f>
        <v>-329.87709034187719</v>
      </c>
      <c r="J72" s="33">
        <f>ESA2010_jun24!D73-A_RVS_24_26!C72</f>
        <v>90665</v>
      </c>
      <c r="K72" s="33">
        <f>ESA2010_jun24!E73-A_RVS_24_26!D72</f>
        <v>132742</v>
      </c>
      <c r="L72" s="26">
        <f>ESA2010_jun24!F73-A_RVS_24_26!E72</f>
        <v>210669</v>
      </c>
      <c r="M72" s="23"/>
      <c r="N72" s="23"/>
      <c r="O72" s="23"/>
      <c r="P72" s="23"/>
      <c r="Q72" s="23"/>
      <c r="R72" s="23"/>
      <c r="S72" s="23"/>
      <c r="T72" s="23"/>
      <c r="U72" s="23"/>
      <c r="V72" s="23"/>
    </row>
    <row r="73" spans="1:22" ht="13.5" customHeight="1" x14ac:dyDescent="0.2">
      <c r="A73" s="262" t="s">
        <v>66</v>
      </c>
      <c r="B73" s="88">
        <f>B11+B54+B15</f>
        <v>1155127</v>
      </c>
      <c r="C73" s="88">
        <f t="shared" ref="C73:E73" si="22">C11+C54+C15</f>
        <v>1166978</v>
      </c>
      <c r="D73" s="88">
        <f t="shared" si="22"/>
        <v>1212430</v>
      </c>
      <c r="E73" s="86">
        <f t="shared" si="22"/>
        <v>1340064</v>
      </c>
      <c r="F73" s="21"/>
      <c r="H73" s="24" t="s">
        <v>66</v>
      </c>
      <c r="I73" s="33">
        <f>ESA2010_jun24!C74-A_RVS_24_26!B73</f>
        <v>-712.48562157503329</v>
      </c>
      <c r="J73" s="33">
        <f>ESA2010_jun24!D74-A_RVS_24_26!C73</f>
        <v>-30334</v>
      </c>
      <c r="K73" s="33">
        <f>ESA2010_jun24!E74-A_RVS_24_26!D73</f>
        <v>-12966</v>
      </c>
      <c r="L73" s="26">
        <f>ESA2010_jun24!F74-A_RVS_24_26!E73</f>
        <v>19597</v>
      </c>
      <c r="M73" s="23"/>
      <c r="N73" s="23"/>
      <c r="O73" s="23"/>
      <c r="P73" s="23"/>
      <c r="Q73" s="23"/>
      <c r="R73" s="23"/>
      <c r="S73" s="23"/>
      <c r="T73" s="23"/>
      <c r="U73" s="23"/>
      <c r="V73" s="23"/>
    </row>
    <row r="74" spans="1:22" ht="13.5" customHeight="1" x14ac:dyDescent="0.2">
      <c r="A74" s="262" t="s">
        <v>67</v>
      </c>
      <c r="B74" s="88">
        <f t="shared" ref="B74:E74" si="23">B43</f>
        <v>43596</v>
      </c>
      <c r="C74" s="88">
        <f t="shared" si="23"/>
        <v>0</v>
      </c>
      <c r="D74" s="88">
        <f t="shared" si="23"/>
        <v>0</v>
      </c>
      <c r="E74" s="86">
        <f t="shared" si="23"/>
        <v>0</v>
      </c>
      <c r="F74" s="21"/>
      <c r="H74" s="24" t="s">
        <v>67</v>
      </c>
      <c r="I74" s="33">
        <f>ESA2010_jun24!C75-A_RVS_24_26!B74</f>
        <v>993.58952999999747</v>
      </c>
      <c r="J74" s="33">
        <f>ESA2010_jun24!D75-A_RVS_24_26!C74</f>
        <v>1350</v>
      </c>
      <c r="K74" s="33">
        <f>ESA2010_jun24!E75-A_RVS_24_26!D74</f>
        <v>0</v>
      </c>
      <c r="L74" s="26">
        <f>ESA2010_jun24!F75-A_RVS_24_26!E74</f>
        <v>0</v>
      </c>
      <c r="M74" s="23"/>
      <c r="N74" s="23"/>
      <c r="O74" s="23"/>
      <c r="P74" s="23"/>
      <c r="Q74" s="23"/>
      <c r="R74" s="23"/>
      <c r="S74" s="23"/>
      <c r="T74" s="23"/>
      <c r="U74" s="23"/>
      <c r="V74" s="23"/>
    </row>
    <row r="75" spans="1:22" ht="13.5" customHeight="1" x14ac:dyDescent="0.2">
      <c r="A75" s="262" t="s">
        <v>68</v>
      </c>
      <c r="B75" s="88">
        <f t="shared" ref="B75:E75" si="24">B48+B47</f>
        <v>31645</v>
      </c>
      <c r="C75" s="88">
        <f t="shared" si="24"/>
        <v>31870</v>
      </c>
      <c r="D75" s="88">
        <f t="shared" si="24"/>
        <v>17716</v>
      </c>
      <c r="E75" s="86">
        <f t="shared" si="24"/>
        <v>18250</v>
      </c>
      <c r="F75" s="21"/>
      <c r="H75" s="24" t="s">
        <v>68</v>
      </c>
      <c r="I75" s="33">
        <f>ESA2010_jun24!C76-A_RVS_24_26!B75</f>
        <v>-815.26212999999916</v>
      </c>
      <c r="J75" s="33">
        <f>ESA2010_jun24!D76-A_RVS_24_26!C75</f>
        <v>-512</v>
      </c>
      <c r="K75" s="33">
        <f>ESA2010_jun24!E76-A_RVS_24_26!D75</f>
        <v>-541</v>
      </c>
      <c r="L75" s="26">
        <f>ESA2010_jun24!F76-A_RVS_24_26!E75</f>
        <v>-569</v>
      </c>
      <c r="M75" s="23"/>
      <c r="N75" s="23"/>
      <c r="O75" s="23"/>
      <c r="P75" s="23"/>
      <c r="Q75" s="23"/>
      <c r="R75" s="23"/>
      <c r="S75" s="23"/>
      <c r="T75" s="23"/>
      <c r="U75" s="23"/>
      <c r="V75" s="23"/>
    </row>
    <row r="76" spans="1:22" ht="14.25" customHeight="1" thickBot="1" x14ac:dyDescent="0.25">
      <c r="A76" s="275" t="s">
        <v>69</v>
      </c>
      <c r="B76" s="92">
        <f t="shared" ref="B76:E76" si="25">B60</f>
        <v>15346647</v>
      </c>
      <c r="C76" s="92">
        <f t="shared" si="25"/>
        <v>17279116</v>
      </c>
      <c r="D76" s="92">
        <f t="shared" si="25"/>
        <v>18229884</v>
      </c>
      <c r="E76" s="90">
        <f t="shared" si="25"/>
        <v>19010986</v>
      </c>
      <c r="F76" s="21"/>
      <c r="H76" s="89" t="s">
        <v>69</v>
      </c>
      <c r="I76" s="92">
        <f t="shared" ref="I76:L76" si="26">I60</f>
        <v>-6590.2919199734752</v>
      </c>
      <c r="J76" s="92">
        <f t="shared" si="26"/>
        <v>-232247</v>
      </c>
      <c r="K76" s="92">
        <f t="shared" si="26"/>
        <v>-103322</v>
      </c>
      <c r="L76" s="90">
        <f t="shared" si="26"/>
        <v>82063</v>
      </c>
      <c r="M76" s="23"/>
      <c r="N76" s="23"/>
      <c r="O76" s="23"/>
      <c r="P76" s="23"/>
      <c r="Q76" s="23"/>
      <c r="R76" s="23"/>
      <c r="S76" s="23"/>
      <c r="T76" s="23"/>
      <c r="U76" s="23"/>
      <c r="V76" s="23"/>
    </row>
    <row r="77" spans="1:22" ht="14.25" customHeight="1" thickBot="1" x14ac:dyDescent="0.25">
      <c r="A77" s="276" t="s">
        <v>70</v>
      </c>
      <c r="B77" s="83">
        <f t="shared" ref="B77:E77" si="27">B68+B76</f>
        <v>38255321</v>
      </c>
      <c r="C77" s="83">
        <f t="shared" si="27"/>
        <v>41810585</v>
      </c>
      <c r="D77" s="83">
        <f t="shared" si="27"/>
        <v>43367166</v>
      </c>
      <c r="E77" s="81">
        <f t="shared" si="27"/>
        <v>45047503</v>
      </c>
      <c r="F77" s="21"/>
      <c r="H77" s="94" t="s">
        <v>70</v>
      </c>
      <c r="I77" s="83">
        <f t="shared" ref="I77:L77" si="28">+I76+I68</f>
        <v>745982.70965002629</v>
      </c>
      <c r="J77" s="83">
        <f t="shared" si="28"/>
        <v>59833</v>
      </c>
      <c r="K77" s="83">
        <f t="shared" si="28"/>
        <v>949456</v>
      </c>
      <c r="L77" s="81">
        <f t="shared" si="28"/>
        <v>1244258</v>
      </c>
      <c r="M77" s="23"/>
      <c r="N77" s="23"/>
      <c r="O77" s="23"/>
      <c r="P77" s="23"/>
      <c r="Q77" s="23"/>
      <c r="R77" s="23"/>
      <c r="S77" s="23"/>
      <c r="T77" s="23"/>
      <c r="U77" s="23"/>
      <c r="V77" s="23"/>
    </row>
    <row r="78" spans="1:22" s="96" customFormat="1" ht="13.5" customHeight="1" thickBot="1" x14ac:dyDescent="0.25">
      <c r="A78" s="97"/>
      <c r="B78" s="226"/>
      <c r="C78" s="226"/>
      <c r="D78" s="226"/>
      <c r="E78" s="226"/>
      <c r="F78" s="46"/>
      <c r="H78" s="97"/>
      <c r="I78" s="226"/>
      <c r="J78" s="226"/>
      <c r="K78" s="226"/>
      <c r="L78" s="226"/>
      <c r="M78" s="99"/>
      <c r="N78" s="23"/>
      <c r="O78" s="23"/>
      <c r="P78" s="23"/>
      <c r="Q78" s="23"/>
      <c r="R78" s="23"/>
      <c r="S78" s="23"/>
      <c r="T78" s="23"/>
      <c r="U78" s="23"/>
      <c r="V78" s="23"/>
    </row>
    <row r="79" spans="1:22" ht="14.25" customHeight="1" thickBot="1" x14ac:dyDescent="0.25">
      <c r="A79" s="100" t="s">
        <v>71</v>
      </c>
      <c r="B79" s="103">
        <f t="shared" ref="B79:E79" si="29">SUM(B80:B81)</f>
        <v>93681</v>
      </c>
      <c r="C79" s="104">
        <f t="shared" si="29"/>
        <v>101816</v>
      </c>
      <c r="D79" s="104">
        <f t="shared" si="29"/>
        <v>106230</v>
      </c>
      <c r="E79" s="102">
        <f t="shared" si="29"/>
        <v>116500</v>
      </c>
      <c r="H79" s="105" t="s">
        <v>71</v>
      </c>
      <c r="I79" s="108">
        <f>ESA2010_jun24!C80-A_RVS_24_26!B79</f>
        <v>7188.7680899999978</v>
      </c>
      <c r="J79" s="108">
        <f>ESA2010_jun24!D80-A_RVS_24_26!C79</f>
        <v>5014</v>
      </c>
      <c r="K79" s="108">
        <f>ESA2010_jun24!E80-A_RVS_24_26!D79</f>
        <v>5981</v>
      </c>
      <c r="L79" s="109">
        <f>ESA2010_jun24!F80-A_RVS_24_26!E79</f>
        <v>8519</v>
      </c>
      <c r="N79" s="23"/>
      <c r="O79" s="23"/>
      <c r="P79" s="23"/>
      <c r="Q79" s="23"/>
      <c r="R79" s="23"/>
      <c r="S79" s="23"/>
      <c r="T79" s="23"/>
      <c r="U79" s="23"/>
      <c r="V79" s="23"/>
    </row>
    <row r="80" spans="1:22" ht="13.5" customHeight="1" x14ac:dyDescent="0.2">
      <c r="A80" s="110" t="s">
        <v>72</v>
      </c>
      <c r="B80" s="113">
        <v>47801</v>
      </c>
      <c r="C80" s="114">
        <v>47137</v>
      </c>
      <c r="D80" s="114">
        <v>48446</v>
      </c>
      <c r="E80" s="112">
        <v>56206</v>
      </c>
      <c r="H80" s="115" t="s">
        <v>72</v>
      </c>
      <c r="I80" s="33">
        <f>ESA2010_jun24!C81-A_RVS_24_26!B80</f>
        <v>163.61856000000262</v>
      </c>
      <c r="J80" s="33">
        <f>ESA2010_jun24!D81-A_RVS_24_26!C80</f>
        <v>286</v>
      </c>
      <c r="K80" s="33">
        <f>ESA2010_jun24!E81-A_RVS_24_26!D80</f>
        <v>-875</v>
      </c>
      <c r="L80" s="26">
        <f>ESA2010_jun24!F81-A_RVS_24_26!E80</f>
        <v>239</v>
      </c>
      <c r="N80" s="23"/>
      <c r="O80" s="23"/>
      <c r="P80" s="23"/>
      <c r="Q80" s="23"/>
      <c r="R80" s="23"/>
      <c r="S80" s="23"/>
      <c r="T80" s="23"/>
      <c r="U80" s="23"/>
      <c r="V80" s="23"/>
    </row>
    <row r="81" spans="1:22" ht="14.25" customHeight="1" thickBot="1" x14ac:dyDescent="0.25">
      <c r="A81" s="117" t="s">
        <v>73</v>
      </c>
      <c r="B81" s="120">
        <v>45880</v>
      </c>
      <c r="C81" s="121">
        <v>54679</v>
      </c>
      <c r="D81" s="121">
        <v>57784</v>
      </c>
      <c r="E81" s="119">
        <v>60294</v>
      </c>
      <c r="H81" s="117" t="s">
        <v>73</v>
      </c>
      <c r="I81" s="33">
        <f>ESA2010_jun24!C82-A_RVS_24_26!B81</f>
        <v>7025.1495299999951</v>
      </c>
      <c r="J81" s="33">
        <f>ESA2010_jun24!D82-A_RVS_24_26!C81</f>
        <v>4728</v>
      </c>
      <c r="K81" s="33">
        <f>ESA2010_jun24!E82-A_RVS_24_26!D81</f>
        <v>6856</v>
      </c>
      <c r="L81" s="26">
        <f>ESA2010_jun24!F82-A_RVS_24_26!E81</f>
        <v>8280</v>
      </c>
      <c r="N81" s="23"/>
      <c r="O81" s="23"/>
      <c r="P81" s="23"/>
      <c r="Q81" s="23"/>
      <c r="R81" s="23"/>
      <c r="S81" s="23"/>
      <c r="T81" s="23"/>
      <c r="U81" s="23"/>
      <c r="V81" s="23"/>
    </row>
    <row r="82" spans="1:22" ht="17.25" customHeight="1" thickBot="1" x14ac:dyDescent="0.35">
      <c r="A82" s="125"/>
      <c r="B82" s="231"/>
      <c r="C82" s="231"/>
      <c r="D82" s="231"/>
      <c r="E82" s="231"/>
      <c r="H82" s="127"/>
      <c r="I82" s="129"/>
      <c r="J82" s="129"/>
      <c r="K82" s="129"/>
      <c r="L82" s="129"/>
      <c r="N82" s="23"/>
      <c r="O82" s="23"/>
      <c r="P82" s="23"/>
      <c r="Q82" s="23"/>
      <c r="R82" s="23"/>
      <c r="S82" s="23"/>
      <c r="T82" s="23"/>
      <c r="U82" s="23"/>
      <c r="V82" s="23"/>
    </row>
    <row r="83" spans="1:22" s="130" customFormat="1" ht="14.25" customHeight="1" thickBot="1" x14ac:dyDescent="0.25">
      <c r="A83" s="105" t="s">
        <v>74</v>
      </c>
      <c r="B83" s="133">
        <v>1172560</v>
      </c>
      <c r="C83" s="134">
        <v>923987</v>
      </c>
      <c r="D83" s="135">
        <v>994854</v>
      </c>
      <c r="E83" s="132">
        <v>1066737</v>
      </c>
      <c r="H83" s="105" t="s">
        <v>74</v>
      </c>
      <c r="I83" s="136">
        <f>ESA2010_jun24!C84-A_RVS_24_26!B83</f>
        <v>29087.102872380987</v>
      </c>
      <c r="J83" s="134">
        <f>ESA2010_jun24!D84-A_RVS_24_26!C83</f>
        <v>77180</v>
      </c>
      <c r="K83" s="135">
        <f>ESA2010_jun24!E84-A_RVS_24_26!D83</f>
        <v>113877</v>
      </c>
      <c r="L83" s="132">
        <f>ESA2010_jun24!F84-A_RVS_24_26!E83</f>
        <v>134832</v>
      </c>
      <c r="N83" s="23"/>
      <c r="O83" s="23"/>
      <c r="P83" s="23"/>
      <c r="Q83" s="23"/>
      <c r="R83" s="23"/>
      <c r="S83" s="23"/>
      <c r="T83" s="23"/>
      <c r="U83" s="23"/>
      <c r="V83" s="23"/>
    </row>
    <row r="84" spans="1:22" ht="14.25" customHeight="1" thickBot="1" x14ac:dyDescent="0.25">
      <c r="B84" s="169"/>
      <c r="C84" s="169"/>
      <c r="D84" s="169"/>
      <c r="E84" s="169"/>
      <c r="I84" s="22"/>
      <c r="J84" s="22"/>
      <c r="K84" s="22"/>
      <c r="L84" s="22"/>
      <c r="N84" s="23"/>
      <c r="O84" s="23"/>
      <c r="P84" s="23"/>
      <c r="Q84" s="23"/>
      <c r="R84" s="23"/>
      <c r="S84" s="23"/>
      <c r="T84" s="23"/>
      <c r="U84" s="23"/>
      <c r="V84" s="23"/>
    </row>
    <row r="85" spans="1:22" ht="13.5" customHeight="1" x14ac:dyDescent="0.2">
      <c r="A85" s="139" t="s">
        <v>75</v>
      </c>
      <c r="B85" s="142">
        <f t="shared" ref="B85:E85" si="30">SUM(B86,B89,B92)</f>
        <v>1158052</v>
      </c>
      <c r="C85" s="141">
        <f t="shared" si="30"/>
        <v>1193445</v>
      </c>
      <c r="D85" s="143">
        <f t="shared" si="30"/>
        <v>871987</v>
      </c>
      <c r="E85" s="144">
        <f t="shared" si="30"/>
        <v>891334</v>
      </c>
      <c r="H85" s="139" t="s">
        <v>75</v>
      </c>
      <c r="I85" s="142">
        <f t="shared" ref="I85:L85" si="31">SUM(I86,I89,I92)</f>
        <v>95175.430084542531</v>
      </c>
      <c r="J85" s="141">
        <f t="shared" si="31"/>
        <v>93374</v>
      </c>
      <c r="K85" s="143">
        <f t="shared" si="31"/>
        <v>59856</v>
      </c>
      <c r="L85" s="144">
        <f t="shared" si="31"/>
        <v>59959</v>
      </c>
      <c r="N85" s="23"/>
      <c r="O85" s="23"/>
      <c r="P85" s="23"/>
      <c r="Q85" s="23"/>
      <c r="R85" s="23"/>
      <c r="S85" s="23"/>
      <c r="T85" s="23"/>
      <c r="U85" s="23"/>
      <c r="V85" s="23"/>
    </row>
    <row r="86" spans="1:22" ht="13.5" customHeight="1" x14ac:dyDescent="0.25">
      <c r="A86" s="145" t="s">
        <v>76</v>
      </c>
      <c r="B86" s="148">
        <f t="shared" ref="B86:E86" si="32">SUM(B87:B88)</f>
        <v>0</v>
      </c>
      <c r="C86" s="149">
        <f t="shared" si="32"/>
        <v>0</v>
      </c>
      <c r="D86" s="150">
        <f t="shared" si="32"/>
        <v>0</v>
      </c>
      <c r="E86" s="147">
        <f t="shared" si="32"/>
        <v>0</v>
      </c>
      <c r="H86" s="145" t="s">
        <v>76</v>
      </c>
      <c r="I86" s="148">
        <f t="shared" ref="I86:L86" si="33">SUM(I87:I88)</f>
        <v>-3.0000000000000027E-2</v>
      </c>
      <c r="J86" s="149">
        <f t="shared" si="33"/>
        <v>0</v>
      </c>
      <c r="K86" s="150">
        <f t="shared" si="33"/>
        <v>0</v>
      </c>
      <c r="L86" s="147">
        <f t="shared" si="33"/>
        <v>0</v>
      </c>
      <c r="N86" s="23"/>
      <c r="O86" s="23"/>
      <c r="P86" s="23"/>
      <c r="Q86" s="23"/>
      <c r="R86" s="23"/>
      <c r="S86" s="23"/>
      <c r="T86" s="23"/>
      <c r="U86" s="23"/>
      <c r="V86" s="23"/>
    </row>
    <row r="87" spans="1:22" ht="13.5" customHeight="1" x14ac:dyDescent="0.25">
      <c r="A87" s="151" t="s">
        <v>8</v>
      </c>
      <c r="B87" s="148">
        <v>0</v>
      </c>
      <c r="C87" s="149">
        <v>0</v>
      </c>
      <c r="D87" s="150">
        <v>0</v>
      </c>
      <c r="E87" s="147">
        <v>0</v>
      </c>
      <c r="H87" s="151" t="s">
        <v>8</v>
      </c>
      <c r="I87" s="33">
        <f>ESA2010_jun24!C88-A_RVS_24_26!B87</f>
        <v>-3.0000000000000027E-2</v>
      </c>
      <c r="J87" s="33">
        <f>ESA2010_jun24!D88-A_RVS_24_26!C87</f>
        <v>0</v>
      </c>
      <c r="K87" s="33">
        <f>ESA2010_jun24!E88-A_RVS_24_26!D87</f>
        <v>0</v>
      </c>
      <c r="L87" s="26">
        <f>ESA2010_jun24!F88-A_RVS_24_26!E87</f>
        <v>0</v>
      </c>
      <c r="N87" s="23"/>
      <c r="O87" s="23"/>
      <c r="P87" s="23"/>
      <c r="Q87" s="23"/>
      <c r="R87" s="23"/>
      <c r="S87" s="23"/>
      <c r="T87" s="23"/>
      <c r="U87" s="23"/>
      <c r="V87" s="23"/>
    </row>
    <row r="88" spans="1:22" ht="13.5" customHeight="1" x14ac:dyDescent="0.25">
      <c r="A88" s="151" t="s">
        <v>9</v>
      </c>
      <c r="B88" s="148">
        <v>0</v>
      </c>
      <c r="C88" s="149">
        <v>0</v>
      </c>
      <c r="D88" s="150">
        <v>0</v>
      </c>
      <c r="E88" s="147">
        <v>0</v>
      </c>
      <c r="H88" s="151" t="s">
        <v>9</v>
      </c>
      <c r="I88" s="33">
        <f>ESA2010_jun24!C89-A_RVS_24_26!B88</f>
        <v>0</v>
      </c>
      <c r="J88" s="33">
        <f>ESA2010_jun24!D89-A_RVS_24_26!C88</f>
        <v>0</v>
      </c>
      <c r="K88" s="33">
        <f>ESA2010_jun24!E89-A_RVS_24_26!D88</f>
        <v>0</v>
      </c>
      <c r="L88" s="26">
        <f>ESA2010_jun24!F89-A_RVS_24_26!E88</f>
        <v>0</v>
      </c>
      <c r="N88" s="23"/>
      <c r="O88" s="23"/>
      <c r="P88" s="23"/>
      <c r="Q88" s="23"/>
      <c r="R88" s="23"/>
      <c r="S88" s="23"/>
      <c r="T88" s="23"/>
      <c r="U88" s="23"/>
      <c r="V88" s="23"/>
    </row>
    <row r="89" spans="1:22" ht="13.5" customHeight="1" x14ac:dyDescent="0.2">
      <c r="A89" s="145" t="s">
        <v>77</v>
      </c>
      <c r="B89" s="154">
        <f t="shared" ref="B89:E89" si="34">SUM(B90:B91)</f>
        <v>1149181</v>
      </c>
      <c r="C89" s="47">
        <f t="shared" si="34"/>
        <v>1165256</v>
      </c>
      <c r="D89" s="47">
        <f t="shared" si="34"/>
        <v>850244</v>
      </c>
      <c r="E89" s="48">
        <f t="shared" si="34"/>
        <v>854287</v>
      </c>
      <c r="H89" s="145" t="s">
        <v>77</v>
      </c>
      <c r="I89" s="155">
        <f t="shared" ref="I89:L89" si="35">SUM(I90:I91)</f>
        <v>95176.251894299872</v>
      </c>
      <c r="J89" s="47">
        <f t="shared" si="35"/>
        <v>93374</v>
      </c>
      <c r="K89" s="47">
        <f t="shared" si="35"/>
        <v>59856</v>
      </c>
      <c r="L89" s="48">
        <f t="shared" si="35"/>
        <v>59959</v>
      </c>
      <c r="N89" s="23"/>
      <c r="O89" s="23"/>
      <c r="P89" s="23"/>
      <c r="Q89" s="23"/>
      <c r="R89" s="23"/>
      <c r="S89" s="23"/>
      <c r="T89" s="23"/>
      <c r="U89" s="23"/>
      <c r="V89" s="23"/>
    </row>
    <row r="90" spans="1:22" ht="13.5" customHeight="1" x14ac:dyDescent="0.25">
      <c r="A90" s="151" t="s">
        <v>8</v>
      </c>
      <c r="B90" s="148">
        <v>915637</v>
      </c>
      <c r="C90" s="149">
        <v>929045</v>
      </c>
      <c r="D90" s="150">
        <v>674306</v>
      </c>
      <c r="E90" s="147">
        <v>676923</v>
      </c>
      <c r="H90" s="151" t="s">
        <v>8</v>
      </c>
      <c r="I90" s="33">
        <f>ESA2010_jun24!C91-A_RVS_24_26!B90</f>
        <v>72355.415412521805</v>
      </c>
      <c r="J90" s="33">
        <f>ESA2010_jun24!D91-A_RVS_24_26!C90</f>
        <v>71426</v>
      </c>
      <c r="K90" s="33">
        <f>ESA2010_jun24!E91-A_RVS_24_26!D90</f>
        <v>48752</v>
      </c>
      <c r="L90" s="26">
        <f>ESA2010_jun24!F91-A_RVS_24_26!E90</f>
        <v>49117</v>
      </c>
      <c r="N90" s="23"/>
      <c r="O90" s="23"/>
      <c r="P90" s="23"/>
      <c r="Q90" s="23"/>
      <c r="R90" s="23"/>
      <c r="S90" s="23"/>
      <c r="T90" s="23"/>
      <c r="U90" s="23"/>
      <c r="V90" s="23"/>
    </row>
    <row r="91" spans="1:22" ht="14.25" customHeight="1" x14ac:dyDescent="0.25">
      <c r="A91" s="151" t="s">
        <v>9</v>
      </c>
      <c r="B91" s="148">
        <v>233544</v>
      </c>
      <c r="C91" s="149">
        <v>236211</v>
      </c>
      <c r="D91" s="150">
        <v>175938</v>
      </c>
      <c r="E91" s="147">
        <v>177364</v>
      </c>
      <c r="H91" s="151" t="s">
        <v>9</v>
      </c>
      <c r="I91" s="33">
        <f>ESA2010_jun24!C92-A_RVS_24_26!B91</f>
        <v>22820.836481778068</v>
      </c>
      <c r="J91" s="33">
        <f>ESA2010_jun24!D92-A_RVS_24_26!C91</f>
        <v>21948</v>
      </c>
      <c r="K91" s="33">
        <f>ESA2010_jun24!E92-A_RVS_24_26!D91</f>
        <v>11104</v>
      </c>
      <c r="L91" s="26">
        <f>ESA2010_jun24!F92-A_RVS_24_26!E91</f>
        <v>10842</v>
      </c>
      <c r="N91" s="23"/>
      <c r="O91" s="23"/>
      <c r="P91" s="23"/>
      <c r="Q91" s="23"/>
      <c r="R91" s="23"/>
      <c r="S91" s="23"/>
      <c r="T91" s="23"/>
      <c r="U91" s="23"/>
      <c r="V91" s="23"/>
    </row>
    <row r="92" spans="1:22" ht="13.5" customHeight="1" x14ac:dyDescent="0.2">
      <c r="A92" s="157" t="s">
        <v>78</v>
      </c>
      <c r="B92" s="160">
        <f t="shared" ref="B92:D92" si="36">SUM(B93:B94)</f>
        <v>8871</v>
      </c>
      <c r="C92" s="161">
        <f t="shared" si="36"/>
        <v>28189</v>
      </c>
      <c r="D92" s="161">
        <f t="shared" si="36"/>
        <v>21743</v>
      </c>
      <c r="E92" s="162">
        <f t="shared" ref="E92" si="37">SUM(E93:E94)</f>
        <v>37047</v>
      </c>
      <c r="H92" s="157" t="s">
        <v>78</v>
      </c>
      <c r="I92" s="163">
        <f t="shared" ref="I92:L92" si="38">SUM(I93:I94)</f>
        <v>-0.79180975734107051</v>
      </c>
      <c r="J92" s="161">
        <f t="shared" si="38"/>
        <v>0</v>
      </c>
      <c r="K92" s="161">
        <f t="shared" si="38"/>
        <v>0</v>
      </c>
      <c r="L92" s="162">
        <f t="shared" si="38"/>
        <v>0</v>
      </c>
      <c r="N92" s="23"/>
      <c r="O92" s="23"/>
      <c r="P92" s="23"/>
      <c r="Q92" s="23"/>
      <c r="R92" s="23"/>
      <c r="S92" s="23"/>
      <c r="T92" s="23"/>
      <c r="U92" s="23"/>
      <c r="V92" s="23"/>
    </row>
    <row r="93" spans="1:22" ht="13.5" customHeight="1" x14ac:dyDescent="0.2">
      <c r="A93" s="151" t="s">
        <v>8</v>
      </c>
      <c r="B93" s="154">
        <v>4875</v>
      </c>
      <c r="C93" s="154">
        <v>23676</v>
      </c>
      <c r="D93" s="154">
        <v>16800</v>
      </c>
      <c r="E93" s="156">
        <v>31733</v>
      </c>
      <c r="H93" s="151" t="s">
        <v>8</v>
      </c>
      <c r="I93" s="33">
        <f>ESA2010_jun24!C94-A_RVS_24_26!B93</f>
        <v>-0.31028624678128836</v>
      </c>
      <c r="J93" s="33">
        <f>ESA2010_jun24!D94-A_RVS_24_26!C93</f>
        <v>0</v>
      </c>
      <c r="K93" s="33">
        <f>ESA2010_jun24!E94-A_RVS_24_26!D93</f>
        <v>0</v>
      </c>
      <c r="L93" s="26">
        <f>ESA2010_jun24!F94-A_RVS_24_26!E93</f>
        <v>0</v>
      </c>
      <c r="N93" s="23"/>
      <c r="O93" s="23"/>
      <c r="P93" s="23"/>
      <c r="Q93" s="23"/>
      <c r="R93" s="23"/>
      <c r="S93" s="23"/>
      <c r="T93" s="23"/>
      <c r="U93" s="23"/>
      <c r="V93" s="23"/>
    </row>
    <row r="94" spans="1:22" ht="13.5" customHeight="1" thickBot="1" x14ac:dyDescent="0.25">
      <c r="A94" s="164" t="s">
        <v>9</v>
      </c>
      <c r="B94" s="165">
        <v>3996</v>
      </c>
      <c r="C94" s="165">
        <v>4513</v>
      </c>
      <c r="D94" s="165">
        <v>4943</v>
      </c>
      <c r="E94" s="167">
        <v>5314</v>
      </c>
      <c r="H94" s="164" t="s">
        <v>9</v>
      </c>
      <c r="I94" s="33">
        <f>ESA2010_jun24!C95-A_RVS_24_26!B94</f>
        <v>-0.48152351055978215</v>
      </c>
      <c r="J94" s="33">
        <f>ESA2010_jun24!D95-A_RVS_24_26!C94</f>
        <v>0</v>
      </c>
      <c r="K94" s="33">
        <f>ESA2010_jun24!E95-A_RVS_24_26!D94</f>
        <v>0</v>
      </c>
      <c r="L94" s="26">
        <f>ESA2010_jun24!F95-A_RVS_24_26!E94</f>
        <v>0</v>
      </c>
      <c r="N94" s="23"/>
      <c r="O94" s="23"/>
      <c r="P94" s="23"/>
      <c r="Q94" s="23"/>
      <c r="R94" s="23"/>
      <c r="S94" s="23"/>
      <c r="T94" s="23"/>
      <c r="U94" s="23"/>
      <c r="V94" s="23"/>
    </row>
    <row r="95" spans="1:22" ht="13.5" customHeight="1" x14ac:dyDescent="0.25">
      <c r="A95" s="168" t="s">
        <v>79</v>
      </c>
      <c r="B95" s="138"/>
      <c r="C95" s="138"/>
      <c r="D95" s="138"/>
      <c r="E95" s="138"/>
    </row>
    <row r="96" spans="1:22" ht="13.5" customHeight="1" x14ac:dyDescent="0.25">
      <c r="A96" s="168" t="s">
        <v>80</v>
      </c>
      <c r="B96" s="138"/>
      <c r="C96" s="138"/>
      <c r="D96" s="138"/>
      <c r="E96" s="138"/>
      <c r="I96" s="138"/>
      <c r="J96" s="138"/>
      <c r="K96" s="138"/>
      <c r="L96" s="138"/>
    </row>
    <row r="97" spans="1:12" ht="13.5" customHeight="1" x14ac:dyDescent="0.25">
      <c r="A97" s="362" t="s">
        <v>81</v>
      </c>
      <c r="B97" s="362"/>
      <c r="C97" s="362"/>
      <c r="D97" s="362"/>
      <c r="E97" s="362"/>
      <c r="I97" s="138"/>
      <c r="J97" s="138"/>
      <c r="K97" s="138"/>
      <c r="L97" s="138"/>
    </row>
    <row r="98" spans="1:12" ht="13.5" customHeight="1" x14ac:dyDescent="0.25">
      <c r="A98" s="362"/>
      <c r="B98" s="362"/>
      <c r="C98" s="362"/>
      <c r="D98" s="362"/>
      <c r="E98" s="362"/>
      <c r="I98" s="138"/>
      <c r="J98" s="138"/>
      <c r="K98" s="138"/>
      <c r="L98" s="138"/>
    </row>
    <row r="99" spans="1:12" ht="13.5" customHeight="1" x14ac:dyDescent="0.25">
      <c r="A99" s="96"/>
      <c r="B99" s="169"/>
      <c r="C99" s="169"/>
      <c r="D99" s="169"/>
      <c r="E99" s="169"/>
      <c r="I99" s="138"/>
      <c r="J99" s="138"/>
      <c r="K99" s="138"/>
      <c r="L99" s="138"/>
    </row>
    <row r="100" spans="1:12" ht="13.5" customHeight="1" x14ac:dyDescent="0.25">
      <c r="B100" s="169"/>
      <c r="C100" s="169"/>
      <c r="D100" s="169"/>
      <c r="E100" s="169"/>
      <c r="I100" s="138"/>
      <c r="J100" s="138"/>
      <c r="K100" s="138"/>
      <c r="L100" s="138"/>
    </row>
    <row r="101" spans="1:12" ht="13.5" customHeight="1" x14ac:dyDescent="0.25">
      <c r="B101" s="169"/>
      <c r="C101" s="169"/>
      <c r="D101" s="169"/>
      <c r="E101" s="169"/>
      <c r="I101" s="138"/>
      <c r="J101" s="138"/>
      <c r="K101" s="138"/>
      <c r="L101" s="138"/>
    </row>
    <row r="102" spans="1:12" ht="13.5" customHeight="1" x14ac:dyDescent="0.25">
      <c r="B102" s="169"/>
      <c r="C102" s="169"/>
      <c r="D102" s="169"/>
      <c r="E102" s="169"/>
      <c r="I102" s="138"/>
      <c r="J102" s="138"/>
      <c r="K102" s="138"/>
      <c r="L102" s="138"/>
    </row>
    <row r="103" spans="1:12" ht="13.5" customHeight="1" x14ac:dyDescent="0.25">
      <c r="B103" s="169"/>
      <c r="C103" s="169"/>
      <c r="D103" s="169"/>
      <c r="E103" s="169"/>
      <c r="F103" s="169"/>
      <c r="I103" s="138"/>
      <c r="J103" s="138"/>
      <c r="K103" s="138"/>
      <c r="L103" s="138"/>
    </row>
    <row r="104" spans="1:12" ht="13.5" customHeight="1" x14ac:dyDescent="0.25">
      <c r="B104" s="169"/>
      <c r="C104" s="169"/>
      <c r="D104" s="169"/>
      <c r="E104" s="169"/>
      <c r="I104" s="138"/>
      <c r="J104" s="138"/>
      <c r="K104" s="138"/>
      <c r="L104" s="138"/>
    </row>
    <row r="105" spans="1:12" ht="13.5" customHeight="1" x14ac:dyDescent="0.25">
      <c r="B105" s="169"/>
      <c r="C105" s="169"/>
      <c r="D105" s="169"/>
      <c r="E105" s="169"/>
      <c r="I105" s="138"/>
      <c r="J105" s="138"/>
      <c r="K105" s="138"/>
      <c r="L105" s="138"/>
    </row>
    <row r="106" spans="1:12" ht="13.5" customHeight="1" x14ac:dyDescent="0.25">
      <c r="B106" s="169"/>
      <c r="C106" s="169"/>
      <c r="D106" s="169"/>
      <c r="E106" s="169"/>
      <c r="I106" s="138"/>
      <c r="J106" s="138"/>
      <c r="K106" s="138"/>
      <c r="L106" s="138"/>
    </row>
    <row r="107" spans="1:12" ht="13.5" customHeight="1" x14ac:dyDescent="0.25">
      <c r="B107" s="169"/>
      <c r="C107" s="169"/>
      <c r="D107" s="169"/>
      <c r="E107" s="169"/>
      <c r="I107" s="138"/>
      <c r="J107" s="138"/>
      <c r="K107" s="138"/>
      <c r="L107" s="138"/>
    </row>
    <row r="108" spans="1:12" ht="13.5" customHeight="1" x14ac:dyDescent="0.25">
      <c r="B108" s="169"/>
      <c r="C108" s="169"/>
      <c r="D108" s="169"/>
      <c r="E108" s="169"/>
      <c r="I108" s="138"/>
      <c r="J108" s="138"/>
      <c r="K108" s="138"/>
      <c r="L108" s="138"/>
    </row>
    <row r="109" spans="1:12" ht="13.5" customHeight="1" x14ac:dyDescent="0.2">
      <c r="B109" s="169"/>
      <c r="C109" s="169"/>
      <c r="D109" s="169"/>
      <c r="E109" s="169"/>
    </row>
    <row r="110" spans="1:12" ht="13.5" customHeight="1" x14ac:dyDescent="0.2">
      <c r="B110" s="169"/>
      <c r="C110" s="169"/>
      <c r="D110" s="169"/>
      <c r="E110" s="169"/>
    </row>
    <row r="111" spans="1:12" ht="13.5" customHeight="1" x14ac:dyDescent="0.2">
      <c r="B111" s="169"/>
      <c r="C111" s="169"/>
      <c r="D111" s="169"/>
      <c r="E111" s="169"/>
    </row>
    <row r="112" spans="1:12" ht="13.5" customHeight="1" x14ac:dyDescent="0.2">
      <c r="B112" s="169"/>
      <c r="C112" s="169"/>
      <c r="D112" s="169"/>
      <c r="E112" s="169"/>
    </row>
    <row r="113" spans="2:5" ht="13.5" customHeight="1" x14ac:dyDescent="0.2">
      <c r="B113" s="169"/>
      <c r="C113" s="169"/>
      <c r="D113" s="169"/>
      <c r="E113" s="169"/>
    </row>
    <row r="114" spans="2:5" ht="13.5" customHeight="1" x14ac:dyDescent="0.2">
      <c r="B114" s="169"/>
      <c r="C114" s="169"/>
      <c r="D114" s="169"/>
      <c r="E114" s="169"/>
    </row>
    <row r="115" spans="2:5" ht="13.5" customHeight="1" x14ac:dyDescent="0.2">
      <c r="B115" s="169"/>
      <c r="C115" s="169"/>
      <c r="D115" s="169"/>
      <c r="E115" s="169"/>
    </row>
    <row r="116" spans="2:5" ht="13.5" customHeight="1" x14ac:dyDescent="0.2">
      <c r="B116" s="169"/>
      <c r="C116" s="169"/>
      <c r="D116" s="169"/>
      <c r="E116" s="169"/>
    </row>
    <row r="117" spans="2:5" ht="13.5" customHeight="1" x14ac:dyDescent="0.2">
      <c r="B117" s="169"/>
      <c r="C117" s="169"/>
      <c r="D117" s="169"/>
      <c r="E117" s="169"/>
    </row>
    <row r="118" spans="2:5" ht="13.5" customHeight="1" x14ac:dyDescent="0.2">
      <c r="B118" s="169"/>
      <c r="C118" s="169"/>
      <c r="D118" s="169"/>
      <c r="E118" s="169"/>
    </row>
    <row r="119" spans="2:5" ht="13.5" customHeight="1" x14ac:dyDescent="0.2">
      <c r="B119" s="169"/>
      <c r="C119" s="169"/>
      <c r="D119" s="169"/>
      <c r="E119" s="169"/>
    </row>
    <row r="120" spans="2:5" ht="13.5" customHeight="1" x14ac:dyDescent="0.2">
      <c r="B120" s="169"/>
      <c r="C120" s="169"/>
      <c r="D120" s="169"/>
      <c r="E120" s="169"/>
    </row>
    <row r="121" spans="2:5" ht="13.5" customHeight="1" x14ac:dyDescent="0.2">
      <c r="B121" s="169"/>
      <c r="C121" s="169"/>
      <c r="D121" s="169"/>
      <c r="E121" s="169"/>
    </row>
    <row r="122" spans="2:5" ht="13.5" customHeight="1" x14ac:dyDescent="0.2">
      <c r="B122" s="169"/>
      <c r="C122" s="169"/>
      <c r="D122" s="169"/>
      <c r="E122" s="169"/>
    </row>
    <row r="123" spans="2:5" ht="13.5" customHeight="1" x14ac:dyDescent="0.2">
      <c r="B123" s="169"/>
      <c r="C123" s="169"/>
      <c r="D123" s="169"/>
      <c r="E123" s="169"/>
    </row>
    <row r="124" spans="2:5" ht="13.5" customHeight="1" x14ac:dyDescent="0.2">
      <c r="B124" s="169"/>
      <c r="C124" s="169"/>
      <c r="D124" s="169"/>
      <c r="E124" s="169"/>
    </row>
    <row r="125" spans="2:5" ht="13.5" customHeight="1" x14ac:dyDescent="0.2">
      <c r="B125" s="169"/>
      <c r="C125" s="169"/>
      <c r="D125" s="169"/>
      <c r="E125" s="169"/>
    </row>
    <row r="126" spans="2:5" ht="13.5" customHeight="1" x14ac:dyDescent="0.2">
      <c r="B126" s="169"/>
      <c r="C126" s="169"/>
      <c r="D126" s="169"/>
      <c r="E126" s="169"/>
    </row>
    <row r="127" spans="2:5" ht="13.5" customHeight="1" x14ac:dyDescent="0.2">
      <c r="B127" s="169"/>
      <c r="C127" s="169"/>
      <c r="D127" s="169"/>
      <c r="E127" s="169"/>
    </row>
    <row r="128" spans="2:5" ht="13.5" customHeight="1" x14ac:dyDescent="0.2">
      <c r="B128" s="169"/>
      <c r="C128" s="169"/>
      <c r="D128" s="169"/>
      <c r="E128" s="169"/>
    </row>
    <row r="129" spans="2:5" ht="13.5" customHeight="1" x14ac:dyDescent="0.2">
      <c r="B129" s="169"/>
      <c r="C129" s="169"/>
      <c r="D129" s="169"/>
      <c r="E129" s="169"/>
    </row>
    <row r="130" spans="2:5" ht="13.5" customHeight="1" x14ac:dyDescent="0.2">
      <c r="B130" s="169"/>
      <c r="C130" s="169"/>
      <c r="D130" s="169"/>
      <c r="E130" s="169"/>
    </row>
    <row r="131" spans="2:5" ht="13.5" customHeight="1" x14ac:dyDescent="0.2">
      <c r="B131" s="169"/>
      <c r="C131" s="169"/>
      <c r="D131" s="169"/>
      <c r="E131" s="169"/>
    </row>
    <row r="132" spans="2:5" ht="13.5" customHeight="1" x14ac:dyDescent="0.2">
      <c r="B132" s="169"/>
      <c r="C132" s="169"/>
      <c r="D132" s="169"/>
      <c r="E132" s="169"/>
    </row>
    <row r="133" spans="2:5" ht="13.5" customHeight="1" x14ac:dyDescent="0.2">
      <c r="B133" s="169"/>
      <c r="C133" s="169"/>
      <c r="D133" s="169"/>
      <c r="E133" s="169"/>
    </row>
    <row r="134" spans="2:5" ht="13.5" customHeight="1" x14ac:dyDescent="0.2">
      <c r="B134" s="169"/>
      <c r="C134" s="169"/>
      <c r="D134" s="169"/>
      <c r="E134" s="169"/>
    </row>
    <row r="135" spans="2:5" ht="13.5" customHeight="1" x14ac:dyDescent="0.2">
      <c r="B135" s="169"/>
      <c r="C135" s="169"/>
      <c r="D135" s="169"/>
      <c r="E135" s="169"/>
    </row>
    <row r="136" spans="2:5" ht="13.5" customHeight="1" x14ac:dyDescent="0.2">
      <c r="B136" s="169"/>
      <c r="C136" s="169"/>
      <c r="D136" s="169"/>
      <c r="E136" s="169"/>
    </row>
    <row r="137" spans="2:5" ht="13.5" customHeight="1" x14ac:dyDescent="0.2">
      <c r="B137" s="169"/>
      <c r="C137" s="169"/>
      <c r="D137" s="169"/>
      <c r="E137" s="169"/>
    </row>
    <row r="138" spans="2:5" ht="13.5" customHeight="1" x14ac:dyDescent="0.2">
      <c r="B138" s="169"/>
      <c r="C138" s="169"/>
      <c r="D138" s="169"/>
      <c r="E138" s="169"/>
    </row>
    <row r="139" spans="2:5" ht="13.5" customHeight="1" x14ac:dyDescent="0.2">
      <c r="B139" s="169"/>
      <c r="C139" s="169"/>
      <c r="D139" s="169"/>
      <c r="E139" s="169"/>
    </row>
    <row r="140" spans="2:5" ht="13.5" customHeight="1" x14ac:dyDescent="0.2">
      <c r="B140" s="169"/>
      <c r="C140" s="169"/>
      <c r="D140" s="169"/>
      <c r="E140" s="169"/>
    </row>
    <row r="141" spans="2:5" ht="13.5" customHeight="1" x14ac:dyDescent="0.2">
      <c r="B141" s="169"/>
      <c r="C141" s="169"/>
      <c r="D141" s="169"/>
      <c r="E141" s="169"/>
    </row>
    <row r="142" spans="2:5" ht="13.5" customHeight="1" x14ac:dyDescent="0.2">
      <c r="B142" s="169"/>
      <c r="C142" s="169"/>
      <c r="D142" s="169"/>
      <c r="E142" s="169"/>
    </row>
    <row r="143" spans="2:5" ht="13.5" customHeight="1" x14ac:dyDescent="0.2">
      <c r="B143" s="169"/>
      <c r="C143" s="169"/>
      <c r="D143" s="169"/>
      <c r="E143" s="169"/>
    </row>
    <row r="144" spans="2:5" ht="13.5" customHeight="1" x14ac:dyDescent="0.2">
      <c r="B144" s="169"/>
      <c r="C144" s="169"/>
      <c r="D144" s="169"/>
      <c r="E144" s="169"/>
    </row>
    <row r="145" spans="2:5" ht="13.5" customHeight="1" x14ac:dyDescent="0.2">
      <c r="B145" s="169"/>
      <c r="C145" s="169"/>
      <c r="D145" s="169"/>
      <c r="E145" s="169"/>
    </row>
    <row r="146" spans="2:5" ht="13.5" customHeight="1" x14ac:dyDescent="0.2">
      <c r="B146" s="169"/>
      <c r="C146" s="169"/>
      <c r="D146" s="169"/>
      <c r="E146" s="169"/>
    </row>
    <row r="147" spans="2:5" ht="13.5" customHeight="1" x14ac:dyDescent="0.2">
      <c r="B147" s="169"/>
      <c r="C147" s="169"/>
      <c r="D147" s="169"/>
      <c r="E147" s="169"/>
    </row>
    <row r="148" spans="2:5" ht="13.5" customHeight="1" x14ac:dyDescent="0.2">
      <c r="B148" s="169"/>
      <c r="C148" s="169"/>
      <c r="D148" s="169"/>
      <c r="E148" s="169"/>
    </row>
    <row r="149" spans="2:5" ht="13.5" customHeight="1" x14ac:dyDescent="0.2">
      <c r="B149" s="169"/>
      <c r="C149" s="169"/>
      <c r="D149" s="169"/>
      <c r="E149" s="169"/>
    </row>
    <row r="150" spans="2:5" ht="13.5" customHeight="1" x14ac:dyDescent="0.2">
      <c r="B150" s="169"/>
      <c r="C150" s="169"/>
      <c r="D150" s="169"/>
      <c r="E150" s="169"/>
    </row>
    <row r="151" spans="2:5" ht="13.5" customHeight="1" x14ac:dyDescent="0.2">
      <c r="B151" s="169"/>
      <c r="C151" s="169"/>
      <c r="D151" s="169"/>
      <c r="E151" s="169"/>
    </row>
    <row r="152" spans="2:5" ht="13.5" customHeight="1" x14ac:dyDescent="0.2">
      <c r="B152" s="169"/>
      <c r="C152" s="169"/>
      <c r="D152" s="169"/>
      <c r="E152" s="169"/>
    </row>
    <row r="153" spans="2:5" ht="13.5" customHeight="1" x14ac:dyDescent="0.2">
      <c r="B153" s="169"/>
      <c r="C153" s="169"/>
      <c r="D153" s="169"/>
      <c r="E153" s="169"/>
    </row>
    <row r="154" spans="2:5" ht="13.5" customHeight="1" x14ac:dyDescent="0.2">
      <c r="B154" s="169"/>
      <c r="C154" s="169"/>
      <c r="D154" s="169"/>
      <c r="E154" s="169"/>
    </row>
    <row r="155" spans="2:5" ht="13.5" customHeight="1" x14ac:dyDescent="0.2">
      <c r="B155" s="169"/>
      <c r="C155" s="169"/>
      <c r="D155" s="169"/>
      <c r="E155" s="169"/>
    </row>
    <row r="156" spans="2:5" ht="13.5" customHeight="1" x14ac:dyDescent="0.2">
      <c r="B156" s="169"/>
      <c r="C156" s="169"/>
      <c r="D156" s="169"/>
      <c r="E156" s="169"/>
    </row>
    <row r="157" spans="2:5" ht="13.5" customHeight="1" x14ac:dyDescent="0.2">
      <c r="B157" s="169"/>
      <c r="C157" s="169"/>
      <c r="D157" s="169"/>
      <c r="E157" s="169"/>
    </row>
    <row r="158" spans="2:5" ht="13.5" customHeight="1" x14ac:dyDescent="0.2">
      <c r="B158" s="169"/>
      <c r="C158" s="169"/>
      <c r="D158" s="169"/>
      <c r="E158" s="169"/>
    </row>
    <row r="159" spans="2:5" ht="13.5" customHeight="1" x14ac:dyDescent="0.2">
      <c r="B159" s="169"/>
      <c r="C159" s="169"/>
      <c r="D159" s="169"/>
      <c r="E159" s="169"/>
    </row>
    <row r="160" spans="2:5" ht="13.5" customHeight="1" x14ac:dyDescent="0.2">
      <c r="B160" s="169"/>
      <c r="C160" s="169"/>
      <c r="D160" s="169"/>
      <c r="E160" s="169"/>
    </row>
    <row r="161" spans="2:5" ht="13.5" customHeight="1" x14ac:dyDescent="0.2">
      <c r="B161" s="169"/>
      <c r="C161" s="169"/>
      <c r="D161" s="169"/>
      <c r="E161" s="169"/>
    </row>
    <row r="162" spans="2:5" ht="13.5" customHeight="1" x14ac:dyDescent="0.2">
      <c r="B162" s="169"/>
      <c r="C162" s="169"/>
      <c r="D162" s="169"/>
      <c r="E162" s="169"/>
    </row>
    <row r="163" spans="2:5" ht="13.5" customHeight="1" x14ac:dyDescent="0.2">
      <c r="B163" s="169"/>
      <c r="C163" s="169"/>
      <c r="D163" s="169"/>
      <c r="E163" s="169"/>
    </row>
    <row r="164" spans="2:5" ht="13.5" customHeight="1" x14ac:dyDescent="0.2">
      <c r="B164" s="169"/>
      <c r="C164" s="169"/>
      <c r="D164" s="169"/>
      <c r="E164" s="169"/>
    </row>
    <row r="165" spans="2:5" ht="13.5" customHeight="1" x14ac:dyDescent="0.2">
      <c r="B165" s="169"/>
      <c r="C165" s="169"/>
      <c r="D165" s="169"/>
      <c r="E165" s="169"/>
    </row>
    <row r="166" spans="2:5" ht="13.5" customHeight="1" x14ac:dyDescent="0.2">
      <c r="B166" s="169"/>
      <c r="C166" s="169"/>
      <c r="D166" s="169"/>
      <c r="E166" s="169"/>
    </row>
    <row r="167" spans="2:5" ht="13.5" customHeight="1" x14ac:dyDescent="0.2">
      <c r="B167" s="169"/>
      <c r="C167" s="169"/>
      <c r="D167" s="169"/>
      <c r="E167" s="169"/>
    </row>
    <row r="168" spans="2:5" ht="13.5" customHeight="1" x14ac:dyDescent="0.2">
      <c r="B168" s="169">
        <v>0</v>
      </c>
      <c r="C168" s="169">
        <v>0</v>
      </c>
      <c r="D168" s="169">
        <v>0</v>
      </c>
      <c r="E168" s="169">
        <v>0</v>
      </c>
    </row>
    <row r="169" spans="2:5" ht="13.5" customHeight="1" x14ac:dyDescent="0.2">
      <c r="B169" s="169">
        <v>0</v>
      </c>
      <c r="C169" s="169">
        <v>0</v>
      </c>
      <c r="D169" s="169">
        <v>0</v>
      </c>
      <c r="E169" s="169">
        <v>0</v>
      </c>
    </row>
    <row r="170" spans="2:5" ht="13.5" customHeight="1" x14ac:dyDescent="0.2">
      <c r="B170" s="169">
        <v>0</v>
      </c>
      <c r="C170" s="169">
        <v>0</v>
      </c>
      <c r="D170" s="169">
        <v>0</v>
      </c>
      <c r="E170" s="169">
        <v>0</v>
      </c>
    </row>
    <row r="171" spans="2:5" ht="13.5" customHeight="1" x14ac:dyDescent="0.2">
      <c r="B171" s="169">
        <v>0</v>
      </c>
      <c r="C171" s="169">
        <v>0</v>
      </c>
      <c r="D171" s="169">
        <v>0</v>
      </c>
      <c r="E171" s="169">
        <v>0</v>
      </c>
    </row>
    <row r="172" spans="2:5" ht="13.5" customHeight="1" x14ac:dyDescent="0.2">
      <c r="B172" s="169"/>
      <c r="C172" s="169"/>
      <c r="D172" s="169"/>
      <c r="E172" s="169"/>
    </row>
    <row r="173" spans="2:5" ht="13.5" customHeight="1" x14ac:dyDescent="0.2">
      <c r="B173" s="169"/>
      <c r="C173" s="169"/>
      <c r="D173" s="169"/>
      <c r="E173" s="169"/>
    </row>
    <row r="174" spans="2:5" ht="13.5" customHeight="1" x14ac:dyDescent="0.2">
      <c r="B174" s="169"/>
      <c r="C174" s="169"/>
      <c r="D174" s="169"/>
      <c r="E174" s="169"/>
    </row>
    <row r="175" spans="2:5" ht="13.5" customHeight="1" x14ac:dyDescent="0.2">
      <c r="B175" s="169"/>
      <c r="C175" s="169"/>
      <c r="D175" s="169"/>
      <c r="E175" s="169"/>
    </row>
    <row r="176" spans="2:5" ht="13.5" customHeight="1" x14ac:dyDescent="0.2">
      <c r="B176" s="169"/>
      <c r="C176" s="169"/>
      <c r="D176" s="169"/>
      <c r="E176" s="169"/>
    </row>
    <row r="177" spans="2:5" ht="13.5" customHeight="1" x14ac:dyDescent="0.2">
      <c r="B177" s="169"/>
      <c r="C177" s="169"/>
      <c r="D177" s="169"/>
      <c r="E177" s="169"/>
    </row>
    <row r="178" spans="2:5" ht="13.5" customHeight="1" x14ac:dyDescent="0.2">
      <c r="B178" s="169"/>
      <c r="C178" s="169"/>
      <c r="D178" s="169"/>
      <c r="E178" s="169"/>
    </row>
    <row r="179" spans="2:5" ht="13.5" customHeight="1" x14ac:dyDescent="0.2">
      <c r="B179" s="169"/>
      <c r="C179" s="169"/>
      <c r="D179" s="169"/>
      <c r="E179" s="169"/>
    </row>
    <row r="180" spans="2:5" ht="13.5" customHeight="1" x14ac:dyDescent="0.2">
      <c r="B180" s="169"/>
      <c r="C180" s="169"/>
      <c r="D180" s="169"/>
      <c r="E180" s="169"/>
    </row>
    <row r="181" spans="2:5" ht="13.5" customHeight="1" x14ac:dyDescent="0.2">
      <c r="B181" s="169"/>
      <c r="C181" s="169"/>
      <c r="D181" s="169"/>
      <c r="E181" s="169"/>
    </row>
    <row r="182" spans="2:5" ht="13.5" customHeight="1" x14ac:dyDescent="0.2">
      <c r="B182" s="169"/>
      <c r="C182" s="169"/>
      <c r="D182" s="169"/>
      <c r="E182" s="169"/>
    </row>
    <row r="183" spans="2:5" ht="13.5" customHeight="1" x14ac:dyDescent="0.2">
      <c r="B183" s="169"/>
      <c r="C183" s="169"/>
      <c r="D183" s="169"/>
      <c r="E183" s="169"/>
    </row>
    <row r="184" spans="2:5" ht="13.5" customHeight="1" x14ac:dyDescent="0.2">
      <c r="B184" s="169"/>
      <c r="C184" s="169"/>
      <c r="D184" s="169"/>
      <c r="E184" s="169"/>
    </row>
    <row r="185" spans="2:5" ht="13.5" customHeight="1" x14ac:dyDescent="0.2">
      <c r="B185" s="169"/>
      <c r="C185" s="169"/>
      <c r="D185" s="169"/>
      <c r="E185" s="169"/>
    </row>
  </sheetData>
  <mergeCells count="3">
    <mergeCell ref="B3:E3"/>
    <mergeCell ref="I3:L3"/>
    <mergeCell ref="A97:E98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92"/>
  <sheetViews>
    <sheetView showGridLines="0" workbookViewId="0">
      <pane xSplit="1" ySplit="4" topLeftCell="B53" activePane="bottomRight" state="frozen"/>
      <selection activeCell="H96" sqref="H96"/>
      <selection pane="topRight" activeCell="H96" sqref="H96"/>
      <selection pane="bottomLeft" activeCell="H96" sqref="H96"/>
      <selection pane="bottomRight" activeCell="H96" sqref="H96"/>
    </sheetView>
  </sheetViews>
  <sheetFormatPr defaultColWidth="9.140625" defaultRowHeight="12.75" x14ac:dyDescent="0.2"/>
  <cols>
    <col min="1" max="1" width="42.7109375" style="1" customWidth="1"/>
    <col min="2" max="3" width="12.5703125" style="2" customWidth="1"/>
    <col min="4" max="5" width="12.5703125" style="1" customWidth="1"/>
    <col min="6" max="6" width="11.7109375" style="1" bestFit="1" customWidth="1"/>
    <col min="7" max="7" width="12" style="1" bestFit="1" customWidth="1"/>
    <col min="8" max="8" width="47.85546875" style="1" customWidth="1"/>
    <col min="9" max="12" width="12.5703125" style="1" customWidth="1"/>
    <col min="13" max="13" width="14.5703125" style="1" bestFit="1" customWidth="1"/>
    <col min="14" max="14" width="9.85546875" style="1" bestFit="1" customWidth="1"/>
    <col min="15" max="16" width="9.28515625" style="1" bestFit="1" customWidth="1"/>
    <col min="17" max="17" width="13.140625" style="1" bestFit="1" customWidth="1"/>
    <col min="18" max="16384" width="9.140625" style="1"/>
  </cols>
  <sheetData>
    <row r="1" spans="1:13" ht="15.75" customHeight="1" x14ac:dyDescent="0.25">
      <c r="A1" s="4" t="s">
        <v>91</v>
      </c>
      <c r="B1" s="5"/>
      <c r="C1" s="5"/>
      <c r="H1" s="4" t="s">
        <v>87</v>
      </c>
    </row>
    <row r="2" spans="1:13" ht="13.5" customHeight="1" thickBot="1" x14ac:dyDescent="0.25">
      <c r="A2" s="6" t="s">
        <v>0</v>
      </c>
      <c r="H2" s="6" t="s">
        <v>0</v>
      </c>
    </row>
    <row r="3" spans="1:13" ht="13.5" customHeight="1" x14ac:dyDescent="0.2">
      <c r="A3" s="11" t="s">
        <v>1</v>
      </c>
      <c r="B3" s="375" t="s">
        <v>4</v>
      </c>
      <c r="C3" s="376"/>
      <c r="D3" s="376"/>
      <c r="E3" s="377"/>
      <c r="H3" s="11" t="s">
        <v>1</v>
      </c>
      <c r="I3" s="379" t="s">
        <v>4</v>
      </c>
      <c r="J3" s="370"/>
      <c r="K3" s="370"/>
      <c r="L3" s="371"/>
    </row>
    <row r="4" spans="1:13" ht="14.25" customHeight="1" thickBot="1" x14ac:dyDescent="0.25">
      <c r="A4" s="12"/>
      <c r="B4" s="171">
        <v>2023</v>
      </c>
      <c r="C4" s="173">
        <v>2024</v>
      </c>
      <c r="D4" s="173">
        <v>2025</v>
      </c>
      <c r="E4" s="172">
        <v>2026</v>
      </c>
      <c r="H4" s="12"/>
      <c r="I4" s="171">
        <v>2023</v>
      </c>
      <c r="J4" s="173">
        <v>2024</v>
      </c>
      <c r="K4" s="173">
        <v>2025</v>
      </c>
      <c r="L4" s="172">
        <v>2026</v>
      </c>
    </row>
    <row r="5" spans="1:13" ht="13.5" customHeight="1" x14ac:dyDescent="0.2">
      <c r="A5" s="16" t="s">
        <v>5</v>
      </c>
      <c r="B5" s="174">
        <f t="shared" ref="B5:E5" si="0">B6+B12+B16</f>
        <v>8216174</v>
      </c>
      <c r="C5" s="71">
        <f t="shared" si="0"/>
        <v>8757683</v>
      </c>
      <c r="D5" s="71">
        <f t="shared" si="0"/>
        <v>9201885</v>
      </c>
      <c r="E5" s="72">
        <f t="shared" si="0"/>
        <v>9667803</v>
      </c>
      <c r="F5" s="22"/>
      <c r="G5" s="189"/>
      <c r="H5" s="16" t="s">
        <v>5</v>
      </c>
      <c r="I5" s="20">
        <f t="shared" ref="I5:L5" si="1">I6+I12+I16</f>
        <v>-29366.357670001154</v>
      </c>
      <c r="J5" s="20">
        <f t="shared" si="1"/>
        <v>82180</v>
      </c>
      <c r="K5" s="20">
        <f t="shared" si="1"/>
        <v>503086</v>
      </c>
      <c r="L5" s="18">
        <f t="shared" si="1"/>
        <v>705873</v>
      </c>
    </row>
    <row r="6" spans="1:13" ht="13.5" customHeight="1" x14ac:dyDescent="0.2">
      <c r="A6" s="24" t="s">
        <v>7</v>
      </c>
      <c r="B6" s="175">
        <f t="shared" ref="B6:E6" si="2">+B7+B8</f>
        <v>3516515</v>
      </c>
      <c r="C6" s="28">
        <f t="shared" si="2"/>
        <v>3529080</v>
      </c>
      <c r="D6" s="28">
        <f t="shared" si="2"/>
        <v>4118234</v>
      </c>
      <c r="E6" s="26">
        <f t="shared" si="2"/>
        <v>4427453</v>
      </c>
      <c r="F6" s="22"/>
      <c r="G6" s="189"/>
      <c r="H6" s="24" t="s">
        <v>7</v>
      </c>
      <c r="I6" s="28">
        <f t="shared" ref="I6:L6" si="3">I7+I8</f>
        <v>7499.5243599995229</v>
      </c>
      <c r="J6" s="28">
        <f t="shared" si="3"/>
        <v>-119886</v>
      </c>
      <c r="K6" s="28">
        <f t="shared" si="3"/>
        <v>-35006</v>
      </c>
      <c r="L6" s="26">
        <f t="shared" si="3"/>
        <v>72648</v>
      </c>
    </row>
    <row r="7" spans="1:13" ht="13.5" customHeight="1" x14ac:dyDescent="0.2">
      <c r="A7" s="29" t="s">
        <v>8</v>
      </c>
      <c r="B7" s="245">
        <v>3481243</v>
      </c>
      <c r="C7" s="247">
        <v>3579901</v>
      </c>
      <c r="D7" s="247">
        <v>4159559</v>
      </c>
      <c r="E7" s="246">
        <v>4398706</v>
      </c>
      <c r="F7" s="22"/>
      <c r="G7" s="189"/>
      <c r="H7" s="29" t="s">
        <v>8</v>
      </c>
      <c r="I7" s="33">
        <f>CASH_jun24!C7-C_RVS_24_26!B7</f>
        <v>9150.9756599995308</v>
      </c>
      <c r="J7" s="33">
        <f>CASH_jun24!D7-C_RVS_24_26!C7</f>
        <v>-77927</v>
      </c>
      <c r="K7" s="34">
        <f>CASH_jun24!E7-C_RVS_24_26!D7</f>
        <v>4352</v>
      </c>
      <c r="L7" s="35">
        <f>CASH_jun24!F7-C_RVS_24_26!E7</f>
        <v>62000</v>
      </c>
    </row>
    <row r="8" spans="1:13" ht="13.5" customHeight="1" x14ac:dyDescent="0.2">
      <c r="A8" s="29" t="s">
        <v>9</v>
      </c>
      <c r="B8" s="245">
        <v>35272</v>
      </c>
      <c r="C8" s="247">
        <v>-50821</v>
      </c>
      <c r="D8" s="247">
        <v>-41325</v>
      </c>
      <c r="E8" s="246">
        <v>28747</v>
      </c>
      <c r="F8" s="22"/>
      <c r="G8" s="189"/>
      <c r="H8" s="29" t="s">
        <v>9</v>
      </c>
      <c r="I8" s="33">
        <f>CASH_jun24!C8-C_RVS_24_26!B8</f>
        <v>-1651.4513000000079</v>
      </c>
      <c r="J8" s="33">
        <f>CASH_jun24!D8-C_RVS_24_26!C8</f>
        <v>-41959</v>
      </c>
      <c r="K8" s="34">
        <f>CASH_jun24!E8-C_RVS_24_26!D8</f>
        <v>-39358</v>
      </c>
      <c r="L8" s="35">
        <f>CASH_jun24!F8-C_RVS_24_26!E8</f>
        <v>10648</v>
      </c>
    </row>
    <row r="9" spans="1:13" ht="13.5" customHeight="1" x14ac:dyDescent="0.2">
      <c r="A9" s="36" t="s">
        <v>10</v>
      </c>
      <c r="B9" s="248">
        <v>-8112</v>
      </c>
      <c r="C9" s="249">
        <v>-22923</v>
      </c>
      <c r="D9" s="247">
        <v>76801</v>
      </c>
      <c r="E9" s="246">
        <v>-39429</v>
      </c>
      <c r="F9" s="22"/>
      <c r="G9" s="189"/>
      <c r="H9" s="36" t="s">
        <v>10</v>
      </c>
      <c r="I9" s="33">
        <f>CASH_jun24!C9-C_RVS_24_26!B9</f>
        <v>9874.800771916518</v>
      </c>
      <c r="J9" s="33">
        <f>CASH_jun24!D9-C_RVS_24_26!C9</f>
        <v>-18774</v>
      </c>
      <c r="K9" s="34">
        <f>CASH_jun24!E9-C_RVS_24_26!D9</f>
        <v>8215</v>
      </c>
      <c r="L9" s="35">
        <f>CASH_jun24!F9-C_RVS_24_26!E9</f>
        <v>7329</v>
      </c>
      <c r="M9" s="23"/>
    </row>
    <row r="10" spans="1:13" ht="13.5" customHeight="1" x14ac:dyDescent="0.2">
      <c r="A10" s="36" t="s">
        <v>11</v>
      </c>
      <c r="B10" s="245">
        <v>2467239</v>
      </c>
      <c r="C10" s="247">
        <v>2486402</v>
      </c>
      <c r="D10" s="247">
        <v>2829003</v>
      </c>
      <c r="E10" s="246">
        <v>3126818</v>
      </c>
      <c r="F10" s="22"/>
      <c r="G10" s="189"/>
      <c r="H10" s="36" t="s">
        <v>11</v>
      </c>
      <c r="I10" s="33">
        <f>CASH_jun24!C10-C_RVS_24_26!B10</f>
        <v>-1662.7907903417945</v>
      </c>
      <c r="J10" s="33">
        <f>CASH_jun24!D10-C_RVS_24_26!C10</f>
        <v>-70778</v>
      </c>
      <c r="K10" s="34">
        <f>CASH_jun24!E10-C_RVS_24_26!D10</f>
        <v>-30255</v>
      </c>
      <c r="L10" s="35">
        <f>CASH_jun24!F10-C_RVS_24_26!E10</f>
        <v>45722</v>
      </c>
    </row>
    <row r="11" spans="1:13" ht="13.5" customHeight="1" x14ac:dyDescent="0.2">
      <c r="A11" s="36" t="s">
        <v>12</v>
      </c>
      <c r="B11" s="245">
        <v>1057388</v>
      </c>
      <c r="C11" s="247">
        <v>1065601</v>
      </c>
      <c r="D11" s="247">
        <v>1212430</v>
      </c>
      <c r="E11" s="246">
        <v>1340064</v>
      </c>
      <c r="F11" s="22"/>
      <c r="G11" s="189"/>
      <c r="H11" s="36" t="s">
        <v>12</v>
      </c>
      <c r="I11" s="33">
        <f>CASH_jun24!C11-C_RVS_24_26!B11</f>
        <v>-712.48562157503329</v>
      </c>
      <c r="J11" s="33">
        <f>CASH_jun24!D11-C_RVS_24_26!C11</f>
        <v>-30334</v>
      </c>
      <c r="K11" s="34">
        <f>CASH_jun24!E11-C_RVS_24_26!D11</f>
        <v>-12966</v>
      </c>
      <c r="L11" s="35">
        <f>CASH_jun24!F11-C_RVS_24_26!E11</f>
        <v>19597</v>
      </c>
    </row>
    <row r="12" spans="1:13" ht="13.5" customHeight="1" x14ac:dyDescent="0.2">
      <c r="A12" s="24" t="s">
        <v>14</v>
      </c>
      <c r="B12" s="245">
        <v>4283905</v>
      </c>
      <c r="C12" s="247">
        <v>4813533</v>
      </c>
      <c r="D12" s="247">
        <v>4666203</v>
      </c>
      <c r="E12" s="246">
        <v>4820510</v>
      </c>
      <c r="F12" s="22"/>
      <c r="G12" s="189"/>
      <c r="H12" s="24" t="s">
        <v>14</v>
      </c>
      <c r="I12" s="33">
        <f>CASH_jun24!C12-C_RVS_24_26!B12</f>
        <v>-51686.213640000671</v>
      </c>
      <c r="J12" s="33">
        <f>CASH_jun24!D12-C_RVS_24_26!C12</f>
        <v>113543</v>
      </c>
      <c r="K12" s="34">
        <f>CASH_jun24!E12-C_RVS_24_26!D12</f>
        <v>450767</v>
      </c>
      <c r="L12" s="35">
        <f>CASH_jun24!F12-C_RVS_24_26!E12</f>
        <v>542667</v>
      </c>
    </row>
    <row r="13" spans="1:13" ht="13.5" customHeight="1" x14ac:dyDescent="0.2">
      <c r="A13" s="36" t="s">
        <v>10</v>
      </c>
      <c r="B13" s="245">
        <v>3958107</v>
      </c>
      <c r="C13" s="247">
        <v>4475610</v>
      </c>
      <c r="D13" s="247">
        <v>4666203</v>
      </c>
      <c r="E13" s="246">
        <v>4820510</v>
      </c>
      <c r="F13" s="22"/>
      <c r="G13" s="189"/>
      <c r="H13" s="36" t="s">
        <v>10</v>
      </c>
      <c r="I13" s="33">
        <f>CASH_jun24!C13-C_RVS_24_26!B13</f>
        <v>-51686.213640000671</v>
      </c>
      <c r="J13" s="33">
        <f>CASH_jun24!D13-C_RVS_24_26!C13</f>
        <v>113543</v>
      </c>
      <c r="K13" s="34">
        <f>CASH_jun24!E13-C_RVS_24_26!D13</f>
        <v>450767</v>
      </c>
      <c r="L13" s="35">
        <f>CASH_jun24!F13-C_RVS_24_26!E13</f>
        <v>542667</v>
      </c>
    </row>
    <row r="14" spans="1:13" ht="13.5" customHeight="1" x14ac:dyDescent="0.2">
      <c r="A14" s="36" t="s">
        <v>11</v>
      </c>
      <c r="B14" s="245">
        <v>228059</v>
      </c>
      <c r="C14" s="247">
        <v>236546</v>
      </c>
      <c r="D14" s="247">
        <v>0</v>
      </c>
      <c r="E14" s="246">
        <v>0</v>
      </c>
      <c r="F14" s="22"/>
      <c r="G14" s="189"/>
      <c r="H14" s="36" t="s">
        <v>11</v>
      </c>
      <c r="I14" s="33">
        <f>CASH_jun24!C14-C_RVS_24_26!B14</f>
        <v>0</v>
      </c>
      <c r="J14" s="33">
        <f>CASH_jun24!D14-C_RVS_24_26!C14</f>
        <v>0</v>
      </c>
      <c r="K14" s="34">
        <f>CASH_jun24!E14-C_RVS_24_26!D14</f>
        <v>0</v>
      </c>
      <c r="L14" s="35">
        <f>CASH_jun24!F14-C_RVS_24_26!E14</f>
        <v>0</v>
      </c>
    </row>
    <row r="15" spans="1:13" ht="13.5" customHeight="1" x14ac:dyDescent="0.2">
      <c r="A15" s="36" t="s">
        <v>12</v>
      </c>
      <c r="B15" s="245">
        <v>97739</v>
      </c>
      <c r="C15" s="247">
        <v>101377</v>
      </c>
      <c r="D15" s="247">
        <v>0</v>
      </c>
      <c r="E15" s="246">
        <v>0</v>
      </c>
      <c r="F15" s="22"/>
      <c r="G15" s="189"/>
      <c r="H15" s="36" t="s">
        <v>12</v>
      </c>
      <c r="I15" s="33">
        <f>CASH_jun24!C15-C_RVS_24_26!B15</f>
        <v>0</v>
      </c>
      <c r="J15" s="33">
        <f>CASH_jun24!D15-C_RVS_24_26!C15</f>
        <v>0</v>
      </c>
      <c r="K15" s="34">
        <f>CASH_jun24!E15-C_RVS_24_26!D15</f>
        <v>0</v>
      </c>
      <c r="L15" s="35">
        <f>CASH_jun24!F15-C_RVS_24_26!E15</f>
        <v>0</v>
      </c>
    </row>
    <row r="16" spans="1:13" ht="13.5" customHeight="1" x14ac:dyDescent="0.2">
      <c r="A16" s="24" t="s">
        <v>15</v>
      </c>
      <c r="B16" s="245">
        <v>415754</v>
      </c>
      <c r="C16" s="247">
        <v>415070</v>
      </c>
      <c r="D16" s="247">
        <v>417448</v>
      </c>
      <c r="E16" s="246">
        <v>419840</v>
      </c>
      <c r="F16" s="232"/>
      <c r="G16" s="189"/>
      <c r="H16" s="24" t="s">
        <v>15</v>
      </c>
      <c r="I16" s="33">
        <f>CASH_jun24!C16-C_RVS_24_26!B16</f>
        <v>14820.331609999994</v>
      </c>
      <c r="J16" s="33">
        <f>CASH_jun24!D16-C_RVS_24_26!C16</f>
        <v>88523</v>
      </c>
      <c r="K16" s="34">
        <f>CASH_jun24!E16-C_RVS_24_26!D16</f>
        <v>87325</v>
      </c>
      <c r="L16" s="35">
        <f>CASH_jun24!F16-C_RVS_24_26!E16</f>
        <v>90558</v>
      </c>
    </row>
    <row r="17" spans="1:12" ht="13.5" customHeight="1" x14ac:dyDescent="0.2">
      <c r="A17" s="41" t="s">
        <v>16</v>
      </c>
      <c r="B17" s="176">
        <f t="shared" ref="B17:E17" si="4">B18+B19</f>
        <v>12189096</v>
      </c>
      <c r="C17" s="45">
        <f t="shared" si="4"/>
        <v>12605568</v>
      </c>
      <c r="D17" s="45">
        <f t="shared" si="4"/>
        <v>13256691</v>
      </c>
      <c r="E17" s="43">
        <f t="shared" si="4"/>
        <v>13639343</v>
      </c>
      <c r="F17" s="227"/>
      <c r="G17" s="189"/>
      <c r="H17" s="41" t="s">
        <v>16</v>
      </c>
      <c r="I17" s="45">
        <f t="shared" ref="I17:L17" si="5">I18+I19</f>
        <v>25045.414600000146</v>
      </c>
      <c r="J17" s="45">
        <f t="shared" si="5"/>
        <v>139689</v>
      </c>
      <c r="K17" s="45">
        <f t="shared" si="5"/>
        <v>233095</v>
      </c>
      <c r="L17" s="43">
        <f t="shared" si="5"/>
        <v>341781</v>
      </c>
    </row>
    <row r="18" spans="1:12" ht="13.5" customHeight="1" x14ac:dyDescent="0.2">
      <c r="A18" s="24" t="s">
        <v>17</v>
      </c>
      <c r="B18" s="175">
        <v>9624303</v>
      </c>
      <c r="C18" s="28">
        <v>9827000</v>
      </c>
      <c r="D18" s="28">
        <v>10390571</v>
      </c>
      <c r="E18" s="26">
        <v>10664390</v>
      </c>
      <c r="F18" s="227"/>
      <c r="G18" s="189"/>
      <c r="H18" s="24" t="s">
        <v>17</v>
      </c>
      <c r="I18" s="33">
        <f>CASH_jun24!C18-C_RVS_24_26!B18</f>
        <v>24760.597190000117</v>
      </c>
      <c r="J18" s="33">
        <f>CASH_jun24!D18-C_RVS_24_26!C18</f>
        <v>167885</v>
      </c>
      <c r="K18" s="34">
        <f>CASH_jun24!E18-C_RVS_24_26!D18</f>
        <v>239273</v>
      </c>
      <c r="L18" s="35">
        <f>CASH_jun24!F18-C_RVS_24_26!E18</f>
        <v>339111</v>
      </c>
    </row>
    <row r="19" spans="1:12" ht="13.5" customHeight="1" x14ac:dyDescent="0.2">
      <c r="A19" s="24" t="s">
        <v>18</v>
      </c>
      <c r="B19" s="245">
        <f t="shared" ref="B19:E19" si="6">SUM(B20:B27)</f>
        <v>2564793</v>
      </c>
      <c r="C19" s="247">
        <f t="shared" si="6"/>
        <v>2778568</v>
      </c>
      <c r="D19" s="247">
        <f t="shared" si="6"/>
        <v>2866120</v>
      </c>
      <c r="E19" s="246">
        <f t="shared" si="6"/>
        <v>2974953</v>
      </c>
      <c r="F19" s="227"/>
      <c r="G19" s="189"/>
      <c r="H19" s="24" t="s">
        <v>18</v>
      </c>
      <c r="I19" s="33">
        <f t="shared" ref="I19:L19" si="7">SUM(I20:I27)</f>
        <v>284.81741000002938</v>
      </c>
      <c r="J19" s="33">
        <f t="shared" si="7"/>
        <v>-28196</v>
      </c>
      <c r="K19" s="28">
        <f t="shared" si="7"/>
        <v>-6178</v>
      </c>
      <c r="L19" s="26">
        <f t="shared" si="7"/>
        <v>2670</v>
      </c>
    </row>
    <row r="20" spans="1:12" ht="13.5" customHeight="1" x14ac:dyDescent="0.2">
      <c r="A20" s="29" t="s">
        <v>19</v>
      </c>
      <c r="B20" s="245">
        <v>1316841</v>
      </c>
      <c r="C20" s="247">
        <v>1344117</v>
      </c>
      <c r="D20" s="247">
        <v>1379672</v>
      </c>
      <c r="E20" s="246">
        <v>1407090</v>
      </c>
      <c r="F20" s="227"/>
      <c r="G20" s="189"/>
      <c r="H20" s="29" t="s">
        <v>19</v>
      </c>
      <c r="I20" s="33">
        <f>CASH_jun24!C20-C_RVS_24_26!B20</f>
        <v>643.32233000011183</v>
      </c>
      <c r="J20" s="33">
        <f>CASH_jun24!D20-C_RVS_24_26!C20</f>
        <v>22</v>
      </c>
      <c r="K20" s="34">
        <f>CASH_jun24!E20-C_RVS_24_26!D20</f>
        <v>-4929</v>
      </c>
      <c r="L20" s="35">
        <f>CASH_jun24!F20-C_RVS_24_26!E20</f>
        <v>-6969</v>
      </c>
    </row>
    <row r="21" spans="1:12" ht="13.5" customHeight="1" x14ac:dyDescent="0.2">
      <c r="A21" s="29" t="s">
        <v>20</v>
      </c>
      <c r="B21" s="245">
        <v>232321</v>
      </c>
      <c r="C21" s="247">
        <v>307037</v>
      </c>
      <c r="D21" s="247">
        <v>312558</v>
      </c>
      <c r="E21" s="246">
        <v>311716</v>
      </c>
      <c r="F21" s="227"/>
      <c r="G21" s="189"/>
      <c r="H21" s="29" t="s">
        <v>20</v>
      </c>
      <c r="I21" s="33">
        <f>CASH_jun24!C21-C_RVS_24_26!B21</f>
        <v>658.02336999998079</v>
      </c>
      <c r="J21" s="33">
        <f>CASH_jun24!D21-C_RVS_24_26!C21</f>
        <v>-8559</v>
      </c>
      <c r="K21" s="34">
        <f>CASH_jun24!E21-C_RVS_24_26!D21</f>
        <v>-1193</v>
      </c>
      <c r="L21" s="35">
        <f>CASH_jun24!F21-C_RVS_24_26!E21</f>
        <v>-104</v>
      </c>
    </row>
    <row r="22" spans="1:12" ht="13.5" customHeight="1" x14ac:dyDescent="0.2">
      <c r="A22" s="29" t="s">
        <v>21</v>
      </c>
      <c r="B22" s="245">
        <v>53211</v>
      </c>
      <c r="C22" s="247">
        <v>54653</v>
      </c>
      <c r="D22" s="247">
        <v>54522</v>
      </c>
      <c r="E22" s="246">
        <v>54220</v>
      </c>
      <c r="F22" s="23"/>
      <c r="G22" s="189"/>
      <c r="H22" s="29" t="s">
        <v>21</v>
      </c>
      <c r="I22" s="33">
        <f>CASH_jun24!C22-C_RVS_24_26!B22</f>
        <v>176.05687000000762</v>
      </c>
      <c r="J22" s="33">
        <f>CASH_jun24!D22-C_RVS_24_26!C22</f>
        <v>393</v>
      </c>
      <c r="K22" s="34">
        <f>CASH_jun24!E22-C_RVS_24_26!D22</f>
        <v>598</v>
      </c>
      <c r="L22" s="35">
        <f>CASH_jun24!F22-C_RVS_24_26!E22</f>
        <v>1380</v>
      </c>
    </row>
    <row r="23" spans="1:12" ht="13.5" customHeight="1" x14ac:dyDescent="0.2">
      <c r="A23" s="29" t="s">
        <v>22</v>
      </c>
      <c r="B23" s="245">
        <v>5314</v>
      </c>
      <c r="C23" s="247">
        <v>5273</v>
      </c>
      <c r="D23" s="247">
        <v>5329</v>
      </c>
      <c r="E23" s="246">
        <v>5290</v>
      </c>
      <c r="F23" s="23"/>
      <c r="G23" s="189"/>
      <c r="H23" s="29" t="s">
        <v>22</v>
      </c>
      <c r="I23" s="33">
        <f>CASH_jun24!C23-C_RVS_24_26!B23</f>
        <v>-125.08190000000013</v>
      </c>
      <c r="J23" s="33">
        <f>CASH_jun24!D23-C_RVS_24_26!C23</f>
        <v>-126</v>
      </c>
      <c r="K23" s="34">
        <f>CASH_jun24!E23-C_RVS_24_26!D23</f>
        <v>-118</v>
      </c>
      <c r="L23" s="35">
        <f>CASH_jun24!F23-C_RVS_24_26!E23</f>
        <v>-76</v>
      </c>
    </row>
    <row r="24" spans="1:12" ht="13.5" customHeight="1" x14ac:dyDescent="0.2">
      <c r="A24" s="29" t="s">
        <v>23</v>
      </c>
      <c r="B24" s="245">
        <v>923169</v>
      </c>
      <c r="C24" s="247">
        <v>1032396</v>
      </c>
      <c r="D24" s="247">
        <v>1078474</v>
      </c>
      <c r="E24" s="246">
        <v>1160753</v>
      </c>
      <c r="F24" s="23"/>
      <c r="G24" s="189"/>
      <c r="H24" s="29" t="s">
        <v>23</v>
      </c>
      <c r="I24" s="33">
        <f>CASH_jun24!C24-C_RVS_24_26!B24</f>
        <v>-1391.0371300000697</v>
      </c>
      <c r="J24" s="33">
        <f>CASH_jun24!D24-C_RVS_24_26!C24</f>
        <v>-19044</v>
      </c>
      <c r="K24" s="34">
        <f>CASH_jun24!E24-C_RVS_24_26!D24</f>
        <v>73</v>
      </c>
      <c r="L24" s="35">
        <f>CASH_jun24!F24-C_RVS_24_26!E24</f>
        <v>8782</v>
      </c>
    </row>
    <row r="25" spans="1:12" ht="13.5" customHeight="1" x14ac:dyDescent="0.2">
      <c r="A25" s="29" t="s">
        <v>24</v>
      </c>
      <c r="B25" s="245">
        <v>12698</v>
      </c>
      <c r="C25" s="247">
        <v>12532</v>
      </c>
      <c r="D25" s="247">
        <v>13011</v>
      </c>
      <c r="E25" s="246">
        <v>13111</v>
      </c>
      <c r="F25" s="23"/>
      <c r="G25" s="189"/>
      <c r="H25" s="29" t="s">
        <v>24</v>
      </c>
      <c r="I25" s="33">
        <f>CASH_jun24!C25-C_RVS_24_26!B25</f>
        <v>408.59701999999925</v>
      </c>
      <c r="J25" s="33">
        <f>CASH_jun24!D25-C_RVS_24_26!C25</f>
        <v>594</v>
      </c>
      <c r="K25" s="34">
        <f>CASH_jun24!E25-C_RVS_24_26!D25</f>
        <v>479</v>
      </c>
      <c r="L25" s="35">
        <f>CASH_jun24!F25-C_RVS_24_26!E25</f>
        <v>632</v>
      </c>
    </row>
    <row r="26" spans="1:12" ht="13.5" customHeight="1" x14ac:dyDescent="0.2">
      <c r="A26" s="29" t="s">
        <v>25</v>
      </c>
      <c r="B26" s="245">
        <v>21051</v>
      </c>
      <c r="C26" s="247">
        <v>22407</v>
      </c>
      <c r="D26" s="247">
        <v>22417</v>
      </c>
      <c r="E26" s="246">
        <v>22654</v>
      </c>
      <c r="F26" s="23"/>
      <c r="G26" s="189"/>
      <c r="H26" s="29" t="s">
        <v>25</v>
      </c>
      <c r="I26" s="33">
        <f>CASH_jun24!C26-C_RVS_24_26!B26</f>
        <v>-98.301690000000235</v>
      </c>
      <c r="J26" s="33">
        <f>CASH_jun24!D26-C_RVS_24_26!C26</f>
        <v>-1504</v>
      </c>
      <c r="K26" s="34">
        <f>CASH_jun24!E26-C_RVS_24_26!D26</f>
        <v>-1104</v>
      </c>
      <c r="L26" s="35">
        <f>CASH_jun24!F26-C_RVS_24_26!E26</f>
        <v>-991</v>
      </c>
    </row>
    <row r="27" spans="1:12" ht="13.5" customHeight="1" x14ac:dyDescent="0.2">
      <c r="A27" s="29" t="s">
        <v>26</v>
      </c>
      <c r="B27" s="245">
        <v>188</v>
      </c>
      <c r="C27" s="247">
        <v>153</v>
      </c>
      <c r="D27" s="247">
        <v>137</v>
      </c>
      <c r="E27" s="246">
        <v>119</v>
      </c>
      <c r="F27" s="23"/>
      <c r="G27" s="189"/>
      <c r="H27" s="29" t="s">
        <v>26</v>
      </c>
      <c r="I27" s="33">
        <f>CASH_jun24!C27-C_RVS_24_26!B27</f>
        <v>13.23854</v>
      </c>
      <c r="J27" s="33">
        <f>CASH_jun24!D27-C_RVS_24_26!C27</f>
        <v>28</v>
      </c>
      <c r="K27" s="34">
        <f>CASH_jun24!E27-C_RVS_24_26!D27</f>
        <v>16</v>
      </c>
      <c r="L27" s="35">
        <f>CASH_jun24!F27-C_RVS_24_26!E27</f>
        <v>16</v>
      </c>
    </row>
    <row r="28" spans="1:12" ht="13.5" customHeight="1" x14ac:dyDescent="0.2">
      <c r="A28" s="41" t="s">
        <v>27</v>
      </c>
      <c r="B28" s="176">
        <f t="shared" ref="B28:E28" si="8">SUM(B29:B32)</f>
        <v>38260</v>
      </c>
      <c r="C28" s="45">
        <f t="shared" si="8"/>
        <v>41724</v>
      </c>
      <c r="D28" s="45">
        <f t="shared" si="8"/>
        <v>43970</v>
      </c>
      <c r="E28" s="43">
        <f t="shared" si="8"/>
        <v>46930</v>
      </c>
      <c r="F28" s="23"/>
      <c r="G28" s="189"/>
      <c r="H28" s="41" t="s">
        <v>27</v>
      </c>
      <c r="I28" s="45">
        <f t="shared" ref="I28:L28" si="9">SUM(I29:I32)</f>
        <v>-343.43288000000456</v>
      </c>
      <c r="J28" s="45">
        <f t="shared" si="9"/>
        <v>-8198</v>
      </c>
      <c r="K28" s="45">
        <f t="shared" si="9"/>
        <v>-6734</v>
      </c>
      <c r="L28" s="43">
        <f t="shared" si="9"/>
        <v>-7270</v>
      </c>
    </row>
    <row r="29" spans="1:12" ht="13.5" customHeight="1" x14ac:dyDescent="0.2">
      <c r="A29" s="24" t="s">
        <v>28</v>
      </c>
      <c r="B29" s="245">
        <v>12</v>
      </c>
      <c r="C29" s="247">
        <v>0</v>
      </c>
      <c r="D29" s="247">
        <v>0</v>
      </c>
      <c r="E29" s="246">
        <v>0</v>
      </c>
      <c r="F29" s="23"/>
      <c r="G29" s="189"/>
      <c r="H29" s="24" t="s">
        <v>28</v>
      </c>
      <c r="I29" s="33">
        <f>CASH_jun24!C29-C_RVS_24_26!B29</f>
        <v>0.17311000000000121</v>
      </c>
      <c r="J29" s="33">
        <f>CASH_jun24!D29-C_RVS_24_26!C29</f>
        <v>4</v>
      </c>
      <c r="K29" s="34">
        <f>CASH_jun24!E29-C_RVS_24_26!D29</f>
        <v>0</v>
      </c>
      <c r="L29" s="35">
        <f>CASH_jun24!F29-C_RVS_24_26!E29</f>
        <v>0</v>
      </c>
    </row>
    <row r="30" spans="1:12" ht="13.5" customHeight="1" x14ac:dyDescent="0.2">
      <c r="A30" s="24" t="s">
        <v>29</v>
      </c>
      <c r="B30" s="245">
        <v>0</v>
      </c>
      <c r="C30" s="247">
        <v>0</v>
      </c>
      <c r="D30" s="247">
        <v>0</v>
      </c>
      <c r="E30" s="246">
        <v>0</v>
      </c>
      <c r="F30" s="23"/>
      <c r="G30" s="189"/>
      <c r="H30" s="24" t="s">
        <v>29</v>
      </c>
      <c r="I30" s="33">
        <f>CASH_jun24!C30-C_RVS_24_26!B30</f>
        <v>0.29043000000000002</v>
      </c>
      <c r="J30" s="33">
        <f>CASH_jun24!D30-C_RVS_24_26!C30</f>
        <v>0</v>
      </c>
      <c r="K30" s="34">
        <f>CASH_jun24!E30-C_RVS_24_26!D30</f>
        <v>0</v>
      </c>
      <c r="L30" s="35">
        <f>CASH_jun24!F30-C_RVS_24_26!E30</f>
        <v>0</v>
      </c>
    </row>
    <row r="31" spans="1:12" ht="13.5" customHeight="1" x14ac:dyDescent="0.2">
      <c r="A31" s="24" t="s">
        <v>30</v>
      </c>
      <c r="B31" s="245">
        <v>38248</v>
      </c>
      <c r="C31" s="247">
        <v>41724</v>
      </c>
      <c r="D31" s="247">
        <v>43970</v>
      </c>
      <c r="E31" s="246">
        <v>46930</v>
      </c>
      <c r="F31" s="23"/>
      <c r="G31" s="189"/>
      <c r="H31" s="24" t="s">
        <v>30</v>
      </c>
      <c r="I31" s="33">
        <f>CASH_jun24!C31-C_RVS_24_26!B31</f>
        <v>-343.89642000000458</v>
      </c>
      <c r="J31" s="33">
        <f>CASH_jun24!D31-C_RVS_24_26!C31</f>
        <v>-8202</v>
      </c>
      <c r="K31" s="34">
        <f>CASH_jun24!E31-C_RVS_24_26!D31</f>
        <v>-6734</v>
      </c>
      <c r="L31" s="35">
        <f>CASH_jun24!F31-C_RVS_24_26!E31</f>
        <v>-7270</v>
      </c>
    </row>
    <row r="32" spans="1:12" ht="13.5" customHeight="1" x14ac:dyDescent="0.2">
      <c r="A32" s="24" t="s">
        <v>31</v>
      </c>
      <c r="B32" s="245">
        <v>0</v>
      </c>
      <c r="C32" s="247">
        <v>0</v>
      </c>
      <c r="D32" s="247">
        <v>0</v>
      </c>
      <c r="E32" s="246">
        <v>0</v>
      </c>
      <c r="F32" s="23"/>
      <c r="G32" s="189"/>
      <c r="H32" s="24" t="s">
        <v>31</v>
      </c>
      <c r="I32" s="33">
        <f>CASH_jun24!C32-C_RVS_24_26!B32</f>
        <v>0</v>
      </c>
      <c r="J32" s="33">
        <f>CASH_jun24!D32-C_RVS_24_26!C32</f>
        <v>0</v>
      </c>
      <c r="K32" s="34">
        <f>CASH_jun24!E32-C_RVS_24_26!D32</f>
        <v>0</v>
      </c>
      <c r="L32" s="35">
        <f>CASH_jun24!F32-C_RVS_24_26!E32</f>
        <v>0</v>
      </c>
    </row>
    <row r="33" spans="1:12" ht="13.5" customHeight="1" x14ac:dyDescent="0.2">
      <c r="A33" s="41" t="s">
        <v>32</v>
      </c>
      <c r="B33" s="176">
        <f>SUM(B34:B35)</f>
        <v>790498</v>
      </c>
      <c r="C33" s="45">
        <f>SUM(C34:C35)</f>
        <v>818002</v>
      </c>
      <c r="D33" s="45">
        <f>SUM(D34:D35)</f>
        <v>839071</v>
      </c>
      <c r="E33" s="43">
        <f>SUM(E34:E35)</f>
        <v>866721</v>
      </c>
      <c r="F33" s="23"/>
      <c r="G33" s="189"/>
      <c r="H33" s="41" t="s">
        <v>32</v>
      </c>
      <c r="I33" s="45">
        <f>SUM(I34:I35)</f>
        <v>691.04542000003858</v>
      </c>
      <c r="J33" s="45">
        <f>SUM(J34:J35)</f>
        <v>161443</v>
      </c>
      <c r="K33" s="45">
        <f>SUM(K34:K35)</f>
        <v>162997</v>
      </c>
      <c r="L33" s="43">
        <f>SUM(L34:L35)</f>
        <v>164947</v>
      </c>
    </row>
    <row r="34" spans="1:12" ht="13.5" customHeight="1" x14ac:dyDescent="0.2">
      <c r="A34" s="24" t="s">
        <v>33</v>
      </c>
      <c r="B34" s="177">
        <v>495461</v>
      </c>
      <c r="C34" s="40">
        <v>512041</v>
      </c>
      <c r="D34" s="28">
        <v>521320</v>
      </c>
      <c r="E34" s="26">
        <v>538538</v>
      </c>
      <c r="F34" s="23"/>
      <c r="G34" s="189"/>
      <c r="H34" s="24" t="s">
        <v>33</v>
      </c>
      <c r="I34" s="33">
        <f>CASH_jun24!C34-C_RVS_24_26!B34</f>
        <v>1141.2370800000499</v>
      </c>
      <c r="J34" s="33">
        <f>CASH_jun24!D34-C_RVS_24_26!C34</f>
        <v>111846</v>
      </c>
      <c r="K34" s="34">
        <f>CASH_jun24!E34-C_RVS_24_26!D34</f>
        <v>112733</v>
      </c>
      <c r="L34" s="35">
        <f>CASH_jun24!F34-C_RVS_24_26!E34</f>
        <v>114272</v>
      </c>
    </row>
    <row r="35" spans="1:12" ht="13.5" customHeight="1" x14ac:dyDescent="0.2">
      <c r="A35" s="24" t="s">
        <v>34</v>
      </c>
      <c r="B35" s="175">
        <v>295037</v>
      </c>
      <c r="C35" s="28">
        <v>305961</v>
      </c>
      <c r="D35" s="28">
        <v>317751</v>
      </c>
      <c r="E35" s="26">
        <v>328183</v>
      </c>
      <c r="F35" s="23"/>
      <c r="G35" s="189"/>
      <c r="H35" s="24" t="s">
        <v>34</v>
      </c>
      <c r="I35" s="33">
        <f>CASH_jun24!C35-C_RVS_24_26!B35</f>
        <v>-450.19166000001132</v>
      </c>
      <c r="J35" s="33">
        <f>CASH_jun24!D35-C_RVS_24_26!C35</f>
        <v>49597</v>
      </c>
      <c r="K35" s="34">
        <f>CASH_jun24!E35-C_RVS_24_26!D35</f>
        <v>50264</v>
      </c>
      <c r="L35" s="35">
        <f>CASH_jun24!F35-C_RVS_24_26!E35</f>
        <v>50675</v>
      </c>
    </row>
    <row r="36" spans="1:12" ht="13.5" customHeight="1" x14ac:dyDescent="0.2">
      <c r="A36" s="41" t="s">
        <v>37</v>
      </c>
      <c r="B36" s="176">
        <f>+SUM(B37:B44,B47:B51)</f>
        <v>995038</v>
      </c>
      <c r="C36" s="45">
        <f t="shared" ref="C36:E36" si="10">+SUM(C37:C44,C47:C51)</f>
        <v>1144538</v>
      </c>
      <c r="D36" s="45">
        <f t="shared" si="10"/>
        <v>990318</v>
      </c>
      <c r="E36" s="43">
        <f t="shared" si="10"/>
        <v>722012</v>
      </c>
      <c r="F36" s="23"/>
      <c r="G36" s="189"/>
      <c r="H36" s="41" t="s">
        <v>37</v>
      </c>
      <c r="I36" s="45">
        <f>SUM(I37:I38,I39,I40,I43,I44,I47:I51,I41,I42)</f>
        <v>6986.0499399999535</v>
      </c>
      <c r="J36" s="45">
        <f t="shared" ref="J36:L36" si="11">SUM(J37:J38,J39,J40,J43,J44,J47:J51,J41,J42)</f>
        <v>58553</v>
      </c>
      <c r="K36" s="45">
        <f t="shared" si="11"/>
        <v>92135</v>
      </c>
      <c r="L36" s="43">
        <f t="shared" si="11"/>
        <v>117814</v>
      </c>
    </row>
    <row r="37" spans="1:12" ht="13.5" customHeight="1" x14ac:dyDescent="0.2">
      <c r="A37" s="53" t="s">
        <v>38</v>
      </c>
      <c r="B37" s="177">
        <v>0</v>
      </c>
      <c r="C37" s="40">
        <v>0</v>
      </c>
      <c r="D37" s="40">
        <v>0</v>
      </c>
      <c r="E37" s="54">
        <v>0</v>
      </c>
      <c r="F37" s="23"/>
      <c r="G37" s="189"/>
      <c r="H37" s="24" t="s">
        <v>38</v>
      </c>
      <c r="I37" s="33">
        <f>CASH_jun24!C37-C_RVS_24_26!B37</f>
        <v>0</v>
      </c>
      <c r="J37" s="33">
        <f>CASH_jun24!D37-C_RVS_24_26!C37</f>
        <v>0</v>
      </c>
      <c r="K37" s="34">
        <f>CASH_jun24!E37-C_RVS_24_26!D37</f>
        <v>0</v>
      </c>
      <c r="L37" s="35">
        <f>CASH_jun24!F37-C_RVS_24_26!E37</f>
        <v>0</v>
      </c>
    </row>
    <row r="38" spans="1:12" ht="13.5" customHeight="1" x14ac:dyDescent="0.2">
      <c r="A38" s="24" t="s">
        <v>39</v>
      </c>
      <c r="B38" s="177">
        <v>128961</v>
      </c>
      <c r="C38" s="40">
        <v>138853</v>
      </c>
      <c r="D38" s="40">
        <v>142047</v>
      </c>
      <c r="E38" s="54">
        <v>145705</v>
      </c>
      <c r="F38" s="23"/>
      <c r="G38" s="189"/>
      <c r="H38" s="24" t="s">
        <v>39</v>
      </c>
      <c r="I38" s="33">
        <f>CASH_jun24!C38-C_RVS_24_26!B38</f>
        <v>6501.7888499999826</v>
      </c>
      <c r="J38" s="33">
        <f>CASH_jun24!D38-C_RVS_24_26!C38</f>
        <v>1287</v>
      </c>
      <c r="K38" s="34">
        <f>CASH_jun24!E38-C_RVS_24_26!D38</f>
        <v>-595</v>
      </c>
      <c r="L38" s="35">
        <f>CASH_jun24!F38-C_RVS_24_26!E38</f>
        <v>-1003</v>
      </c>
    </row>
    <row r="39" spans="1:12" ht="13.5" customHeight="1" x14ac:dyDescent="0.2">
      <c r="A39" s="53" t="s">
        <v>40</v>
      </c>
      <c r="B39" s="175">
        <v>0</v>
      </c>
      <c r="C39" s="28">
        <v>0</v>
      </c>
      <c r="D39" s="28">
        <v>0</v>
      </c>
      <c r="E39" s="26">
        <v>0</v>
      </c>
      <c r="F39" s="23"/>
      <c r="G39" s="189"/>
      <c r="H39" s="24" t="s">
        <v>40</v>
      </c>
      <c r="I39" s="33">
        <f>CASH_jun24!C39-C_RVS_24_26!B39</f>
        <v>0</v>
      </c>
      <c r="J39" s="33">
        <f>CASH_jun24!D39-C_RVS_24_26!C39</f>
        <v>0</v>
      </c>
      <c r="K39" s="34">
        <f>CASH_jun24!E39-C_RVS_24_26!D39</f>
        <v>0</v>
      </c>
      <c r="L39" s="35">
        <f>CASH_jun24!F39-C_RVS_24_26!E39</f>
        <v>0</v>
      </c>
    </row>
    <row r="40" spans="1:12" ht="13.5" customHeight="1" x14ac:dyDescent="0.2">
      <c r="A40" s="53" t="s">
        <v>41</v>
      </c>
      <c r="B40" s="175">
        <v>99398</v>
      </c>
      <c r="C40" s="28">
        <v>475856</v>
      </c>
      <c r="D40" s="28">
        <v>451428</v>
      </c>
      <c r="E40" s="26">
        <v>398162</v>
      </c>
      <c r="F40" s="23"/>
      <c r="G40" s="189"/>
      <c r="H40" s="24" t="s">
        <v>41</v>
      </c>
      <c r="I40" s="33">
        <f>CASH_jun24!C40-C_RVS_24_26!B40</f>
        <v>-279.63946000003489</v>
      </c>
      <c r="J40" s="33">
        <f>CASH_jun24!D40-C_RVS_24_26!C40</f>
        <v>1696</v>
      </c>
      <c r="K40" s="34">
        <f>CASH_jun24!E40-C_RVS_24_26!D40</f>
        <v>12044</v>
      </c>
      <c r="L40" s="35">
        <f>CASH_jun24!F40-C_RVS_24_26!E40</f>
        <v>22489</v>
      </c>
    </row>
    <row r="41" spans="1:12" ht="13.5" customHeight="1" x14ac:dyDescent="0.2">
      <c r="A41" s="53" t="s">
        <v>88</v>
      </c>
      <c r="B41" s="175">
        <v>521165</v>
      </c>
      <c r="C41" s="28">
        <v>354113</v>
      </c>
      <c r="D41" s="28">
        <v>227600</v>
      </c>
      <c r="E41" s="26"/>
      <c r="F41" s="23"/>
      <c r="G41" s="189"/>
      <c r="H41" s="24" t="s">
        <v>88</v>
      </c>
      <c r="I41" s="33">
        <f>CASH_jun24!C41-C_RVS_24_26!B41</f>
        <v>-1487.8770200000145</v>
      </c>
      <c r="J41" s="33">
        <f>CASH_jun24!D41-C_RVS_24_26!C41</f>
        <v>47030</v>
      </c>
      <c r="K41" s="34">
        <f>CASH_jun24!E41-C_RVS_24_26!D41</f>
        <v>17333</v>
      </c>
      <c r="L41" s="35">
        <f>CASH_jun24!F41-C_RVS_24_26!E41</f>
        <v>0</v>
      </c>
    </row>
    <row r="42" spans="1:12" ht="13.5" customHeight="1" x14ac:dyDescent="0.2">
      <c r="A42" s="53" t="s">
        <v>89</v>
      </c>
      <c r="B42" s="175">
        <v>36731</v>
      </c>
      <c r="C42" s="28">
        <v>1956</v>
      </c>
      <c r="D42" s="28"/>
      <c r="E42" s="26"/>
      <c r="F42" s="23"/>
      <c r="G42" s="189"/>
      <c r="H42" s="24" t="s">
        <v>89</v>
      </c>
      <c r="I42" s="33">
        <f>CASH_jun24!C42-C_RVS_24_26!B42</f>
        <v>893.28987000000052</v>
      </c>
      <c r="J42" s="33">
        <f>CASH_jun24!D42-C_RVS_24_26!C42</f>
        <v>5648</v>
      </c>
      <c r="K42" s="34">
        <f>CASH_jun24!E42-C_RVS_24_26!D42</f>
        <v>0</v>
      </c>
      <c r="L42" s="35">
        <f>CASH_jun24!F42-C_RVS_24_26!E42</f>
        <v>0</v>
      </c>
    </row>
    <row r="43" spans="1:12" ht="13.5" customHeight="1" x14ac:dyDescent="0.2">
      <c r="A43" s="53" t="s">
        <v>42</v>
      </c>
      <c r="B43" s="175">
        <v>43596</v>
      </c>
      <c r="C43" s="28">
        <v>0</v>
      </c>
      <c r="D43" s="28">
        <v>0</v>
      </c>
      <c r="E43" s="26">
        <v>0</v>
      </c>
      <c r="F43" s="23"/>
      <c r="G43" s="189"/>
      <c r="H43" s="24" t="s">
        <v>42</v>
      </c>
      <c r="I43" s="33">
        <f>CASH_jun24!C43-C_RVS_24_26!B43</f>
        <v>993.58952999999747</v>
      </c>
      <c r="J43" s="33">
        <f>CASH_jun24!D43-C_RVS_24_26!C43</f>
        <v>1350</v>
      </c>
      <c r="K43" s="34">
        <f>CASH_jun24!E43-C_RVS_24_26!D43</f>
        <v>0</v>
      </c>
      <c r="L43" s="35">
        <f>CASH_jun24!F43-C_RVS_24_26!E43</f>
        <v>0</v>
      </c>
    </row>
    <row r="44" spans="1:12" ht="13.5" customHeight="1" x14ac:dyDescent="0.2">
      <c r="A44" s="53" t="s">
        <v>43</v>
      </c>
      <c r="B44" s="177">
        <v>328</v>
      </c>
      <c r="C44" s="40">
        <v>328</v>
      </c>
      <c r="D44" s="40">
        <v>328</v>
      </c>
      <c r="E44" s="54">
        <v>328</v>
      </c>
      <c r="F44" s="23"/>
      <c r="G44" s="189"/>
      <c r="H44" s="53" t="s">
        <v>43</v>
      </c>
      <c r="I44" s="33">
        <f>CASH_jun24!C44-C_RVS_24_26!B44</f>
        <v>10.890350000000012</v>
      </c>
      <c r="J44" s="33">
        <f>CASH_jun24!D44-C_RVS_24_26!C44</f>
        <v>0</v>
      </c>
      <c r="K44" s="34">
        <f>CASH_jun24!E44-C_RVS_24_26!D44</f>
        <v>0</v>
      </c>
      <c r="L44" s="35">
        <f>CASH_jun24!F44-C_RVS_24_26!E44</f>
        <v>0</v>
      </c>
    </row>
    <row r="45" spans="1:12" ht="13.5" customHeight="1" x14ac:dyDescent="0.2">
      <c r="A45" s="56" t="s">
        <v>10</v>
      </c>
      <c r="B45" s="177">
        <v>82</v>
      </c>
      <c r="C45" s="40">
        <v>82</v>
      </c>
      <c r="D45" s="40">
        <v>82</v>
      </c>
      <c r="E45" s="54">
        <v>82</v>
      </c>
      <c r="F45" s="23"/>
      <c r="G45" s="189"/>
      <c r="H45" s="56" t="s">
        <v>10</v>
      </c>
      <c r="I45" s="33">
        <f>CASH_jun24!C45-C_RVS_24_26!B45</f>
        <v>-0.34188000000000329</v>
      </c>
      <c r="J45" s="33">
        <f>CASH_jun24!D45-C_RVS_24_26!C45</f>
        <v>0</v>
      </c>
      <c r="K45" s="34">
        <f>CASH_jun24!E45-C_RVS_24_26!D45</f>
        <v>0</v>
      </c>
      <c r="L45" s="35">
        <f>CASH_jun24!F45-C_RVS_24_26!E45</f>
        <v>0</v>
      </c>
    </row>
    <row r="46" spans="1:12" ht="13.5" customHeight="1" x14ac:dyDescent="0.2">
      <c r="A46" s="56" t="s">
        <v>11</v>
      </c>
      <c r="B46" s="177">
        <v>246</v>
      </c>
      <c r="C46" s="40">
        <v>246</v>
      </c>
      <c r="D46" s="40">
        <v>246</v>
      </c>
      <c r="E46" s="54">
        <v>246</v>
      </c>
      <c r="F46" s="23"/>
      <c r="G46" s="189"/>
      <c r="H46" s="56" t="s">
        <v>11</v>
      </c>
      <c r="I46" s="33">
        <f>CASH_jun24!C46-C_RVS_24_26!B46</f>
        <v>11.232230000000015</v>
      </c>
      <c r="J46" s="33">
        <f>CASH_jun24!D46-C_RVS_24_26!C46</f>
        <v>0</v>
      </c>
      <c r="K46" s="34">
        <f>CASH_jun24!E46-C_RVS_24_26!D46</f>
        <v>0</v>
      </c>
      <c r="L46" s="35">
        <f>CASH_jun24!F46-C_RVS_24_26!E46</f>
        <v>0</v>
      </c>
    </row>
    <row r="47" spans="1:12" ht="13.5" customHeight="1" x14ac:dyDescent="0.2">
      <c r="A47" s="53" t="s">
        <v>44</v>
      </c>
      <c r="B47" s="177">
        <v>1638</v>
      </c>
      <c r="C47" s="40">
        <v>1000</v>
      </c>
      <c r="D47" s="40">
        <v>1000</v>
      </c>
      <c r="E47" s="54">
        <v>1000</v>
      </c>
      <c r="F47" s="23"/>
      <c r="G47" s="189"/>
      <c r="H47" s="53" t="s">
        <v>44</v>
      </c>
      <c r="I47" s="33">
        <f>CASH_jun24!C47-C_RVS_24_26!B47</f>
        <v>-415.14614000000006</v>
      </c>
      <c r="J47" s="33">
        <f>CASH_jun24!D47-C_RVS_24_26!C47</f>
        <v>0</v>
      </c>
      <c r="K47" s="34">
        <f>CASH_jun24!E47-C_RVS_24_26!D47</f>
        <v>0</v>
      </c>
      <c r="L47" s="35">
        <f>CASH_jun24!F47-C_RVS_24_26!E47</f>
        <v>0</v>
      </c>
    </row>
    <row r="48" spans="1:12" ht="13.5" customHeight="1" x14ac:dyDescent="0.2">
      <c r="A48" s="53" t="s">
        <v>45</v>
      </c>
      <c r="B48" s="177">
        <v>30007</v>
      </c>
      <c r="C48" s="40">
        <v>30870</v>
      </c>
      <c r="D48" s="40">
        <v>16716</v>
      </c>
      <c r="E48" s="54">
        <v>17250</v>
      </c>
      <c r="F48" s="23"/>
      <c r="G48" s="189"/>
      <c r="H48" s="53" t="s">
        <v>45</v>
      </c>
      <c r="I48" s="33">
        <f>CASH_jun24!C48-C_RVS_24_26!B48</f>
        <v>-400.11598999999842</v>
      </c>
      <c r="J48" s="33">
        <f>CASH_jun24!D48-C_RVS_24_26!C48</f>
        <v>-512</v>
      </c>
      <c r="K48" s="34">
        <f>CASH_jun24!E48-C_RVS_24_26!D48</f>
        <v>-541</v>
      </c>
      <c r="L48" s="35">
        <f>CASH_jun24!F48-C_RVS_24_26!E48</f>
        <v>-569</v>
      </c>
    </row>
    <row r="49" spans="1:12" ht="13.5" customHeight="1" x14ac:dyDescent="0.2">
      <c r="A49" s="358" t="s">
        <v>95</v>
      </c>
      <c r="B49" s="177"/>
      <c r="C49" s="40"/>
      <c r="D49" s="40"/>
      <c r="E49" s="54"/>
      <c r="F49" s="23"/>
      <c r="G49" s="189"/>
      <c r="H49" s="358" t="s">
        <v>95</v>
      </c>
      <c r="I49" s="33">
        <f>CASH_jun24!C49-C_RVS_24_26!B49</f>
        <v>0</v>
      </c>
      <c r="J49" s="33">
        <f>CASH_jun24!D49-C_RVS_24_26!C49</f>
        <v>0</v>
      </c>
      <c r="K49" s="34">
        <f>CASH_jun24!E49-C_RVS_24_26!D49</f>
        <v>61946</v>
      </c>
      <c r="L49" s="35">
        <f>CASH_jun24!F49-C_RVS_24_26!E49</f>
        <v>94977</v>
      </c>
    </row>
    <row r="50" spans="1:12" ht="13.5" customHeight="1" x14ac:dyDescent="0.2">
      <c r="A50" s="53" t="s">
        <v>46</v>
      </c>
      <c r="B50" s="38">
        <v>7</v>
      </c>
      <c r="C50" s="40">
        <v>0</v>
      </c>
      <c r="D50" s="40">
        <v>0</v>
      </c>
      <c r="E50" s="54">
        <v>0</v>
      </c>
      <c r="F50" s="23"/>
      <c r="G50" s="189"/>
      <c r="H50" s="53" t="s">
        <v>46</v>
      </c>
      <c r="I50" s="33">
        <f>CASH_jun24!C50-C_RVS_24_26!B50</f>
        <v>0.75394000000000005</v>
      </c>
      <c r="J50" s="33">
        <f>CASH_jun24!D50-C_RVS_24_26!C50</f>
        <v>4</v>
      </c>
      <c r="K50" s="34">
        <f>CASH_jun24!E50-C_RVS_24_26!D50</f>
        <v>0</v>
      </c>
      <c r="L50" s="35">
        <f>CASH_jun24!F50-C_RVS_24_26!E50</f>
        <v>0</v>
      </c>
    </row>
    <row r="51" spans="1:12" ht="13.5" customHeight="1" x14ac:dyDescent="0.2">
      <c r="A51" s="24" t="s">
        <v>82</v>
      </c>
      <c r="B51" s="27">
        <v>133207</v>
      </c>
      <c r="C51" s="28">
        <v>141562</v>
      </c>
      <c r="D51" s="28">
        <v>151199</v>
      </c>
      <c r="E51" s="26">
        <v>159567</v>
      </c>
      <c r="F51" s="23"/>
      <c r="G51" s="189"/>
      <c r="H51" s="24" t="s">
        <v>48</v>
      </c>
      <c r="I51" s="33">
        <f>CASH_jun24!C51-C_RVS_24_26!B51</f>
        <v>1168.5160100000212</v>
      </c>
      <c r="J51" s="33">
        <f>CASH_jun24!D51-C_RVS_24_26!C51</f>
        <v>2050</v>
      </c>
      <c r="K51" s="34">
        <f>CASH_jun24!E51-C_RVS_24_26!D51</f>
        <v>1948</v>
      </c>
      <c r="L51" s="35">
        <f>CASH_jun24!F51-C_RVS_24_26!E51</f>
        <v>1920</v>
      </c>
    </row>
    <row r="52" spans="1:12" ht="13.5" customHeight="1" x14ac:dyDescent="0.2">
      <c r="A52" s="36" t="s">
        <v>10</v>
      </c>
      <c r="B52" s="27">
        <v>99990</v>
      </c>
      <c r="C52" s="28">
        <v>106971</v>
      </c>
      <c r="D52" s="28">
        <v>114652</v>
      </c>
      <c r="E52" s="26">
        <v>120921</v>
      </c>
      <c r="F52" s="23"/>
      <c r="G52" s="189"/>
      <c r="H52" s="36" t="s">
        <v>10</v>
      </c>
      <c r="I52" s="33">
        <f>CASH_jun24!C52-C_RVS_24_26!B52</f>
        <v>537.66435000000638</v>
      </c>
      <c r="J52" s="33">
        <f>CASH_jun24!D52-C_RVS_24_26!C52</f>
        <v>1558</v>
      </c>
      <c r="K52" s="34">
        <f>CASH_jun24!E52-C_RVS_24_26!D52</f>
        <v>1487</v>
      </c>
      <c r="L52" s="35">
        <f>CASH_jun24!F52-C_RVS_24_26!E52</f>
        <v>1512</v>
      </c>
    </row>
    <row r="53" spans="1:12" ht="14.25" customHeight="1" x14ac:dyDescent="0.2">
      <c r="A53" s="57" t="s">
        <v>11</v>
      </c>
      <c r="B53" s="27">
        <v>0</v>
      </c>
      <c r="C53" s="28">
        <v>0</v>
      </c>
      <c r="D53" s="28">
        <v>0</v>
      </c>
      <c r="E53" s="26">
        <v>0</v>
      </c>
      <c r="F53" s="23"/>
      <c r="G53" s="189"/>
      <c r="H53" s="36" t="s">
        <v>11</v>
      </c>
      <c r="I53" s="33">
        <f>CASH_jun24!C53-C_RVS_24_26!B53</f>
        <v>630.63604999999995</v>
      </c>
      <c r="J53" s="33">
        <f>CASH_jun24!D53-C_RVS_24_26!C53</f>
        <v>0</v>
      </c>
      <c r="K53" s="34">
        <f>CASH_jun24!E53-C_RVS_24_26!D53</f>
        <v>0</v>
      </c>
      <c r="L53" s="35">
        <f>CASH_jun24!F53-C_RVS_24_26!E53</f>
        <v>0</v>
      </c>
    </row>
    <row r="54" spans="1:12" ht="14.25" customHeight="1" x14ac:dyDescent="0.2">
      <c r="A54" s="58" t="s">
        <v>12</v>
      </c>
      <c r="B54" s="27">
        <v>0</v>
      </c>
      <c r="C54" s="28">
        <v>0</v>
      </c>
      <c r="D54" s="28">
        <v>0</v>
      </c>
      <c r="E54" s="26">
        <v>0</v>
      </c>
      <c r="F54" s="23"/>
      <c r="G54" s="189"/>
      <c r="H54" s="58" t="s">
        <v>12</v>
      </c>
      <c r="I54" s="33">
        <f>CASH_jun24!C54-C_RVS_24_26!B54</f>
        <v>0</v>
      </c>
      <c r="J54" s="33">
        <f>CASH_jun24!D54-C_RVS_24_26!C54</f>
        <v>0</v>
      </c>
      <c r="K54" s="34">
        <f>CASH_jun24!E54-C_RVS_24_26!D54</f>
        <v>0</v>
      </c>
      <c r="L54" s="35">
        <f>CASH_jun24!F54-C_RVS_24_26!E54</f>
        <v>0</v>
      </c>
    </row>
    <row r="55" spans="1:12" ht="14.25" customHeight="1" x14ac:dyDescent="0.2">
      <c r="A55" s="36" t="s">
        <v>49</v>
      </c>
      <c r="B55" s="27">
        <v>33217</v>
      </c>
      <c r="C55" s="28">
        <v>34591</v>
      </c>
      <c r="D55" s="28">
        <v>36547</v>
      </c>
      <c r="E55" s="26">
        <v>38646</v>
      </c>
      <c r="F55" s="23"/>
      <c r="G55" s="189"/>
      <c r="H55" s="36" t="s">
        <v>49</v>
      </c>
      <c r="I55" s="33">
        <f>CASH_jun24!C55-C_RVS_24_26!B55</f>
        <v>0.21560999999928754</v>
      </c>
      <c r="J55" s="33">
        <f>CASH_jun24!D55-C_RVS_24_26!C55</f>
        <v>492</v>
      </c>
      <c r="K55" s="34">
        <f>CASH_jun24!E55-C_RVS_24_26!D55</f>
        <v>461</v>
      </c>
      <c r="L55" s="35">
        <f>CASH_jun24!F55-C_RVS_24_26!E55</f>
        <v>408</v>
      </c>
    </row>
    <row r="56" spans="1:12" ht="14.25" customHeight="1" x14ac:dyDescent="0.2">
      <c r="A56" s="59" t="s">
        <v>50</v>
      </c>
      <c r="B56" s="27">
        <v>0</v>
      </c>
      <c r="C56" s="28">
        <v>0</v>
      </c>
      <c r="D56" s="28">
        <v>0</v>
      </c>
      <c r="E56" s="26">
        <v>0</v>
      </c>
      <c r="F56" s="23"/>
      <c r="G56" s="189"/>
      <c r="H56" s="257" t="s">
        <v>50</v>
      </c>
      <c r="I56" s="33">
        <f>CASH_jun24!C56-C_RVS_24_26!B56</f>
        <v>0.86316000000000015</v>
      </c>
      <c r="J56" s="33">
        <f>CASH_jun24!D56-C_RVS_24_26!C56</f>
        <v>0</v>
      </c>
      <c r="K56" s="34">
        <f>CASH_jun24!E56-C_RVS_24_26!D56</f>
        <v>0</v>
      </c>
      <c r="L56" s="35">
        <f>CASH_jun24!F56-C_RVS_24_26!E56</f>
        <v>0</v>
      </c>
    </row>
    <row r="57" spans="1:12" ht="14.25" customHeight="1" x14ac:dyDescent="0.2">
      <c r="A57" s="59" t="s">
        <v>51</v>
      </c>
      <c r="B57" s="27">
        <v>754</v>
      </c>
      <c r="C57" s="28">
        <v>0</v>
      </c>
      <c r="D57" s="28">
        <v>0</v>
      </c>
      <c r="E57" s="26">
        <v>0</v>
      </c>
      <c r="F57" s="23"/>
      <c r="G57" s="189"/>
      <c r="H57" s="257" t="s">
        <v>51</v>
      </c>
      <c r="I57" s="33">
        <f>CASH_jun24!C57-C_RVS_24_26!B57</f>
        <v>144.31369999999993</v>
      </c>
      <c r="J57" s="33">
        <f>CASH_jun24!D57-C_RVS_24_26!C57</f>
        <v>-28</v>
      </c>
      <c r="K57" s="34">
        <f>CASH_jun24!E57-C_RVS_24_26!D57</f>
        <v>0</v>
      </c>
      <c r="L57" s="35">
        <f>CASH_jun24!F57-C_RVS_24_26!E57</f>
        <v>0</v>
      </c>
    </row>
    <row r="58" spans="1:12" ht="14.25" customHeight="1" x14ac:dyDescent="0.2">
      <c r="A58" s="59" t="s">
        <v>52</v>
      </c>
      <c r="B58" s="27">
        <v>99236</v>
      </c>
      <c r="C58" s="28">
        <v>106971</v>
      </c>
      <c r="D58" s="28">
        <v>114652</v>
      </c>
      <c r="E58" s="26">
        <v>120921</v>
      </c>
      <c r="F58" s="23"/>
      <c r="G58" s="189"/>
      <c r="H58" s="257" t="s">
        <v>52</v>
      </c>
      <c r="I58" s="33">
        <f>CASH_jun24!C58-C_RVS_24_26!B58</f>
        <v>392.48748999999953</v>
      </c>
      <c r="J58" s="33">
        <f>CASH_jun24!D58-C_RVS_24_26!C58</f>
        <v>1586</v>
      </c>
      <c r="K58" s="34">
        <f>CASH_jun24!E58-C_RVS_24_26!D58</f>
        <v>1487</v>
      </c>
      <c r="L58" s="35">
        <f>CASH_jun24!F58-C_RVS_24_26!E58</f>
        <v>1512</v>
      </c>
    </row>
    <row r="59" spans="1:12" ht="14.25" customHeight="1" thickBot="1" x14ac:dyDescent="0.25">
      <c r="A59" s="60" t="s">
        <v>53</v>
      </c>
      <c r="B59" s="63">
        <v>33217</v>
      </c>
      <c r="C59" s="64">
        <v>34591</v>
      </c>
      <c r="D59" s="64">
        <v>36547</v>
      </c>
      <c r="E59" s="62">
        <v>38646</v>
      </c>
      <c r="F59" s="23"/>
      <c r="G59" s="189"/>
      <c r="H59" s="258" t="s">
        <v>53</v>
      </c>
      <c r="I59" s="33">
        <f>CASH_jun24!C59-C_RVS_24_26!B59</f>
        <v>0.21560999999928754</v>
      </c>
      <c r="J59" s="33">
        <f>CASH_jun24!D59-C_RVS_24_26!C59</f>
        <v>492</v>
      </c>
      <c r="K59" s="34">
        <f>CASH_jun24!E59-C_RVS_24_26!D59</f>
        <v>461</v>
      </c>
      <c r="L59" s="35">
        <f>CASH_jun24!F59-C_RVS_24_26!E59</f>
        <v>408</v>
      </c>
    </row>
    <row r="60" spans="1:12" ht="13.5" customHeight="1" x14ac:dyDescent="0.2">
      <c r="A60" s="16" t="s">
        <v>54</v>
      </c>
      <c r="B60" s="174">
        <f t="shared" ref="B60:E60" si="12">B61+B66</f>
        <v>15253756</v>
      </c>
      <c r="C60" s="68">
        <f t="shared" si="12"/>
        <v>17198654</v>
      </c>
      <c r="D60" s="68">
        <f t="shared" si="12"/>
        <v>18164605</v>
      </c>
      <c r="E60" s="66">
        <f t="shared" si="12"/>
        <v>18951321</v>
      </c>
      <c r="F60" s="23"/>
      <c r="G60" s="189"/>
      <c r="H60" s="16" t="s">
        <v>54</v>
      </c>
      <c r="I60" s="71">
        <f>I61+I66</f>
        <v>53376.066190035286</v>
      </c>
      <c r="J60" s="71">
        <f>J61+J66</f>
        <v>-249615</v>
      </c>
      <c r="K60" s="71">
        <f>K61+K66</f>
        <v>-110795</v>
      </c>
      <c r="L60" s="72">
        <f>L61+L66</f>
        <v>69108</v>
      </c>
    </row>
    <row r="61" spans="1:12" ht="13.5" customHeight="1" x14ac:dyDescent="0.2">
      <c r="A61" s="73" t="s">
        <v>55</v>
      </c>
      <c r="B61" s="176">
        <f t="shared" ref="B61:E61" si="13">B62+B65</f>
        <v>10115786</v>
      </c>
      <c r="C61" s="45">
        <f t="shared" si="13"/>
        <v>11255179</v>
      </c>
      <c r="D61" s="45">
        <f t="shared" si="13"/>
        <v>11874017</v>
      </c>
      <c r="E61" s="43">
        <f t="shared" si="13"/>
        <v>12370143</v>
      </c>
      <c r="F61" s="23"/>
      <c r="G61" s="189"/>
      <c r="H61" s="73" t="s">
        <v>55</v>
      </c>
      <c r="I61" s="45">
        <f>I62+I65</f>
        <v>28144.982450002077</v>
      </c>
      <c r="J61" s="45">
        <f t="shared" ref="J61:L61" si="14">J62+J65</f>
        <v>-185542</v>
      </c>
      <c r="K61" s="45">
        <f t="shared" si="14"/>
        <v>-114157</v>
      </c>
      <c r="L61" s="43">
        <f t="shared" si="14"/>
        <v>1866</v>
      </c>
    </row>
    <row r="62" spans="1:12" s="3" customFormat="1" ht="13.5" customHeight="1" x14ac:dyDescent="0.25">
      <c r="A62" s="29" t="s">
        <v>56</v>
      </c>
      <c r="B62" s="175">
        <f t="shared" ref="B62:E62" si="15">B63+B64</f>
        <v>10115786</v>
      </c>
      <c r="C62" s="28">
        <f t="shared" si="15"/>
        <v>11255179</v>
      </c>
      <c r="D62" s="28">
        <f t="shared" si="15"/>
        <v>11874017</v>
      </c>
      <c r="E62" s="26">
        <f t="shared" si="15"/>
        <v>12370143</v>
      </c>
      <c r="F62" s="23"/>
      <c r="G62" s="189"/>
      <c r="H62" s="29" t="s">
        <v>56</v>
      </c>
      <c r="I62" s="28">
        <f t="shared" ref="I62:L62" si="16">I63+I64</f>
        <v>28144.982450002077</v>
      </c>
      <c r="J62" s="28">
        <f t="shared" si="16"/>
        <v>-185542</v>
      </c>
      <c r="K62" s="28">
        <f t="shared" si="16"/>
        <v>-114157</v>
      </c>
      <c r="L62" s="26">
        <f t="shared" si="16"/>
        <v>1866</v>
      </c>
    </row>
    <row r="63" spans="1:12" s="3" customFormat="1" ht="13.5" customHeight="1" x14ac:dyDescent="0.25">
      <c r="A63" s="29" t="s">
        <v>57</v>
      </c>
      <c r="B63" s="175">
        <v>9868427</v>
      </c>
      <c r="C63" s="28">
        <v>11036177</v>
      </c>
      <c r="D63" s="28">
        <v>11654511</v>
      </c>
      <c r="E63" s="26">
        <v>12151598</v>
      </c>
      <c r="F63" s="23"/>
      <c r="G63" s="189"/>
      <c r="H63" s="29" t="s">
        <v>57</v>
      </c>
      <c r="I63" s="28">
        <f>CASH_jun24!C63-C_RVS_24_26!B63</f>
        <v>26997.056900002062</v>
      </c>
      <c r="J63" s="28">
        <f>CASH_jun24!D63-C_RVS_24_26!C63</f>
        <v>-210131</v>
      </c>
      <c r="K63" s="28">
        <f>CASH_jun24!E63-C_RVS_24_26!D63</f>
        <v>-114171</v>
      </c>
      <c r="L63" s="26">
        <f>CASH_jun24!F63-C_RVS_24_26!E63</f>
        <v>514</v>
      </c>
    </row>
    <row r="64" spans="1:12" s="3" customFormat="1" ht="13.5" customHeight="1" x14ac:dyDescent="0.25">
      <c r="A64" s="29" t="s">
        <v>58</v>
      </c>
      <c r="B64" s="175">
        <v>247359</v>
      </c>
      <c r="C64" s="28">
        <v>219002</v>
      </c>
      <c r="D64" s="28">
        <v>219506</v>
      </c>
      <c r="E64" s="26">
        <v>218545</v>
      </c>
      <c r="F64" s="23"/>
      <c r="G64" s="189"/>
      <c r="H64" s="29" t="s">
        <v>58</v>
      </c>
      <c r="I64" s="28">
        <f>CASH_jun24!C64-C_RVS_24_26!B64</f>
        <v>1147.9255500000145</v>
      </c>
      <c r="J64" s="28">
        <f>CASH_jun24!D64-C_RVS_24_26!C64</f>
        <v>24589</v>
      </c>
      <c r="K64" s="28">
        <f>CASH_jun24!E64-C_RVS_24_26!D64</f>
        <v>14</v>
      </c>
      <c r="L64" s="26">
        <f>CASH_jun24!F64-C_RVS_24_26!E64</f>
        <v>1352</v>
      </c>
    </row>
    <row r="65" spans="1:17" s="3" customFormat="1" ht="13.5" customHeight="1" x14ac:dyDescent="0.25">
      <c r="A65" s="29" t="s">
        <v>83</v>
      </c>
      <c r="B65" s="175">
        <v>0</v>
      </c>
      <c r="C65" s="28">
        <v>0</v>
      </c>
      <c r="D65" s="28">
        <v>0</v>
      </c>
      <c r="E65" s="26">
        <v>0</v>
      </c>
      <c r="F65" s="23"/>
      <c r="G65" s="189"/>
      <c r="H65" s="29" t="s">
        <v>83</v>
      </c>
      <c r="I65" s="28">
        <f>CASH_jun24!C65-C_RVS_24_26!B65</f>
        <v>0</v>
      </c>
      <c r="J65" s="28">
        <f>CASH_jun24!D65-C_RVS_24_26!C65</f>
        <v>0</v>
      </c>
      <c r="K65" s="28">
        <f>CASH_jun24!E65-C_RVS_24_26!D65</f>
        <v>0</v>
      </c>
      <c r="L65" s="26">
        <f>CASH_jun24!F65-C_RVS_24_26!E65</f>
        <v>0</v>
      </c>
    </row>
    <row r="66" spans="1:17" s="3" customFormat="1" ht="13.5" customHeight="1" x14ac:dyDescent="0.25">
      <c r="A66" s="73" t="s">
        <v>59</v>
      </c>
      <c r="B66" s="176">
        <f t="shared" ref="B66:E66" si="17">B67</f>
        <v>5137970</v>
      </c>
      <c r="C66" s="45">
        <f t="shared" si="17"/>
        <v>5943475</v>
      </c>
      <c r="D66" s="45">
        <f t="shared" si="17"/>
        <v>6290588</v>
      </c>
      <c r="E66" s="43">
        <f t="shared" si="17"/>
        <v>6581178</v>
      </c>
      <c r="F66" s="23"/>
      <c r="G66" s="189"/>
      <c r="H66" s="73" t="s">
        <v>59</v>
      </c>
      <c r="I66" s="45">
        <f t="shared" ref="I66:L66" si="18">I67</f>
        <v>25231.083740033209</v>
      </c>
      <c r="J66" s="45">
        <f t="shared" si="18"/>
        <v>-64073</v>
      </c>
      <c r="K66" s="45">
        <f t="shared" si="18"/>
        <v>3362</v>
      </c>
      <c r="L66" s="43">
        <f t="shared" si="18"/>
        <v>67242</v>
      </c>
    </row>
    <row r="67" spans="1:17" s="3" customFormat="1" ht="13.5" customHeight="1" x14ac:dyDescent="0.25">
      <c r="A67" s="29" t="s">
        <v>56</v>
      </c>
      <c r="B67" s="175">
        <v>5137970</v>
      </c>
      <c r="C67" s="28">
        <v>5943475</v>
      </c>
      <c r="D67" s="28">
        <v>6290588</v>
      </c>
      <c r="E67" s="26">
        <v>6581178</v>
      </c>
      <c r="F67" s="23"/>
      <c r="G67" s="189"/>
      <c r="H67" s="29" t="s">
        <v>56</v>
      </c>
      <c r="I67" s="28">
        <f>CASH_jun24!C67-C_RVS_24_26!B67</f>
        <v>25231.083740033209</v>
      </c>
      <c r="J67" s="28">
        <f>CASH_jun24!D67-C_RVS_24_26!C67</f>
        <v>-64073</v>
      </c>
      <c r="K67" s="28">
        <f>CASH_jun24!E67-C_RVS_24_26!D67</f>
        <v>3362</v>
      </c>
      <c r="L67" s="26">
        <f>CASH_jun24!F67-C_RVS_24_26!E67</f>
        <v>67242</v>
      </c>
    </row>
    <row r="68" spans="1:17" s="3" customFormat="1" ht="14.25" customHeight="1" thickBot="1" x14ac:dyDescent="0.3">
      <c r="A68" s="77" t="s">
        <v>60</v>
      </c>
      <c r="B68" s="177">
        <v>36558</v>
      </c>
      <c r="C68" s="40">
        <v>35343</v>
      </c>
      <c r="D68" s="40">
        <v>32841</v>
      </c>
      <c r="E68" s="54">
        <v>32651</v>
      </c>
      <c r="F68" s="23"/>
      <c r="G68" s="189"/>
      <c r="H68" s="77" t="s">
        <v>60</v>
      </c>
      <c r="I68" s="40">
        <f>CASH_jun24!C68-C_RVS_24_26!B68</f>
        <v>10616</v>
      </c>
      <c r="J68" s="40">
        <f>CASH_jun24!D68-C_RVS_24_26!C68</f>
        <v>10091</v>
      </c>
      <c r="K68" s="40">
        <f>CASH_jun24!E68-C_RVS_24_26!D68</f>
        <v>13588</v>
      </c>
      <c r="L68" s="54">
        <f>CASH_jun24!F68-C_RVS_24_26!E68</f>
        <v>13544</v>
      </c>
    </row>
    <row r="69" spans="1:17" s="3" customFormat="1" ht="14.25" customHeight="1" thickBot="1" x14ac:dyDescent="0.3">
      <c r="A69" s="79" t="s">
        <v>61</v>
      </c>
      <c r="B69" s="178">
        <f>B36+B33+B28+B17+B5</f>
        <v>22229066</v>
      </c>
      <c r="C69" s="83">
        <f>C36+C33+C28+C17+C5</f>
        <v>23367515</v>
      </c>
      <c r="D69" s="83">
        <f>D36+D33+D28+D17+D5</f>
        <v>24331935</v>
      </c>
      <c r="E69" s="81">
        <f>E36+E33+E28+E17+E5</f>
        <v>24942809</v>
      </c>
      <c r="F69" s="23"/>
      <c r="G69" s="189"/>
      <c r="H69" s="79" t="s">
        <v>61</v>
      </c>
      <c r="I69" s="83">
        <f>+I36+I33+I28+I17+I5</f>
        <v>3012.7194099989792</v>
      </c>
      <c r="J69" s="83">
        <f>+J36+J33+J28+J17+J5</f>
        <v>433667</v>
      </c>
      <c r="K69" s="83">
        <f>+K36+K33+K28+K17+K5</f>
        <v>984579</v>
      </c>
      <c r="L69" s="81">
        <f>+L36+L33+L28+L17+L5</f>
        <v>1323145</v>
      </c>
      <c r="M69" s="22"/>
      <c r="N69" s="22"/>
      <c r="O69" s="22"/>
      <c r="P69" s="22"/>
      <c r="Q69" s="22"/>
    </row>
    <row r="70" spans="1:17" s="3" customFormat="1" ht="13.5" customHeight="1" x14ac:dyDescent="0.25">
      <c r="A70" s="84" t="s">
        <v>62</v>
      </c>
      <c r="B70" s="238">
        <f>B9+B13+B16+B18+B19+B28+B45+B50+B52+B37+B38+B41+B42+B49</f>
        <v>17380041</v>
      </c>
      <c r="C70" s="88">
        <f>C9+C13+C16+C18+C19+C28+C45+C50+C52+C37+C38+C41+C42+C49+C40</f>
        <v>18592880</v>
      </c>
      <c r="D70" s="88">
        <f t="shared" ref="D70:E70" si="19">D9+D13+D16+D18+D19+D28+D45+D50+D52+D37+D38+D41+D42+D49+D40</f>
        <v>19396922</v>
      </c>
      <c r="E70" s="86">
        <f t="shared" si="19"/>
        <v>19552064</v>
      </c>
      <c r="F70" s="23"/>
      <c r="G70" s="189"/>
      <c r="H70" s="84" t="s">
        <v>62</v>
      </c>
      <c r="I70" s="88">
        <f>CASH_jun24!C70-C_RVS_24_26!B70</f>
        <v>4156.1785719133914</v>
      </c>
      <c r="J70" s="88">
        <f>CASH_jun24!D70-C_RVS_24_26!C70</f>
        <v>372006</v>
      </c>
      <c r="K70" s="88">
        <f>CASH_jun24!E70-C_RVS_24_26!D70</f>
        <v>864883</v>
      </c>
      <c r="L70" s="86">
        <f>CASH_jun24!F70-C_RVS_24_26!E70</f>
        <v>1093040</v>
      </c>
      <c r="M70" s="22"/>
      <c r="N70" s="22"/>
      <c r="O70" s="22"/>
      <c r="P70" s="22"/>
      <c r="Q70" s="22"/>
    </row>
    <row r="71" spans="1:17" s="3" customFormat="1" ht="13.5" customHeight="1" x14ac:dyDescent="0.25">
      <c r="A71" s="84" t="s">
        <v>63</v>
      </c>
      <c r="B71" s="238">
        <f t="shared" ref="B71:E71" si="20">+B55</f>
        <v>33217</v>
      </c>
      <c r="C71" s="88">
        <f t="shared" si="20"/>
        <v>34591</v>
      </c>
      <c r="D71" s="88">
        <f t="shared" si="20"/>
        <v>36547</v>
      </c>
      <c r="E71" s="86">
        <f t="shared" si="20"/>
        <v>38646</v>
      </c>
      <c r="F71" s="23"/>
      <c r="G71" s="189"/>
      <c r="H71" s="84" t="s">
        <v>63</v>
      </c>
      <c r="I71" s="88">
        <f>CASH_jun24!C71-C_RVS_24_26!B71</f>
        <v>0.21560999999928754</v>
      </c>
      <c r="J71" s="88">
        <f>CASH_jun24!D71-C_RVS_24_26!C71</f>
        <v>492</v>
      </c>
      <c r="K71" s="88">
        <f>CASH_jun24!E71-C_RVS_24_26!D71</f>
        <v>461</v>
      </c>
      <c r="L71" s="86">
        <f>CASH_jun24!F71-C_RVS_24_26!E71</f>
        <v>408</v>
      </c>
      <c r="M71" s="22"/>
      <c r="N71" s="22"/>
      <c r="O71" s="22"/>
      <c r="P71" s="22"/>
      <c r="Q71" s="22"/>
    </row>
    <row r="72" spans="1:17" s="3" customFormat="1" ht="13.5" customHeight="1" x14ac:dyDescent="0.25">
      <c r="A72" s="24" t="s">
        <v>64</v>
      </c>
      <c r="B72" s="175">
        <f>B40+B39-B71+B55</f>
        <v>99398</v>
      </c>
      <c r="C72" s="28">
        <v>0</v>
      </c>
      <c r="D72" s="28">
        <v>0</v>
      </c>
      <c r="E72" s="26">
        <v>0</v>
      </c>
      <c r="F72" s="23"/>
      <c r="G72" s="189"/>
      <c r="H72" s="24" t="s">
        <v>64</v>
      </c>
      <c r="I72" s="88">
        <f>CASH_jun24!C72-C_RVS_24_26!B72</f>
        <v>-279.63946000003489</v>
      </c>
      <c r="J72" s="88">
        <f>CASH_jun24!D72-C_RVS_24_26!C72</f>
        <v>0</v>
      </c>
      <c r="K72" s="88">
        <f>CASH_jun24!E72-C_RVS_24_26!D72</f>
        <v>0</v>
      </c>
      <c r="L72" s="86">
        <f>CASH_jun24!F72-C_RVS_24_26!E72</f>
        <v>0</v>
      </c>
      <c r="M72" s="22"/>
      <c r="N72" s="22"/>
      <c r="O72" s="22"/>
      <c r="P72" s="22"/>
      <c r="Q72" s="22"/>
    </row>
    <row r="73" spans="1:17" s="3" customFormat="1" ht="13.5" customHeight="1" x14ac:dyDescent="0.25">
      <c r="A73" s="24" t="s">
        <v>65</v>
      </c>
      <c r="B73" s="175">
        <f>B10+B34+B35+B46+B53+B14</f>
        <v>3486042</v>
      </c>
      <c r="C73" s="28">
        <f>C10+C34+C35+C46+C53+C14</f>
        <v>3541196</v>
      </c>
      <c r="D73" s="28">
        <f>D10+D34+D35+D46+D53+D14</f>
        <v>3668320</v>
      </c>
      <c r="E73" s="26">
        <f>E10+E34+E35+E46+E53+E14</f>
        <v>3993785</v>
      </c>
      <c r="F73" s="23"/>
      <c r="G73" s="189"/>
      <c r="H73" s="24" t="s">
        <v>65</v>
      </c>
      <c r="I73" s="88">
        <f>CASH_jun24!C73-C_RVS_24_26!B73</f>
        <v>-329.87709034187719</v>
      </c>
      <c r="J73" s="88">
        <f>CASH_jun24!D73-C_RVS_24_26!C73</f>
        <v>90665</v>
      </c>
      <c r="K73" s="88">
        <f>CASH_jun24!E73-C_RVS_24_26!D73</f>
        <v>132742</v>
      </c>
      <c r="L73" s="86">
        <f>CASH_jun24!F73-C_RVS_24_26!E73</f>
        <v>210669</v>
      </c>
      <c r="M73" s="22"/>
      <c r="N73" s="22"/>
      <c r="O73" s="22"/>
      <c r="P73" s="22"/>
      <c r="Q73" s="22"/>
    </row>
    <row r="74" spans="1:17" s="3" customFormat="1" ht="13.5" customHeight="1" x14ac:dyDescent="0.25">
      <c r="A74" s="24" t="s">
        <v>66</v>
      </c>
      <c r="B74" s="175">
        <f>B11+B54+B15</f>
        <v>1155127</v>
      </c>
      <c r="C74" s="28">
        <f t="shared" ref="C74:E74" si="21">C11+C54+C15</f>
        <v>1166978</v>
      </c>
      <c r="D74" s="28">
        <f t="shared" si="21"/>
        <v>1212430</v>
      </c>
      <c r="E74" s="26">
        <f t="shared" si="21"/>
        <v>1340064</v>
      </c>
      <c r="F74" s="23"/>
      <c r="G74" s="189"/>
      <c r="H74" s="24" t="s">
        <v>66</v>
      </c>
      <c r="I74" s="88">
        <f>CASH_jun24!C74-C_RVS_24_26!B74</f>
        <v>-712.48562157503329</v>
      </c>
      <c r="J74" s="88">
        <f>CASH_jun24!D74-C_RVS_24_26!C74</f>
        <v>-30334</v>
      </c>
      <c r="K74" s="88">
        <f>CASH_jun24!E74-C_RVS_24_26!D74</f>
        <v>-12966</v>
      </c>
      <c r="L74" s="86">
        <f>CASH_jun24!F74-C_RVS_24_26!E74</f>
        <v>19597</v>
      </c>
      <c r="M74" s="22"/>
      <c r="N74" s="22"/>
      <c r="O74" s="22"/>
      <c r="P74" s="22"/>
      <c r="Q74" s="22"/>
    </row>
    <row r="75" spans="1:17" ht="13.5" customHeight="1" x14ac:dyDescent="0.2">
      <c r="A75" s="24" t="s">
        <v>67</v>
      </c>
      <c r="B75" s="175">
        <f>B43</f>
        <v>43596</v>
      </c>
      <c r="C75" s="28">
        <f>C43</f>
        <v>0</v>
      </c>
      <c r="D75" s="28">
        <f>D43</f>
        <v>0</v>
      </c>
      <c r="E75" s="26">
        <f>E43</f>
        <v>0</v>
      </c>
      <c r="F75" s="23"/>
      <c r="G75" s="189"/>
      <c r="H75" s="24" t="s">
        <v>67</v>
      </c>
      <c r="I75" s="88">
        <f>CASH_jun24!C75-C_RVS_24_26!B75</f>
        <v>993.58952999999747</v>
      </c>
      <c r="J75" s="88">
        <f>CASH_jun24!D75-C_RVS_24_26!C75</f>
        <v>1350</v>
      </c>
      <c r="K75" s="88">
        <f>CASH_jun24!E75-C_RVS_24_26!D75</f>
        <v>0</v>
      </c>
      <c r="L75" s="86">
        <f>CASH_jun24!F75-C_RVS_24_26!E75</f>
        <v>0</v>
      </c>
      <c r="M75" s="22"/>
      <c r="N75" s="22"/>
      <c r="O75" s="22"/>
      <c r="P75" s="22"/>
      <c r="Q75" s="22"/>
    </row>
    <row r="76" spans="1:17" ht="13.5" customHeight="1" x14ac:dyDescent="0.2">
      <c r="A76" s="24" t="s">
        <v>68</v>
      </c>
      <c r="B76" s="175">
        <f t="shared" ref="B76:E76" si="22">B47+B48</f>
        <v>31645</v>
      </c>
      <c r="C76" s="28">
        <f t="shared" si="22"/>
        <v>31870</v>
      </c>
      <c r="D76" s="28">
        <f t="shared" si="22"/>
        <v>17716</v>
      </c>
      <c r="E76" s="26">
        <f t="shared" si="22"/>
        <v>18250</v>
      </c>
      <c r="F76" s="23"/>
      <c r="G76" s="189"/>
      <c r="H76" s="24" t="s">
        <v>68</v>
      </c>
      <c r="I76" s="88">
        <f>CASH_jun24!C76-C_RVS_24_26!B76</f>
        <v>-815.26212999999916</v>
      </c>
      <c r="J76" s="88">
        <f>CASH_jun24!D76-C_RVS_24_26!C76</f>
        <v>-512</v>
      </c>
      <c r="K76" s="88">
        <f>CASH_jun24!E76-C_RVS_24_26!D76</f>
        <v>-541</v>
      </c>
      <c r="L76" s="86">
        <f>CASH_jun24!F76-C_RVS_24_26!E76</f>
        <v>-569</v>
      </c>
      <c r="M76" s="22"/>
      <c r="N76" s="22"/>
      <c r="O76" s="22"/>
      <c r="P76" s="22"/>
      <c r="Q76" s="22"/>
    </row>
    <row r="77" spans="1:17" ht="14.25" customHeight="1" thickBot="1" x14ac:dyDescent="0.25">
      <c r="A77" s="89" t="s">
        <v>69</v>
      </c>
      <c r="B77" s="250">
        <f t="shared" ref="B77:E77" si="23">B60</f>
        <v>15253756</v>
      </c>
      <c r="C77" s="92">
        <f t="shared" si="23"/>
        <v>17198654</v>
      </c>
      <c r="D77" s="92">
        <f t="shared" si="23"/>
        <v>18164605</v>
      </c>
      <c r="E77" s="90">
        <f t="shared" si="23"/>
        <v>18951321</v>
      </c>
      <c r="F77" s="23"/>
      <c r="G77" s="189"/>
      <c r="H77" s="89" t="s">
        <v>69</v>
      </c>
      <c r="I77" s="92">
        <f>CASH_jun24!C77-C_RVS_24_26!B77</f>
        <v>53376.066190036014</v>
      </c>
      <c r="J77" s="92">
        <f>CASH_jun24!D77-C_RVS_24_26!C77</f>
        <v>-249615</v>
      </c>
      <c r="K77" s="92">
        <f>CASH_jun24!E77-C_RVS_24_26!D77</f>
        <v>-110795</v>
      </c>
      <c r="L77" s="90">
        <f>CASH_jun24!F77-C_RVS_24_26!E77</f>
        <v>69108</v>
      </c>
      <c r="M77" s="22"/>
      <c r="N77" s="22"/>
      <c r="O77" s="22"/>
      <c r="P77" s="22"/>
      <c r="Q77" s="22"/>
    </row>
    <row r="78" spans="1:17" ht="14.25" customHeight="1" thickBot="1" x14ac:dyDescent="0.25">
      <c r="A78" s="94" t="s">
        <v>70</v>
      </c>
      <c r="B78" s="251">
        <f t="shared" ref="B78:E78" si="24">B69+B77</f>
        <v>37482822</v>
      </c>
      <c r="C78" s="244">
        <f t="shared" si="24"/>
        <v>40566169</v>
      </c>
      <c r="D78" s="244">
        <f t="shared" si="24"/>
        <v>42496540</v>
      </c>
      <c r="E78" s="95">
        <f t="shared" si="24"/>
        <v>43894130</v>
      </c>
      <c r="F78" s="23"/>
      <c r="G78" s="189"/>
      <c r="H78" s="94" t="s">
        <v>70</v>
      </c>
      <c r="I78" s="83">
        <f t="shared" ref="I78:L78" si="25">+I77+I69</f>
        <v>56388.785600034993</v>
      </c>
      <c r="J78" s="83">
        <f t="shared" si="25"/>
        <v>184052</v>
      </c>
      <c r="K78" s="83">
        <f t="shared" si="25"/>
        <v>873784</v>
      </c>
      <c r="L78" s="81">
        <f t="shared" si="25"/>
        <v>1392253</v>
      </c>
      <c r="M78" s="22"/>
      <c r="N78" s="22"/>
      <c r="O78" s="22"/>
      <c r="P78" s="22"/>
      <c r="Q78" s="22"/>
    </row>
    <row r="79" spans="1:17" ht="17.25" customHeight="1" thickBot="1" x14ac:dyDescent="0.35">
      <c r="A79" s="125"/>
      <c r="B79" s="234"/>
      <c r="C79" s="234"/>
      <c r="D79" s="234"/>
      <c r="E79" s="234"/>
      <c r="F79" s="23"/>
      <c r="G79" s="22"/>
      <c r="H79" s="97"/>
      <c r="I79" s="226"/>
      <c r="J79" s="226"/>
      <c r="K79" s="226"/>
      <c r="L79" s="226"/>
    </row>
    <row r="80" spans="1:17" ht="14.25" customHeight="1" thickBot="1" x14ac:dyDescent="0.25">
      <c r="A80" s="182" t="s">
        <v>84</v>
      </c>
      <c r="B80" s="134">
        <v>1155483</v>
      </c>
      <c r="C80" s="135">
        <v>909311</v>
      </c>
      <c r="D80" s="135">
        <v>983121</v>
      </c>
      <c r="E80" s="132">
        <v>1055862</v>
      </c>
      <c r="F80" s="23"/>
      <c r="G80" s="189"/>
      <c r="H80" s="105" t="s">
        <v>74</v>
      </c>
      <c r="I80" s="136">
        <f>CASH_jun24!C80-C_RVS_24_26!B80</f>
        <v>-6206</v>
      </c>
      <c r="J80" s="136">
        <f>CASH_jun24!D80-C_RVS_24_26!C80</f>
        <v>77253</v>
      </c>
      <c r="K80" s="136">
        <f>CASH_jun24!E80-C_RVS_24_26!D80</f>
        <v>110100</v>
      </c>
      <c r="L80" s="136">
        <f>CASH_jun24!F80-C_RVS_24_26!E80</f>
        <v>130258</v>
      </c>
    </row>
    <row r="81" spans="2:12" ht="13.5" x14ac:dyDescent="0.25">
      <c r="B81" s="169"/>
      <c r="C81" s="169"/>
      <c r="D81" s="169"/>
      <c r="E81" s="169"/>
      <c r="I81" s="138"/>
      <c r="J81" s="138"/>
      <c r="K81" s="138"/>
      <c r="L81" s="138"/>
    </row>
    <row r="82" spans="2:12" ht="13.5" x14ac:dyDescent="0.25">
      <c r="B82" s="137"/>
      <c r="C82" s="137"/>
      <c r="D82" s="137"/>
      <c r="E82" s="137"/>
      <c r="I82" s="138"/>
      <c r="J82" s="138"/>
      <c r="K82" s="138"/>
      <c r="L82" s="138"/>
    </row>
    <row r="83" spans="2:12" x14ac:dyDescent="0.2"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</row>
    <row r="84" spans="2:12" ht="13.5" x14ac:dyDescent="0.25">
      <c r="B84" s="137"/>
      <c r="C84" s="137"/>
      <c r="D84" s="137"/>
      <c r="E84" s="137"/>
      <c r="I84" s="138"/>
      <c r="J84" s="138"/>
      <c r="K84" s="138"/>
      <c r="L84" s="138"/>
    </row>
    <row r="85" spans="2:12" ht="13.5" x14ac:dyDescent="0.25">
      <c r="B85" s="137"/>
      <c r="C85" s="137"/>
      <c r="D85" s="137"/>
      <c r="E85" s="137"/>
      <c r="I85" s="138"/>
      <c r="J85" s="138"/>
      <c r="K85" s="138"/>
      <c r="L85" s="138"/>
    </row>
    <row r="86" spans="2:12" ht="13.5" x14ac:dyDescent="0.25">
      <c r="B86" s="137"/>
      <c r="C86" s="137"/>
      <c r="D86" s="137"/>
      <c r="E86" s="137"/>
      <c r="I86" s="138"/>
      <c r="J86" s="138"/>
      <c r="K86" s="138"/>
      <c r="L86" s="138"/>
    </row>
    <row r="87" spans="2:12" ht="13.5" x14ac:dyDescent="0.25">
      <c r="B87" s="137"/>
      <c r="C87" s="137"/>
      <c r="D87" s="137"/>
      <c r="E87" s="137"/>
      <c r="I87" s="138"/>
      <c r="J87" s="138"/>
      <c r="K87" s="138"/>
      <c r="L87" s="138"/>
    </row>
    <row r="88" spans="2:12" ht="13.5" x14ac:dyDescent="0.25">
      <c r="B88" s="137"/>
      <c r="C88" s="137"/>
      <c r="D88" s="137"/>
      <c r="E88" s="137"/>
      <c r="I88" s="138"/>
      <c r="J88" s="138"/>
      <c r="K88" s="138"/>
      <c r="L88" s="138"/>
    </row>
    <row r="89" spans="2:12" ht="13.5" x14ac:dyDescent="0.25">
      <c r="B89" s="137"/>
      <c r="C89" s="137"/>
      <c r="D89" s="137"/>
      <c r="E89" s="137"/>
      <c r="I89" s="138"/>
      <c r="J89" s="138"/>
      <c r="K89" s="138"/>
      <c r="L89" s="138"/>
    </row>
    <row r="90" spans="2:12" x14ac:dyDescent="0.2">
      <c r="B90" s="137"/>
      <c r="C90" s="137"/>
      <c r="D90" s="137"/>
      <c r="E90" s="137"/>
    </row>
    <row r="91" spans="2:12" x14ac:dyDescent="0.2">
      <c r="B91" s="137"/>
      <c r="C91" s="137"/>
      <c r="D91" s="137"/>
      <c r="E91" s="137"/>
    </row>
    <row r="92" spans="2:12" x14ac:dyDescent="0.2">
      <c r="B92" s="137"/>
      <c r="C92" s="137"/>
      <c r="D92" s="137"/>
      <c r="E92" s="137"/>
    </row>
  </sheetData>
  <mergeCells count="2">
    <mergeCell ref="B3:E3"/>
    <mergeCell ref="I3:L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8</vt:i4>
      </vt:variant>
    </vt:vector>
  </HeadingPairs>
  <TitlesOfParts>
    <vt:vector size="17" baseType="lpstr">
      <vt:lpstr>ESA2010_jun24</vt:lpstr>
      <vt:lpstr>CASH_jun24</vt:lpstr>
      <vt:lpstr>Sankcie_jun24</vt:lpstr>
      <vt:lpstr>ESA2010_jun_vs_mar24</vt:lpstr>
      <vt:lpstr>ESA2010_mar24</vt:lpstr>
      <vt:lpstr>A_PS_25</vt:lpstr>
      <vt:lpstr>C_PS_25</vt:lpstr>
      <vt:lpstr>A_RVS_24_26</vt:lpstr>
      <vt:lpstr>C_RVS_24_26</vt:lpstr>
      <vt:lpstr>A_PS_25!Oblasť_tlače</vt:lpstr>
      <vt:lpstr>A_RVS_24_26!Oblasť_tlače</vt:lpstr>
      <vt:lpstr>C_PS_25!Oblasť_tlače</vt:lpstr>
      <vt:lpstr>C_RVS_24_26!Oblasť_tlače</vt:lpstr>
      <vt:lpstr>CASH_jun24!Oblasť_tlače</vt:lpstr>
      <vt:lpstr>ESA2010_jun_vs_mar24!Oblasť_tlače</vt:lpstr>
      <vt:lpstr>ESA2010_mar24!Oblasť_tlače</vt:lpstr>
      <vt:lpstr>Sankcie_jun24!Oblasť_tlače</vt:lpstr>
    </vt:vector>
  </TitlesOfParts>
  <Company>Ministerstvo financií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Porubsky Marek</dc:creator>
  <cp:lastModifiedBy>Paur Dusan</cp:lastModifiedBy>
  <cp:lastPrinted>2019-06-20T08:34:22Z</cp:lastPrinted>
  <dcterms:created xsi:type="dcterms:W3CDTF">2013-05-20T16:27:45Z</dcterms:created>
  <dcterms:modified xsi:type="dcterms:W3CDTF">2024-06-19T10:54:01Z</dcterms:modified>
</cp:coreProperties>
</file>