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3\2-VYSTUPY\"/>
    </mc:Choice>
  </mc:AlternateContent>
  <xr:revisionPtr revIDLastSave="0" documentId="13_ncr:1_{844975B4-6BD6-45B6-B0B5-D5511B967FA6}" xr6:coauthVersionLast="47" xr6:coauthVersionMax="47" xr10:uidLastSave="{00000000-0000-0000-0000-000000000000}"/>
  <bookViews>
    <workbookView xWindow="28680" yWindow="-120" windowWidth="29040" windowHeight="18240" tabRatio="816" xr2:uid="{00000000-000D-0000-FFFF-FFFF00000000}"/>
  </bookViews>
  <sheets>
    <sheet name="ESA2010_mar24" sheetId="11" r:id="rId1"/>
    <sheet name="CASH_mar24" sheetId="12" r:id="rId2"/>
    <sheet name="Sankcie_mar24" sheetId="3" r:id="rId3"/>
    <sheet name="ESA2010_mar_vs_feb24" sheetId="13" r:id="rId4"/>
    <sheet name="ESA2010_feb24" sheetId="1" r:id="rId5"/>
    <sheet name="A_RVS_24_26" sheetId="9" r:id="rId6"/>
    <sheet name="C_RVS_24_26" sheetId="10" r:id="rId7"/>
  </sheets>
  <externalReferences>
    <externalReference r:id="rId8"/>
  </externalReferences>
  <definedNames>
    <definedName name="_xlnm.Print_Area" localSheetId="5">A_RVS_24_26!$A$1:$M$98</definedName>
    <definedName name="_xlnm.Print_Area" localSheetId="6">C_RVS_24_26!$A$1:$E$80</definedName>
    <definedName name="_xlnm.Print_Area" localSheetId="1">CASH_mar24!$A$1:$G$80</definedName>
    <definedName name="_xlnm.Print_Area" localSheetId="4">ESA2010_feb24!$A$1:$H$98</definedName>
    <definedName name="_xlnm.Print_Area" localSheetId="3">ESA2010_mar_vs_feb24!$A$1:$G$91</definedName>
    <definedName name="_xlnm.Print_Area" localSheetId="0">ESA2010_mar24!$A$1:$Z$98</definedName>
    <definedName name="_xlnm.Print_Area" localSheetId="2">Sankcie_mar24!$A$1:$G$60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1" l="1"/>
  <c r="G92" i="11"/>
  <c r="F92" i="11"/>
  <c r="E92" i="11"/>
  <c r="D92" i="11"/>
  <c r="C92" i="11"/>
  <c r="B92" i="11"/>
  <c r="B85" i="11" s="1"/>
  <c r="H89" i="11"/>
  <c r="G89" i="11"/>
  <c r="F89" i="11"/>
  <c r="E89" i="11"/>
  <c r="D89" i="11"/>
  <c r="C89" i="11"/>
  <c r="B89" i="11"/>
  <c r="H86" i="11"/>
  <c r="H85" i="11" s="1"/>
  <c r="G86" i="11"/>
  <c r="G85" i="11" s="1"/>
  <c r="F86" i="11"/>
  <c r="E86" i="11"/>
  <c r="D86" i="11"/>
  <c r="C86" i="11"/>
  <c r="B86" i="11"/>
  <c r="F85" i="11"/>
  <c r="E85" i="11"/>
  <c r="D85" i="11"/>
  <c r="C85" i="11"/>
  <c r="H13" i="11"/>
  <c r="G13" i="11"/>
  <c r="F13" i="11"/>
  <c r="E13" i="11"/>
  <c r="D13" i="11"/>
  <c r="C13" i="11"/>
  <c r="B13" i="11"/>
  <c r="G9" i="11"/>
  <c r="F9" i="11"/>
  <c r="E9" i="11"/>
  <c r="D9" i="11"/>
  <c r="C9" i="11"/>
  <c r="B9" i="11"/>
  <c r="K80" i="12"/>
  <c r="L80" i="12"/>
  <c r="M80" i="12"/>
  <c r="N80" i="12"/>
  <c r="O80" i="12"/>
  <c r="P80" i="12"/>
  <c r="J80" i="12"/>
  <c r="H37" i="12"/>
  <c r="G37" i="12"/>
  <c r="F37" i="12"/>
  <c r="E37" i="12"/>
  <c r="D37" i="12"/>
  <c r="C37" i="12"/>
  <c r="P71" i="12"/>
  <c r="P72" i="12"/>
  <c r="P73" i="12"/>
  <c r="P74" i="12"/>
  <c r="P75" i="12"/>
  <c r="P76" i="12"/>
  <c r="P77" i="12"/>
  <c r="K71" i="12"/>
  <c r="L71" i="12"/>
  <c r="M71" i="12"/>
  <c r="N71" i="12"/>
  <c r="O71" i="12"/>
  <c r="K72" i="12"/>
  <c r="L72" i="12"/>
  <c r="M72" i="12"/>
  <c r="N72" i="12"/>
  <c r="O72" i="12"/>
  <c r="K73" i="12"/>
  <c r="L73" i="12"/>
  <c r="M73" i="12"/>
  <c r="N73" i="12"/>
  <c r="O73" i="12"/>
  <c r="K74" i="12"/>
  <c r="L74" i="12"/>
  <c r="M74" i="12"/>
  <c r="N74" i="12"/>
  <c r="O74" i="12"/>
  <c r="K75" i="12"/>
  <c r="L75" i="12"/>
  <c r="M75" i="12"/>
  <c r="N75" i="12"/>
  <c r="O75" i="12"/>
  <c r="K76" i="12"/>
  <c r="L76" i="12"/>
  <c r="M76" i="12"/>
  <c r="N76" i="12"/>
  <c r="O76" i="12"/>
  <c r="K77" i="12"/>
  <c r="L77" i="12"/>
  <c r="M77" i="12"/>
  <c r="N77" i="12"/>
  <c r="O77" i="12"/>
  <c r="J71" i="12"/>
  <c r="J72" i="12"/>
  <c r="J73" i="12"/>
  <c r="J74" i="12"/>
  <c r="J75" i="12"/>
  <c r="J76" i="12"/>
  <c r="J77" i="12"/>
  <c r="H9" i="12"/>
  <c r="G9" i="12"/>
  <c r="F9" i="12"/>
  <c r="E9" i="12"/>
  <c r="D9" i="12"/>
  <c r="C9" i="12"/>
  <c r="B9" i="12"/>
  <c r="H13" i="12"/>
  <c r="G13" i="12"/>
  <c r="F13" i="12"/>
  <c r="E13" i="12"/>
  <c r="D13" i="12"/>
  <c r="C13" i="12"/>
  <c r="B13" i="12"/>
  <c r="H46" i="3"/>
  <c r="G46" i="3"/>
  <c r="F46" i="3"/>
  <c r="E46" i="3"/>
  <c r="D46" i="3"/>
  <c r="C46" i="3"/>
  <c r="B46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F16" i="3"/>
  <c r="E16" i="3"/>
  <c r="E14" i="3" s="1"/>
  <c r="D16" i="3"/>
  <c r="D14" i="3" s="1"/>
  <c r="C16" i="3"/>
  <c r="B16" i="3"/>
  <c r="G14" i="3"/>
  <c r="F14" i="3"/>
  <c r="C14" i="3"/>
  <c r="B14" i="3"/>
  <c r="F9" i="3"/>
  <c r="C9" i="3"/>
  <c r="H6" i="3"/>
  <c r="H5" i="3" s="1"/>
  <c r="G6" i="3"/>
  <c r="G9" i="3" s="1"/>
  <c r="F6" i="3"/>
  <c r="E6" i="3"/>
  <c r="E5" i="3" s="1"/>
  <c r="D6" i="3"/>
  <c r="D5" i="3" s="1"/>
  <c r="C6" i="3"/>
  <c r="B6" i="3"/>
  <c r="G5" i="3"/>
  <c r="F5" i="3"/>
  <c r="C5" i="3"/>
  <c r="B5" i="3"/>
  <c r="B50" i="3"/>
  <c r="D34" i="3"/>
  <c r="E34" i="3"/>
  <c r="F34" i="3"/>
  <c r="G34" i="3"/>
  <c r="H34" i="3"/>
  <c r="H49" i="3" s="1"/>
  <c r="H92" i="1"/>
  <c r="G92" i="1"/>
  <c r="F92" i="1"/>
  <c r="E92" i="1"/>
  <c r="D92" i="1"/>
  <c r="C92" i="1"/>
  <c r="B92" i="1"/>
  <c r="B85" i="1" s="1"/>
  <c r="H89" i="1"/>
  <c r="G89" i="1"/>
  <c r="F89" i="1"/>
  <c r="E89" i="1"/>
  <c r="D89" i="1"/>
  <c r="C89" i="1"/>
  <c r="B89" i="1"/>
  <c r="H86" i="1"/>
  <c r="H85" i="1" s="1"/>
  <c r="G86" i="1"/>
  <c r="F86" i="1"/>
  <c r="E86" i="1"/>
  <c r="D86" i="1"/>
  <c r="C86" i="1"/>
  <c r="B86" i="1"/>
  <c r="G85" i="1"/>
  <c r="F85" i="1"/>
  <c r="E85" i="1"/>
  <c r="D85" i="1"/>
  <c r="C85" i="1"/>
  <c r="H79" i="1"/>
  <c r="G79" i="1"/>
  <c r="F79" i="1"/>
  <c r="E79" i="1"/>
  <c r="D79" i="1"/>
  <c r="C79" i="1"/>
  <c r="B79" i="1"/>
  <c r="H65" i="1"/>
  <c r="G65" i="1"/>
  <c r="F65" i="1"/>
  <c r="E65" i="1"/>
  <c r="D65" i="1"/>
  <c r="C65" i="1"/>
  <c r="B65" i="1"/>
  <c r="H62" i="1"/>
  <c r="H61" i="1" s="1"/>
  <c r="H60" i="1" s="1"/>
  <c r="G62" i="1"/>
  <c r="G61" i="1" s="1"/>
  <c r="G60" i="1" s="1"/>
  <c r="F62" i="1"/>
  <c r="E62" i="1"/>
  <c r="D62" i="1"/>
  <c r="D61" i="1" s="1"/>
  <c r="D60" i="1" s="1"/>
  <c r="C62" i="1"/>
  <c r="C61" i="1" s="1"/>
  <c r="C60" i="1" s="1"/>
  <c r="B62" i="1"/>
  <c r="F61" i="1"/>
  <c r="F60" i="1" s="1"/>
  <c r="E61" i="1"/>
  <c r="B61" i="1"/>
  <c r="B60" i="1" s="1"/>
  <c r="E60" i="1"/>
  <c r="H37" i="1"/>
  <c r="G37" i="1"/>
  <c r="F37" i="1"/>
  <c r="E37" i="1"/>
  <c r="D37" i="1"/>
  <c r="C37" i="1"/>
  <c r="B37" i="1"/>
  <c r="H33" i="1"/>
  <c r="G33" i="1"/>
  <c r="F33" i="1"/>
  <c r="E33" i="1"/>
  <c r="D33" i="1"/>
  <c r="C33" i="1"/>
  <c r="B33" i="1"/>
  <c r="H28" i="1"/>
  <c r="G28" i="1"/>
  <c r="F28" i="1"/>
  <c r="E28" i="1"/>
  <c r="D28" i="1"/>
  <c r="C28" i="1"/>
  <c r="B28" i="1"/>
  <c r="H19" i="1"/>
  <c r="G19" i="1"/>
  <c r="F19" i="1"/>
  <c r="E19" i="1"/>
  <c r="E17" i="1" s="1"/>
  <c r="D19" i="1"/>
  <c r="C19" i="1"/>
  <c r="B19" i="1"/>
  <c r="B17" i="1" s="1"/>
  <c r="H17" i="1"/>
  <c r="G17" i="1"/>
  <c r="F17" i="1"/>
  <c r="D17" i="1"/>
  <c r="C17" i="1"/>
  <c r="H6" i="1"/>
  <c r="H5" i="1" s="1"/>
  <c r="G6" i="1"/>
  <c r="G5" i="1" s="1"/>
  <c r="F6" i="1"/>
  <c r="E6" i="1"/>
  <c r="D6" i="1"/>
  <c r="C6" i="1"/>
  <c r="C5" i="1" s="1"/>
  <c r="B6" i="1"/>
  <c r="F5" i="1"/>
  <c r="E5" i="1"/>
  <c r="D5" i="1"/>
  <c r="B5" i="1"/>
  <c r="M19" i="11"/>
  <c r="C34" i="3" l="1"/>
  <c r="C49" i="3" s="1"/>
  <c r="C50" i="3"/>
  <c r="F50" i="3"/>
  <c r="G50" i="3"/>
  <c r="D9" i="3"/>
  <c r="B34" i="3"/>
  <c r="B49" i="3" s="1"/>
  <c r="E9" i="3"/>
  <c r="E50" i="3" s="1"/>
  <c r="H9" i="3"/>
  <c r="H50" i="3" s="1"/>
  <c r="F49" i="3"/>
  <c r="G49" i="3"/>
  <c r="E49" i="3"/>
  <c r="D49" i="3"/>
  <c r="D50" i="3"/>
  <c r="E73" i="9"/>
  <c r="D73" i="9"/>
  <c r="E72" i="9"/>
  <c r="D72" i="9"/>
  <c r="C73" i="9"/>
  <c r="C72" i="9"/>
  <c r="B73" i="9"/>
  <c r="B72" i="9"/>
  <c r="E37" i="9"/>
  <c r="D37" i="9"/>
  <c r="C37" i="9"/>
  <c r="B37" i="9"/>
  <c r="E92" i="9"/>
  <c r="D92" i="9"/>
  <c r="C92" i="9"/>
  <c r="B92" i="9"/>
  <c r="E89" i="9"/>
  <c r="D89" i="9"/>
  <c r="C89" i="9"/>
  <c r="B89" i="9"/>
  <c r="E86" i="9"/>
  <c r="E85" i="9" s="1"/>
  <c r="D86" i="9"/>
  <c r="C86" i="9"/>
  <c r="B86" i="9"/>
  <c r="D85" i="9"/>
  <c r="C85" i="9"/>
  <c r="B85" i="9"/>
  <c r="H69" i="1"/>
  <c r="G69" i="1"/>
  <c r="F69" i="1"/>
  <c r="E69" i="1"/>
  <c r="D69" i="1"/>
  <c r="E37" i="10"/>
  <c r="D37" i="10"/>
  <c r="C37" i="10"/>
  <c r="B37" i="10"/>
  <c r="E74" i="10"/>
  <c r="D74" i="10"/>
  <c r="C74" i="10"/>
  <c r="B74" i="10"/>
  <c r="E73" i="10"/>
  <c r="D73" i="10"/>
  <c r="C73" i="10"/>
  <c r="B73" i="10"/>
  <c r="H75" i="1" l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F72" i="1"/>
  <c r="E72" i="1"/>
  <c r="D72" i="1"/>
  <c r="C72" i="1"/>
  <c r="B72" i="1"/>
  <c r="B70" i="1"/>
  <c r="B71" i="1" s="1"/>
  <c r="E76" i="1"/>
  <c r="D76" i="1"/>
  <c r="C76" i="1"/>
  <c r="B76" i="1"/>
  <c r="H70" i="1"/>
  <c r="G70" i="1"/>
  <c r="F70" i="1"/>
  <c r="E70" i="1"/>
  <c r="C70" i="1"/>
  <c r="C71" i="1" s="1"/>
  <c r="G72" i="1"/>
  <c r="C69" i="1"/>
  <c r="B69" i="1"/>
  <c r="F76" i="1" l="1"/>
  <c r="H76" i="1"/>
  <c r="G76" i="1"/>
  <c r="E68" i="1"/>
  <c r="E77" i="1" s="1"/>
  <c r="F68" i="1"/>
  <c r="F77" i="1" s="1"/>
  <c r="G68" i="1"/>
  <c r="C68" i="1"/>
  <c r="C77" i="1" s="1"/>
  <c r="D68" i="1"/>
  <c r="D77" i="1" s="1"/>
  <c r="H68" i="1"/>
  <c r="H77" i="1" s="1"/>
  <c r="B68" i="1"/>
  <c r="B77" i="1" s="1"/>
  <c r="D70" i="1"/>
  <c r="H72" i="1"/>
  <c r="H65" i="11"/>
  <c r="G65" i="11"/>
  <c r="F65" i="11"/>
  <c r="E65" i="11"/>
  <c r="D65" i="11"/>
  <c r="C65" i="11"/>
  <c r="B65" i="11"/>
  <c r="H62" i="11"/>
  <c r="H61" i="11" s="1"/>
  <c r="G62" i="11"/>
  <c r="G61" i="11" s="1"/>
  <c r="F62" i="11"/>
  <c r="F61" i="11" s="1"/>
  <c r="E62" i="11"/>
  <c r="E61" i="11" s="1"/>
  <c r="D62" i="11"/>
  <c r="D61" i="11" s="1"/>
  <c r="C62" i="11"/>
  <c r="C61" i="11" s="1"/>
  <c r="B62" i="11"/>
  <c r="B61" i="11" s="1"/>
  <c r="E37" i="11"/>
  <c r="F37" i="11"/>
  <c r="H37" i="11"/>
  <c r="C37" i="11"/>
  <c r="B37" i="11"/>
  <c r="H33" i="11"/>
  <c r="G33" i="11"/>
  <c r="F33" i="11"/>
  <c r="E33" i="11"/>
  <c r="D33" i="11"/>
  <c r="C33" i="11"/>
  <c r="B33" i="11"/>
  <c r="H28" i="11"/>
  <c r="G28" i="11"/>
  <c r="F28" i="11"/>
  <c r="E28" i="11"/>
  <c r="D28" i="11"/>
  <c r="C28" i="11"/>
  <c r="B28" i="11"/>
  <c r="H19" i="11"/>
  <c r="G19" i="11"/>
  <c r="F19" i="11"/>
  <c r="E19" i="11"/>
  <c r="D19" i="11"/>
  <c r="C19" i="11"/>
  <c r="C17" i="11" s="1"/>
  <c r="B19" i="11"/>
  <c r="B17" i="11" s="1"/>
  <c r="H6" i="11"/>
  <c r="G6" i="11"/>
  <c r="G5" i="11" s="1"/>
  <c r="F6" i="11"/>
  <c r="F5" i="11" s="1"/>
  <c r="E6" i="11"/>
  <c r="E5" i="11" s="1"/>
  <c r="D6" i="11"/>
  <c r="C6" i="11"/>
  <c r="C5" i="11" s="1"/>
  <c r="B6" i="11"/>
  <c r="B5" i="11"/>
  <c r="H66" i="12"/>
  <c r="G66" i="12"/>
  <c r="F66" i="12"/>
  <c r="E66" i="12"/>
  <c r="D66" i="12"/>
  <c r="C66" i="12"/>
  <c r="B66" i="12"/>
  <c r="H62" i="12"/>
  <c r="H61" i="12" s="1"/>
  <c r="G62" i="12"/>
  <c r="G61" i="12" s="1"/>
  <c r="F62" i="12"/>
  <c r="F61" i="12" s="1"/>
  <c r="E62" i="12"/>
  <c r="E61" i="12" s="1"/>
  <c r="D62" i="12"/>
  <c r="D61" i="12" s="1"/>
  <c r="D60" i="12" s="1"/>
  <c r="C62" i="12"/>
  <c r="C61" i="12" s="1"/>
  <c r="B62" i="12"/>
  <c r="B61" i="12" s="1"/>
  <c r="G33" i="12"/>
  <c r="F33" i="12"/>
  <c r="E33" i="12"/>
  <c r="D33" i="12"/>
  <c r="C33" i="12"/>
  <c r="B33" i="12"/>
  <c r="H28" i="12"/>
  <c r="F28" i="12"/>
  <c r="E28" i="12"/>
  <c r="C28" i="12"/>
  <c r="B28" i="12"/>
  <c r="H19" i="12"/>
  <c r="G19" i="12"/>
  <c r="F19" i="12"/>
  <c r="E19" i="12"/>
  <c r="D19" i="12"/>
  <c r="C19" i="12"/>
  <c r="C17" i="12" s="1"/>
  <c r="B19" i="12"/>
  <c r="B17" i="12" s="1"/>
  <c r="H6" i="12"/>
  <c r="H5" i="12" s="1"/>
  <c r="G6" i="12"/>
  <c r="G5" i="12" s="1"/>
  <c r="F6" i="12"/>
  <c r="F5" i="12" s="1"/>
  <c r="E6" i="12"/>
  <c r="E5" i="12" s="1"/>
  <c r="D6" i="12"/>
  <c r="D5" i="12" s="1"/>
  <c r="C6" i="12"/>
  <c r="C5" i="12" s="1"/>
  <c r="B6" i="12"/>
  <c r="H5" i="11" l="1"/>
  <c r="H9" i="11"/>
  <c r="C60" i="11"/>
  <c r="D17" i="12"/>
  <c r="D17" i="11"/>
  <c r="D69" i="11"/>
  <c r="B60" i="11"/>
  <c r="D60" i="11"/>
  <c r="G77" i="1"/>
  <c r="C60" i="12"/>
  <c r="B60" i="12"/>
  <c r="E60" i="11"/>
  <c r="E17" i="11"/>
  <c r="E69" i="11"/>
  <c r="F17" i="11"/>
  <c r="F69" i="11"/>
  <c r="H17" i="11"/>
  <c r="H69" i="11"/>
  <c r="G17" i="11"/>
  <c r="G69" i="11"/>
  <c r="E17" i="12"/>
  <c r="E70" i="12"/>
  <c r="M70" i="12" s="1"/>
  <c r="G17" i="12"/>
  <c r="H17" i="12"/>
  <c r="H70" i="12"/>
  <c r="P70" i="12" s="1"/>
  <c r="F17" i="12"/>
  <c r="F70" i="12"/>
  <c r="N70" i="12" s="1"/>
  <c r="G60" i="11"/>
  <c r="H60" i="11"/>
  <c r="F60" i="11"/>
  <c r="H60" i="12"/>
  <c r="G60" i="12"/>
  <c r="E60" i="12"/>
  <c r="F60" i="12"/>
  <c r="H33" i="12"/>
  <c r="D28" i="12"/>
  <c r="D70" i="12" s="1"/>
  <c r="L70" i="12" s="1"/>
  <c r="G28" i="12"/>
  <c r="G70" i="12" s="1"/>
  <c r="O70" i="12" s="1"/>
  <c r="D37" i="11"/>
  <c r="D5" i="11"/>
  <c r="G37" i="11"/>
  <c r="B37" i="12"/>
  <c r="B5" i="12"/>
  <c r="H91" i="13" l="1"/>
  <c r="H90" i="13"/>
  <c r="H89" i="13" s="1"/>
  <c r="H88" i="13"/>
  <c r="H87" i="13"/>
  <c r="H86" i="13" s="1"/>
  <c r="H85" i="13"/>
  <c r="H84" i="13"/>
  <c r="H80" i="13"/>
  <c r="H78" i="13"/>
  <c r="H77" i="13"/>
  <c r="H64" i="13"/>
  <c r="H63" i="13"/>
  <c r="H62" i="13" s="1"/>
  <c r="H61" i="13"/>
  <c r="H60" i="13"/>
  <c r="H59" i="13" s="1"/>
  <c r="H58" i="13" s="1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3" i="13"/>
  <c r="H32" i="13"/>
  <c r="H31" i="13"/>
  <c r="H29" i="13"/>
  <c r="H28" i="13"/>
  <c r="H27" i="13"/>
  <c r="H26" i="13"/>
  <c r="H24" i="13"/>
  <c r="H23" i="13"/>
  <c r="H22" i="13"/>
  <c r="H21" i="13"/>
  <c r="H20" i="13"/>
  <c r="H19" i="13"/>
  <c r="H18" i="13"/>
  <c r="H17" i="13"/>
  <c r="H15" i="13"/>
  <c r="H13" i="13"/>
  <c r="H12" i="13"/>
  <c r="H11" i="13"/>
  <c r="H10" i="13"/>
  <c r="H9" i="13"/>
  <c r="H8" i="13"/>
  <c r="H7" i="13"/>
  <c r="H6" i="13" l="1"/>
  <c r="H83" i="13"/>
  <c r="H30" i="13"/>
  <c r="H76" i="13"/>
  <c r="H25" i="13"/>
  <c r="H57" i="13"/>
  <c r="H73" i="13" s="1"/>
  <c r="H16" i="13"/>
  <c r="H14" i="13" s="1"/>
  <c r="H5" i="13"/>
  <c r="H82" i="13"/>
  <c r="Z94" i="11" l="1"/>
  <c r="Z93" i="11"/>
  <c r="Z92" i="11" s="1"/>
  <c r="Z91" i="11"/>
  <c r="Z90" i="11"/>
  <c r="Z89" i="11" s="1"/>
  <c r="Z88" i="11"/>
  <c r="Z87" i="11"/>
  <c r="Z83" i="11"/>
  <c r="Z81" i="11"/>
  <c r="Z80" i="11"/>
  <c r="Z67" i="11"/>
  <c r="Z66" i="11"/>
  <c r="Z65" i="11" s="1"/>
  <c r="Z64" i="11"/>
  <c r="Z63" i="11"/>
  <c r="Z59" i="11"/>
  <c r="Z58" i="11"/>
  <c r="Z57" i="11"/>
  <c r="Z56" i="11"/>
  <c r="Z55" i="11"/>
  <c r="Z54" i="11"/>
  <c r="Z53" i="11"/>
  <c r="Z52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6" i="11"/>
  <c r="Z35" i="11"/>
  <c r="Z34" i="11"/>
  <c r="Z32" i="11"/>
  <c r="Z31" i="11"/>
  <c r="Z30" i="11"/>
  <c r="Z29" i="11"/>
  <c r="Z27" i="11"/>
  <c r="Z26" i="11"/>
  <c r="Z25" i="11"/>
  <c r="Z24" i="11"/>
  <c r="Z23" i="11"/>
  <c r="Z22" i="11"/>
  <c r="Z21" i="11"/>
  <c r="Z20" i="11"/>
  <c r="Z18" i="11"/>
  <c r="Z16" i="11"/>
  <c r="Z15" i="11"/>
  <c r="Z14" i="11"/>
  <c r="Z13" i="11"/>
  <c r="Z12" i="11"/>
  <c r="Z11" i="11"/>
  <c r="Z10" i="11"/>
  <c r="Z9" i="11"/>
  <c r="Z8" i="11"/>
  <c r="Z7" i="11"/>
  <c r="Q92" i="11"/>
  <c r="Q89" i="11"/>
  <c r="Q86" i="11"/>
  <c r="Q85" i="11" s="1"/>
  <c r="Q79" i="11"/>
  <c r="Q75" i="11"/>
  <c r="Q74" i="11"/>
  <c r="Q73" i="11"/>
  <c r="Q72" i="11"/>
  <c r="Q70" i="11"/>
  <c r="Q65" i="11"/>
  <c r="Q62" i="11"/>
  <c r="Q61" i="11" s="1"/>
  <c r="Q51" i="11"/>
  <c r="Z51" i="11" s="1"/>
  <c r="Q37" i="11"/>
  <c r="Q33" i="11"/>
  <c r="Q28" i="11"/>
  <c r="Q19" i="11"/>
  <c r="Q6" i="11"/>
  <c r="Q5" i="11" s="1"/>
  <c r="H34" i="13"/>
  <c r="H65" i="13" s="1"/>
  <c r="H74" i="13" s="1"/>
  <c r="H70" i="11"/>
  <c r="H72" i="11"/>
  <c r="H73" i="11"/>
  <c r="H74" i="11"/>
  <c r="H75" i="11"/>
  <c r="H79" i="11"/>
  <c r="Z79" i="11" s="1"/>
  <c r="Z33" i="11" l="1"/>
  <c r="Q17" i="11"/>
  <c r="Q68" i="11" s="1"/>
  <c r="Q69" i="11"/>
  <c r="Z86" i="11"/>
  <c r="Z85" i="11" s="1"/>
  <c r="Q60" i="11"/>
  <c r="Q76" i="11" s="1"/>
  <c r="Z62" i="11"/>
  <c r="Z61" i="11" s="1"/>
  <c r="Z60" i="11" s="1"/>
  <c r="Z76" i="11" s="1"/>
  <c r="H68" i="13"/>
  <c r="H67" i="13"/>
  <c r="Z74" i="11"/>
  <c r="H71" i="13"/>
  <c r="Z75" i="11"/>
  <c r="H72" i="13"/>
  <c r="Z28" i="11"/>
  <c r="Z73" i="11"/>
  <c r="H70" i="13"/>
  <c r="Z72" i="11"/>
  <c r="H69" i="13"/>
  <c r="H76" i="11"/>
  <c r="Z37" i="11"/>
  <c r="Z70" i="11"/>
  <c r="Z19" i="11"/>
  <c r="Z17" i="11" s="1"/>
  <c r="Z6" i="11"/>
  <c r="Z5" i="11" s="1"/>
  <c r="H68" i="11"/>
  <c r="H76" i="12"/>
  <c r="H75" i="12"/>
  <c r="H74" i="12"/>
  <c r="H73" i="12"/>
  <c r="H71" i="12"/>
  <c r="Q77" i="11" l="1"/>
  <c r="Z71" i="11"/>
  <c r="H77" i="11"/>
  <c r="Z68" i="11"/>
  <c r="Z77" i="11" s="1"/>
  <c r="Z69" i="11"/>
  <c r="H66" i="13"/>
  <c r="H77" i="12"/>
  <c r="H69" i="12"/>
  <c r="P69" i="12" s="1"/>
  <c r="H78" i="12" l="1"/>
  <c r="P78" i="12" s="1"/>
  <c r="H57" i="3"/>
  <c r="H55" i="3"/>
  <c r="H54" i="3"/>
  <c r="H53" i="3"/>
  <c r="H52" i="3"/>
  <c r="H60" i="3" l="1"/>
  <c r="G91" i="13" l="1"/>
  <c r="G90" i="13"/>
  <c r="G88" i="13"/>
  <c r="G87" i="13"/>
  <c r="G85" i="13"/>
  <c r="G84" i="13"/>
  <c r="G83" i="13" s="1"/>
  <c r="G80" i="13"/>
  <c r="G78" i="13"/>
  <c r="G77" i="13"/>
  <c r="G7" i="13"/>
  <c r="G8" i="13"/>
  <c r="G10" i="13"/>
  <c r="G11" i="13"/>
  <c r="G12" i="13"/>
  <c r="G13" i="13"/>
  <c r="G15" i="13"/>
  <c r="G17" i="13"/>
  <c r="G18" i="13"/>
  <c r="G19" i="13"/>
  <c r="G20" i="13"/>
  <c r="G21" i="13"/>
  <c r="G22" i="13"/>
  <c r="G23" i="13"/>
  <c r="G24" i="13"/>
  <c r="G26" i="13"/>
  <c r="G27" i="13"/>
  <c r="G28" i="13"/>
  <c r="G29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60" i="13"/>
  <c r="G61" i="13"/>
  <c r="G63" i="13"/>
  <c r="G62" i="13" s="1"/>
  <c r="G64" i="13"/>
  <c r="G6" i="13" l="1"/>
  <c r="G5" i="13" s="1"/>
  <c r="G59" i="13"/>
  <c r="G58" i="13" s="1"/>
  <c r="G57" i="13" s="1"/>
  <c r="G73" i="13" s="1"/>
  <c r="G76" i="13"/>
  <c r="G89" i="13"/>
  <c r="G86" i="13"/>
  <c r="G25" i="13"/>
  <c r="G30" i="13"/>
  <c r="G16" i="13"/>
  <c r="G14" i="13" s="1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J13" i="10"/>
  <c r="L13" i="10"/>
  <c r="I14" i="10"/>
  <c r="J14" i="10"/>
  <c r="K14" i="10"/>
  <c r="L14" i="10"/>
  <c r="I15" i="10"/>
  <c r="J15" i="10"/>
  <c r="K15" i="10"/>
  <c r="L15" i="10"/>
  <c r="I42" i="9"/>
  <c r="J42" i="9"/>
  <c r="K42" i="9"/>
  <c r="L42" i="9"/>
  <c r="I43" i="9"/>
  <c r="J43" i="9"/>
  <c r="K43" i="9"/>
  <c r="L43" i="9"/>
  <c r="I44" i="9"/>
  <c r="J44" i="9"/>
  <c r="K44" i="9"/>
  <c r="L44" i="9"/>
  <c r="I14" i="9"/>
  <c r="J14" i="9"/>
  <c r="K14" i="9"/>
  <c r="L14" i="9"/>
  <c r="I15" i="9"/>
  <c r="J15" i="9"/>
  <c r="K15" i="9"/>
  <c r="L15" i="9"/>
  <c r="G65" i="13" l="1"/>
  <c r="G74" i="13" s="1"/>
  <c r="G82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2" i="11"/>
  <c r="U42" i="11"/>
  <c r="V42" i="11"/>
  <c r="W42" i="11"/>
  <c r="X42" i="11"/>
  <c r="Y42" i="11"/>
  <c r="T43" i="11"/>
  <c r="U43" i="11"/>
  <c r="V43" i="11"/>
  <c r="W43" i="11"/>
  <c r="X43" i="11"/>
  <c r="Y43" i="11"/>
  <c r="T44" i="11"/>
  <c r="U44" i="11"/>
  <c r="V44" i="11"/>
  <c r="W44" i="11"/>
  <c r="X44" i="11"/>
  <c r="Y44" i="11"/>
  <c r="P75" i="11"/>
  <c r="O75" i="11"/>
  <c r="N75" i="11"/>
  <c r="M75" i="11"/>
  <c r="L75" i="11"/>
  <c r="K75" i="11"/>
  <c r="P74" i="11"/>
  <c r="O74" i="11"/>
  <c r="N74" i="11"/>
  <c r="M74" i="11"/>
  <c r="L74" i="11"/>
  <c r="K74" i="11"/>
  <c r="P73" i="11"/>
  <c r="O73" i="11"/>
  <c r="N73" i="11"/>
  <c r="M73" i="11"/>
  <c r="L73" i="11"/>
  <c r="K73" i="11"/>
  <c r="P72" i="11"/>
  <c r="O72" i="11"/>
  <c r="N72" i="11"/>
  <c r="M72" i="11"/>
  <c r="L72" i="11"/>
  <c r="K72" i="11"/>
  <c r="P70" i="11"/>
  <c r="O70" i="11"/>
  <c r="N70" i="11"/>
  <c r="M70" i="11"/>
  <c r="M71" i="11" s="1"/>
  <c r="L70" i="11"/>
  <c r="L71" i="11" s="1"/>
  <c r="K70" i="11"/>
  <c r="K71" i="11" s="1"/>
  <c r="G73" i="11" l="1"/>
  <c r="F73" i="11"/>
  <c r="E73" i="11"/>
  <c r="D73" i="11"/>
  <c r="C73" i="11"/>
  <c r="G72" i="11"/>
  <c r="F72" i="11"/>
  <c r="E72" i="11"/>
  <c r="D72" i="11"/>
  <c r="C72" i="11"/>
  <c r="B73" i="11"/>
  <c r="B72" i="11"/>
  <c r="G74" i="12"/>
  <c r="F74" i="12"/>
  <c r="E74" i="12"/>
  <c r="D74" i="12"/>
  <c r="C74" i="12"/>
  <c r="G73" i="12"/>
  <c r="F73" i="12"/>
  <c r="E73" i="12"/>
  <c r="D73" i="12"/>
  <c r="C73" i="12"/>
  <c r="B74" i="12"/>
  <c r="B73" i="12"/>
  <c r="K13" i="10"/>
  <c r="I13" i="10"/>
  <c r="L13" i="9" l="1"/>
  <c r="X13" i="11"/>
  <c r="G69" i="13"/>
  <c r="G70" i="13"/>
  <c r="Y13" i="11"/>
  <c r="K13" i="9"/>
  <c r="W13" i="11"/>
  <c r="J13" i="9"/>
  <c r="V13" i="11"/>
  <c r="I13" i="9"/>
  <c r="U13" i="11"/>
  <c r="G75" i="12" l="1"/>
  <c r="F75" i="12"/>
  <c r="E75" i="12"/>
  <c r="D75" i="12"/>
  <c r="C75" i="12"/>
  <c r="B75" i="12"/>
  <c r="P6" i="11" l="1"/>
  <c r="O6" i="11"/>
  <c r="N6" i="11"/>
  <c r="B42" i="13" l="1"/>
  <c r="C42" i="13"/>
  <c r="D42" i="13"/>
  <c r="E42" i="13"/>
  <c r="F42" i="13"/>
  <c r="L94" i="9" l="1"/>
  <c r="K94" i="9"/>
  <c r="J94" i="9"/>
  <c r="I94" i="9"/>
  <c r="L93" i="9"/>
  <c r="K93" i="9"/>
  <c r="J93" i="9"/>
  <c r="I93" i="9"/>
  <c r="L91" i="9"/>
  <c r="K91" i="9"/>
  <c r="J91" i="9"/>
  <c r="I91" i="9"/>
  <c r="L90" i="9"/>
  <c r="K90" i="9"/>
  <c r="J90" i="9"/>
  <c r="I90" i="9"/>
  <c r="L88" i="9"/>
  <c r="K88" i="9"/>
  <c r="J88" i="9"/>
  <c r="I88" i="9"/>
  <c r="L87" i="9"/>
  <c r="K87" i="9"/>
  <c r="J87" i="9"/>
  <c r="I87" i="9"/>
  <c r="L83" i="9"/>
  <c r="K83" i="9"/>
  <c r="J83" i="9"/>
  <c r="I83" i="9"/>
  <c r="L81" i="9"/>
  <c r="K81" i="9"/>
  <c r="J81" i="9"/>
  <c r="I81" i="9"/>
  <c r="L80" i="9"/>
  <c r="K80" i="9"/>
  <c r="J80" i="9"/>
  <c r="I80" i="9"/>
  <c r="L67" i="9"/>
  <c r="K67" i="9"/>
  <c r="J67" i="9"/>
  <c r="I67" i="9"/>
  <c r="L66" i="9"/>
  <c r="K66" i="9"/>
  <c r="J66" i="9"/>
  <c r="I66" i="9"/>
  <c r="L64" i="9"/>
  <c r="K64" i="9"/>
  <c r="J64" i="9"/>
  <c r="I64" i="9"/>
  <c r="L63" i="9"/>
  <c r="K63" i="9"/>
  <c r="J63" i="9"/>
  <c r="I63" i="9"/>
  <c r="I53" i="9"/>
  <c r="J53" i="9"/>
  <c r="K53" i="9"/>
  <c r="L53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41" i="9"/>
  <c r="J41" i="9"/>
  <c r="K41" i="9"/>
  <c r="L41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49" i="9"/>
  <c r="J49" i="9"/>
  <c r="K49" i="9"/>
  <c r="L49" i="9"/>
  <c r="I50" i="9"/>
  <c r="J50" i="9"/>
  <c r="K50" i="9"/>
  <c r="L50" i="9"/>
  <c r="I52" i="9"/>
  <c r="J52" i="9"/>
  <c r="K52" i="9"/>
  <c r="L52" i="9"/>
  <c r="L40" i="9"/>
  <c r="K40" i="9"/>
  <c r="J40" i="9"/>
  <c r="I40" i="9"/>
  <c r="L39" i="9"/>
  <c r="K39" i="9"/>
  <c r="J39" i="9"/>
  <c r="I39" i="9"/>
  <c r="L38" i="9"/>
  <c r="K38" i="9"/>
  <c r="J38" i="9"/>
  <c r="I38" i="9"/>
  <c r="L36" i="9"/>
  <c r="K36" i="9"/>
  <c r="J36" i="9"/>
  <c r="I36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0" i="10"/>
  <c r="K80" i="10"/>
  <c r="J80" i="10"/>
  <c r="I80" i="10"/>
  <c r="L65" i="10"/>
  <c r="K65" i="10"/>
  <c r="J65" i="10"/>
  <c r="I65" i="10"/>
  <c r="L68" i="10"/>
  <c r="K68" i="10"/>
  <c r="J68" i="10"/>
  <c r="I68" i="10"/>
  <c r="L67" i="10"/>
  <c r="K67" i="10"/>
  <c r="J67" i="10"/>
  <c r="I67" i="10"/>
  <c r="L64" i="10"/>
  <c r="K64" i="10"/>
  <c r="J64" i="10"/>
  <c r="I64" i="10"/>
  <c r="L63" i="10"/>
  <c r="K63" i="10"/>
  <c r="J63" i="10"/>
  <c r="I63" i="10"/>
  <c r="I53" i="10"/>
  <c r="J53" i="10"/>
  <c r="K53" i="10"/>
  <c r="L53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2" i="10"/>
  <c r="J52" i="10"/>
  <c r="K52" i="10"/>
  <c r="L5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6" i="10"/>
  <c r="K36" i="10"/>
  <c r="J36" i="10"/>
  <c r="I36" i="10"/>
  <c r="L35" i="10"/>
  <c r="K35" i="10"/>
  <c r="J35" i="10"/>
  <c r="I35" i="10"/>
  <c r="L34" i="10"/>
  <c r="K34" i="10"/>
  <c r="J34" i="10"/>
  <c r="I34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9" i="10"/>
  <c r="K29" i="10"/>
  <c r="J29" i="10"/>
  <c r="I29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F91" i="13" l="1"/>
  <c r="E91" i="13"/>
  <c r="D91" i="13"/>
  <c r="C91" i="13"/>
  <c r="B91" i="13"/>
  <c r="F90" i="13"/>
  <c r="E90" i="13"/>
  <c r="E89" i="13" s="1"/>
  <c r="D90" i="13"/>
  <c r="C90" i="13"/>
  <c r="B90" i="13"/>
  <c r="F88" i="13"/>
  <c r="E88" i="13"/>
  <c r="D88" i="13"/>
  <c r="C88" i="13"/>
  <c r="B88" i="13"/>
  <c r="F87" i="13"/>
  <c r="E87" i="13"/>
  <c r="D87" i="13"/>
  <c r="C87" i="13"/>
  <c r="B87" i="13"/>
  <c r="F85" i="13"/>
  <c r="E85" i="13"/>
  <c r="D85" i="13"/>
  <c r="D83" i="13" s="1"/>
  <c r="C85" i="13"/>
  <c r="C83" i="13" s="1"/>
  <c r="B85" i="13"/>
  <c r="F84" i="13"/>
  <c r="E84" i="13"/>
  <c r="D84" i="13"/>
  <c r="C84" i="13"/>
  <c r="B84" i="13"/>
  <c r="F80" i="13"/>
  <c r="E80" i="13"/>
  <c r="D80" i="13"/>
  <c r="C80" i="13"/>
  <c r="B80" i="13"/>
  <c r="F78" i="13"/>
  <c r="E78" i="13"/>
  <c r="E76" i="13" s="1"/>
  <c r="D78" i="13"/>
  <c r="C78" i="13"/>
  <c r="B78" i="13"/>
  <c r="F77" i="13"/>
  <c r="E77" i="13"/>
  <c r="D77" i="13"/>
  <c r="C77" i="13"/>
  <c r="B77" i="13"/>
  <c r="F64" i="13"/>
  <c r="E64" i="13"/>
  <c r="D64" i="13"/>
  <c r="C64" i="13"/>
  <c r="B64" i="13"/>
  <c r="F63" i="13"/>
  <c r="F62" i="13" s="1"/>
  <c r="E63" i="13"/>
  <c r="E62" i="13" s="1"/>
  <c r="D63" i="13"/>
  <c r="D62" i="13" s="1"/>
  <c r="C63" i="13"/>
  <c r="C62" i="13" s="1"/>
  <c r="B63" i="13"/>
  <c r="B62" i="13" s="1"/>
  <c r="F61" i="13"/>
  <c r="E61" i="13"/>
  <c r="D61" i="13"/>
  <c r="C61" i="13"/>
  <c r="B61" i="13"/>
  <c r="F60" i="13"/>
  <c r="E60" i="13"/>
  <c r="D60" i="13"/>
  <c r="C60" i="13"/>
  <c r="B60" i="13"/>
  <c r="F56" i="13"/>
  <c r="E56" i="13"/>
  <c r="D56" i="13"/>
  <c r="C56" i="13"/>
  <c r="B56" i="13"/>
  <c r="F55" i="13"/>
  <c r="E55" i="13"/>
  <c r="D55" i="13"/>
  <c r="C55" i="13"/>
  <c r="B55" i="13"/>
  <c r="F54" i="13"/>
  <c r="E54" i="13"/>
  <c r="D54" i="13"/>
  <c r="C54" i="13"/>
  <c r="B54" i="13"/>
  <c r="F53" i="13"/>
  <c r="E53" i="13"/>
  <c r="D53" i="13"/>
  <c r="C53" i="13"/>
  <c r="B53" i="13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B7" i="13"/>
  <c r="Y12" i="11"/>
  <c r="X12" i="11"/>
  <c r="W12" i="11"/>
  <c r="G76" i="12"/>
  <c r="F76" i="12"/>
  <c r="E76" i="12"/>
  <c r="D76" i="12"/>
  <c r="C76" i="12"/>
  <c r="B76" i="12"/>
  <c r="G71" i="12"/>
  <c r="F71" i="12"/>
  <c r="E71" i="12"/>
  <c r="D71" i="12"/>
  <c r="C71" i="12"/>
  <c r="B71" i="12"/>
  <c r="B72" i="12" s="1"/>
  <c r="Y94" i="11"/>
  <c r="X94" i="11"/>
  <c r="W94" i="11"/>
  <c r="V94" i="11"/>
  <c r="U94" i="11"/>
  <c r="T94" i="11"/>
  <c r="Y93" i="11"/>
  <c r="X93" i="11"/>
  <c r="W93" i="11"/>
  <c r="V93" i="11"/>
  <c r="U93" i="11"/>
  <c r="T93" i="11"/>
  <c r="P92" i="11"/>
  <c r="O92" i="11"/>
  <c r="N92" i="11"/>
  <c r="M92" i="11"/>
  <c r="L92" i="11"/>
  <c r="K92" i="11"/>
  <c r="Y91" i="11"/>
  <c r="X91" i="11"/>
  <c r="W91" i="11"/>
  <c r="V91" i="11"/>
  <c r="U91" i="11"/>
  <c r="T91" i="11"/>
  <c r="Y90" i="11"/>
  <c r="X90" i="11"/>
  <c r="W90" i="11"/>
  <c r="V90" i="11"/>
  <c r="U90" i="11"/>
  <c r="T90" i="11"/>
  <c r="P89" i="11"/>
  <c r="O89" i="11"/>
  <c r="N89" i="11"/>
  <c r="M89" i="11"/>
  <c r="L89" i="11"/>
  <c r="K89" i="11"/>
  <c r="Y88" i="11"/>
  <c r="X88" i="11"/>
  <c r="W88" i="11"/>
  <c r="V88" i="11"/>
  <c r="U88" i="11"/>
  <c r="T88" i="11"/>
  <c r="Y87" i="11"/>
  <c r="X87" i="11"/>
  <c r="W87" i="11"/>
  <c r="V87" i="11"/>
  <c r="U87" i="11"/>
  <c r="T87" i="11"/>
  <c r="P86" i="11"/>
  <c r="O86" i="11"/>
  <c r="N86" i="11"/>
  <c r="M86" i="11"/>
  <c r="L86" i="11"/>
  <c r="K86" i="11"/>
  <c r="Y83" i="11"/>
  <c r="X83" i="11"/>
  <c r="W83" i="11"/>
  <c r="V83" i="11"/>
  <c r="U83" i="11"/>
  <c r="T83" i="11"/>
  <c r="Y81" i="11"/>
  <c r="X81" i="11"/>
  <c r="W81" i="11"/>
  <c r="V81" i="11"/>
  <c r="U81" i="11"/>
  <c r="T81" i="11"/>
  <c r="Y80" i="11"/>
  <c r="X80" i="11"/>
  <c r="W80" i="11"/>
  <c r="V80" i="11"/>
  <c r="U80" i="11"/>
  <c r="T80" i="11"/>
  <c r="P79" i="11"/>
  <c r="O79" i="11"/>
  <c r="N79" i="11"/>
  <c r="M79" i="11"/>
  <c r="L79" i="11"/>
  <c r="K79" i="11"/>
  <c r="G79" i="11"/>
  <c r="F79" i="11"/>
  <c r="E79" i="11"/>
  <c r="D79" i="11"/>
  <c r="C79" i="11"/>
  <c r="B79" i="11"/>
  <c r="G75" i="11"/>
  <c r="F75" i="11"/>
  <c r="E75" i="11"/>
  <c r="D75" i="11"/>
  <c r="C75" i="11"/>
  <c r="B75" i="11"/>
  <c r="T75" i="11" s="1"/>
  <c r="G74" i="11"/>
  <c r="F74" i="11"/>
  <c r="E74" i="11"/>
  <c r="D74" i="11"/>
  <c r="C74" i="11"/>
  <c r="B74" i="11"/>
  <c r="T74" i="11" s="1"/>
  <c r="G70" i="11"/>
  <c r="F70" i="11"/>
  <c r="E70" i="11"/>
  <c r="D70" i="11"/>
  <c r="C70" i="11"/>
  <c r="U70" i="11" s="1"/>
  <c r="B70" i="11"/>
  <c r="B71" i="11" s="1"/>
  <c r="Y67" i="11"/>
  <c r="X67" i="11"/>
  <c r="W67" i="11"/>
  <c r="V67" i="11"/>
  <c r="U67" i="11"/>
  <c r="T67" i="11"/>
  <c r="Y66" i="11"/>
  <c r="Y65" i="11" s="1"/>
  <c r="X66" i="11"/>
  <c r="X65" i="11" s="1"/>
  <c r="W66" i="11"/>
  <c r="W65" i="11" s="1"/>
  <c r="V66" i="11"/>
  <c r="V65" i="11" s="1"/>
  <c r="U66" i="11"/>
  <c r="U65" i="11" s="1"/>
  <c r="T66" i="11"/>
  <c r="T65" i="11" s="1"/>
  <c r="P65" i="11"/>
  <c r="O65" i="11"/>
  <c r="N65" i="11"/>
  <c r="M65" i="11"/>
  <c r="L65" i="11"/>
  <c r="K65" i="11"/>
  <c r="Y64" i="11"/>
  <c r="X64" i="11"/>
  <c r="W64" i="11"/>
  <c r="V64" i="11"/>
  <c r="U64" i="11"/>
  <c r="T64" i="11"/>
  <c r="Y63" i="11"/>
  <c r="X63" i="11"/>
  <c r="W63" i="11"/>
  <c r="V63" i="11"/>
  <c r="U63" i="11"/>
  <c r="T63" i="11"/>
  <c r="P62" i="11"/>
  <c r="P61" i="11" s="1"/>
  <c r="O62" i="11"/>
  <c r="O61" i="11" s="1"/>
  <c r="N62" i="11"/>
  <c r="N61" i="11" s="1"/>
  <c r="M62" i="11"/>
  <c r="M61" i="11" s="1"/>
  <c r="M60" i="11" s="1"/>
  <c r="M76" i="11" s="1"/>
  <c r="L62" i="11"/>
  <c r="L61" i="11" s="1"/>
  <c r="K62" i="11"/>
  <c r="K61" i="11" s="1"/>
  <c r="B76" i="1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X57" i="11"/>
  <c r="W57" i="11"/>
  <c r="V57" i="11"/>
  <c r="U57" i="11"/>
  <c r="T57" i="11"/>
  <c r="Y56" i="11"/>
  <c r="X56" i="11"/>
  <c r="W56" i="11"/>
  <c r="V56" i="11"/>
  <c r="U56" i="1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Y53" i="11"/>
  <c r="X53" i="11"/>
  <c r="W53" i="11"/>
  <c r="V53" i="11"/>
  <c r="U53" i="11"/>
  <c r="T53" i="11"/>
  <c r="Y52" i="11"/>
  <c r="X52" i="11"/>
  <c r="W52" i="11"/>
  <c r="V52" i="11"/>
  <c r="U52" i="11"/>
  <c r="T52" i="11"/>
  <c r="U51" i="11"/>
  <c r="P51" i="11"/>
  <c r="Y51" i="11" s="1"/>
  <c r="O51" i="11"/>
  <c r="N51" i="11"/>
  <c r="W51" i="11" s="1"/>
  <c r="M51" i="11"/>
  <c r="V51" i="11" s="1"/>
  <c r="L51" i="11"/>
  <c r="K51" i="11"/>
  <c r="T51" i="11" s="1"/>
  <c r="Y50" i="11"/>
  <c r="X50" i="11"/>
  <c r="W50" i="11"/>
  <c r="V50" i="11"/>
  <c r="U50" i="11"/>
  <c r="T50" i="11"/>
  <c r="Y49" i="11"/>
  <c r="X49" i="11"/>
  <c r="W49" i="11"/>
  <c r="V49" i="11"/>
  <c r="U49" i="11"/>
  <c r="T49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Y46" i="11"/>
  <c r="X46" i="11"/>
  <c r="W46" i="11"/>
  <c r="V46" i="11"/>
  <c r="U46" i="11"/>
  <c r="T46" i="11"/>
  <c r="T45" i="11"/>
  <c r="Y45" i="11"/>
  <c r="X45" i="11"/>
  <c r="W45" i="11"/>
  <c r="V45" i="11"/>
  <c r="U45" i="11"/>
  <c r="Y41" i="11"/>
  <c r="X41" i="11"/>
  <c r="W41" i="11"/>
  <c r="V41" i="11"/>
  <c r="U41" i="11"/>
  <c r="T41" i="11"/>
  <c r="Y40" i="11"/>
  <c r="X40" i="11"/>
  <c r="W40" i="11"/>
  <c r="V40" i="11"/>
  <c r="U40" i="11"/>
  <c r="T40" i="11"/>
  <c r="Y39" i="11"/>
  <c r="X39" i="11"/>
  <c r="W39" i="11"/>
  <c r="V39" i="11"/>
  <c r="U39" i="11"/>
  <c r="T39" i="11"/>
  <c r="Y38" i="11"/>
  <c r="X38" i="11"/>
  <c r="W38" i="11"/>
  <c r="V38" i="11"/>
  <c r="U38" i="11"/>
  <c r="T38" i="11"/>
  <c r="P37" i="11"/>
  <c r="O37" i="11"/>
  <c r="Y36" i="11"/>
  <c r="X36" i="11"/>
  <c r="W36" i="11"/>
  <c r="V36" i="11"/>
  <c r="U36" i="11"/>
  <c r="T36" i="11"/>
  <c r="Y35" i="11"/>
  <c r="X35" i="11"/>
  <c r="W35" i="11"/>
  <c r="V35" i="11"/>
  <c r="U35" i="11"/>
  <c r="T35" i="11"/>
  <c r="Y34" i="11"/>
  <c r="X34" i="11"/>
  <c r="W34" i="11"/>
  <c r="V34" i="11"/>
  <c r="U34" i="11"/>
  <c r="T34" i="11"/>
  <c r="P33" i="11"/>
  <c r="O33" i="11"/>
  <c r="N33" i="11"/>
  <c r="M33" i="11"/>
  <c r="L33" i="11"/>
  <c r="K33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Y30" i="11"/>
  <c r="X30" i="11"/>
  <c r="W30" i="11"/>
  <c r="V30" i="11"/>
  <c r="U30" i="11"/>
  <c r="T30" i="11"/>
  <c r="Y29" i="11"/>
  <c r="X29" i="11"/>
  <c r="W29" i="11"/>
  <c r="V29" i="11"/>
  <c r="U29" i="11"/>
  <c r="T29" i="11"/>
  <c r="P28" i="11"/>
  <c r="O28" i="11"/>
  <c r="N28" i="11"/>
  <c r="M28" i="11"/>
  <c r="L28" i="11"/>
  <c r="K28" i="1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Y20" i="11"/>
  <c r="X20" i="11"/>
  <c r="W20" i="11"/>
  <c r="V20" i="11"/>
  <c r="U20" i="11"/>
  <c r="T20" i="11"/>
  <c r="P19" i="11"/>
  <c r="P69" i="11" s="1"/>
  <c r="O19" i="11"/>
  <c r="O69" i="11" s="1"/>
  <c r="N19" i="11"/>
  <c r="N69" i="11" s="1"/>
  <c r="M69" i="11"/>
  <c r="K69" i="11"/>
  <c r="Y18" i="11"/>
  <c r="X18" i="11"/>
  <c r="W18" i="11"/>
  <c r="V18" i="11"/>
  <c r="U18" i="11"/>
  <c r="T18" i="11"/>
  <c r="Y16" i="11"/>
  <c r="X16" i="11"/>
  <c r="W16" i="11"/>
  <c r="V16" i="11"/>
  <c r="U16" i="11"/>
  <c r="T16" i="11"/>
  <c r="V12" i="11"/>
  <c r="U12" i="11"/>
  <c r="T12" i="11"/>
  <c r="Y11" i="11"/>
  <c r="X11" i="11"/>
  <c r="W11" i="11"/>
  <c r="V11" i="11"/>
  <c r="U11" i="11"/>
  <c r="T11" i="11"/>
  <c r="Y10" i="11"/>
  <c r="X10" i="11"/>
  <c r="W10" i="11"/>
  <c r="V10" i="11"/>
  <c r="U10" i="11"/>
  <c r="T10" i="11"/>
  <c r="Y8" i="11"/>
  <c r="X8" i="11"/>
  <c r="W8" i="11"/>
  <c r="V8" i="11"/>
  <c r="U8" i="11"/>
  <c r="T8" i="11"/>
  <c r="Y7" i="11"/>
  <c r="X7" i="11"/>
  <c r="W7" i="11"/>
  <c r="V7" i="11"/>
  <c r="U7" i="11"/>
  <c r="T7" i="11"/>
  <c r="P5" i="11"/>
  <c r="O5" i="11"/>
  <c r="M6" i="11"/>
  <c r="M5" i="11" s="1"/>
  <c r="L6" i="11"/>
  <c r="L5" i="11" s="1"/>
  <c r="K6" i="11"/>
  <c r="K5" i="11"/>
  <c r="L60" i="11" l="1"/>
  <c r="L76" i="11" s="1"/>
  <c r="N85" i="11"/>
  <c r="P60" i="11"/>
  <c r="P76" i="11" s="1"/>
  <c r="D59" i="13"/>
  <c r="D58" i="13" s="1"/>
  <c r="D57" i="13" s="1"/>
  <c r="D73" i="13" s="1"/>
  <c r="O60" i="11"/>
  <c r="O76" i="11" s="1"/>
  <c r="C6" i="13"/>
  <c r="C5" i="13" s="1"/>
  <c r="B86" i="13"/>
  <c r="U62" i="11"/>
  <c r="U61" i="11" s="1"/>
  <c r="U60" i="11" s="1"/>
  <c r="U76" i="11" s="1"/>
  <c r="G67" i="13"/>
  <c r="M17" i="11"/>
  <c r="L17" i="11"/>
  <c r="L69" i="11"/>
  <c r="G71" i="13"/>
  <c r="Y79" i="11"/>
  <c r="G9" i="13"/>
  <c r="T62" i="11"/>
  <c r="T61" i="11" s="1"/>
  <c r="T60" i="11" s="1"/>
  <c r="T76" i="11" s="1"/>
  <c r="G68" i="11"/>
  <c r="G72" i="13"/>
  <c r="C76" i="13"/>
  <c r="C59" i="13"/>
  <c r="C58" i="13" s="1"/>
  <c r="B70" i="12"/>
  <c r="J70" i="12" s="1"/>
  <c r="C77" i="12"/>
  <c r="C70" i="12"/>
  <c r="K70" i="12" s="1"/>
  <c r="C76" i="11"/>
  <c r="P17" i="11"/>
  <c r="P68" i="11" s="1"/>
  <c r="O17" i="11"/>
  <c r="O68" i="11" s="1"/>
  <c r="N17" i="11"/>
  <c r="M85" i="11"/>
  <c r="U86" i="11"/>
  <c r="X92" i="11"/>
  <c r="B69" i="11"/>
  <c r="C69" i="11"/>
  <c r="B76" i="13"/>
  <c r="D69" i="12"/>
  <c r="L69" i="12" s="1"/>
  <c r="U92" i="11"/>
  <c r="T86" i="11"/>
  <c r="U89" i="11"/>
  <c r="E86" i="13"/>
  <c r="C89" i="13"/>
  <c r="F76" i="13"/>
  <c r="U33" i="11"/>
  <c r="T72" i="11"/>
  <c r="K85" i="11"/>
  <c r="V86" i="11"/>
  <c r="T6" i="11"/>
  <c r="T5" i="11" s="1"/>
  <c r="K37" i="11"/>
  <c r="N60" i="11"/>
  <c r="N76" i="11" s="1"/>
  <c r="T79" i="11"/>
  <c r="L85" i="11"/>
  <c r="W86" i="11"/>
  <c r="O85" i="11"/>
  <c r="E59" i="13"/>
  <c r="E58" i="13" s="1"/>
  <c r="E57" i="13" s="1"/>
  <c r="E73" i="13" s="1"/>
  <c r="B83" i="13"/>
  <c r="F89" i="13"/>
  <c r="L37" i="11"/>
  <c r="T28" i="11"/>
  <c r="M37" i="11"/>
  <c r="B59" i="13"/>
  <c r="B58" i="13" s="1"/>
  <c r="B57" i="13" s="1"/>
  <c r="B73" i="13" s="1"/>
  <c r="N37" i="11"/>
  <c r="T71" i="11"/>
  <c r="X89" i="11"/>
  <c r="T92" i="11"/>
  <c r="V92" i="11"/>
  <c r="P85" i="11"/>
  <c r="W92" i="11"/>
  <c r="K60" i="11"/>
  <c r="K76" i="11" s="1"/>
  <c r="X6" i="11"/>
  <c r="X5" i="11" s="1"/>
  <c r="D68" i="11"/>
  <c r="B77" i="12"/>
  <c r="B30" i="13"/>
  <c r="W89" i="11"/>
  <c r="V89" i="11"/>
  <c r="Y89" i="11"/>
  <c r="F76" i="11"/>
  <c r="D76" i="11"/>
  <c r="E76" i="11"/>
  <c r="V62" i="11"/>
  <c r="V61" i="11" s="1"/>
  <c r="V60" i="11" s="1"/>
  <c r="V76" i="11" s="1"/>
  <c r="W62" i="11"/>
  <c r="W61" i="11" s="1"/>
  <c r="W60" i="11" s="1"/>
  <c r="W76" i="11" s="1"/>
  <c r="Y62" i="11"/>
  <c r="Y61" i="11" s="1"/>
  <c r="Y60" i="11" s="1"/>
  <c r="Y76" i="11" s="1"/>
  <c r="Y70" i="11"/>
  <c r="Y74" i="11"/>
  <c r="V28" i="11"/>
  <c r="Y73" i="11"/>
  <c r="Y75" i="11"/>
  <c r="F6" i="13"/>
  <c r="F5" i="13" s="1"/>
  <c r="E6" i="13"/>
  <c r="E5" i="13" s="1"/>
  <c r="F59" i="13"/>
  <c r="F58" i="13" s="1"/>
  <c r="F57" i="13" s="1"/>
  <c r="F73" i="13" s="1"/>
  <c r="D6" i="13"/>
  <c r="D5" i="13" s="1"/>
  <c r="B6" i="13"/>
  <c r="B5" i="13" s="1"/>
  <c r="D77" i="12"/>
  <c r="Y6" i="11"/>
  <c r="Y5" i="11" s="1"/>
  <c r="Y72" i="11"/>
  <c r="X33" i="11"/>
  <c r="T89" i="11"/>
  <c r="X86" i="11"/>
  <c r="Y86" i="11"/>
  <c r="Y92" i="11"/>
  <c r="V79" i="11"/>
  <c r="W79" i="11"/>
  <c r="X79" i="11"/>
  <c r="U79" i="11"/>
  <c r="G76" i="11"/>
  <c r="X62" i="11"/>
  <c r="X61" i="11" s="1"/>
  <c r="X60" i="11" s="1"/>
  <c r="X76" i="11" s="1"/>
  <c r="W70" i="11"/>
  <c r="T70" i="11"/>
  <c r="X70" i="11"/>
  <c r="C71" i="11"/>
  <c r="U71" i="11" s="1"/>
  <c r="V70" i="11"/>
  <c r="W74" i="11"/>
  <c r="Y37" i="11"/>
  <c r="V74" i="11"/>
  <c r="X74" i="11"/>
  <c r="T37" i="11"/>
  <c r="U74" i="11"/>
  <c r="U37" i="11"/>
  <c r="V37" i="11"/>
  <c r="U75" i="11"/>
  <c r="W37" i="11"/>
  <c r="V75" i="11"/>
  <c r="X75" i="11"/>
  <c r="W75" i="11"/>
  <c r="D30" i="13"/>
  <c r="W33" i="11"/>
  <c r="V72" i="11"/>
  <c r="X28" i="11"/>
  <c r="D25" i="13"/>
  <c r="Y28" i="11"/>
  <c r="U28" i="11"/>
  <c r="E25" i="13"/>
  <c r="U19" i="11"/>
  <c r="U17" i="11" s="1"/>
  <c r="W19" i="11"/>
  <c r="W17" i="11" s="1"/>
  <c r="X19" i="11"/>
  <c r="X17" i="11" s="1"/>
  <c r="T19" i="11"/>
  <c r="T17" i="11" s="1"/>
  <c r="V19" i="11"/>
  <c r="V17" i="11" s="1"/>
  <c r="U73" i="11"/>
  <c r="X73" i="11"/>
  <c r="V73" i="11"/>
  <c r="W72" i="11"/>
  <c r="W73" i="11"/>
  <c r="X72" i="11"/>
  <c r="T73" i="11"/>
  <c r="U72" i="11"/>
  <c r="U6" i="11"/>
  <c r="U5" i="11" s="1"/>
  <c r="L9" i="9"/>
  <c r="F83" i="13"/>
  <c r="D76" i="13"/>
  <c r="B16" i="13"/>
  <c r="B14" i="13" s="1"/>
  <c r="F86" i="13"/>
  <c r="D89" i="13"/>
  <c r="C16" i="13"/>
  <c r="C14" i="13" s="1"/>
  <c r="D16" i="13"/>
  <c r="D14" i="13" s="1"/>
  <c r="E83" i="13"/>
  <c r="E16" i="13"/>
  <c r="E14" i="13" s="1"/>
  <c r="B89" i="13"/>
  <c r="F16" i="13"/>
  <c r="F14" i="13" s="1"/>
  <c r="E77" i="12"/>
  <c r="F77" i="12"/>
  <c r="G77" i="12"/>
  <c r="C72" i="12"/>
  <c r="C86" i="13"/>
  <c r="E30" i="13"/>
  <c r="D86" i="13"/>
  <c r="B25" i="13"/>
  <c r="F25" i="13"/>
  <c r="C30" i="13"/>
  <c r="F30" i="13"/>
  <c r="C25" i="13"/>
  <c r="C57" i="13"/>
  <c r="C73" i="13" s="1"/>
  <c r="N5" i="11"/>
  <c r="W28" i="11"/>
  <c r="V33" i="11"/>
  <c r="V6" i="11"/>
  <c r="V5" i="11" s="1"/>
  <c r="Y19" i="11"/>
  <c r="Y17" i="11" s="1"/>
  <c r="T33" i="11"/>
  <c r="W6" i="11"/>
  <c r="W5" i="11" s="1"/>
  <c r="Y33" i="11"/>
  <c r="B69" i="12"/>
  <c r="J69" i="12" s="1"/>
  <c r="X9" i="11"/>
  <c r="Y9" i="11"/>
  <c r="K17" i="11"/>
  <c r="X51" i="11"/>
  <c r="X37" i="11" s="1"/>
  <c r="E68" i="11"/>
  <c r="F68" i="11"/>
  <c r="L68" i="11" l="1"/>
  <c r="L77" i="11" s="1"/>
  <c r="O77" i="11"/>
  <c r="P77" i="11"/>
  <c r="M68" i="11"/>
  <c r="M77" i="11" s="1"/>
  <c r="F69" i="12"/>
  <c r="N69" i="12" s="1"/>
  <c r="G69" i="12"/>
  <c r="O69" i="12" s="1"/>
  <c r="E69" i="12"/>
  <c r="M69" i="12" s="1"/>
  <c r="Y85" i="11"/>
  <c r="B68" i="11"/>
  <c r="B77" i="11" s="1"/>
  <c r="B82" i="13"/>
  <c r="D77" i="11"/>
  <c r="B9" i="13"/>
  <c r="T85" i="11"/>
  <c r="Y71" i="11"/>
  <c r="G68" i="13"/>
  <c r="C69" i="12"/>
  <c r="G66" i="13"/>
  <c r="C68" i="11"/>
  <c r="C77" i="11" s="1"/>
  <c r="K68" i="11"/>
  <c r="K77" i="11" s="1"/>
  <c r="N68" i="11"/>
  <c r="N77" i="11" s="1"/>
  <c r="C82" i="13"/>
  <c r="U85" i="11"/>
  <c r="W85" i="11"/>
  <c r="F77" i="11"/>
  <c r="E9" i="13"/>
  <c r="V9" i="11"/>
  <c r="K9" i="9"/>
  <c r="I9" i="9"/>
  <c r="D9" i="13"/>
  <c r="C9" i="13"/>
  <c r="U9" i="11"/>
  <c r="J9" i="9"/>
  <c r="F9" i="13"/>
  <c r="B78" i="12"/>
  <c r="J78" i="12" s="1"/>
  <c r="E82" i="13"/>
  <c r="X85" i="11"/>
  <c r="V85" i="11"/>
  <c r="T68" i="11"/>
  <c r="T77" i="11" s="1"/>
  <c r="E77" i="11"/>
  <c r="D82" i="13"/>
  <c r="G77" i="11"/>
  <c r="V71" i="11"/>
  <c r="W71" i="11"/>
  <c r="D78" i="12"/>
  <c r="L78" i="12" s="1"/>
  <c r="F82" i="13"/>
  <c r="W68" i="11"/>
  <c r="W77" i="11" s="1"/>
  <c r="X71" i="11"/>
  <c r="Y69" i="11"/>
  <c r="V68" i="11"/>
  <c r="V77" i="11" s="1"/>
  <c r="X68" i="11"/>
  <c r="X77" i="11" s="1"/>
  <c r="U69" i="11"/>
  <c r="U68" i="11"/>
  <c r="U77" i="11" s="1"/>
  <c r="Y68" i="11"/>
  <c r="Y77" i="11" s="1"/>
  <c r="T9" i="11"/>
  <c r="T69" i="11"/>
  <c r="W9" i="11"/>
  <c r="L66" i="10"/>
  <c r="K66" i="10"/>
  <c r="J66" i="10"/>
  <c r="I66" i="10"/>
  <c r="L62" i="10"/>
  <c r="L61" i="10" s="1"/>
  <c r="K62" i="10"/>
  <c r="K61" i="10" s="1"/>
  <c r="L33" i="10"/>
  <c r="K33" i="10"/>
  <c r="L28" i="10"/>
  <c r="L19" i="10"/>
  <c r="K6" i="10"/>
  <c r="K19" i="10"/>
  <c r="K17" i="10" s="1"/>
  <c r="L92" i="9"/>
  <c r="K92" i="9"/>
  <c r="J92" i="9"/>
  <c r="I89" i="9"/>
  <c r="L65" i="9"/>
  <c r="J65" i="9"/>
  <c r="I65" i="9"/>
  <c r="I33" i="9"/>
  <c r="J33" i="9"/>
  <c r="J28" i="9"/>
  <c r="E76" i="10"/>
  <c r="L76" i="10" s="1"/>
  <c r="D76" i="10"/>
  <c r="K76" i="10" s="1"/>
  <c r="C76" i="10"/>
  <c r="J76" i="10" s="1"/>
  <c r="B76" i="10"/>
  <c r="I76" i="10" s="1"/>
  <c r="E75" i="10"/>
  <c r="L75" i="10" s="1"/>
  <c r="D75" i="10"/>
  <c r="K75" i="10" s="1"/>
  <c r="C75" i="10"/>
  <c r="J75" i="10" s="1"/>
  <c r="B75" i="10"/>
  <c r="I75" i="10" s="1"/>
  <c r="L74" i="10"/>
  <c r="K74" i="10"/>
  <c r="J74" i="10"/>
  <c r="I74" i="10"/>
  <c r="L73" i="10"/>
  <c r="K73" i="10"/>
  <c r="J73" i="10"/>
  <c r="I73" i="10"/>
  <c r="E71" i="10"/>
  <c r="D71" i="10"/>
  <c r="C71" i="10"/>
  <c r="B71" i="10"/>
  <c r="E66" i="10"/>
  <c r="D66" i="10"/>
  <c r="C66" i="10"/>
  <c r="B66" i="10"/>
  <c r="E62" i="10"/>
  <c r="E61" i="10" s="1"/>
  <c r="D62" i="10"/>
  <c r="D61" i="10" s="1"/>
  <c r="C62" i="10"/>
  <c r="C61" i="10" s="1"/>
  <c r="B62" i="10"/>
  <c r="B61" i="10" s="1"/>
  <c r="E33" i="10"/>
  <c r="D33" i="10"/>
  <c r="C33" i="10"/>
  <c r="B33" i="10"/>
  <c r="E28" i="10"/>
  <c r="D28" i="10"/>
  <c r="C28" i="10"/>
  <c r="B28" i="10"/>
  <c r="E19" i="10"/>
  <c r="D19" i="10"/>
  <c r="C19" i="10"/>
  <c r="B19" i="10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6" i="9"/>
  <c r="E79" i="9"/>
  <c r="L79" i="9" s="1"/>
  <c r="D79" i="9"/>
  <c r="K79" i="9" s="1"/>
  <c r="C79" i="9"/>
  <c r="J79" i="9" s="1"/>
  <c r="B79" i="9"/>
  <c r="I79" i="9" s="1"/>
  <c r="E75" i="9"/>
  <c r="L75" i="9" s="1"/>
  <c r="D75" i="9"/>
  <c r="K75" i="9" s="1"/>
  <c r="C75" i="9"/>
  <c r="J75" i="9" s="1"/>
  <c r="B75" i="9"/>
  <c r="I75" i="9" s="1"/>
  <c r="E74" i="9"/>
  <c r="L74" i="9" s="1"/>
  <c r="D74" i="9"/>
  <c r="K74" i="9" s="1"/>
  <c r="C74" i="9"/>
  <c r="J74" i="9" s="1"/>
  <c r="B74" i="9"/>
  <c r="I74" i="9" s="1"/>
  <c r="L73" i="9"/>
  <c r="K73" i="9"/>
  <c r="J73" i="9"/>
  <c r="I73" i="9"/>
  <c r="L72" i="9"/>
  <c r="K72" i="9"/>
  <c r="J72" i="9"/>
  <c r="I72" i="9"/>
  <c r="E70" i="9"/>
  <c r="L70" i="9" s="1"/>
  <c r="D70" i="9"/>
  <c r="K70" i="9" s="1"/>
  <c r="C70" i="9"/>
  <c r="J70" i="9" s="1"/>
  <c r="B70" i="9"/>
  <c r="I70" i="9" s="1"/>
  <c r="K65" i="9"/>
  <c r="E65" i="9"/>
  <c r="D65" i="9"/>
  <c r="C65" i="9"/>
  <c r="B65" i="9"/>
  <c r="K62" i="9"/>
  <c r="K61" i="9" s="1"/>
  <c r="E62" i="9"/>
  <c r="E61" i="9" s="1"/>
  <c r="D62" i="9"/>
  <c r="D61" i="9" s="1"/>
  <c r="C62" i="9"/>
  <c r="C61" i="9" s="1"/>
  <c r="B62" i="9"/>
  <c r="B61" i="9" s="1"/>
  <c r="I51" i="9"/>
  <c r="I37" i="9" s="1"/>
  <c r="L33" i="9"/>
  <c r="E33" i="9"/>
  <c r="D33" i="9"/>
  <c r="C33" i="9"/>
  <c r="B33" i="9"/>
  <c r="E28" i="9"/>
  <c r="D28" i="9"/>
  <c r="C28" i="9"/>
  <c r="B28" i="9"/>
  <c r="E19" i="9"/>
  <c r="E69" i="9" s="1"/>
  <c r="D19" i="9"/>
  <c r="D69" i="9" s="1"/>
  <c r="C19" i="9"/>
  <c r="C69" i="9" s="1"/>
  <c r="B19" i="9"/>
  <c r="E6" i="9"/>
  <c r="E5" i="9" s="1"/>
  <c r="D6" i="9"/>
  <c r="D5" i="9" s="1"/>
  <c r="C6" i="9"/>
  <c r="C5" i="9" s="1"/>
  <c r="B6" i="9"/>
  <c r="B5" i="9" s="1"/>
  <c r="C78" i="12" l="1"/>
  <c r="K78" i="12" s="1"/>
  <c r="K69" i="12"/>
  <c r="B17" i="10"/>
  <c r="B70" i="10"/>
  <c r="C17" i="10"/>
  <c r="C70" i="10"/>
  <c r="D70" i="10"/>
  <c r="E17" i="10"/>
  <c r="E70" i="10"/>
  <c r="L70" i="10" s="1"/>
  <c r="B17" i="9"/>
  <c r="B69" i="9"/>
  <c r="C60" i="10"/>
  <c r="C77" i="10" s="1"/>
  <c r="J77" i="10" s="1"/>
  <c r="E78" i="12"/>
  <c r="M78" i="12" s="1"/>
  <c r="G78" i="12"/>
  <c r="O78" i="12" s="1"/>
  <c r="F78" i="12"/>
  <c r="N78" i="12" s="1"/>
  <c r="W69" i="11"/>
  <c r="X69" i="11"/>
  <c r="V69" i="11"/>
  <c r="E60" i="9"/>
  <c r="E76" i="9" s="1"/>
  <c r="D60" i="9"/>
  <c r="D76" i="9" s="1"/>
  <c r="I51" i="10"/>
  <c r="I37" i="10" s="1"/>
  <c r="J51" i="10"/>
  <c r="J37" i="10" s="1"/>
  <c r="C69" i="10"/>
  <c r="K51" i="10"/>
  <c r="K37" i="10" s="1"/>
  <c r="L51" i="10"/>
  <c r="L37" i="10" s="1"/>
  <c r="E69" i="10"/>
  <c r="B72" i="10"/>
  <c r="I72" i="10" s="1"/>
  <c r="I71" i="10"/>
  <c r="J72" i="10"/>
  <c r="J71" i="10"/>
  <c r="D60" i="10"/>
  <c r="D77" i="10" s="1"/>
  <c r="K77" i="10" s="1"/>
  <c r="K72" i="10"/>
  <c r="K71" i="10"/>
  <c r="L72" i="10"/>
  <c r="L71" i="10"/>
  <c r="J51" i="9"/>
  <c r="J37" i="9" s="1"/>
  <c r="K51" i="9"/>
  <c r="K37" i="9" s="1"/>
  <c r="I69" i="9"/>
  <c r="L51" i="9"/>
  <c r="L37" i="9" s="1"/>
  <c r="J69" i="9"/>
  <c r="B60" i="9"/>
  <c r="B76" i="9" s="1"/>
  <c r="K69" i="9"/>
  <c r="C60" i="9"/>
  <c r="C76" i="9" s="1"/>
  <c r="K19" i="9"/>
  <c r="K17" i="9" s="1"/>
  <c r="J28" i="10"/>
  <c r="I19" i="10"/>
  <c r="I17" i="10" s="1"/>
  <c r="E60" i="10"/>
  <c r="E77" i="10" s="1"/>
  <c r="L77" i="10" s="1"/>
  <c r="L6" i="10"/>
  <c r="L5" i="10" s="1"/>
  <c r="J6" i="10"/>
  <c r="J5" i="10" s="1"/>
  <c r="K70" i="10"/>
  <c r="J33" i="10"/>
  <c r="I62" i="10"/>
  <c r="I61" i="10" s="1"/>
  <c r="I60" i="10" s="1"/>
  <c r="I33" i="10"/>
  <c r="J70" i="10"/>
  <c r="I6" i="10"/>
  <c r="I5" i="10" s="1"/>
  <c r="K28" i="10"/>
  <c r="J62" i="10"/>
  <c r="J61" i="10" s="1"/>
  <c r="J60" i="10" s="1"/>
  <c r="K5" i="10"/>
  <c r="L17" i="10"/>
  <c r="J19" i="10"/>
  <c r="J17" i="10" s="1"/>
  <c r="I28" i="10"/>
  <c r="L60" i="10"/>
  <c r="K60" i="10"/>
  <c r="I70" i="10"/>
  <c r="B69" i="10"/>
  <c r="B60" i="10"/>
  <c r="B77" i="10" s="1"/>
  <c r="I77" i="10" s="1"/>
  <c r="D17" i="10"/>
  <c r="J6" i="9"/>
  <c r="J5" i="9" s="1"/>
  <c r="I62" i="9"/>
  <c r="I61" i="9" s="1"/>
  <c r="I60" i="9" s="1"/>
  <c r="I76" i="9" s="1"/>
  <c r="K89" i="9"/>
  <c r="B68" i="9"/>
  <c r="K60" i="9"/>
  <c r="K76" i="9" s="1"/>
  <c r="L62" i="9"/>
  <c r="L61" i="9" s="1"/>
  <c r="L60" i="9" s="1"/>
  <c r="L76" i="9" s="1"/>
  <c r="D17" i="9"/>
  <c r="D68" i="9" s="1"/>
  <c r="L28" i="9"/>
  <c r="K33" i="9"/>
  <c r="C17" i="9"/>
  <c r="C68" i="9" s="1"/>
  <c r="J62" i="9"/>
  <c r="J61" i="9" s="1"/>
  <c r="J60" i="9" s="1"/>
  <c r="J76" i="9" s="1"/>
  <c r="B71" i="9"/>
  <c r="I71" i="9" s="1"/>
  <c r="K6" i="9"/>
  <c r="K5" i="9" s="1"/>
  <c r="L69" i="9"/>
  <c r="J19" i="9"/>
  <c r="J17" i="9" s="1"/>
  <c r="L71" i="9"/>
  <c r="L6" i="9"/>
  <c r="L5" i="9" s="1"/>
  <c r="E17" i="9"/>
  <c r="J86" i="9"/>
  <c r="I92" i="9"/>
  <c r="I85" i="9" s="1"/>
  <c r="I19" i="9"/>
  <c r="I17" i="9" s="1"/>
  <c r="I6" i="9"/>
  <c r="I5" i="9" s="1"/>
  <c r="L19" i="9"/>
  <c r="L17" i="9" s="1"/>
  <c r="K86" i="9"/>
  <c r="J89" i="9"/>
  <c r="L89" i="9"/>
  <c r="I28" i="9"/>
  <c r="K28" i="9"/>
  <c r="L86" i="9"/>
  <c r="J71" i="9"/>
  <c r="K71" i="9"/>
  <c r="D77" i="9" l="1"/>
  <c r="B77" i="9"/>
  <c r="C78" i="10"/>
  <c r="K85" i="9"/>
  <c r="E78" i="10"/>
  <c r="D69" i="10"/>
  <c r="C77" i="9"/>
  <c r="E68" i="9"/>
  <c r="K69" i="10"/>
  <c r="I69" i="10"/>
  <c r="L69" i="10"/>
  <c r="J69" i="10"/>
  <c r="B78" i="10"/>
  <c r="J68" i="9"/>
  <c r="J77" i="9" s="1"/>
  <c r="K68" i="9"/>
  <c r="K77" i="9" s="1"/>
  <c r="L68" i="9"/>
  <c r="L77" i="9" s="1"/>
  <c r="L85" i="9"/>
  <c r="I68" i="9"/>
  <c r="J85" i="9"/>
  <c r="E77" i="9" l="1"/>
  <c r="D78" i="10"/>
  <c r="I77" i="9"/>
  <c r="F34" i="13"/>
  <c r="F65" i="13" s="1"/>
  <c r="F74" i="13" s="1"/>
  <c r="E34" i="13"/>
  <c r="E65" i="13" s="1"/>
  <c r="E74" i="13" s="1"/>
  <c r="D34" i="13"/>
  <c r="D65" i="13" s="1"/>
  <c r="D74" i="13" s="1"/>
  <c r="C34" i="13"/>
  <c r="C65" i="13" s="1"/>
  <c r="C74" i="13" s="1"/>
  <c r="B34" i="13"/>
  <c r="B65" i="13" s="1"/>
  <c r="B74" i="13" l="1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9" i="13"/>
  <c r="E69" i="13"/>
  <c r="D69" i="13"/>
  <c r="C69" i="13"/>
  <c r="B69" i="13"/>
  <c r="F66" i="13"/>
  <c r="C66" i="13"/>
  <c r="E66" i="13"/>
  <c r="D66" i="13"/>
  <c r="B66" i="13"/>
  <c r="B68" i="13" l="1"/>
  <c r="B67" i="13"/>
  <c r="D68" i="13"/>
  <c r="D67" i="13"/>
  <c r="C68" i="13"/>
  <c r="C67" i="13"/>
  <c r="E68" i="13"/>
  <c r="E67" i="13"/>
  <c r="F68" i="13"/>
  <c r="F67" i="1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E60" i="3" l="1"/>
  <c r="G60" i="3"/>
  <c r="K78" i="10"/>
  <c r="J78" i="10"/>
  <c r="L78" i="10"/>
  <c r="I78" i="10"/>
  <c r="F60" i="3"/>
  <c r="C60" i="3"/>
  <c r="D60" i="3"/>
  <c r="B60" i="3"/>
</calcChain>
</file>

<file path=xl/sharedStrings.xml><?xml version="1.0" encoding="utf-8"?>
<sst xmlns="http://schemas.openxmlformats.org/spreadsheetml/2006/main" count="952" uniqueCount="99">
  <si>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</si>
  <si>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</si>
  <si>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</si>
  <si>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</si>
  <si>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</si>
  <si>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</si>
  <si>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</si>
  <si>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</si>
  <si>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</si>
  <si>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</si>
  <si>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</si>
  <si>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</si>
  <si>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</si>
  <si>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</si>
  <si>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</si>
  <si>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</si>
  <si>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</si>
  <si>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</si>
  <si>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</si>
  <si>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</si>
  <si>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</si>
  <si>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</si>
  <si>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</si>
  <si>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</si>
  <si>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</si>
  <si>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</si>
  <si>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</si>
  <si>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</si>
  <si>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</si>
  <si>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</si>
  <si>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</si>
  <si>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</si>
  <si>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</si>
  <si>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</si>
  <si>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</si>
  <si>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</si>
  <si>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</si>
  <si>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</si>
  <si>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</si>
  <si>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</si>
  <si>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</si>
  <si>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</si>
  <si>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</si>
  <si>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</si>
  <si>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</si>
  <si>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</si>
  <si>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</si>
  <si>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</si>
  <si>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</si>
  <si>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</si>
  <si>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</si>
  <si>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</si>
  <si>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</si>
  <si>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</si>
  <si>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</si>
  <si>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</si>
  <si>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</si>
  <si>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</si>
  <si>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</si>
  <si>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</si>
  <si>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</si>
  <si>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</si>
  <si>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</si>
  <si>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</si>
  <si>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</si>
  <si>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</si>
  <si>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</si>
  <si>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</si>
  <si>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</si>
  <si>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</si>
  <si>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</si>
  <si>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</si>
  <si>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</si>
  <si>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</si>
  <si>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</si>
  <si>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</si>
  <si>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</si>
  <si>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</si>
  <si>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</si>
  <si>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</si>
  <si>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</si>
  <si>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</si>
  <si>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</si>
  <si>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</si>
  <si>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</si>
  <si>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</si>
  <si>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</si>
  <si>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</si>
  <si>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</si>
  <si>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</si>
  <si>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rozdiel oproti poslednej prognóze</t>
  </si>
  <si>
    <t>Prognóza daňových príjmov verejnej správy na hotovostnom princípe (v tis. EUR) - Schválený rozpočet VS na roky 2024 až 2026</t>
  </si>
  <si>
    <t>Prognóza daňových príjmov verejnej správy v metodike ESA2010 (v tis. EUR) - Schválený rozpočet VS na roky 2024 až 2026</t>
  </si>
  <si>
    <t>Prognóza daňových príjmov verejnej správy v metodike ESA2010 (v tis. EUR) - február 2024</t>
  </si>
  <si>
    <t>Sankcie, cash = akruál (v tis.EUR) - marec 2024</t>
  </si>
  <si>
    <t xml:space="preserve"> Prognóza daňových príjmov verejnej správy na hotovostnom princípe (v tis. EUR) - marec 2024</t>
  </si>
  <si>
    <t>Prognóza daňových príjmov verejnej správy v metodike ESA2010 (v tis. EUR) - marec 2024</t>
  </si>
  <si>
    <t>Vplyv legislatívnych zmien na prognózu daňových príjmov VS - nová legislatíva (ESA2010, v tis. EUR) - marec 2024</t>
  </si>
  <si>
    <r>
      <t xml:space="preserve">Prognóza daňových príjmov verejnej správy v metodike ESA2010 (v tis. EUR) - marec 2024 </t>
    </r>
    <r>
      <rPr>
        <b/>
        <sz val="12"/>
        <color indexed="49"/>
        <rFont val="Arial Narrow"/>
        <family val="2"/>
      </rPr>
      <t>(bez vplyvu novej legislatívy)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</si>
</sst>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#,##0.0"/>
    <numFmt numFmtId="167" formatCode="0.000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3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52" xfId="45" applyNumberFormat="1" applyFont="1" applyFill="1" applyBorder="1"/>
    <xf numFmtId="164" fontId="47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0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3" fontId="29" fillId="0" borderId="48" xfId="43" applyNumberFormat="1" applyFont="1" applyFill="1" applyBorder="1" applyAlignment="1">
      <alignment vertical="center"/>
    </xf>
    <xf numFmtId="0" fontId="20" fillId="0" borderId="21" xfId="45" applyFont="1" applyFill="1" applyBorder="1" applyAlignment="1">
      <alignment horizontal="center" vertical="center"/>
    </xf>
    <xf numFmtId="0" fontId="26" fillId="33" borderId="0" xfId="42" applyFont="1" applyFill="1" applyAlignment="1">
      <alignment horizontal="left" vertical="center"/>
    </xf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 xr:uid="{00000000-0005-0000-0000-00001A000000}"/>
    <cellStyle name="normálne_dane pre rozpocet 2006-2008_JUN2005_final 2" xfId="43" xr:uid="{00000000-0005-0000-0000-00001B000000}"/>
    <cellStyle name="normálne_dane pre rozpocet 2006-2008_JUN2005_final 3" xfId="44" xr:uid="{00000000-0005-0000-0000-00001C000000}"/>
    <cellStyle name="normálne_IFP_DANE_20081103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4_zasadnutia/DV_2024_03/1-PROGNOZA/DANE_IFP_2024_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A_mar24"/>
      <sheetName val="SUM_C_mar24"/>
      <sheetName val="kontrola_mar24"/>
      <sheetName val="podiel_na_HDP"/>
      <sheetName val="A_mar24"/>
      <sheetName val="C_mar24"/>
      <sheetName val="S_mar24"/>
      <sheetName val="SUM_A_feb24"/>
      <sheetName val="SUM_C_feb24"/>
      <sheetName val="kontrola_feb24"/>
      <sheetName val="A_feb24"/>
      <sheetName val="C_feb24"/>
      <sheetName val="S_feb24"/>
      <sheetName val="A_sept21_lockdown"/>
      <sheetName val="A_sept21_eurofondy"/>
    </sheetNames>
    <sheetDataSet>
      <sheetData sheetId="0"/>
      <sheetData sheetId="1"/>
      <sheetData sheetId="2"/>
      <sheetData sheetId="3"/>
      <sheetData sheetId="4"/>
      <sheetData sheetId="5">
        <row r="69">
          <cell r="B69">
            <v>20030614.538119998</v>
          </cell>
          <cell r="C69">
            <v>22232078.719409999</v>
          </cell>
          <cell r="D69">
            <v>23549637</v>
          </cell>
          <cell r="E69">
            <v>24984633</v>
          </cell>
          <cell r="F69">
            <v>25622410</v>
          </cell>
          <cell r="G69">
            <v>26140358</v>
          </cell>
          <cell r="H69">
            <v>26986602</v>
          </cell>
        </row>
        <row r="70">
          <cell r="B70">
            <v>15484264.08591</v>
          </cell>
          <cell r="C70">
            <v>17384197.178571913</v>
          </cell>
          <cell r="D70">
            <v>18666942</v>
          </cell>
          <cell r="E70">
            <v>19919601</v>
          </cell>
          <cell r="F70">
            <v>20141366</v>
          </cell>
          <cell r="G70">
            <v>20414472</v>
          </cell>
          <cell r="H70">
            <v>20945260</v>
          </cell>
        </row>
        <row r="71">
          <cell r="B71">
            <v>32180.213190000002</v>
          </cell>
          <cell r="C71">
            <v>33217.215609999999</v>
          </cell>
          <cell r="D71">
            <v>34565</v>
          </cell>
          <cell r="E71">
            <v>36255</v>
          </cell>
          <cell r="F71">
            <v>38441</v>
          </cell>
          <cell r="G71">
            <v>40428</v>
          </cell>
          <cell r="H71">
            <v>42274</v>
          </cell>
        </row>
        <row r="72">
          <cell r="B72">
            <v>91464.898979999954</v>
          </cell>
          <cell r="C72">
            <v>99118.360539999965</v>
          </cell>
        </row>
        <row r="73">
          <cell r="B73">
            <v>3236130.8835800006</v>
          </cell>
          <cell r="C73">
            <v>3485712.1229096581</v>
          </cell>
          <cell r="D73">
            <v>3662438</v>
          </cell>
          <cell r="E73">
            <v>3806509</v>
          </cell>
          <cell r="F73">
            <v>4103647</v>
          </cell>
          <cell r="G73">
            <v>4280852</v>
          </cell>
          <cell r="H73">
            <v>4506739</v>
          </cell>
        </row>
        <row r="74">
          <cell r="B74">
            <v>1080230.5161900001</v>
          </cell>
          <cell r="C74">
            <v>1154414.514378425</v>
          </cell>
          <cell r="D74">
            <v>1153505</v>
          </cell>
          <cell r="E74">
            <v>1205122</v>
          </cell>
          <cell r="F74">
            <v>1321226</v>
          </cell>
          <cell r="G74">
            <v>1386352</v>
          </cell>
          <cell r="H74">
            <v>1473390</v>
          </cell>
        </row>
        <row r="75">
          <cell r="B75">
            <v>74305.482000000004</v>
          </cell>
          <cell r="C75">
            <v>44589.589529999997</v>
          </cell>
          <cell r="D75">
            <v>1000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32038.458269999999</v>
          </cell>
          <cell r="C76">
            <v>30829.737870000001</v>
          </cell>
          <cell r="D76">
            <v>31187</v>
          </cell>
          <cell r="E76">
            <v>17146</v>
          </cell>
          <cell r="F76">
            <v>17730</v>
          </cell>
          <cell r="G76">
            <v>18254</v>
          </cell>
          <cell r="H76">
            <v>18939</v>
          </cell>
        </row>
        <row r="77">
          <cell r="B77">
            <v>14197309.63225</v>
          </cell>
          <cell r="C77">
            <v>15307132.066190036</v>
          </cell>
          <cell r="D77">
            <v>16980427</v>
          </cell>
          <cell r="E77">
            <v>18019469</v>
          </cell>
          <cell r="F77">
            <v>18857198</v>
          </cell>
          <cell r="G77">
            <v>19618908</v>
          </cell>
          <cell r="H77">
            <v>19965326</v>
          </cell>
        </row>
        <row r="78">
          <cell r="B78">
            <v>34227924.170369998</v>
          </cell>
          <cell r="C78">
            <v>37539210.785600036</v>
          </cell>
          <cell r="D78">
            <v>40530064</v>
          </cell>
          <cell r="E78">
            <v>43004102</v>
          </cell>
          <cell r="F78">
            <v>44479608</v>
          </cell>
          <cell r="G78">
            <v>45759266</v>
          </cell>
          <cell r="H78">
            <v>46951928</v>
          </cell>
        </row>
        <row r="82">
          <cell r="B82">
            <v>1037571</v>
          </cell>
          <cell r="C82">
            <v>1149277</v>
          </cell>
          <cell r="D82">
            <v>958056</v>
          </cell>
          <cell r="E82">
            <v>1056497</v>
          </cell>
          <cell r="F82">
            <v>1140496</v>
          </cell>
          <cell r="G82">
            <v>1178232</v>
          </cell>
          <cell r="H82">
            <v>1245138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5"/>
  <sheetViews>
    <sheetView showGridLines="0" tabSelected="1" zoomScaleNormal="100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G108" sqref="G108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10.26953125" style="1" customWidth="1"/>
    <col min="10" max="10" width="45.26953125" style="1" customWidth="1"/>
    <col min="11" max="12" width="12.54296875" style="3" customWidth="1"/>
    <col min="13" max="17" width="12.54296875" style="1" customWidth="1"/>
    <col min="18" max="18" width="6.7265625" style="1" customWidth="1"/>
    <col min="19" max="19" width="47.81640625" style="1" customWidth="1"/>
    <col min="20" max="21" width="12.54296875" style="3" customWidth="1"/>
    <col min="22" max="26" width="12.54296875" style="1" customWidth="1"/>
    <col min="27" max="27" width="9.1796875" style="1" customWidth="1"/>
    <col min="28" max="16384" width="9.1796875" style="1"/>
  </cols>
  <sheetData>
    <row r="1" spans="1:36" ht="15.75" customHeight="1" x14ac:dyDescent="0.25">
      <c r="A1" s="4" t="s">
        <v>96</v>
      </c>
      <c r="B1" s="5"/>
      <c r="C1" s="5"/>
      <c r="D1" s="5"/>
      <c r="E1" s="5"/>
      <c r="F1" s="5"/>
      <c r="G1" s="5"/>
      <c r="H1" s="5"/>
      <c r="J1" s="356" t="s">
        <v>97</v>
      </c>
      <c r="S1" s="4" t="s">
        <v>98</v>
      </c>
    </row>
    <row r="2" spans="1:3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  <c r="J2" s="6" t="s">
        <v>0</v>
      </c>
      <c r="K2" s="7"/>
      <c r="S2" s="6" t="s">
        <v>0</v>
      </c>
    </row>
    <row r="3" spans="1:36" ht="13.5" customHeight="1" thickBot="1" x14ac:dyDescent="0.3">
      <c r="A3" s="228" t="s">
        <v>1</v>
      </c>
      <c r="B3" s="9" t="s">
        <v>2</v>
      </c>
      <c r="C3" s="10" t="s">
        <v>3</v>
      </c>
      <c r="D3" s="358" t="s">
        <v>4</v>
      </c>
      <c r="E3" s="359"/>
      <c r="F3" s="359"/>
      <c r="G3" s="359"/>
      <c r="H3" s="360"/>
      <c r="J3" s="11" t="s">
        <v>1</v>
      </c>
      <c r="K3" s="255" t="s">
        <v>2</v>
      </c>
      <c r="L3" s="10" t="s">
        <v>3</v>
      </c>
      <c r="M3" s="358" t="s">
        <v>4</v>
      </c>
      <c r="N3" s="359"/>
      <c r="O3" s="359"/>
      <c r="P3" s="359"/>
      <c r="Q3" s="360"/>
      <c r="S3" s="11" t="s">
        <v>1</v>
      </c>
      <c r="T3" s="9" t="s">
        <v>2</v>
      </c>
      <c r="U3" s="10" t="s">
        <v>3</v>
      </c>
      <c r="V3" s="358" t="s">
        <v>4</v>
      </c>
      <c r="W3" s="359"/>
      <c r="X3" s="359"/>
      <c r="Y3" s="359"/>
      <c r="Z3" s="360"/>
    </row>
    <row r="4" spans="1:36" ht="14.25" customHeight="1" thickBot="1" x14ac:dyDescent="0.3">
      <c r="A4" s="12"/>
      <c r="B4" s="13">
        <v>2022</v>
      </c>
      <c r="C4" s="14">
        <v>2023</v>
      </c>
      <c r="D4" s="324">
        <v>2024</v>
      </c>
      <c r="E4" s="325">
        <v>2025</v>
      </c>
      <c r="F4" s="325">
        <v>2026</v>
      </c>
      <c r="G4" s="341">
        <v>2027</v>
      </c>
      <c r="H4" s="338">
        <v>2028</v>
      </c>
      <c r="J4" s="12"/>
      <c r="K4" s="13">
        <v>2022</v>
      </c>
      <c r="L4" s="14">
        <v>2023</v>
      </c>
      <c r="M4" s="324">
        <v>2024</v>
      </c>
      <c r="N4" s="325">
        <v>2025</v>
      </c>
      <c r="O4" s="325">
        <v>2026</v>
      </c>
      <c r="P4" s="341">
        <v>2027</v>
      </c>
      <c r="Q4" s="338">
        <v>2028</v>
      </c>
      <c r="S4" s="12"/>
      <c r="T4" s="13">
        <v>2022</v>
      </c>
      <c r="U4" s="14">
        <v>2023</v>
      </c>
      <c r="V4" s="324">
        <v>2024</v>
      </c>
      <c r="W4" s="325">
        <v>2025</v>
      </c>
      <c r="X4" s="325">
        <v>2026</v>
      </c>
      <c r="Y4" s="345">
        <v>2027</v>
      </c>
      <c r="Z4" s="338">
        <v>2028</v>
      </c>
    </row>
    <row r="5" spans="1:36" ht="13.5" customHeight="1" x14ac:dyDescent="0.25">
      <c r="A5" s="16" t="s">
        <v>5</v>
      </c>
      <c r="B5" s="17">
        <f>B6+B12+B16</f>
        <v>8359144.9554199995</v>
      </c>
      <c r="C5" s="18">
        <f t="shared" ref="C5:H5" si="0">C6+C12+C16</f>
        <v>9317837.455859717</v>
      </c>
      <c r="D5" s="19">
        <f t="shared" si="0"/>
        <v>9818594</v>
      </c>
      <c r="E5" s="20">
        <f t="shared" si="0"/>
        <v>10513202</v>
      </c>
      <c r="F5" s="20">
        <f t="shared" si="0"/>
        <v>10980867</v>
      </c>
      <c r="G5" s="290">
        <f t="shared" si="0"/>
        <v>11493492</v>
      </c>
      <c r="H5" s="339">
        <f t="shared" si="0"/>
        <v>12046077</v>
      </c>
      <c r="I5" s="285"/>
      <c r="J5" s="16" t="s">
        <v>5</v>
      </c>
      <c r="K5" s="17">
        <f t="shared" ref="K5:P5" si="1">K6+K12+K16</f>
        <v>0</v>
      </c>
      <c r="L5" s="18">
        <f t="shared" si="1"/>
        <v>0</v>
      </c>
      <c r="M5" s="19">
        <f t="shared" si="1"/>
        <v>0</v>
      </c>
      <c r="N5" s="20">
        <f t="shared" si="1"/>
        <v>0</v>
      </c>
      <c r="O5" s="20">
        <f t="shared" si="1"/>
        <v>0</v>
      </c>
      <c r="P5" s="290">
        <f t="shared" si="1"/>
        <v>0</v>
      </c>
      <c r="Q5" s="339">
        <f t="shared" ref="Q5" si="2">Q6+Q12+Q16</f>
        <v>0</v>
      </c>
      <c r="S5" s="16" t="s">
        <v>5</v>
      </c>
      <c r="T5" s="17">
        <f t="shared" ref="T5:Y5" si="3">T6+T12+T16</f>
        <v>8359144.9554199995</v>
      </c>
      <c r="U5" s="18">
        <f t="shared" si="3"/>
        <v>9317837.455859717</v>
      </c>
      <c r="V5" s="19">
        <f t="shared" si="3"/>
        <v>9818594</v>
      </c>
      <c r="W5" s="20">
        <f t="shared" si="3"/>
        <v>10513202</v>
      </c>
      <c r="X5" s="20">
        <f t="shared" si="3"/>
        <v>10980867</v>
      </c>
      <c r="Y5" s="290">
        <f t="shared" si="3"/>
        <v>11493492</v>
      </c>
      <c r="Z5" s="339">
        <f t="shared" ref="Z5" si="4">Z6+Z12+Z16</f>
        <v>12046077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3.5" customHeight="1" x14ac:dyDescent="0.25">
      <c r="A6" s="24" t="s">
        <v>6</v>
      </c>
      <c r="B6" s="25">
        <f t="shared" ref="B6:H6" si="5">B7+B8</f>
        <v>4125684.1419600002</v>
      </c>
      <c r="C6" s="26">
        <f t="shared" si="5"/>
        <v>4624015.6641897177</v>
      </c>
      <c r="D6" s="27">
        <f t="shared" si="5"/>
        <v>4730250</v>
      </c>
      <c r="E6" s="28">
        <f t="shared" si="5"/>
        <v>5100752</v>
      </c>
      <c r="F6" s="28">
        <f t="shared" si="5"/>
        <v>5342575</v>
      </c>
      <c r="G6" s="55">
        <f t="shared" si="5"/>
        <v>5609769</v>
      </c>
      <c r="H6" s="301">
        <f t="shared" si="5"/>
        <v>5918695</v>
      </c>
      <c r="I6" s="285"/>
      <c r="J6" s="24" t="s">
        <v>7</v>
      </c>
      <c r="K6" s="25">
        <f t="shared" ref="K6:P6" si="6">K7+K8</f>
        <v>0</v>
      </c>
      <c r="L6" s="26">
        <f t="shared" si="6"/>
        <v>0</v>
      </c>
      <c r="M6" s="27">
        <f t="shared" si="6"/>
        <v>0</v>
      </c>
      <c r="N6" s="28">
        <f t="shared" si="6"/>
        <v>0</v>
      </c>
      <c r="O6" s="28">
        <f t="shared" si="6"/>
        <v>0</v>
      </c>
      <c r="P6" s="55">
        <f t="shared" si="6"/>
        <v>0</v>
      </c>
      <c r="Q6" s="301">
        <f t="shared" ref="Q6" si="7">Q7+Q8</f>
        <v>0</v>
      </c>
      <c r="S6" s="24" t="s">
        <v>7</v>
      </c>
      <c r="T6" s="25">
        <f t="shared" ref="T6:Y6" si="8">T7+T8</f>
        <v>4125684.1419600002</v>
      </c>
      <c r="U6" s="26">
        <f t="shared" si="8"/>
        <v>4624015.6641897177</v>
      </c>
      <c r="V6" s="27">
        <f t="shared" si="8"/>
        <v>4730250</v>
      </c>
      <c r="W6" s="28">
        <f t="shared" si="8"/>
        <v>5100752</v>
      </c>
      <c r="X6" s="28">
        <f t="shared" si="8"/>
        <v>5342575</v>
      </c>
      <c r="Y6" s="55">
        <f t="shared" si="8"/>
        <v>5609769</v>
      </c>
      <c r="Z6" s="301">
        <f t="shared" ref="Z6" si="9">Z7+Z8</f>
        <v>5918695</v>
      </c>
      <c r="AA6" s="23"/>
      <c r="AB6" s="23"/>
      <c r="AC6" s="23"/>
      <c r="AD6" s="23"/>
      <c r="AE6" s="23"/>
      <c r="AF6" s="23"/>
      <c r="AG6" s="23"/>
      <c r="AH6" s="23"/>
      <c r="AI6" s="23"/>
    </row>
    <row r="7" spans="1:36" ht="13.5" customHeight="1" x14ac:dyDescent="0.25">
      <c r="A7" s="29" t="s">
        <v>8</v>
      </c>
      <c r="B7" s="30">
        <v>3967510.5436400003</v>
      </c>
      <c r="C7" s="31">
        <v>4435812.6161412867</v>
      </c>
      <c r="D7" s="32">
        <v>4527450</v>
      </c>
      <c r="E7" s="33">
        <v>4889928</v>
      </c>
      <c r="F7" s="34">
        <v>5121530</v>
      </c>
      <c r="G7" s="33">
        <v>5380375</v>
      </c>
      <c r="H7" s="340">
        <v>5676488</v>
      </c>
      <c r="I7" s="285"/>
      <c r="J7" s="29" t="s">
        <v>8</v>
      </c>
      <c r="K7" s="25"/>
      <c r="L7" s="26"/>
      <c r="M7" s="27"/>
      <c r="N7" s="28"/>
      <c r="O7" s="28"/>
      <c r="P7" s="55"/>
      <c r="Q7" s="301"/>
      <c r="S7" s="29" t="s">
        <v>8</v>
      </c>
      <c r="T7" s="30">
        <f t="shared" ref="T7:Z12" si="10">+B7-K7</f>
        <v>3967510.5436400003</v>
      </c>
      <c r="U7" s="31">
        <f t="shared" si="10"/>
        <v>4435812.6161412867</v>
      </c>
      <c r="V7" s="32">
        <f t="shared" si="10"/>
        <v>4527450</v>
      </c>
      <c r="W7" s="33">
        <f t="shared" si="10"/>
        <v>4889928</v>
      </c>
      <c r="X7" s="34">
        <f t="shared" si="10"/>
        <v>5121530</v>
      </c>
      <c r="Y7" s="33">
        <f t="shared" si="10"/>
        <v>5380375</v>
      </c>
      <c r="Z7" s="340">
        <f t="shared" si="10"/>
        <v>5676488</v>
      </c>
      <c r="AA7" s="23"/>
      <c r="AB7" s="23"/>
      <c r="AC7" s="23"/>
      <c r="AD7" s="23"/>
      <c r="AE7" s="23"/>
      <c r="AF7" s="23"/>
      <c r="AG7" s="23"/>
      <c r="AH7" s="23"/>
      <c r="AI7" s="23"/>
    </row>
    <row r="8" spans="1:36" ht="13.5" customHeight="1" x14ac:dyDescent="0.25">
      <c r="A8" s="29" t="s">
        <v>9</v>
      </c>
      <c r="B8" s="30">
        <v>158173.59831999996</v>
      </c>
      <c r="C8" s="31">
        <v>188203.04804843114</v>
      </c>
      <c r="D8" s="32">
        <v>202800</v>
      </c>
      <c r="E8" s="33">
        <v>210824</v>
      </c>
      <c r="F8" s="34">
        <v>221045</v>
      </c>
      <c r="G8" s="33">
        <v>229394</v>
      </c>
      <c r="H8" s="340">
        <v>242207</v>
      </c>
      <c r="I8" s="285"/>
      <c r="J8" s="29" t="s">
        <v>9</v>
      </c>
      <c r="K8" s="25"/>
      <c r="L8" s="26"/>
      <c r="M8" s="27"/>
      <c r="N8" s="28"/>
      <c r="O8" s="28"/>
      <c r="P8" s="55"/>
      <c r="Q8" s="301"/>
      <c r="S8" s="29" t="s">
        <v>9</v>
      </c>
      <c r="T8" s="30">
        <f t="shared" si="10"/>
        <v>158173.59831999996</v>
      </c>
      <c r="U8" s="31">
        <f t="shared" si="10"/>
        <v>188203.04804843114</v>
      </c>
      <c r="V8" s="32">
        <f t="shared" si="10"/>
        <v>202800</v>
      </c>
      <c r="W8" s="33">
        <f t="shared" si="10"/>
        <v>210824</v>
      </c>
      <c r="X8" s="34">
        <f t="shared" si="10"/>
        <v>221045</v>
      </c>
      <c r="Y8" s="33">
        <f t="shared" si="10"/>
        <v>229394</v>
      </c>
      <c r="Z8" s="340">
        <f t="shared" si="10"/>
        <v>242207</v>
      </c>
      <c r="AA8" s="23"/>
      <c r="AB8" s="23"/>
      <c r="AC8" s="23"/>
      <c r="AD8" s="23"/>
      <c r="AE8" s="23"/>
      <c r="AF8" s="23"/>
      <c r="AG8" s="23"/>
      <c r="AH8" s="23"/>
      <c r="AI8" s="23"/>
    </row>
    <row r="9" spans="1:36" ht="13.5" customHeight="1" x14ac:dyDescent="0.25">
      <c r="A9" s="36" t="s">
        <v>10</v>
      </c>
      <c r="B9" s="30">
        <f>+B6-B10-B11</f>
        <v>524915.69833999989</v>
      </c>
      <c r="C9" s="31">
        <f t="shared" ref="C9:H9" si="11">+C6-C10-C11</f>
        <v>1101763.9406016346</v>
      </c>
      <c r="D9" s="32">
        <f t="shared" si="11"/>
        <v>1223158</v>
      </c>
      <c r="E9" s="33">
        <f t="shared" si="11"/>
        <v>1083678</v>
      </c>
      <c r="F9" s="34">
        <f t="shared" si="11"/>
        <v>938488</v>
      </c>
      <c r="G9" s="33">
        <f t="shared" si="11"/>
        <v>988596</v>
      </c>
      <c r="H9" s="340">
        <f t="shared" si="11"/>
        <v>1007394</v>
      </c>
      <c r="I9" s="285"/>
      <c r="J9" s="36" t="s">
        <v>10</v>
      </c>
      <c r="K9" s="25"/>
      <c r="L9" s="26"/>
      <c r="M9" s="27"/>
      <c r="N9" s="28"/>
      <c r="O9" s="28"/>
      <c r="P9" s="55"/>
      <c r="Q9" s="301"/>
      <c r="S9" s="36" t="s">
        <v>10</v>
      </c>
      <c r="T9" s="30">
        <f t="shared" si="10"/>
        <v>524915.69833999989</v>
      </c>
      <c r="U9" s="31">
        <f t="shared" si="10"/>
        <v>1101763.9406016346</v>
      </c>
      <c r="V9" s="32">
        <f t="shared" si="10"/>
        <v>1223158</v>
      </c>
      <c r="W9" s="33">
        <f t="shared" si="10"/>
        <v>1083678</v>
      </c>
      <c r="X9" s="34">
        <f t="shared" si="10"/>
        <v>938488</v>
      </c>
      <c r="Y9" s="33">
        <f t="shared" si="10"/>
        <v>988596</v>
      </c>
      <c r="Z9" s="340">
        <f t="shared" si="10"/>
        <v>1007394</v>
      </c>
      <c r="AA9" s="23"/>
      <c r="AB9" s="23"/>
      <c r="AC9" s="23"/>
      <c r="AD9" s="23"/>
      <c r="AE9" s="23"/>
      <c r="AF9" s="23"/>
      <c r="AG9" s="23"/>
      <c r="AH9" s="23"/>
      <c r="AI9" s="23"/>
    </row>
    <row r="10" spans="1:36" ht="13.5" customHeight="1" x14ac:dyDescent="0.25">
      <c r="A10" s="36" t="s">
        <v>11</v>
      </c>
      <c r="B10" s="30">
        <v>2520537.9274300002</v>
      </c>
      <c r="C10" s="31">
        <v>2465576.2092096582</v>
      </c>
      <c r="D10" s="32">
        <v>2454964</v>
      </c>
      <c r="E10" s="33">
        <v>2811952</v>
      </c>
      <c r="F10" s="34">
        <v>3082861</v>
      </c>
      <c r="G10" s="33">
        <v>3234821</v>
      </c>
      <c r="H10" s="340">
        <v>3437911</v>
      </c>
      <c r="I10" s="285"/>
      <c r="J10" s="36" t="s">
        <v>11</v>
      </c>
      <c r="K10" s="25"/>
      <c r="L10" s="26"/>
      <c r="M10" s="27"/>
      <c r="N10" s="28"/>
      <c r="O10" s="28"/>
      <c r="P10" s="55"/>
      <c r="Q10" s="301"/>
      <c r="S10" s="36" t="s">
        <v>11</v>
      </c>
      <c r="T10" s="30">
        <f t="shared" si="10"/>
        <v>2520537.9274300002</v>
      </c>
      <c r="U10" s="31">
        <f t="shared" si="10"/>
        <v>2465576.2092096582</v>
      </c>
      <c r="V10" s="32">
        <f t="shared" si="10"/>
        <v>2454964</v>
      </c>
      <c r="W10" s="33">
        <f t="shared" si="10"/>
        <v>2811952</v>
      </c>
      <c r="X10" s="34">
        <f t="shared" si="10"/>
        <v>3082861</v>
      </c>
      <c r="Y10" s="33">
        <f t="shared" si="10"/>
        <v>3234821</v>
      </c>
      <c r="Z10" s="340">
        <f t="shared" si="10"/>
        <v>3437911</v>
      </c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13.5" customHeight="1" x14ac:dyDescent="0.25">
      <c r="A11" s="36" t="s">
        <v>12</v>
      </c>
      <c r="B11" s="30">
        <v>1080230.5161900001</v>
      </c>
      <c r="C11" s="31">
        <v>1056675.514378425</v>
      </c>
      <c r="D11" s="32">
        <v>1052128</v>
      </c>
      <c r="E11" s="33">
        <v>1205122</v>
      </c>
      <c r="F11" s="34">
        <v>1321226</v>
      </c>
      <c r="G11" s="33">
        <v>1386352</v>
      </c>
      <c r="H11" s="340">
        <v>1473390</v>
      </c>
      <c r="I11" s="285"/>
      <c r="J11" s="36" t="s">
        <v>12</v>
      </c>
      <c r="K11" s="25"/>
      <c r="L11" s="26"/>
      <c r="M11" s="27"/>
      <c r="N11" s="28"/>
      <c r="O11" s="28"/>
      <c r="P11" s="55"/>
      <c r="Q11" s="301"/>
      <c r="S11" s="36" t="s">
        <v>12</v>
      </c>
      <c r="T11" s="30">
        <f t="shared" si="10"/>
        <v>1080230.5161900001</v>
      </c>
      <c r="U11" s="31">
        <f t="shared" si="10"/>
        <v>1056675.514378425</v>
      </c>
      <c r="V11" s="32">
        <f t="shared" si="10"/>
        <v>1052128</v>
      </c>
      <c r="W11" s="33">
        <f t="shared" si="10"/>
        <v>1205122</v>
      </c>
      <c r="X11" s="34">
        <f t="shared" si="10"/>
        <v>1321226</v>
      </c>
      <c r="Y11" s="33">
        <f t="shared" si="10"/>
        <v>1386352</v>
      </c>
      <c r="Z11" s="340">
        <f t="shared" si="10"/>
        <v>1473390</v>
      </c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6" ht="13.5" customHeight="1" x14ac:dyDescent="0.25">
      <c r="A12" s="24" t="s">
        <v>13</v>
      </c>
      <c r="B12" s="37">
        <v>3918696.6663099998</v>
      </c>
      <c r="C12" s="31">
        <v>4263247.4600599995</v>
      </c>
      <c r="D12" s="32">
        <v>4618356</v>
      </c>
      <c r="E12" s="33">
        <v>4933003</v>
      </c>
      <c r="F12" s="34">
        <v>5155697</v>
      </c>
      <c r="G12" s="33">
        <v>5344963</v>
      </c>
      <c r="H12" s="340">
        <v>5563914</v>
      </c>
      <c r="I12" s="285"/>
      <c r="J12" s="24" t="s">
        <v>14</v>
      </c>
      <c r="K12" s="25"/>
      <c r="L12" s="26"/>
      <c r="M12" s="27"/>
      <c r="N12" s="28"/>
      <c r="O12" s="28"/>
      <c r="P12" s="55"/>
      <c r="Q12" s="301"/>
      <c r="S12" s="24" t="s">
        <v>14</v>
      </c>
      <c r="T12" s="30">
        <f t="shared" si="10"/>
        <v>3918696.6663099998</v>
      </c>
      <c r="U12" s="31">
        <f t="shared" si="10"/>
        <v>4263247.4600599995</v>
      </c>
      <c r="V12" s="32">
        <f t="shared" si="10"/>
        <v>4618356</v>
      </c>
      <c r="W12" s="33">
        <f t="shared" si="10"/>
        <v>4933003</v>
      </c>
      <c r="X12" s="34">
        <f t="shared" si="10"/>
        <v>5155697</v>
      </c>
      <c r="Y12" s="33">
        <f t="shared" si="10"/>
        <v>5344963</v>
      </c>
      <c r="Z12" s="340">
        <f t="shared" si="10"/>
        <v>5563914</v>
      </c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6" ht="13.5" customHeight="1" x14ac:dyDescent="0.25">
      <c r="A13" s="36" t="s">
        <v>10</v>
      </c>
      <c r="B13" s="37">
        <f>+B12-B14-B15</f>
        <v>3918696.6663099998</v>
      </c>
      <c r="C13" s="31">
        <f t="shared" ref="C13:H13" si="12">+C12-C14-C15</f>
        <v>3937449.4600599995</v>
      </c>
      <c r="D13" s="286">
        <f t="shared" si="12"/>
        <v>4280433</v>
      </c>
      <c r="E13" s="287">
        <f t="shared" si="12"/>
        <v>4933003</v>
      </c>
      <c r="F13" s="34">
        <f t="shared" si="12"/>
        <v>5155697</v>
      </c>
      <c r="G13" s="33">
        <f t="shared" si="12"/>
        <v>5344963</v>
      </c>
      <c r="H13" s="340">
        <f t="shared" si="12"/>
        <v>5563914</v>
      </c>
      <c r="I13" s="285"/>
      <c r="J13" s="24" t="s">
        <v>10</v>
      </c>
      <c r="K13" s="25"/>
      <c r="L13" s="26"/>
      <c r="M13" s="27"/>
      <c r="N13" s="28"/>
      <c r="O13" s="28"/>
      <c r="P13" s="55"/>
      <c r="Q13" s="301"/>
      <c r="S13" s="36" t="s">
        <v>10</v>
      </c>
      <c r="T13" s="30">
        <f t="shared" ref="T13:T15" si="13">+B13-K13</f>
        <v>3918696.6663099998</v>
      </c>
      <c r="U13" s="31">
        <f t="shared" ref="U13:U15" si="14">+C13-L13</f>
        <v>3937449.4600599995</v>
      </c>
      <c r="V13" s="32">
        <f t="shared" ref="V13:V15" si="15">+D13-M13</f>
        <v>4280433</v>
      </c>
      <c r="W13" s="33">
        <f t="shared" ref="W13:W15" si="16">+E13-N13</f>
        <v>4933003</v>
      </c>
      <c r="X13" s="34">
        <f t="shared" ref="X13:X15" si="17">+F13-O13</f>
        <v>5155697</v>
      </c>
      <c r="Y13" s="33">
        <f t="shared" ref="Y13:Z15" si="18">+G13-P13</f>
        <v>5344963</v>
      </c>
      <c r="Z13" s="340">
        <f t="shared" si="18"/>
        <v>5563914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6" ht="13.5" customHeight="1" x14ac:dyDescent="0.25">
      <c r="A14" s="36" t="s">
        <v>11</v>
      </c>
      <c r="B14" s="37">
        <v>0</v>
      </c>
      <c r="C14" s="31">
        <v>228059</v>
      </c>
      <c r="D14" s="286">
        <v>236546</v>
      </c>
      <c r="E14" s="287">
        <v>0</v>
      </c>
      <c r="F14" s="34">
        <v>0</v>
      </c>
      <c r="G14" s="33">
        <v>0</v>
      </c>
      <c r="H14" s="340">
        <v>0</v>
      </c>
      <c r="I14" s="285"/>
      <c r="J14" s="24" t="s">
        <v>11</v>
      </c>
      <c r="K14" s="25"/>
      <c r="L14" s="26"/>
      <c r="M14" s="27"/>
      <c r="N14" s="28"/>
      <c r="O14" s="28"/>
      <c r="P14" s="55"/>
      <c r="Q14" s="301"/>
      <c r="S14" s="36" t="s">
        <v>11</v>
      </c>
      <c r="T14" s="30">
        <f t="shared" si="13"/>
        <v>0</v>
      </c>
      <c r="U14" s="31">
        <f t="shared" si="14"/>
        <v>228059</v>
      </c>
      <c r="V14" s="32">
        <f t="shared" si="15"/>
        <v>236546</v>
      </c>
      <c r="W14" s="33">
        <f t="shared" si="16"/>
        <v>0</v>
      </c>
      <c r="X14" s="34">
        <f t="shared" si="17"/>
        <v>0</v>
      </c>
      <c r="Y14" s="33">
        <f t="shared" si="18"/>
        <v>0</v>
      </c>
      <c r="Z14" s="340">
        <f t="shared" si="18"/>
        <v>0</v>
      </c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6" ht="13.5" customHeight="1" x14ac:dyDescent="0.25">
      <c r="A15" s="36" t="s">
        <v>12</v>
      </c>
      <c r="B15" s="37">
        <v>0</v>
      </c>
      <c r="C15" s="31">
        <v>97739</v>
      </c>
      <c r="D15" s="286">
        <v>101377</v>
      </c>
      <c r="E15" s="287">
        <v>0</v>
      </c>
      <c r="F15" s="34">
        <v>0</v>
      </c>
      <c r="G15" s="33">
        <v>0</v>
      </c>
      <c r="H15" s="340">
        <v>0</v>
      </c>
      <c r="I15" s="285"/>
      <c r="J15" s="24" t="s">
        <v>12</v>
      </c>
      <c r="K15" s="25"/>
      <c r="L15" s="26"/>
      <c r="M15" s="27"/>
      <c r="N15" s="28"/>
      <c r="O15" s="28"/>
      <c r="P15" s="55"/>
      <c r="Q15" s="301"/>
      <c r="S15" s="36" t="s">
        <v>12</v>
      </c>
      <c r="T15" s="30">
        <f t="shared" si="13"/>
        <v>0</v>
      </c>
      <c r="U15" s="31">
        <f t="shared" si="14"/>
        <v>97739</v>
      </c>
      <c r="V15" s="32">
        <f t="shared" si="15"/>
        <v>101377</v>
      </c>
      <c r="W15" s="33">
        <f t="shared" si="16"/>
        <v>0</v>
      </c>
      <c r="X15" s="34">
        <f t="shared" si="17"/>
        <v>0</v>
      </c>
      <c r="Y15" s="33">
        <f t="shared" si="18"/>
        <v>0</v>
      </c>
      <c r="Z15" s="340">
        <f t="shared" si="18"/>
        <v>0</v>
      </c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ht="13.5" customHeight="1" x14ac:dyDescent="0.25">
      <c r="A16" s="24" t="s">
        <v>15</v>
      </c>
      <c r="B16" s="38">
        <v>314764.14714999998</v>
      </c>
      <c r="C16" s="26">
        <v>430574.33160999999</v>
      </c>
      <c r="D16" s="39">
        <v>469988</v>
      </c>
      <c r="E16" s="40">
        <v>479447</v>
      </c>
      <c r="F16" s="28">
        <v>482595</v>
      </c>
      <c r="G16" s="55">
        <v>538760</v>
      </c>
      <c r="H16" s="301">
        <v>563468</v>
      </c>
      <c r="I16" s="285"/>
      <c r="J16" s="24" t="s">
        <v>15</v>
      </c>
      <c r="K16" s="25"/>
      <c r="L16" s="26"/>
      <c r="M16" s="27"/>
      <c r="N16" s="28"/>
      <c r="O16" s="28"/>
      <c r="P16" s="55"/>
      <c r="Q16" s="301"/>
      <c r="S16" s="24" t="s">
        <v>15</v>
      </c>
      <c r="T16" s="30">
        <f t="shared" ref="T16:Z16" si="19">+B16-K16</f>
        <v>314764.14714999998</v>
      </c>
      <c r="U16" s="31">
        <f t="shared" si="19"/>
        <v>430574.33160999999</v>
      </c>
      <c r="V16" s="32">
        <f t="shared" si="19"/>
        <v>469988</v>
      </c>
      <c r="W16" s="33">
        <f t="shared" si="19"/>
        <v>479447</v>
      </c>
      <c r="X16" s="34">
        <f t="shared" si="19"/>
        <v>482595</v>
      </c>
      <c r="Y16" s="33">
        <f t="shared" si="19"/>
        <v>538760</v>
      </c>
      <c r="Z16" s="340">
        <f t="shared" si="19"/>
        <v>563468</v>
      </c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3.5" customHeight="1" x14ac:dyDescent="0.25">
      <c r="A17" s="41" t="s">
        <v>16</v>
      </c>
      <c r="B17" s="42">
        <f t="shared" ref="B17:H17" si="20">B18+B19</f>
        <v>10971856.990050003</v>
      </c>
      <c r="C17" s="43">
        <f t="shared" si="20"/>
        <v>12399810.186149999</v>
      </c>
      <c r="D17" s="44">
        <f t="shared" si="20"/>
        <v>12696963</v>
      </c>
      <c r="E17" s="45">
        <f t="shared" si="20"/>
        <v>13468089</v>
      </c>
      <c r="F17" s="45">
        <f t="shared" si="20"/>
        <v>13722470</v>
      </c>
      <c r="G17" s="291">
        <f t="shared" si="20"/>
        <v>13818795</v>
      </c>
      <c r="H17" s="302">
        <f t="shared" si="20"/>
        <v>14306165</v>
      </c>
      <c r="I17" s="285"/>
      <c r="J17" s="41" t="s">
        <v>16</v>
      </c>
      <c r="K17" s="42">
        <f t="shared" ref="K17:P17" si="21">K18+K19</f>
        <v>0</v>
      </c>
      <c r="L17" s="43">
        <f t="shared" si="21"/>
        <v>0</v>
      </c>
      <c r="M17" s="44">
        <f t="shared" si="21"/>
        <v>2500</v>
      </c>
      <c r="N17" s="45">
        <f t="shared" si="21"/>
        <v>2500</v>
      </c>
      <c r="O17" s="45">
        <f t="shared" si="21"/>
        <v>2500</v>
      </c>
      <c r="P17" s="291">
        <f t="shared" si="21"/>
        <v>2500</v>
      </c>
      <c r="Q17" s="302">
        <f t="shared" ref="Q17" si="22">Q18+Q19</f>
        <v>2500</v>
      </c>
      <c r="S17" s="41" t="s">
        <v>16</v>
      </c>
      <c r="T17" s="42">
        <f t="shared" ref="T17:Y17" si="23">T18+T19</f>
        <v>10971856.990050003</v>
      </c>
      <c r="U17" s="43">
        <f t="shared" si="23"/>
        <v>12399810.186149999</v>
      </c>
      <c r="V17" s="44">
        <f t="shared" si="23"/>
        <v>12694463</v>
      </c>
      <c r="W17" s="45">
        <f t="shared" si="23"/>
        <v>13465589</v>
      </c>
      <c r="X17" s="45">
        <f t="shared" si="23"/>
        <v>13719970</v>
      </c>
      <c r="Y17" s="291">
        <f t="shared" si="23"/>
        <v>13816295</v>
      </c>
      <c r="Z17" s="302">
        <f t="shared" ref="Z17" si="24">Z18+Z19</f>
        <v>14303665</v>
      </c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3.5" customHeight="1" x14ac:dyDescent="0.25">
      <c r="A18" s="24" t="s">
        <v>17</v>
      </c>
      <c r="B18" s="38">
        <v>8440843.1460500024</v>
      </c>
      <c r="C18" s="26">
        <v>9799763.4812499993</v>
      </c>
      <c r="D18" s="39">
        <v>9961846</v>
      </c>
      <c r="E18" s="40">
        <v>10605392</v>
      </c>
      <c r="F18" s="28">
        <v>10832667</v>
      </c>
      <c r="G18" s="55">
        <v>10904227</v>
      </c>
      <c r="H18" s="301">
        <v>11355487</v>
      </c>
      <c r="I18" s="285"/>
      <c r="J18" s="24" t="s">
        <v>17</v>
      </c>
      <c r="K18" s="25"/>
      <c r="L18" s="26"/>
      <c r="M18" s="27">
        <v>2500</v>
      </c>
      <c r="N18" s="28">
        <v>2500</v>
      </c>
      <c r="O18" s="28">
        <v>2500</v>
      </c>
      <c r="P18" s="55">
        <v>2500</v>
      </c>
      <c r="Q18" s="301">
        <v>2500</v>
      </c>
      <c r="S18" s="24" t="s">
        <v>17</v>
      </c>
      <c r="T18" s="25">
        <f t="shared" ref="T18:Z18" si="25">+B18-K18</f>
        <v>8440843.1460500024</v>
      </c>
      <c r="U18" s="26">
        <f t="shared" si="25"/>
        <v>9799763.4812499993</v>
      </c>
      <c r="V18" s="32">
        <f t="shared" si="25"/>
        <v>9959346</v>
      </c>
      <c r="W18" s="33">
        <f t="shared" si="25"/>
        <v>10602892</v>
      </c>
      <c r="X18" s="28">
        <f t="shared" si="25"/>
        <v>10830167</v>
      </c>
      <c r="Y18" s="55">
        <f t="shared" si="25"/>
        <v>10901727</v>
      </c>
      <c r="Z18" s="301">
        <f t="shared" si="25"/>
        <v>11352987</v>
      </c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3.5" customHeight="1" x14ac:dyDescent="0.25">
      <c r="A19" s="24" t="s">
        <v>18</v>
      </c>
      <c r="B19" s="25">
        <f t="shared" ref="B19:G19" si="26">SUM(B20:B27)</f>
        <v>2531013.8439999996</v>
      </c>
      <c r="C19" s="26">
        <f t="shared" si="26"/>
        <v>2600046.7049000002</v>
      </c>
      <c r="D19" s="32">
        <f t="shared" si="26"/>
        <v>2735117</v>
      </c>
      <c r="E19" s="33">
        <f t="shared" si="26"/>
        <v>2862697</v>
      </c>
      <c r="F19" s="28">
        <f t="shared" si="26"/>
        <v>2889803</v>
      </c>
      <c r="G19" s="55">
        <f t="shared" si="26"/>
        <v>2914568</v>
      </c>
      <c r="H19" s="301">
        <f t="shared" ref="H19" si="27">SUM(H20:H27)</f>
        <v>2950678</v>
      </c>
      <c r="I19" s="285"/>
      <c r="J19" s="24" t="s">
        <v>18</v>
      </c>
      <c r="K19" s="25"/>
      <c r="L19" s="26"/>
      <c r="M19" s="32">
        <f t="shared" ref="M19:P19" si="28">SUM(M20:M27)</f>
        <v>0</v>
      </c>
      <c r="N19" s="33">
        <f t="shared" si="28"/>
        <v>0</v>
      </c>
      <c r="O19" s="47">
        <f t="shared" si="28"/>
        <v>0</v>
      </c>
      <c r="P19" s="330">
        <f t="shared" si="28"/>
        <v>0</v>
      </c>
      <c r="Q19" s="328">
        <f t="shared" ref="Q19" si="29">SUM(Q20:Q27)</f>
        <v>0</v>
      </c>
      <c r="S19" s="24" t="s">
        <v>18</v>
      </c>
      <c r="T19" s="25">
        <f t="shared" ref="T19:Y19" si="30">SUM(T20:T27)</f>
        <v>2531013.8439999996</v>
      </c>
      <c r="U19" s="26">
        <f t="shared" si="30"/>
        <v>2600046.7049000002</v>
      </c>
      <c r="V19" s="32">
        <f t="shared" si="30"/>
        <v>2735117</v>
      </c>
      <c r="W19" s="33">
        <f t="shared" si="30"/>
        <v>2862697</v>
      </c>
      <c r="X19" s="28">
        <f t="shared" si="30"/>
        <v>2889803</v>
      </c>
      <c r="Y19" s="55">
        <f t="shared" si="30"/>
        <v>2914568</v>
      </c>
      <c r="Z19" s="301">
        <f t="shared" ref="Z19" si="31">SUM(Z20:Z27)</f>
        <v>2950678</v>
      </c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3.5" customHeight="1" x14ac:dyDescent="0.25">
      <c r="A20" s="29" t="s">
        <v>19</v>
      </c>
      <c r="B20" s="38">
        <v>1294143.4468799999</v>
      </c>
      <c r="C20" s="26">
        <v>1315052.5247499999</v>
      </c>
      <c r="D20" s="39">
        <v>1338097</v>
      </c>
      <c r="E20" s="40">
        <v>1376345</v>
      </c>
      <c r="F20" s="28">
        <v>1404173</v>
      </c>
      <c r="G20" s="55">
        <v>1424384</v>
      </c>
      <c r="H20" s="301">
        <v>1451624</v>
      </c>
      <c r="I20" s="285"/>
      <c r="J20" s="29" t="s">
        <v>19</v>
      </c>
      <c r="K20" s="25"/>
      <c r="L20" s="26"/>
      <c r="M20" s="27"/>
      <c r="N20" s="28"/>
      <c r="O20" s="28"/>
      <c r="P20" s="55"/>
      <c r="Q20" s="301"/>
      <c r="S20" s="29" t="s">
        <v>19</v>
      </c>
      <c r="T20" s="37">
        <f t="shared" ref="T20:Z27" si="32">+B20-K20</f>
        <v>1294143.4468799999</v>
      </c>
      <c r="U20" s="49">
        <f t="shared" si="32"/>
        <v>1315052.5247499999</v>
      </c>
      <c r="V20" s="32">
        <f t="shared" si="32"/>
        <v>1338097</v>
      </c>
      <c r="W20" s="33">
        <f t="shared" si="32"/>
        <v>1376345</v>
      </c>
      <c r="X20" s="28">
        <f t="shared" si="32"/>
        <v>1404173</v>
      </c>
      <c r="Y20" s="55">
        <f t="shared" si="32"/>
        <v>1424384</v>
      </c>
      <c r="Z20" s="301">
        <f t="shared" si="32"/>
        <v>1451624</v>
      </c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3.5" customHeight="1" x14ac:dyDescent="0.25">
      <c r="A21" s="29" t="s">
        <v>20</v>
      </c>
      <c r="B21" s="38">
        <v>237907.41753999997</v>
      </c>
      <c r="C21" s="26">
        <v>256028.68348000001</v>
      </c>
      <c r="D21" s="39">
        <v>281987</v>
      </c>
      <c r="E21" s="40">
        <v>310060</v>
      </c>
      <c r="F21" s="28">
        <v>311078</v>
      </c>
      <c r="G21" s="55">
        <v>311681</v>
      </c>
      <c r="H21" s="301">
        <v>312616</v>
      </c>
      <c r="I21" s="285"/>
      <c r="J21" s="29" t="s">
        <v>20</v>
      </c>
      <c r="K21" s="25"/>
      <c r="L21" s="26"/>
      <c r="M21" s="27"/>
      <c r="N21" s="28"/>
      <c r="O21" s="28"/>
      <c r="P21" s="55"/>
      <c r="Q21" s="301"/>
      <c r="S21" s="29" t="s">
        <v>20</v>
      </c>
      <c r="T21" s="37">
        <f t="shared" si="32"/>
        <v>237907.41753999997</v>
      </c>
      <c r="U21" s="49">
        <f t="shared" si="32"/>
        <v>256028.68348000001</v>
      </c>
      <c r="V21" s="32">
        <f t="shared" si="32"/>
        <v>281987</v>
      </c>
      <c r="W21" s="33">
        <f t="shared" si="32"/>
        <v>310060</v>
      </c>
      <c r="X21" s="28">
        <f t="shared" si="32"/>
        <v>311078</v>
      </c>
      <c r="Y21" s="55">
        <f t="shared" si="32"/>
        <v>311681</v>
      </c>
      <c r="Z21" s="301">
        <f t="shared" si="32"/>
        <v>312616</v>
      </c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3.5" customHeight="1" x14ac:dyDescent="0.25">
      <c r="A22" s="29" t="s">
        <v>21</v>
      </c>
      <c r="B22" s="38">
        <v>56343.800469999995</v>
      </c>
      <c r="C22" s="26">
        <v>52897.642440000011</v>
      </c>
      <c r="D22" s="39">
        <v>53901</v>
      </c>
      <c r="E22" s="40">
        <v>54212</v>
      </c>
      <c r="F22" s="28">
        <v>54342</v>
      </c>
      <c r="G22" s="55">
        <v>54354</v>
      </c>
      <c r="H22" s="301">
        <v>54441</v>
      </c>
      <c r="I22" s="285"/>
      <c r="J22" s="29" t="s">
        <v>21</v>
      </c>
      <c r="K22" s="25"/>
      <c r="L22" s="26"/>
      <c r="M22" s="27"/>
      <c r="N22" s="28"/>
      <c r="O22" s="28"/>
      <c r="P22" s="55"/>
      <c r="Q22" s="301"/>
      <c r="S22" s="29" t="s">
        <v>21</v>
      </c>
      <c r="T22" s="37">
        <f t="shared" si="32"/>
        <v>56343.800469999995</v>
      </c>
      <c r="U22" s="49">
        <f t="shared" si="32"/>
        <v>52897.642440000011</v>
      </c>
      <c r="V22" s="32">
        <f t="shared" si="32"/>
        <v>53901</v>
      </c>
      <c r="W22" s="33">
        <f t="shared" si="32"/>
        <v>54212</v>
      </c>
      <c r="X22" s="28">
        <f t="shared" si="32"/>
        <v>54342</v>
      </c>
      <c r="Y22" s="55">
        <f t="shared" si="32"/>
        <v>54354</v>
      </c>
      <c r="Z22" s="301">
        <f t="shared" si="32"/>
        <v>54441</v>
      </c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3.5" customHeight="1" x14ac:dyDescent="0.25">
      <c r="A23" s="29" t="s">
        <v>22</v>
      </c>
      <c r="B23" s="38">
        <v>5219.6114199999993</v>
      </c>
      <c r="C23" s="26">
        <v>5068.7261299999991</v>
      </c>
      <c r="D23" s="39">
        <v>5152</v>
      </c>
      <c r="E23" s="40">
        <v>5167</v>
      </c>
      <c r="F23" s="28">
        <v>5166</v>
      </c>
      <c r="G23" s="55">
        <v>5154</v>
      </c>
      <c r="H23" s="301">
        <v>5149</v>
      </c>
      <c r="I23" s="285"/>
      <c r="J23" s="29" t="s">
        <v>22</v>
      </c>
      <c r="K23" s="25"/>
      <c r="L23" s="26"/>
      <c r="M23" s="27"/>
      <c r="N23" s="28"/>
      <c r="O23" s="28"/>
      <c r="P23" s="55"/>
      <c r="Q23" s="301"/>
      <c r="S23" s="29" t="s">
        <v>22</v>
      </c>
      <c r="T23" s="37">
        <f t="shared" si="32"/>
        <v>5219.6114199999993</v>
      </c>
      <c r="U23" s="49">
        <f t="shared" si="32"/>
        <v>5068.7261299999991</v>
      </c>
      <c r="V23" s="32">
        <f t="shared" si="32"/>
        <v>5152</v>
      </c>
      <c r="W23" s="33">
        <f t="shared" si="32"/>
        <v>5167</v>
      </c>
      <c r="X23" s="28">
        <f t="shared" si="32"/>
        <v>5166</v>
      </c>
      <c r="Y23" s="55">
        <f t="shared" si="32"/>
        <v>5154</v>
      </c>
      <c r="Z23" s="301">
        <f t="shared" si="32"/>
        <v>5149</v>
      </c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3.5" customHeight="1" x14ac:dyDescent="0.25">
      <c r="A24" s="29" t="s">
        <v>23</v>
      </c>
      <c r="B24" s="38">
        <v>901197.60029999982</v>
      </c>
      <c r="C24" s="26">
        <v>936552.02467999991</v>
      </c>
      <c r="D24" s="39">
        <v>1020851</v>
      </c>
      <c r="E24" s="40">
        <v>1081082</v>
      </c>
      <c r="F24" s="28">
        <v>1078614</v>
      </c>
      <c r="G24" s="55">
        <v>1082033</v>
      </c>
      <c r="H24" s="301">
        <v>1089295</v>
      </c>
      <c r="I24" s="285"/>
      <c r="J24" s="29" t="s">
        <v>23</v>
      </c>
      <c r="K24" s="25"/>
      <c r="L24" s="26"/>
      <c r="M24" s="27"/>
      <c r="N24" s="28"/>
      <c r="O24" s="28"/>
      <c r="P24" s="55"/>
      <c r="Q24" s="301"/>
      <c r="S24" s="29" t="s">
        <v>23</v>
      </c>
      <c r="T24" s="37">
        <f t="shared" si="32"/>
        <v>901197.60029999982</v>
      </c>
      <c r="U24" s="49">
        <f t="shared" si="32"/>
        <v>936552.02467999991</v>
      </c>
      <c r="V24" s="32">
        <f t="shared" si="32"/>
        <v>1020851</v>
      </c>
      <c r="W24" s="33">
        <f t="shared" si="32"/>
        <v>1081082</v>
      </c>
      <c r="X24" s="28">
        <f t="shared" si="32"/>
        <v>1078614</v>
      </c>
      <c r="Y24" s="55">
        <f t="shared" si="32"/>
        <v>1082033</v>
      </c>
      <c r="Z24" s="301">
        <f t="shared" si="32"/>
        <v>1089295</v>
      </c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3.5" customHeight="1" x14ac:dyDescent="0.25">
      <c r="A25" s="29" t="s">
        <v>24</v>
      </c>
      <c r="B25" s="38">
        <v>11597.070300000001</v>
      </c>
      <c r="C25" s="26">
        <v>13138.471909999998</v>
      </c>
      <c r="D25" s="39">
        <v>13387</v>
      </c>
      <c r="E25" s="40">
        <v>13643</v>
      </c>
      <c r="F25" s="28">
        <v>13856</v>
      </c>
      <c r="G25" s="55">
        <v>14043</v>
      </c>
      <c r="H25" s="301">
        <v>14250</v>
      </c>
      <c r="I25" s="285"/>
      <c r="J25" s="29" t="s">
        <v>24</v>
      </c>
      <c r="K25" s="25"/>
      <c r="L25" s="26"/>
      <c r="M25" s="27"/>
      <c r="N25" s="28"/>
      <c r="O25" s="28"/>
      <c r="P25" s="55"/>
      <c r="Q25" s="301"/>
      <c r="S25" s="29" t="s">
        <v>24</v>
      </c>
      <c r="T25" s="37">
        <f t="shared" si="32"/>
        <v>11597.070300000001</v>
      </c>
      <c r="U25" s="49">
        <f t="shared" si="32"/>
        <v>13138.471909999998</v>
      </c>
      <c r="V25" s="32">
        <f t="shared" si="32"/>
        <v>13387</v>
      </c>
      <c r="W25" s="33">
        <f t="shared" si="32"/>
        <v>13643</v>
      </c>
      <c r="X25" s="28">
        <f t="shared" si="32"/>
        <v>13856</v>
      </c>
      <c r="Y25" s="55">
        <f t="shared" si="32"/>
        <v>14043</v>
      </c>
      <c r="Z25" s="301">
        <f t="shared" si="32"/>
        <v>14250</v>
      </c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25">
      <c r="A26" s="29" t="s">
        <v>25</v>
      </c>
      <c r="B26" s="38">
        <v>24343.003249999998</v>
      </c>
      <c r="C26" s="26">
        <v>21109.318210000005</v>
      </c>
      <c r="D26" s="39">
        <v>21568</v>
      </c>
      <c r="E26" s="40">
        <v>22037</v>
      </c>
      <c r="F26" s="28">
        <v>22442</v>
      </c>
      <c r="G26" s="55">
        <v>22804</v>
      </c>
      <c r="H26" s="301">
        <v>23203</v>
      </c>
      <c r="I26" s="285"/>
      <c r="J26" s="29" t="s">
        <v>25</v>
      </c>
      <c r="K26" s="25"/>
      <c r="L26" s="26"/>
      <c r="M26" s="27"/>
      <c r="N26" s="28"/>
      <c r="O26" s="28"/>
      <c r="P26" s="55"/>
      <c r="Q26" s="301"/>
      <c r="S26" s="29" t="s">
        <v>25</v>
      </c>
      <c r="T26" s="37">
        <f t="shared" si="32"/>
        <v>24343.003249999998</v>
      </c>
      <c r="U26" s="49">
        <f t="shared" si="32"/>
        <v>21109.318210000005</v>
      </c>
      <c r="V26" s="32">
        <f t="shared" si="32"/>
        <v>21568</v>
      </c>
      <c r="W26" s="33">
        <f t="shared" si="32"/>
        <v>22037</v>
      </c>
      <c r="X26" s="28">
        <f t="shared" si="32"/>
        <v>22442</v>
      </c>
      <c r="Y26" s="55">
        <f t="shared" si="32"/>
        <v>22804</v>
      </c>
      <c r="Z26" s="301">
        <f t="shared" si="32"/>
        <v>23203</v>
      </c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3.5" customHeight="1" x14ac:dyDescent="0.25">
      <c r="A27" s="29" t="s">
        <v>26</v>
      </c>
      <c r="B27" s="38">
        <v>261.89383999999995</v>
      </c>
      <c r="C27" s="26">
        <v>199.31329999999997</v>
      </c>
      <c r="D27" s="39">
        <v>174</v>
      </c>
      <c r="E27" s="40">
        <v>151</v>
      </c>
      <c r="F27" s="28">
        <v>132</v>
      </c>
      <c r="G27" s="55">
        <v>115</v>
      </c>
      <c r="H27" s="301">
        <v>100</v>
      </c>
      <c r="I27" s="285"/>
      <c r="J27" s="29" t="s">
        <v>26</v>
      </c>
      <c r="K27" s="25"/>
      <c r="L27" s="26"/>
      <c r="M27" s="27"/>
      <c r="N27" s="28"/>
      <c r="O27" s="28"/>
      <c r="P27" s="55"/>
      <c r="Q27" s="301"/>
      <c r="S27" s="29" t="s">
        <v>26</v>
      </c>
      <c r="T27" s="37">
        <f t="shared" si="32"/>
        <v>261.89383999999995</v>
      </c>
      <c r="U27" s="49">
        <f t="shared" si="32"/>
        <v>199.31329999999997</v>
      </c>
      <c r="V27" s="32">
        <f t="shared" si="32"/>
        <v>174</v>
      </c>
      <c r="W27" s="33">
        <f t="shared" si="32"/>
        <v>151</v>
      </c>
      <c r="X27" s="28">
        <f t="shared" si="32"/>
        <v>132</v>
      </c>
      <c r="Y27" s="55">
        <f t="shared" si="32"/>
        <v>115</v>
      </c>
      <c r="Z27" s="301">
        <f t="shared" si="32"/>
        <v>100</v>
      </c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25">
      <c r="A28" s="41" t="s">
        <v>27</v>
      </c>
      <c r="B28" s="42">
        <f t="shared" ref="B28:G28" si="33">SUM(B29:B32)</f>
        <v>39847.674830000004</v>
      </c>
      <c r="C28" s="43">
        <f t="shared" si="33"/>
        <v>37916.567119999992</v>
      </c>
      <c r="D28" s="44">
        <f t="shared" si="33"/>
        <v>35110</v>
      </c>
      <c r="E28" s="45">
        <f t="shared" si="33"/>
        <v>39376</v>
      </c>
      <c r="F28" s="45">
        <f t="shared" si="33"/>
        <v>41909</v>
      </c>
      <c r="G28" s="291">
        <f t="shared" si="33"/>
        <v>44402</v>
      </c>
      <c r="H28" s="302">
        <f t="shared" ref="H28" si="34">SUM(H29:H32)</f>
        <v>46892</v>
      </c>
      <c r="I28" s="285"/>
      <c r="J28" s="41" t="s">
        <v>27</v>
      </c>
      <c r="K28" s="42">
        <f t="shared" ref="K28:P28" si="35">SUM(K29:K32)</f>
        <v>0</v>
      </c>
      <c r="L28" s="43">
        <f t="shared" si="35"/>
        <v>0</v>
      </c>
      <c r="M28" s="44">
        <f t="shared" si="35"/>
        <v>0</v>
      </c>
      <c r="N28" s="45">
        <f t="shared" si="35"/>
        <v>0</v>
      </c>
      <c r="O28" s="45">
        <f t="shared" si="35"/>
        <v>0</v>
      </c>
      <c r="P28" s="291">
        <f t="shared" si="35"/>
        <v>0</v>
      </c>
      <c r="Q28" s="302">
        <f t="shared" ref="Q28" si="36">SUM(Q29:Q32)</f>
        <v>0</v>
      </c>
      <c r="S28" s="41" t="s">
        <v>27</v>
      </c>
      <c r="T28" s="42">
        <f t="shared" ref="T28:Y28" si="37">SUM(T29:T32)</f>
        <v>39847.674830000004</v>
      </c>
      <c r="U28" s="43">
        <f t="shared" si="37"/>
        <v>37916.567119999992</v>
      </c>
      <c r="V28" s="44">
        <f t="shared" si="37"/>
        <v>35110</v>
      </c>
      <c r="W28" s="45">
        <f t="shared" si="37"/>
        <v>39376</v>
      </c>
      <c r="X28" s="45">
        <f t="shared" si="37"/>
        <v>41909</v>
      </c>
      <c r="Y28" s="291">
        <f t="shared" si="37"/>
        <v>44402</v>
      </c>
      <c r="Z28" s="302">
        <f t="shared" ref="Z28" si="38">SUM(Z29:Z32)</f>
        <v>46892</v>
      </c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3.5" customHeight="1" x14ac:dyDescent="0.25">
      <c r="A29" s="24" t="s">
        <v>28</v>
      </c>
      <c r="B29" s="38">
        <v>21.53632</v>
      </c>
      <c r="C29" s="26">
        <v>12.173110000000001</v>
      </c>
      <c r="D29" s="39">
        <v>0</v>
      </c>
      <c r="E29" s="40">
        <v>0</v>
      </c>
      <c r="F29" s="28">
        <v>0</v>
      </c>
      <c r="G29" s="55">
        <v>0</v>
      </c>
      <c r="H29" s="301">
        <v>0</v>
      </c>
      <c r="I29" s="285"/>
      <c r="J29" s="24" t="s">
        <v>28</v>
      </c>
      <c r="K29" s="25"/>
      <c r="L29" s="26"/>
      <c r="M29" s="27"/>
      <c r="N29" s="28"/>
      <c r="O29" s="28"/>
      <c r="P29" s="55"/>
      <c r="Q29" s="301"/>
      <c r="S29" s="24" t="s">
        <v>28</v>
      </c>
      <c r="T29" s="25">
        <f t="shared" ref="T29:Z32" si="39">+B29-K29</f>
        <v>21.53632</v>
      </c>
      <c r="U29" s="49">
        <f t="shared" si="39"/>
        <v>12.173110000000001</v>
      </c>
      <c r="V29" s="32">
        <f t="shared" si="39"/>
        <v>0</v>
      </c>
      <c r="W29" s="33">
        <f t="shared" si="39"/>
        <v>0</v>
      </c>
      <c r="X29" s="28">
        <f t="shared" si="39"/>
        <v>0</v>
      </c>
      <c r="Y29" s="55">
        <f t="shared" si="39"/>
        <v>0</v>
      </c>
      <c r="Z29" s="301">
        <f t="shared" si="39"/>
        <v>0</v>
      </c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3.5" customHeight="1" x14ac:dyDescent="0.25">
      <c r="A30" s="24" t="s">
        <v>29</v>
      </c>
      <c r="B30" s="38">
        <v>7.4841899999999999</v>
      </c>
      <c r="C30" s="26">
        <v>0.29043000000000002</v>
      </c>
      <c r="D30" s="39">
        <v>0</v>
      </c>
      <c r="E30" s="40">
        <v>0</v>
      </c>
      <c r="F30" s="28">
        <v>0</v>
      </c>
      <c r="G30" s="55">
        <v>0</v>
      </c>
      <c r="H30" s="301">
        <v>0</v>
      </c>
      <c r="I30" s="285"/>
      <c r="J30" s="24" t="s">
        <v>29</v>
      </c>
      <c r="K30" s="25"/>
      <c r="L30" s="26"/>
      <c r="M30" s="27"/>
      <c r="N30" s="28"/>
      <c r="O30" s="28"/>
      <c r="P30" s="55"/>
      <c r="Q30" s="301"/>
      <c r="S30" s="24" t="s">
        <v>29</v>
      </c>
      <c r="T30" s="25">
        <f t="shared" si="39"/>
        <v>7.4841899999999999</v>
      </c>
      <c r="U30" s="49">
        <f t="shared" si="39"/>
        <v>0.29043000000000002</v>
      </c>
      <c r="V30" s="32">
        <f t="shared" si="39"/>
        <v>0</v>
      </c>
      <c r="W30" s="33">
        <f t="shared" si="39"/>
        <v>0</v>
      </c>
      <c r="X30" s="28">
        <f t="shared" si="39"/>
        <v>0</v>
      </c>
      <c r="Y30" s="55">
        <f t="shared" si="39"/>
        <v>0</v>
      </c>
      <c r="Z30" s="301">
        <f t="shared" si="39"/>
        <v>0</v>
      </c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3.5" customHeight="1" x14ac:dyDescent="0.25">
      <c r="A31" s="24" t="s">
        <v>30</v>
      </c>
      <c r="B31" s="38">
        <v>39818.654320000001</v>
      </c>
      <c r="C31" s="26">
        <v>37904.103579999995</v>
      </c>
      <c r="D31" s="39">
        <v>35110</v>
      </c>
      <c r="E31" s="40">
        <v>39376</v>
      </c>
      <c r="F31" s="28">
        <v>41909</v>
      </c>
      <c r="G31" s="55">
        <v>44402</v>
      </c>
      <c r="H31" s="301">
        <v>46892</v>
      </c>
      <c r="I31" s="285"/>
      <c r="J31" s="24" t="s">
        <v>30</v>
      </c>
      <c r="K31" s="25"/>
      <c r="L31" s="26"/>
      <c r="M31" s="27"/>
      <c r="N31" s="28"/>
      <c r="O31" s="28"/>
      <c r="P31" s="55"/>
      <c r="Q31" s="301"/>
      <c r="S31" s="24" t="s">
        <v>30</v>
      </c>
      <c r="T31" s="38">
        <f t="shared" si="39"/>
        <v>39818.654320000001</v>
      </c>
      <c r="U31" s="49">
        <f t="shared" si="39"/>
        <v>37904.103579999995</v>
      </c>
      <c r="V31" s="32">
        <f t="shared" si="39"/>
        <v>35110</v>
      </c>
      <c r="W31" s="33">
        <f t="shared" si="39"/>
        <v>39376</v>
      </c>
      <c r="X31" s="28">
        <f t="shared" si="39"/>
        <v>41909</v>
      </c>
      <c r="Y31" s="55">
        <f t="shared" si="39"/>
        <v>44402</v>
      </c>
      <c r="Z31" s="301">
        <f t="shared" si="39"/>
        <v>46892</v>
      </c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3.5" customHeight="1" x14ac:dyDescent="0.25">
      <c r="A32" s="24" t="s">
        <v>31</v>
      </c>
      <c r="B32" s="38">
        <v>0</v>
      </c>
      <c r="C32" s="26">
        <v>0</v>
      </c>
      <c r="D32" s="39">
        <v>0</v>
      </c>
      <c r="E32" s="40">
        <v>0</v>
      </c>
      <c r="F32" s="28">
        <v>0</v>
      </c>
      <c r="G32" s="55">
        <v>0</v>
      </c>
      <c r="H32" s="301">
        <v>0</v>
      </c>
      <c r="I32" s="285"/>
      <c r="J32" s="24" t="s">
        <v>31</v>
      </c>
      <c r="K32" s="25"/>
      <c r="L32" s="26"/>
      <c r="M32" s="27"/>
      <c r="N32" s="28"/>
      <c r="O32" s="28"/>
      <c r="P32" s="55"/>
      <c r="Q32" s="301"/>
      <c r="S32" s="24" t="s">
        <v>31</v>
      </c>
      <c r="T32" s="25">
        <f t="shared" si="39"/>
        <v>0</v>
      </c>
      <c r="U32" s="49">
        <f t="shared" si="39"/>
        <v>0</v>
      </c>
      <c r="V32" s="32">
        <f t="shared" si="39"/>
        <v>0</v>
      </c>
      <c r="W32" s="33">
        <f t="shared" si="39"/>
        <v>0</v>
      </c>
      <c r="X32" s="28">
        <f t="shared" si="39"/>
        <v>0</v>
      </c>
      <c r="Y32" s="55">
        <f t="shared" si="39"/>
        <v>0</v>
      </c>
      <c r="Z32" s="301">
        <f t="shared" si="39"/>
        <v>0</v>
      </c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3.5" customHeight="1" x14ac:dyDescent="0.25">
      <c r="A33" s="41" t="s">
        <v>32</v>
      </c>
      <c r="B33" s="42">
        <f t="shared" ref="B33:G33" si="40">SUM(B34:B36)</f>
        <v>714845.81651000003</v>
      </c>
      <c r="C33" s="43">
        <f t="shared" si="40"/>
        <v>791189.0454200001</v>
      </c>
      <c r="D33" s="44">
        <f t="shared" si="40"/>
        <v>970682</v>
      </c>
      <c r="E33" s="45">
        <f t="shared" si="40"/>
        <v>994311</v>
      </c>
      <c r="F33" s="45">
        <f t="shared" si="40"/>
        <v>1020540</v>
      </c>
      <c r="G33" s="291">
        <f t="shared" si="40"/>
        <v>1045785</v>
      </c>
      <c r="H33" s="302">
        <f t="shared" ref="H33" si="41">SUM(H34:H36)</f>
        <v>1068582</v>
      </c>
      <c r="I33" s="285"/>
      <c r="J33" s="41" t="s">
        <v>32</v>
      </c>
      <c r="K33" s="50">
        <f t="shared" ref="K33:P33" si="42">+K34+K35+K36</f>
        <v>0</v>
      </c>
      <c r="L33" s="43">
        <f t="shared" si="42"/>
        <v>0</v>
      </c>
      <c r="M33" s="44">
        <f t="shared" si="42"/>
        <v>0</v>
      </c>
      <c r="N33" s="45">
        <f t="shared" si="42"/>
        <v>0</v>
      </c>
      <c r="O33" s="45">
        <f t="shared" si="42"/>
        <v>0</v>
      </c>
      <c r="P33" s="291">
        <f t="shared" si="42"/>
        <v>0</v>
      </c>
      <c r="Q33" s="302">
        <f t="shared" ref="Q33" si="43">+Q34+Q35+Q36</f>
        <v>0</v>
      </c>
      <c r="R33" s="51"/>
      <c r="S33" s="41" t="s">
        <v>32</v>
      </c>
      <c r="T33" s="42">
        <f t="shared" ref="T33:Y33" si="44">SUM(T34:T36)</f>
        <v>714845.81651000003</v>
      </c>
      <c r="U33" s="43">
        <f t="shared" si="44"/>
        <v>791189.0454200001</v>
      </c>
      <c r="V33" s="44">
        <f t="shared" si="44"/>
        <v>970682</v>
      </c>
      <c r="W33" s="45">
        <f t="shared" si="44"/>
        <v>994311</v>
      </c>
      <c r="X33" s="45">
        <f t="shared" si="44"/>
        <v>1020540</v>
      </c>
      <c r="Y33" s="291">
        <f t="shared" si="44"/>
        <v>1045785</v>
      </c>
      <c r="Z33" s="302">
        <f t="shared" ref="Z33" si="45">SUM(Z34:Z36)</f>
        <v>1068582</v>
      </c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3.5" customHeight="1" x14ac:dyDescent="0.25">
      <c r="A34" s="24" t="s">
        <v>33</v>
      </c>
      <c r="B34" s="38">
        <v>456735.76896000002</v>
      </c>
      <c r="C34" s="26">
        <v>496602.23708000005</v>
      </c>
      <c r="D34" s="39">
        <v>623887</v>
      </c>
      <c r="E34" s="40">
        <v>634053</v>
      </c>
      <c r="F34" s="28">
        <v>649126</v>
      </c>
      <c r="G34" s="55">
        <v>664860</v>
      </c>
      <c r="H34" s="301">
        <v>675938</v>
      </c>
      <c r="I34" s="285"/>
      <c r="J34" s="24" t="s">
        <v>33</v>
      </c>
      <c r="K34" s="38"/>
      <c r="L34" s="26"/>
      <c r="M34" s="27"/>
      <c r="N34" s="28"/>
      <c r="O34" s="28"/>
      <c r="P34" s="55"/>
      <c r="Q34" s="301"/>
      <c r="S34" s="24" t="s">
        <v>33</v>
      </c>
      <c r="T34" s="25">
        <f t="shared" ref="T34:Z36" si="46">+B34-K34</f>
        <v>456735.76896000002</v>
      </c>
      <c r="U34" s="26">
        <f t="shared" si="46"/>
        <v>496602.23708000005</v>
      </c>
      <c r="V34" s="39">
        <f t="shared" si="46"/>
        <v>623887</v>
      </c>
      <c r="W34" s="40">
        <f t="shared" si="46"/>
        <v>634053</v>
      </c>
      <c r="X34" s="28">
        <f t="shared" si="46"/>
        <v>649126</v>
      </c>
      <c r="Y34" s="55">
        <f t="shared" si="46"/>
        <v>664860</v>
      </c>
      <c r="Z34" s="301">
        <f t="shared" si="46"/>
        <v>675938</v>
      </c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3.5" customHeight="1" x14ac:dyDescent="0.25">
      <c r="A35" s="24" t="s">
        <v>34</v>
      </c>
      <c r="B35" s="38">
        <v>258110.04755000002</v>
      </c>
      <c r="C35" s="26">
        <v>294586.80833999999</v>
      </c>
      <c r="D35" s="39">
        <v>346795</v>
      </c>
      <c r="E35" s="40">
        <v>360258</v>
      </c>
      <c r="F35" s="28">
        <v>371414</v>
      </c>
      <c r="G35" s="55">
        <v>380925</v>
      </c>
      <c r="H35" s="301">
        <v>392644</v>
      </c>
      <c r="I35" s="285"/>
      <c r="J35" s="24" t="s">
        <v>34</v>
      </c>
      <c r="K35" s="38"/>
      <c r="L35" s="26"/>
      <c r="M35" s="27"/>
      <c r="N35" s="28"/>
      <c r="O35" s="28"/>
      <c r="P35" s="55"/>
      <c r="Q35" s="301"/>
      <c r="S35" s="24" t="s">
        <v>34</v>
      </c>
      <c r="T35" s="38">
        <f t="shared" si="46"/>
        <v>258110.04755000002</v>
      </c>
      <c r="U35" s="26">
        <f t="shared" si="46"/>
        <v>294586.80833999999</v>
      </c>
      <c r="V35" s="39">
        <f t="shared" si="46"/>
        <v>346795</v>
      </c>
      <c r="W35" s="40">
        <f t="shared" si="46"/>
        <v>360258</v>
      </c>
      <c r="X35" s="28">
        <f t="shared" si="46"/>
        <v>371414</v>
      </c>
      <c r="Y35" s="55">
        <f t="shared" si="46"/>
        <v>380925</v>
      </c>
      <c r="Z35" s="301">
        <f t="shared" si="46"/>
        <v>392644</v>
      </c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3.5" customHeight="1" x14ac:dyDescent="0.25">
      <c r="A36" s="24" t="s">
        <v>35</v>
      </c>
      <c r="B36" s="38">
        <v>0</v>
      </c>
      <c r="C36" s="26">
        <v>0</v>
      </c>
      <c r="D36" s="39">
        <v>0</v>
      </c>
      <c r="E36" s="40">
        <v>0</v>
      </c>
      <c r="F36" s="28">
        <v>0</v>
      </c>
      <c r="G36" s="55">
        <v>0</v>
      </c>
      <c r="H36" s="301">
        <v>0</v>
      </c>
      <c r="I36" s="285"/>
      <c r="J36" s="24" t="s">
        <v>35</v>
      </c>
      <c r="K36" s="38"/>
      <c r="L36" s="26"/>
      <c r="M36" s="27"/>
      <c r="N36" s="28"/>
      <c r="O36" s="28"/>
      <c r="P36" s="55"/>
      <c r="Q36" s="301"/>
      <c r="S36" s="24" t="s">
        <v>35</v>
      </c>
      <c r="T36" s="25">
        <f t="shared" si="46"/>
        <v>0</v>
      </c>
      <c r="U36" s="26">
        <f t="shared" si="46"/>
        <v>0</v>
      </c>
      <c r="V36" s="52">
        <f t="shared" si="46"/>
        <v>0</v>
      </c>
      <c r="W36" s="39">
        <f t="shared" si="46"/>
        <v>0</v>
      </c>
      <c r="X36" s="28">
        <f t="shared" si="46"/>
        <v>0</v>
      </c>
      <c r="Y36" s="55">
        <f t="shared" si="46"/>
        <v>0</v>
      </c>
      <c r="Z36" s="301">
        <f t="shared" si="46"/>
        <v>0</v>
      </c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25">
      <c r="A37" s="41" t="s">
        <v>36</v>
      </c>
      <c r="B37" s="42">
        <f t="shared" ref="B37:H37" si="47">SUM(B38:B45,B48:B51)</f>
        <v>977753.24118999997</v>
      </c>
      <c r="C37" s="43">
        <f t="shared" si="47"/>
        <v>891792.58131156454</v>
      </c>
      <c r="D37" s="44">
        <f t="shared" si="47"/>
        <v>983039</v>
      </c>
      <c r="E37" s="45">
        <f t="shared" si="47"/>
        <v>750792</v>
      </c>
      <c r="F37" s="45">
        <f t="shared" si="47"/>
        <v>712311</v>
      </c>
      <c r="G37" s="291">
        <f t="shared" si="47"/>
        <v>665302</v>
      </c>
      <c r="H37" s="302">
        <f t="shared" si="47"/>
        <v>528979</v>
      </c>
      <c r="I37" s="285"/>
      <c r="J37" s="41" t="s">
        <v>37</v>
      </c>
      <c r="K37" s="42">
        <f t="shared" ref="K37:P37" si="48">SUM(K38:K45,K48:K51)</f>
        <v>0</v>
      </c>
      <c r="L37" s="43">
        <f t="shared" si="48"/>
        <v>0</v>
      </c>
      <c r="M37" s="44">
        <f t="shared" si="48"/>
        <v>0</v>
      </c>
      <c r="N37" s="45">
        <f t="shared" si="48"/>
        <v>0</v>
      </c>
      <c r="O37" s="45">
        <f t="shared" si="48"/>
        <v>0</v>
      </c>
      <c r="P37" s="291">
        <f t="shared" si="48"/>
        <v>0</v>
      </c>
      <c r="Q37" s="302">
        <f t="shared" ref="Q37" si="49">SUM(Q38:Q45,Q48:Q51)</f>
        <v>0</v>
      </c>
      <c r="S37" s="41" t="s">
        <v>37</v>
      </c>
      <c r="T37" s="42">
        <f t="shared" ref="T37:Y37" si="50">SUM(T38:T45,T48:T51)</f>
        <v>977753.24118999997</v>
      </c>
      <c r="U37" s="43">
        <f t="shared" si="50"/>
        <v>891792.58131156454</v>
      </c>
      <c r="V37" s="44">
        <f t="shared" si="50"/>
        <v>983039</v>
      </c>
      <c r="W37" s="45">
        <f t="shared" si="50"/>
        <v>750792</v>
      </c>
      <c r="X37" s="45">
        <f t="shared" si="50"/>
        <v>712311</v>
      </c>
      <c r="Y37" s="291">
        <f t="shared" si="50"/>
        <v>665302</v>
      </c>
      <c r="Z37" s="302">
        <f t="shared" ref="Z37" si="51">SUM(Z38:Z45,Z48:Z51)</f>
        <v>528979</v>
      </c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3.5" customHeight="1" x14ac:dyDescent="0.25">
      <c r="A38" s="53" t="s">
        <v>38</v>
      </c>
      <c r="B38" s="38">
        <v>0</v>
      </c>
      <c r="C38" s="26">
        <v>0</v>
      </c>
      <c r="D38" s="39">
        <v>0</v>
      </c>
      <c r="E38" s="40">
        <v>0</v>
      </c>
      <c r="F38" s="28">
        <v>0</v>
      </c>
      <c r="G38" s="55">
        <v>0</v>
      </c>
      <c r="H38" s="301">
        <v>0</v>
      </c>
      <c r="I38" s="285"/>
      <c r="J38" s="24" t="s">
        <v>38</v>
      </c>
      <c r="K38" s="25"/>
      <c r="L38" s="26"/>
      <c r="M38" s="27"/>
      <c r="N38" s="28"/>
      <c r="O38" s="28"/>
      <c r="P38" s="55"/>
      <c r="Q38" s="301"/>
      <c r="S38" s="24" t="s">
        <v>38</v>
      </c>
      <c r="T38" s="38">
        <f t="shared" ref="T38:Z41" si="52">+B38-K38</f>
        <v>0</v>
      </c>
      <c r="U38" s="26">
        <f t="shared" si="52"/>
        <v>0</v>
      </c>
      <c r="V38" s="39">
        <f t="shared" si="52"/>
        <v>0</v>
      </c>
      <c r="W38" s="40">
        <f t="shared" si="52"/>
        <v>0</v>
      </c>
      <c r="X38" s="40">
        <f t="shared" si="52"/>
        <v>0</v>
      </c>
      <c r="Y38" s="292">
        <f t="shared" si="52"/>
        <v>0</v>
      </c>
      <c r="Z38" s="303">
        <f t="shared" si="52"/>
        <v>0</v>
      </c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3.5" customHeight="1" x14ac:dyDescent="0.25">
      <c r="A39" s="24" t="s">
        <v>39</v>
      </c>
      <c r="B39" s="38">
        <v>133682.80103999999</v>
      </c>
      <c r="C39" s="26">
        <v>136225.32291856458</v>
      </c>
      <c r="D39" s="39">
        <v>138028</v>
      </c>
      <c r="E39" s="40">
        <v>142382</v>
      </c>
      <c r="F39" s="28">
        <v>145510</v>
      </c>
      <c r="G39" s="55">
        <v>147864</v>
      </c>
      <c r="H39" s="301">
        <v>151044</v>
      </c>
      <c r="I39" s="285"/>
      <c r="J39" s="24" t="s">
        <v>39</v>
      </c>
      <c r="K39" s="25"/>
      <c r="L39" s="26"/>
      <c r="M39" s="27"/>
      <c r="N39" s="28"/>
      <c r="O39" s="28"/>
      <c r="P39" s="55"/>
      <c r="Q39" s="301"/>
      <c r="S39" s="24" t="s">
        <v>39</v>
      </c>
      <c r="T39" s="38">
        <f t="shared" si="52"/>
        <v>133682.80103999999</v>
      </c>
      <c r="U39" s="26">
        <f t="shared" si="52"/>
        <v>136225.32291856458</v>
      </c>
      <c r="V39" s="52">
        <f t="shared" si="52"/>
        <v>138028</v>
      </c>
      <c r="W39" s="55">
        <f t="shared" si="52"/>
        <v>142382</v>
      </c>
      <c r="X39" s="28">
        <f t="shared" si="52"/>
        <v>145510</v>
      </c>
      <c r="Y39" s="55">
        <f t="shared" si="52"/>
        <v>147864</v>
      </c>
      <c r="Z39" s="301">
        <f t="shared" si="52"/>
        <v>151044</v>
      </c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3.5" customHeight="1" x14ac:dyDescent="0.25">
      <c r="A40" s="53" t="s">
        <v>40</v>
      </c>
      <c r="B40" s="38">
        <v>0</v>
      </c>
      <c r="C40" s="26">
        <v>0</v>
      </c>
      <c r="D40" s="39">
        <v>0</v>
      </c>
      <c r="E40" s="40">
        <v>0</v>
      </c>
      <c r="F40" s="28">
        <v>0</v>
      </c>
      <c r="G40" s="55">
        <v>0</v>
      </c>
      <c r="H40" s="301">
        <v>0</v>
      </c>
      <c r="I40" s="285"/>
      <c r="J40" s="24" t="s">
        <v>40</v>
      </c>
      <c r="K40" s="25"/>
      <c r="L40" s="26"/>
      <c r="M40" s="27"/>
      <c r="N40" s="28"/>
      <c r="O40" s="28"/>
      <c r="P40" s="55"/>
      <c r="Q40" s="301"/>
      <c r="S40" s="24" t="s">
        <v>40</v>
      </c>
      <c r="T40" s="25">
        <f t="shared" si="52"/>
        <v>0</v>
      </c>
      <c r="U40" s="26">
        <f t="shared" si="52"/>
        <v>0</v>
      </c>
      <c r="V40" s="52">
        <f t="shared" si="52"/>
        <v>0</v>
      </c>
      <c r="W40" s="55">
        <f t="shared" si="52"/>
        <v>0</v>
      </c>
      <c r="X40" s="28">
        <f t="shared" si="52"/>
        <v>0</v>
      </c>
      <c r="Y40" s="55">
        <f t="shared" si="52"/>
        <v>0</v>
      </c>
      <c r="Z40" s="301">
        <f t="shared" si="52"/>
        <v>0</v>
      </c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3.5" customHeight="1" x14ac:dyDescent="0.25">
      <c r="A41" s="53" t="s">
        <v>41</v>
      </c>
      <c r="B41" s="38">
        <v>93458.933479999905</v>
      </c>
      <c r="C41" s="26">
        <v>88031.30325300002</v>
      </c>
      <c r="D41" s="39">
        <v>497118</v>
      </c>
      <c r="E41" s="40">
        <v>435569</v>
      </c>
      <c r="F41" s="28">
        <v>385896</v>
      </c>
      <c r="G41" s="55">
        <v>329397</v>
      </c>
      <c r="H41" s="301">
        <v>181557</v>
      </c>
      <c r="I41" s="285"/>
      <c r="J41" s="24" t="s">
        <v>41</v>
      </c>
      <c r="K41" s="25"/>
      <c r="L41" s="26"/>
      <c r="M41" s="27"/>
      <c r="N41" s="28"/>
      <c r="O41" s="28"/>
      <c r="P41" s="55"/>
      <c r="Q41" s="301"/>
      <c r="S41" s="24" t="s">
        <v>41</v>
      </c>
      <c r="T41" s="25">
        <f t="shared" si="52"/>
        <v>93458.933479999905</v>
      </c>
      <c r="U41" s="26">
        <f t="shared" si="52"/>
        <v>88031.30325300002</v>
      </c>
      <c r="V41" s="52">
        <f t="shared" si="52"/>
        <v>497118</v>
      </c>
      <c r="W41" s="55">
        <f t="shared" si="52"/>
        <v>435569</v>
      </c>
      <c r="X41" s="28">
        <f t="shared" si="52"/>
        <v>385896</v>
      </c>
      <c r="Y41" s="55">
        <f t="shared" si="52"/>
        <v>329397</v>
      </c>
      <c r="Z41" s="301">
        <f t="shared" si="52"/>
        <v>181557</v>
      </c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3.5" customHeight="1" x14ac:dyDescent="0.25">
      <c r="A42" s="53" t="s">
        <v>88</v>
      </c>
      <c r="B42" s="38">
        <v>519677.12297999999</v>
      </c>
      <c r="C42" s="26">
        <v>416020</v>
      </c>
      <c r="D42" s="39">
        <v>163581</v>
      </c>
      <c r="E42" s="40">
        <v>0</v>
      </c>
      <c r="F42" s="28">
        <v>0</v>
      </c>
      <c r="G42" s="55">
        <v>0</v>
      </c>
      <c r="H42" s="301">
        <v>0</v>
      </c>
      <c r="I42" s="285"/>
      <c r="J42" s="24" t="s">
        <v>88</v>
      </c>
      <c r="K42" s="25"/>
      <c r="L42" s="26"/>
      <c r="M42" s="27"/>
      <c r="N42" s="28"/>
      <c r="O42" s="28"/>
      <c r="P42" s="55"/>
      <c r="Q42" s="301"/>
      <c r="S42" s="24" t="s">
        <v>88</v>
      </c>
      <c r="T42" s="25">
        <f t="shared" ref="T42:T44" si="53">+B42-K42</f>
        <v>519677.12297999999</v>
      </c>
      <c r="U42" s="26">
        <f t="shared" ref="U42:U44" si="54">+C42-L42</f>
        <v>416020</v>
      </c>
      <c r="V42" s="52">
        <f t="shared" ref="V42:V44" si="55">+D42-M42</f>
        <v>163581</v>
      </c>
      <c r="W42" s="55">
        <f t="shared" ref="W42:W44" si="56">+E42-N42</f>
        <v>0</v>
      </c>
      <c r="X42" s="28">
        <f t="shared" ref="X42:X44" si="57">+F42-O42</f>
        <v>0</v>
      </c>
      <c r="Y42" s="55">
        <f t="shared" ref="Y42:Z44" si="58">+G42-P42</f>
        <v>0</v>
      </c>
      <c r="Z42" s="301">
        <f t="shared" si="58"/>
        <v>0</v>
      </c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3.5" customHeight="1" x14ac:dyDescent="0.25">
      <c r="A43" s="53" t="s">
        <v>89</v>
      </c>
      <c r="B43" s="38">
        <v>0</v>
      </c>
      <c r="C43" s="26">
        <v>37624.289870000001</v>
      </c>
      <c r="D43" s="39">
        <v>6050</v>
      </c>
      <c r="E43" s="40">
        <v>0</v>
      </c>
      <c r="F43" s="28">
        <v>0</v>
      </c>
      <c r="G43" s="55">
        <v>0</v>
      </c>
      <c r="H43" s="301">
        <v>0</v>
      </c>
      <c r="I43" s="285"/>
      <c r="J43" s="24" t="s">
        <v>89</v>
      </c>
      <c r="K43" s="25"/>
      <c r="L43" s="26"/>
      <c r="M43" s="27"/>
      <c r="N43" s="28"/>
      <c r="O43" s="28"/>
      <c r="P43" s="55"/>
      <c r="Q43" s="301"/>
      <c r="S43" s="24" t="s">
        <v>89</v>
      </c>
      <c r="T43" s="25">
        <f t="shared" si="53"/>
        <v>0</v>
      </c>
      <c r="U43" s="26">
        <f t="shared" si="54"/>
        <v>37624.289870000001</v>
      </c>
      <c r="V43" s="52">
        <f t="shared" si="55"/>
        <v>6050</v>
      </c>
      <c r="W43" s="55">
        <f t="shared" si="56"/>
        <v>0</v>
      </c>
      <c r="X43" s="28">
        <f t="shared" si="57"/>
        <v>0</v>
      </c>
      <c r="Y43" s="55">
        <f t="shared" si="58"/>
        <v>0</v>
      </c>
      <c r="Z43" s="301">
        <f t="shared" si="58"/>
        <v>0</v>
      </c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3.5" customHeight="1" x14ac:dyDescent="0.25">
      <c r="A44" s="53" t="s">
        <v>42</v>
      </c>
      <c r="B44" s="38">
        <v>74305.482000000004</v>
      </c>
      <c r="C44" s="26">
        <v>44589.589529999997</v>
      </c>
      <c r="D44" s="39">
        <v>1000</v>
      </c>
      <c r="E44" s="40">
        <v>0</v>
      </c>
      <c r="F44" s="28">
        <v>0</v>
      </c>
      <c r="G44" s="55">
        <v>0</v>
      </c>
      <c r="H44" s="301">
        <v>0</v>
      </c>
      <c r="I44" s="285"/>
      <c r="J44" s="24" t="s">
        <v>42</v>
      </c>
      <c r="K44" s="25"/>
      <c r="L44" s="26"/>
      <c r="M44" s="27"/>
      <c r="N44" s="28"/>
      <c r="O44" s="28"/>
      <c r="P44" s="55"/>
      <c r="Q44" s="301"/>
      <c r="S44" s="24" t="s">
        <v>42</v>
      </c>
      <c r="T44" s="25">
        <f t="shared" si="53"/>
        <v>74305.482000000004</v>
      </c>
      <c r="U44" s="26">
        <f t="shared" si="54"/>
        <v>44589.589529999997</v>
      </c>
      <c r="V44" s="52">
        <f t="shared" si="55"/>
        <v>1000</v>
      </c>
      <c r="W44" s="55">
        <f t="shared" si="56"/>
        <v>0</v>
      </c>
      <c r="X44" s="28">
        <f t="shared" si="57"/>
        <v>0</v>
      </c>
      <c r="Y44" s="55">
        <f t="shared" si="58"/>
        <v>0</v>
      </c>
      <c r="Z44" s="301">
        <f t="shared" si="58"/>
        <v>0</v>
      </c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3.5" customHeight="1" x14ac:dyDescent="0.25">
      <c r="A45" s="53" t="s">
        <v>43</v>
      </c>
      <c r="B45" s="38">
        <v>303.34433000000001</v>
      </c>
      <c r="C45" s="26">
        <v>338.89035000000001</v>
      </c>
      <c r="D45" s="39">
        <v>328</v>
      </c>
      <c r="E45" s="40">
        <v>328</v>
      </c>
      <c r="F45" s="28">
        <v>328</v>
      </c>
      <c r="G45" s="55">
        <v>328</v>
      </c>
      <c r="H45" s="301">
        <v>328</v>
      </c>
      <c r="I45" s="285"/>
      <c r="J45" s="24" t="s">
        <v>43</v>
      </c>
      <c r="K45" s="25"/>
      <c r="L45" s="26"/>
      <c r="M45" s="27"/>
      <c r="N45" s="28"/>
      <c r="O45" s="28"/>
      <c r="P45" s="55"/>
      <c r="Q45" s="301"/>
      <c r="S45" s="53" t="s">
        <v>43</v>
      </c>
      <c r="T45" s="38">
        <f t="shared" ref="T45:T59" si="59">+B45-K45</f>
        <v>303.34433000000001</v>
      </c>
      <c r="U45" s="26">
        <f t="shared" ref="U45:U59" si="60">+C45-L45</f>
        <v>338.89035000000001</v>
      </c>
      <c r="V45" s="39">
        <f t="shared" ref="V45:V59" si="61">+D45-M45</f>
        <v>328</v>
      </c>
      <c r="W45" s="40">
        <f t="shared" ref="W45:W59" si="62">+E45-N45</f>
        <v>328</v>
      </c>
      <c r="X45" s="40">
        <f t="shared" ref="X45:X59" si="63">+F45-O45</f>
        <v>328</v>
      </c>
      <c r="Y45" s="292">
        <f t="shared" ref="Y45:Y59" si="64">+G45-P45</f>
        <v>328</v>
      </c>
      <c r="Z45" s="303">
        <f t="shared" ref="Z45:Z59" si="65">+H45-Q45</f>
        <v>328</v>
      </c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3.5" customHeight="1" x14ac:dyDescent="0.25">
      <c r="A46" s="56" t="s">
        <v>10</v>
      </c>
      <c r="B46" s="38">
        <v>82.45478</v>
      </c>
      <c r="C46" s="26">
        <v>81.658119999999997</v>
      </c>
      <c r="D46" s="39">
        <v>82</v>
      </c>
      <c r="E46" s="40">
        <v>82</v>
      </c>
      <c r="F46" s="28">
        <v>82</v>
      </c>
      <c r="G46" s="55">
        <v>82</v>
      </c>
      <c r="H46" s="301">
        <v>82</v>
      </c>
      <c r="I46" s="285"/>
      <c r="J46" s="36" t="s">
        <v>10</v>
      </c>
      <c r="K46" s="25"/>
      <c r="L46" s="26"/>
      <c r="M46" s="27"/>
      <c r="N46" s="28"/>
      <c r="O46" s="28"/>
      <c r="P46" s="55"/>
      <c r="Q46" s="301"/>
      <c r="S46" s="56" t="s">
        <v>10</v>
      </c>
      <c r="T46" s="38">
        <f t="shared" si="59"/>
        <v>82.45478</v>
      </c>
      <c r="U46" s="26">
        <f t="shared" si="60"/>
        <v>81.658119999999997</v>
      </c>
      <c r="V46" s="39">
        <f t="shared" si="61"/>
        <v>82</v>
      </c>
      <c r="W46" s="40">
        <f t="shared" si="62"/>
        <v>82</v>
      </c>
      <c r="X46" s="40">
        <f t="shared" si="63"/>
        <v>82</v>
      </c>
      <c r="Y46" s="292">
        <f t="shared" si="64"/>
        <v>82</v>
      </c>
      <c r="Z46" s="303">
        <f t="shared" si="65"/>
        <v>82</v>
      </c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3.5" customHeight="1" x14ac:dyDescent="0.25">
      <c r="A47" s="56" t="s">
        <v>11</v>
      </c>
      <c r="B47" s="38">
        <v>220.88954999999999</v>
      </c>
      <c r="C47" s="26">
        <v>257.23223000000002</v>
      </c>
      <c r="D47" s="39">
        <v>246</v>
      </c>
      <c r="E47" s="40">
        <v>246</v>
      </c>
      <c r="F47" s="28">
        <v>246</v>
      </c>
      <c r="G47" s="55">
        <v>246</v>
      </c>
      <c r="H47" s="301">
        <v>246</v>
      </c>
      <c r="I47" s="285"/>
      <c r="J47" s="36" t="s">
        <v>11</v>
      </c>
      <c r="K47" s="25"/>
      <c r="L47" s="26"/>
      <c r="M47" s="27"/>
      <c r="N47" s="28"/>
      <c r="O47" s="28"/>
      <c r="P47" s="55"/>
      <c r="Q47" s="301"/>
      <c r="S47" s="56" t="s">
        <v>11</v>
      </c>
      <c r="T47" s="38">
        <f t="shared" si="59"/>
        <v>220.88954999999999</v>
      </c>
      <c r="U47" s="26">
        <f t="shared" si="60"/>
        <v>257.23223000000002</v>
      </c>
      <c r="V47" s="39">
        <f t="shared" si="61"/>
        <v>246</v>
      </c>
      <c r="W47" s="40">
        <f t="shared" si="62"/>
        <v>246</v>
      </c>
      <c r="X47" s="40">
        <f t="shared" si="63"/>
        <v>246</v>
      </c>
      <c r="Y47" s="292">
        <f t="shared" si="64"/>
        <v>246</v>
      </c>
      <c r="Z47" s="303">
        <f t="shared" si="65"/>
        <v>246</v>
      </c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3.5" customHeight="1" x14ac:dyDescent="0.25">
      <c r="A48" s="53" t="s">
        <v>44</v>
      </c>
      <c r="B48" s="38">
        <v>1619.40786</v>
      </c>
      <c r="C48" s="26">
        <v>1222.8538599999999</v>
      </c>
      <c r="D48" s="39">
        <v>1000</v>
      </c>
      <c r="E48" s="40">
        <v>1000</v>
      </c>
      <c r="F48" s="28">
        <v>1000</v>
      </c>
      <c r="G48" s="55">
        <v>1000</v>
      </c>
      <c r="H48" s="301">
        <v>1000</v>
      </c>
      <c r="I48" s="285"/>
      <c r="J48" s="24" t="s">
        <v>44</v>
      </c>
      <c r="K48" s="25"/>
      <c r="L48" s="26"/>
      <c r="M48" s="27"/>
      <c r="N48" s="28"/>
      <c r="O48" s="28"/>
      <c r="P48" s="55"/>
      <c r="Q48" s="301"/>
      <c r="S48" s="53" t="s">
        <v>44</v>
      </c>
      <c r="T48" s="38">
        <f t="shared" si="59"/>
        <v>1619.40786</v>
      </c>
      <c r="U48" s="26">
        <f t="shared" si="60"/>
        <v>1222.8538599999999</v>
      </c>
      <c r="V48" s="39">
        <f t="shared" si="61"/>
        <v>1000</v>
      </c>
      <c r="W48" s="40">
        <f t="shared" si="62"/>
        <v>1000</v>
      </c>
      <c r="X48" s="40">
        <f t="shared" si="63"/>
        <v>1000</v>
      </c>
      <c r="Y48" s="292">
        <f t="shared" si="64"/>
        <v>1000</v>
      </c>
      <c r="Z48" s="303">
        <f t="shared" si="65"/>
        <v>1000</v>
      </c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3.5" customHeight="1" x14ac:dyDescent="0.25">
      <c r="A49" s="53" t="s">
        <v>45</v>
      </c>
      <c r="B49" s="38">
        <v>30419.05041</v>
      </c>
      <c r="C49" s="26">
        <v>29606.884010000002</v>
      </c>
      <c r="D49" s="39">
        <v>30187</v>
      </c>
      <c r="E49" s="40">
        <v>16146</v>
      </c>
      <c r="F49" s="28">
        <v>16730</v>
      </c>
      <c r="G49" s="55">
        <v>17254</v>
      </c>
      <c r="H49" s="301">
        <v>17939</v>
      </c>
      <c r="I49" s="285"/>
      <c r="J49" s="53" t="s">
        <v>45</v>
      </c>
      <c r="K49" s="25"/>
      <c r="L49" s="26"/>
      <c r="M49" s="27"/>
      <c r="N49" s="28"/>
      <c r="O49" s="28"/>
      <c r="P49" s="55"/>
      <c r="Q49" s="301"/>
      <c r="S49" s="53" t="s">
        <v>45</v>
      </c>
      <c r="T49" s="38">
        <f t="shared" si="59"/>
        <v>30419.05041</v>
      </c>
      <c r="U49" s="26">
        <f t="shared" si="60"/>
        <v>29606.884010000002</v>
      </c>
      <c r="V49" s="39">
        <f t="shared" si="61"/>
        <v>30187</v>
      </c>
      <c r="W49" s="40">
        <f t="shared" si="62"/>
        <v>16146</v>
      </c>
      <c r="X49" s="40">
        <f t="shared" si="63"/>
        <v>16730</v>
      </c>
      <c r="Y49" s="292">
        <f t="shared" si="64"/>
        <v>17254</v>
      </c>
      <c r="Z49" s="303">
        <f t="shared" si="65"/>
        <v>17939</v>
      </c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3.5" customHeight="1" x14ac:dyDescent="0.25">
      <c r="A50" s="53" t="s">
        <v>46</v>
      </c>
      <c r="B50" s="38">
        <v>9.0853400000000022</v>
      </c>
      <c r="C50" s="26">
        <v>7.7539400000000001</v>
      </c>
      <c r="D50" s="39">
        <v>0</v>
      </c>
      <c r="E50" s="40">
        <v>0</v>
      </c>
      <c r="F50" s="28">
        <v>0</v>
      </c>
      <c r="G50" s="55">
        <v>0</v>
      </c>
      <c r="H50" s="301">
        <v>0</v>
      </c>
      <c r="I50" s="285"/>
      <c r="J50" s="24" t="s">
        <v>46</v>
      </c>
      <c r="K50" s="25"/>
      <c r="L50" s="26"/>
      <c r="M50" s="27"/>
      <c r="N50" s="28"/>
      <c r="O50" s="28"/>
      <c r="P50" s="55"/>
      <c r="Q50" s="301"/>
      <c r="S50" s="53" t="s">
        <v>46</v>
      </c>
      <c r="T50" s="38">
        <f t="shared" si="59"/>
        <v>9.0853400000000022</v>
      </c>
      <c r="U50" s="26">
        <f t="shared" si="60"/>
        <v>7.7539400000000001</v>
      </c>
      <c r="V50" s="39">
        <f t="shared" si="61"/>
        <v>0</v>
      </c>
      <c r="W50" s="40">
        <f t="shared" si="62"/>
        <v>0</v>
      </c>
      <c r="X50" s="40">
        <f t="shared" si="63"/>
        <v>0</v>
      </c>
      <c r="Y50" s="292">
        <f t="shared" si="64"/>
        <v>0</v>
      </c>
      <c r="Z50" s="303">
        <f t="shared" si="65"/>
        <v>0</v>
      </c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3.5" customHeight="1" x14ac:dyDescent="0.25">
      <c r="A51" s="24" t="s">
        <v>47</v>
      </c>
      <c r="B51" s="25">
        <v>124278.01375</v>
      </c>
      <c r="C51" s="26">
        <v>138125.69357999999</v>
      </c>
      <c r="D51" s="27">
        <v>145747</v>
      </c>
      <c r="E51" s="28">
        <v>155367</v>
      </c>
      <c r="F51" s="28">
        <v>162847</v>
      </c>
      <c r="G51" s="55">
        <v>169459</v>
      </c>
      <c r="H51" s="301">
        <v>177111</v>
      </c>
      <c r="I51" s="285"/>
      <c r="J51" s="24" t="s">
        <v>48</v>
      </c>
      <c r="K51" s="25">
        <f t="shared" ref="K51:P51" si="66">+SUM(K52:K55)</f>
        <v>0</v>
      </c>
      <c r="L51" s="26">
        <f t="shared" si="66"/>
        <v>0</v>
      </c>
      <c r="M51" s="27">
        <f t="shared" si="66"/>
        <v>0</v>
      </c>
      <c r="N51" s="28">
        <f t="shared" si="66"/>
        <v>0</v>
      </c>
      <c r="O51" s="28">
        <f t="shared" si="66"/>
        <v>0</v>
      </c>
      <c r="P51" s="55">
        <f t="shared" si="66"/>
        <v>0</v>
      </c>
      <c r="Q51" s="301">
        <f t="shared" ref="Q51" si="67">+SUM(Q52:Q55)</f>
        <v>0</v>
      </c>
      <c r="S51" s="24" t="s">
        <v>48</v>
      </c>
      <c r="T51" s="25">
        <f t="shared" si="59"/>
        <v>124278.01375</v>
      </c>
      <c r="U51" s="26">
        <f t="shared" si="60"/>
        <v>138125.69357999999</v>
      </c>
      <c r="V51" s="27">
        <f t="shared" si="61"/>
        <v>145747</v>
      </c>
      <c r="W51" s="28">
        <f t="shared" si="62"/>
        <v>155367</v>
      </c>
      <c r="X51" s="28">
        <f t="shared" si="63"/>
        <v>162847</v>
      </c>
      <c r="Y51" s="55">
        <f t="shared" si="64"/>
        <v>169459</v>
      </c>
      <c r="Z51" s="301">
        <f t="shared" si="65"/>
        <v>177111</v>
      </c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3.5" customHeight="1" x14ac:dyDescent="0.25">
      <c r="A52" s="36" t="s">
        <v>10</v>
      </c>
      <c r="B52" s="25">
        <v>90534.548049999998</v>
      </c>
      <c r="C52" s="26">
        <v>102930.05752999999</v>
      </c>
      <c r="D52" s="27">
        <v>109492</v>
      </c>
      <c r="E52" s="28">
        <v>116926</v>
      </c>
      <c r="F52" s="28">
        <v>122419</v>
      </c>
      <c r="G52" s="55">
        <v>127185</v>
      </c>
      <c r="H52" s="301">
        <v>132700</v>
      </c>
      <c r="I52" s="285"/>
      <c r="J52" s="36" t="s">
        <v>10</v>
      </c>
      <c r="K52" s="25"/>
      <c r="L52" s="26"/>
      <c r="M52" s="27"/>
      <c r="N52" s="28"/>
      <c r="O52" s="28"/>
      <c r="P52" s="55"/>
      <c r="Q52" s="301"/>
      <c r="S52" s="36" t="s">
        <v>10</v>
      </c>
      <c r="T52" s="25">
        <f t="shared" si="59"/>
        <v>90534.548049999998</v>
      </c>
      <c r="U52" s="26">
        <f t="shared" si="60"/>
        <v>102930.05752999999</v>
      </c>
      <c r="V52" s="27">
        <f t="shared" si="61"/>
        <v>109492</v>
      </c>
      <c r="W52" s="28">
        <f t="shared" si="62"/>
        <v>116926</v>
      </c>
      <c r="X52" s="28">
        <f t="shared" si="63"/>
        <v>122419</v>
      </c>
      <c r="Y52" s="55">
        <f t="shared" si="64"/>
        <v>127185</v>
      </c>
      <c r="Z52" s="301">
        <f t="shared" si="65"/>
        <v>132700</v>
      </c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4.25" customHeight="1" x14ac:dyDescent="0.25">
      <c r="A53" s="57" t="s">
        <v>11</v>
      </c>
      <c r="B53" s="25">
        <v>526.25009</v>
      </c>
      <c r="C53" s="26">
        <v>630.63604999999995</v>
      </c>
      <c r="D53" s="27">
        <v>0</v>
      </c>
      <c r="E53" s="28">
        <v>0</v>
      </c>
      <c r="F53" s="28">
        <v>0</v>
      </c>
      <c r="G53" s="55">
        <v>0</v>
      </c>
      <c r="H53" s="301">
        <v>0</v>
      </c>
      <c r="I53" s="285"/>
      <c r="J53" s="57" t="s">
        <v>11</v>
      </c>
      <c r="K53" s="25"/>
      <c r="L53" s="26"/>
      <c r="M53" s="27"/>
      <c r="N53" s="28"/>
      <c r="O53" s="28"/>
      <c r="P53" s="55"/>
      <c r="Q53" s="301"/>
      <c r="S53" s="57" t="s">
        <v>11</v>
      </c>
      <c r="T53" s="25">
        <f t="shared" si="59"/>
        <v>526.25009</v>
      </c>
      <c r="U53" s="26">
        <f t="shared" si="60"/>
        <v>630.63604999999995</v>
      </c>
      <c r="V53" s="27">
        <f t="shared" si="61"/>
        <v>0</v>
      </c>
      <c r="W53" s="28">
        <f t="shared" si="62"/>
        <v>0</v>
      </c>
      <c r="X53" s="28">
        <f t="shared" si="63"/>
        <v>0</v>
      </c>
      <c r="Y53" s="55">
        <f t="shared" si="64"/>
        <v>0</v>
      </c>
      <c r="Z53" s="301">
        <f t="shared" si="65"/>
        <v>0</v>
      </c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4.25" customHeight="1" x14ac:dyDescent="0.25">
      <c r="A54" s="58" t="s">
        <v>12</v>
      </c>
      <c r="B54" s="25">
        <v>0</v>
      </c>
      <c r="C54" s="26">
        <v>0</v>
      </c>
      <c r="D54" s="27">
        <v>0</v>
      </c>
      <c r="E54" s="28">
        <v>0</v>
      </c>
      <c r="F54" s="28">
        <v>0</v>
      </c>
      <c r="G54" s="55">
        <v>0</v>
      </c>
      <c r="H54" s="301">
        <v>0</v>
      </c>
      <c r="I54" s="285"/>
      <c r="J54" s="58" t="s">
        <v>12</v>
      </c>
      <c r="K54" s="25"/>
      <c r="L54" s="26"/>
      <c r="M54" s="27"/>
      <c r="N54" s="28"/>
      <c r="O54" s="28"/>
      <c r="P54" s="55"/>
      <c r="Q54" s="301"/>
      <c r="S54" s="58" t="s">
        <v>12</v>
      </c>
      <c r="T54" s="25">
        <f t="shared" si="59"/>
        <v>0</v>
      </c>
      <c r="U54" s="26">
        <f t="shared" si="60"/>
        <v>0</v>
      </c>
      <c r="V54" s="27">
        <f t="shared" si="61"/>
        <v>0</v>
      </c>
      <c r="W54" s="28">
        <f t="shared" si="62"/>
        <v>0</v>
      </c>
      <c r="X54" s="28">
        <f t="shared" si="63"/>
        <v>0</v>
      </c>
      <c r="Y54" s="55">
        <f t="shared" si="64"/>
        <v>0</v>
      </c>
      <c r="Z54" s="301">
        <f t="shared" si="65"/>
        <v>0</v>
      </c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customHeight="1" x14ac:dyDescent="0.25">
      <c r="A55" s="36" t="s">
        <v>49</v>
      </c>
      <c r="B55" s="25">
        <v>33217.215609999999</v>
      </c>
      <c r="C55" s="26">
        <v>34565</v>
      </c>
      <c r="D55" s="27">
        <v>36255</v>
      </c>
      <c r="E55" s="28">
        <v>38441</v>
      </c>
      <c r="F55" s="28">
        <v>40428</v>
      </c>
      <c r="G55" s="55">
        <v>42274</v>
      </c>
      <c r="H55" s="301">
        <v>44411</v>
      </c>
      <c r="I55" s="285"/>
      <c r="J55" s="36" t="s">
        <v>49</v>
      </c>
      <c r="K55" s="25"/>
      <c r="L55" s="26"/>
      <c r="M55" s="27"/>
      <c r="N55" s="28"/>
      <c r="O55" s="28"/>
      <c r="P55" s="55"/>
      <c r="Q55" s="301"/>
      <c r="S55" s="36" t="s">
        <v>49</v>
      </c>
      <c r="T55" s="25">
        <f t="shared" si="59"/>
        <v>33217.215609999999</v>
      </c>
      <c r="U55" s="26">
        <f t="shared" si="60"/>
        <v>34565</v>
      </c>
      <c r="V55" s="27">
        <f t="shared" si="61"/>
        <v>36255</v>
      </c>
      <c r="W55" s="28">
        <f t="shared" si="62"/>
        <v>38441</v>
      </c>
      <c r="X55" s="28">
        <f t="shared" si="63"/>
        <v>40428</v>
      </c>
      <c r="Y55" s="55">
        <f t="shared" si="64"/>
        <v>42274</v>
      </c>
      <c r="Z55" s="301">
        <f t="shared" si="65"/>
        <v>44411</v>
      </c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customHeight="1" x14ac:dyDescent="0.25">
      <c r="A56" s="59" t="s">
        <v>50</v>
      </c>
      <c r="B56" s="25">
        <v>0.35543000000000013</v>
      </c>
      <c r="C56" s="26">
        <v>0.86316000000000015</v>
      </c>
      <c r="D56" s="27">
        <v>0</v>
      </c>
      <c r="E56" s="28">
        <v>0</v>
      </c>
      <c r="F56" s="28">
        <v>0</v>
      </c>
      <c r="G56" s="55">
        <v>0</v>
      </c>
      <c r="H56" s="301">
        <v>0</v>
      </c>
      <c r="I56" s="285"/>
      <c r="J56" s="59" t="s">
        <v>50</v>
      </c>
      <c r="K56" s="25"/>
      <c r="L56" s="26"/>
      <c r="M56" s="27"/>
      <c r="N56" s="28"/>
      <c r="O56" s="28"/>
      <c r="P56" s="55"/>
      <c r="Q56" s="301"/>
      <c r="S56" s="59" t="s">
        <v>50</v>
      </c>
      <c r="T56" s="25">
        <f t="shared" si="59"/>
        <v>0.35543000000000013</v>
      </c>
      <c r="U56" s="26">
        <f t="shared" si="60"/>
        <v>0.86316000000000015</v>
      </c>
      <c r="V56" s="27">
        <f t="shared" si="61"/>
        <v>0</v>
      </c>
      <c r="W56" s="28">
        <f t="shared" si="62"/>
        <v>0</v>
      </c>
      <c r="X56" s="28">
        <f t="shared" si="63"/>
        <v>0</v>
      </c>
      <c r="Y56" s="55">
        <f t="shared" si="64"/>
        <v>0</v>
      </c>
      <c r="Z56" s="301">
        <f t="shared" si="65"/>
        <v>0</v>
      </c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customHeight="1" x14ac:dyDescent="0.25">
      <c r="A57" s="59" t="s">
        <v>51</v>
      </c>
      <c r="B57" s="25">
        <v>214.69233000000006</v>
      </c>
      <c r="C57" s="26">
        <v>623.38842999999997</v>
      </c>
      <c r="D57" s="27">
        <v>9</v>
      </c>
      <c r="E57" s="28">
        <v>0</v>
      </c>
      <c r="F57" s="28">
        <v>0</v>
      </c>
      <c r="G57" s="55">
        <v>0</v>
      </c>
      <c r="H57" s="301">
        <v>0</v>
      </c>
      <c r="I57" s="285"/>
      <c r="J57" s="59" t="s">
        <v>51</v>
      </c>
      <c r="K57" s="25"/>
      <c r="L57" s="26"/>
      <c r="M57" s="27"/>
      <c r="N57" s="28"/>
      <c r="O57" s="28"/>
      <c r="P57" s="55"/>
      <c r="Q57" s="301"/>
      <c r="S57" s="59" t="s">
        <v>51</v>
      </c>
      <c r="T57" s="25">
        <f t="shared" si="59"/>
        <v>214.69233000000006</v>
      </c>
      <c r="U57" s="26">
        <f t="shared" si="60"/>
        <v>623.38842999999997</v>
      </c>
      <c r="V57" s="27">
        <f t="shared" si="61"/>
        <v>9</v>
      </c>
      <c r="W57" s="28">
        <f t="shared" si="62"/>
        <v>0</v>
      </c>
      <c r="X57" s="28">
        <f t="shared" si="63"/>
        <v>0</v>
      </c>
      <c r="Y57" s="55">
        <f t="shared" si="64"/>
        <v>0</v>
      </c>
      <c r="Z57" s="301">
        <f t="shared" si="65"/>
        <v>0</v>
      </c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customHeight="1" x14ac:dyDescent="0.25">
      <c r="A58" s="59" t="s">
        <v>52</v>
      </c>
      <c r="B58" s="25">
        <v>90319.500289999996</v>
      </c>
      <c r="C58" s="26">
        <v>102305.80593999999</v>
      </c>
      <c r="D58" s="27">
        <v>109483</v>
      </c>
      <c r="E58" s="28">
        <v>116926</v>
      </c>
      <c r="F58" s="28">
        <v>122419</v>
      </c>
      <c r="G58" s="55">
        <v>127185</v>
      </c>
      <c r="H58" s="301">
        <v>132700</v>
      </c>
      <c r="I58" s="285"/>
      <c r="J58" s="59" t="s">
        <v>52</v>
      </c>
      <c r="K58" s="25"/>
      <c r="L58" s="26"/>
      <c r="M58" s="27"/>
      <c r="N58" s="28"/>
      <c r="O58" s="28"/>
      <c r="P58" s="55"/>
      <c r="Q58" s="301"/>
      <c r="S58" s="59" t="s">
        <v>52</v>
      </c>
      <c r="T58" s="25">
        <f t="shared" si="59"/>
        <v>90319.500289999996</v>
      </c>
      <c r="U58" s="26">
        <f t="shared" si="60"/>
        <v>102305.80593999999</v>
      </c>
      <c r="V58" s="27">
        <f t="shared" si="61"/>
        <v>109483</v>
      </c>
      <c r="W58" s="28">
        <f t="shared" si="62"/>
        <v>116926</v>
      </c>
      <c r="X58" s="28">
        <f t="shared" si="63"/>
        <v>122419</v>
      </c>
      <c r="Y58" s="55">
        <f t="shared" si="64"/>
        <v>127185</v>
      </c>
      <c r="Z58" s="301">
        <f t="shared" si="65"/>
        <v>132700</v>
      </c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customHeight="1" thickBot="1" x14ac:dyDescent="0.3">
      <c r="A59" s="60" t="s">
        <v>53</v>
      </c>
      <c r="B59" s="61">
        <v>33217.215609999999</v>
      </c>
      <c r="C59" s="62">
        <v>34565</v>
      </c>
      <c r="D59" s="63">
        <v>36255</v>
      </c>
      <c r="E59" s="64">
        <v>38441</v>
      </c>
      <c r="F59" s="64">
        <v>40428</v>
      </c>
      <c r="G59" s="293">
        <v>42274</v>
      </c>
      <c r="H59" s="305">
        <v>44411</v>
      </c>
      <c r="I59" s="285"/>
      <c r="J59" s="60" t="s">
        <v>53</v>
      </c>
      <c r="K59" s="61"/>
      <c r="L59" s="62"/>
      <c r="M59" s="63"/>
      <c r="N59" s="64"/>
      <c r="O59" s="64"/>
      <c r="P59" s="293"/>
      <c r="Q59" s="305"/>
      <c r="S59" s="60" t="s">
        <v>53</v>
      </c>
      <c r="T59" s="61">
        <f t="shared" si="59"/>
        <v>33217.215609999999</v>
      </c>
      <c r="U59" s="62">
        <f t="shared" si="60"/>
        <v>34565</v>
      </c>
      <c r="V59" s="63">
        <f t="shared" si="61"/>
        <v>36255</v>
      </c>
      <c r="W59" s="64">
        <f t="shared" si="62"/>
        <v>38441</v>
      </c>
      <c r="X59" s="64">
        <f t="shared" si="63"/>
        <v>40428</v>
      </c>
      <c r="Y59" s="293">
        <f t="shared" si="64"/>
        <v>42274</v>
      </c>
      <c r="Z59" s="305">
        <f t="shared" si="65"/>
        <v>44411</v>
      </c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3.5" customHeight="1" x14ac:dyDescent="0.25">
      <c r="A60" s="16" t="s">
        <v>54</v>
      </c>
      <c r="B60" s="65">
        <f t="shared" ref="B60:H60" si="68">B61+B65</f>
        <v>14174045.347813969</v>
      </c>
      <c r="C60" s="66">
        <f t="shared" si="68"/>
        <v>15340056.708080027</v>
      </c>
      <c r="D60" s="67">
        <f t="shared" si="68"/>
        <v>17067454</v>
      </c>
      <c r="E60" s="68">
        <f t="shared" si="68"/>
        <v>18088004</v>
      </c>
      <c r="F60" s="68">
        <f t="shared" si="68"/>
        <v>18919223</v>
      </c>
      <c r="G60" s="294">
        <f t="shared" si="68"/>
        <v>19672734</v>
      </c>
      <c r="H60" s="300">
        <f t="shared" si="68"/>
        <v>19984063</v>
      </c>
      <c r="I60" s="285"/>
      <c r="J60" s="16" t="s">
        <v>54</v>
      </c>
      <c r="K60" s="69">
        <f t="shared" ref="K60:P60" si="69">K61+K65</f>
        <v>0</v>
      </c>
      <c r="L60" s="66">
        <f t="shared" si="69"/>
        <v>0</v>
      </c>
      <c r="M60" s="70">
        <f t="shared" si="69"/>
        <v>0</v>
      </c>
      <c r="N60" s="71">
        <f t="shared" si="69"/>
        <v>0</v>
      </c>
      <c r="O60" s="71">
        <f t="shared" si="69"/>
        <v>0</v>
      </c>
      <c r="P60" s="320">
        <f t="shared" si="69"/>
        <v>0</v>
      </c>
      <c r="Q60" s="314">
        <f t="shared" ref="Q60" si="70">Q61+Q65</f>
        <v>0</v>
      </c>
      <c r="S60" s="16" t="s">
        <v>54</v>
      </c>
      <c r="T60" s="69">
        <f t="shared" ref="T60:Y60" si="71">T61+T65</f>
        <v>14174045.347813969</v>
      </c>
      <c r="U60" s="66">
        <f t="shared" si="71"/>
        <v>15340056.708080027</v>
      </c>
      <c r="V60" s="70">
        <f t="shared" si="71"/>
        <v>17067454</v>
      </c>
      <c r="W60" s="71">
        <f t="shared" si="71"/>
        <v>18088004</v>
      </c>
      <c r="X60" s="71">
        <f t="shared" si="71"/>
        <v>18919223</v>
      </c>
      <c r="Y60" s="320">
        <f t="shared" si="71"/>
        <v>19672734</v>
      </c>
      <c r="Z60" s="314">
        <f t="shared" ref="Z60" si="72">Z61+Z65</f>
        <v>19984063</v>
      </c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3.5" customHeight="1" x14ac:dyDescent="0.25">
      <c r="A61" s="73" t="s">
        <v>55</v>
      </c>
      <c r="B61" s="42">
        <f>B62</f>
        <v>9466722.3478139695</v>
      </c>
      <c r="C61" s="43">
        <f t="shared" ref="C61:H61" si="73">C62</f>
        <v>10135746.925550001</v>
      </c>
      <c r="D61" s="44">
        <f t="shared" si="73"/>
        <v>11135606</v>
      </c>
      <c r="E61" s="45">
        <f t="shared" si="73"/>
        <v>11789685</v>
      </c>
      <c r="F61" s="45">
        <f t="shared" si="73"/>
        <v>12314593</v>
      </c>
      <c r="G61" s="291">
        <f t="shared" si="73"/>
        <v>12803725</v>
      </c>
      <c r="H61" s="302">
        <f t="shared" si="73"/>
        <v>13304866</v>
      </c>
      <c r="I61" s="285"/>
      <c r="J61" s="73" t="s">
        <v>55</v>
      </c>
      <c r="K61" s="42">
        <f t="shared" ref="K61:Q61" si="74">K62</f>
        <v>0</v>
      </c>
      <c r="L61" s="43">
        <f t="shared" si="74"/>
        <v>0</v>
      </c>
      <c r="M61" s="44">
        <f t="shared" si="74"/>
        <v>0</v>
      </c>
      <c r="N61" s="45">
        <f t="shared" si="74"/>
        <v>0</v>
      </c>
      <c r="O61" s="45">
        <f t="shared" si="74"/>
        <v>0</v>
      </c>
      <c r="P61" s="291">
        <f t="shared" si="74"/>
        <v>0</v>
      </c>
      <c r="Q61" s="302">
        <f t="shared" si="74"/>
        <v>0</v>
      </c>
      <c r="S61" s="73" t="s">
        <v>55</v>
      </c>
      <c r="T61" s="42">
        <f t="shared" ref="T61:Z61" si="75">T62</f>
        <v>9466722.3478139695</v>
      </c>
      <c r="U61" s="43">
        <f t="shared" si="75"/>
        <v>10135746.925550001</v>
      </c>
      <c r="V61" s="44">
        <f t="shared" si="75"/>
        <v>11135606</v>
      </c>
      <c r="W61" s="45">
        <f t="shared" si="75"/>
        <v>11789685</v>
      </c>
      <c r="X61" s="45">
        <f t="shared" si="75"/>
        <v>12314593</v>
      </c>
      <c r="Y61" s="291">
        <f t="shared" si="75"/>
        <v>12803725</v>
      </c>
      <c r="Z61" s="302">
        <f t="shared" si="75"/>
        <v>13304866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3.5" customHeight="1" x14ac:dyDescent="0.25">
      <c r="A62" s="29" t="s">
        <v>56</v>
      </c>
      <c r="B62" s="25">
        <f>+B63+B64</f>
        <v>9466722.3478139695</v>
      </c>
      <c r="C62" s="26">
        <f>+C63+C64</f>
        <v>10135746.925550001</v>
      </c>
      <c r="D62" s="27">
        <f>+D63+D64</f>
        <v>11135606</v>
      </c>
      <c r="E62" s="28">
        <f t="shared" ref="E62:H62" si="76">+E63+E64</f>
        <v>11789685</v>
      </c>
      <c r="F62" s="28">
        <f t="shared" si="76"/>
        <v>12314593</v>
      </c>
      <c r="G62" s="55">
        <f t="shared" si="76"/>
        <v>12803725</v>
      </c>
      <c r="H62" s="301">
        <f t="shared" si="76"/>
        <v>13304866</v>
      </c>
      <c r="I62" s="285"/>
      <c r="J62" s="29" t="s">
        <v>56</v>
      </c>
      <c r="K62" s="25">
        <f t="shared" ref="K62:P62" si="77">+K63+K64</f>
        <v>0</v>
      </c>
      <c r="L62" s="26">
        <f t="shared" si="77"/>
        <v>0</v>
      </c>
      <c r="M62" s="27">
        <f t="shared" si="77"/>
        <v>0</v>
      </c>
      <c r="N62" s="28">
        <f t="shared" si="77"/>
        <v>0</v>
      </c>
      <c r="O62" s="28">
        <f t="shared" si="77"/>
        <v>0</v>
      </c>
      <c r="P62" s="55">
        <f t="shared" si="77"/>
        <v>0</v>
      </c>
      <c r="Q62" s="301">
        <f t="shared" ref="Q62" si="78">+Q63+Q64</f>
        <v>0</v>
      </c>
      <c r="S62" s="29" t="s">
        <v>56</v>
      </c>
      <c r="T62" s="25">
        <f t="shared" ref="T62:Y62" si="79">T63+T64</f>
        <v>9466722.3478139695</v>
      </c>
      <c r="U62" s="26">
        <f t="shared" si="79"/>
        <v>10135746.925550001</v>
      </c>
      <c r="V62" s="27">
        <f t="shared" si="79"/>
        <v>11135606</v>
      </c>
      <c r="W62" s="28">
        <f t="shared" si="79"/>
        <v>11789685</v>
      </c>
      <c r="X62" s="28">
        <f t="shared" si="79"/>
        <v>12314593</v>
      </c>
      <c r="Y62" s="55">
        <f t="shared" si="79"/>
        <v>12803725</v>
      </c>
      <c r="Z62" s="301">
        <f t="shared" ref="Z62" si="80">Z63+Z64</f>
        <v>13304866</v>
      </c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3.5" customHeight="1" x14ac:dyDescent="0.25">
      <c r="A63" s="29" t="s">
        <v>57</v>
      </c>
      <c r="B63" s="25">
        <v>9063835.6946539693</v>
      </c>
      <c r="C63" s="26">
        <v>9887240</v>
      </c>
      <c r="D63" s="27">
        <v>10898829</v>
      </c>
      <c r="E63" s="28">
        <v>11570631</v>
      </c>
      <c r="F63" s="28">
        <v>12096084</v>
      </c>
      <c r="G63" s="55">
        <v>12586761</v>
      </c>
      <c r="H63" s="301">
        <v>13089235</v>
      </c>
      <c r="I63" s="285"/>
      <c r="J63" s="29" t="s">
        <v>57</v>
      </c>
      <c r="K63" s="25"/>
      <c r="L63" s="26"/>
      <c r="M63" s="27"/>
      <c r="N63" s="47"/>
      <c r="O63" s="47"/>
      <c r="P63" s="330"/>
      <c r="Q63" s="328"/>
      <c r="S63" s="29" t="s">
        <v>57</v>
      </c>
      <c r="T63" s="25">
        <f t="shared" ref="T63:Z64" si="81">+B63-K63</f>
        <v>9063835.6946539693</v>
      </c>
      <c r="U63" s="26">
        <f t="shared" si="81"/>
        <v>9887240</v>
      </c>
      <c r="V63" s="27">
        <f t="shared" si="81"/>
        <v>10898829</v>
      </c>
      <c r="W63" s="28">
        <f t="shared" si="81"/>
        <v>11570631</v>
      </c>
      <c r="X63" s="28">
        <f t="shared" si="81"/>
        <v>12096084</v>
      </c>
      <c r="Y63" s="55">
        <f t="shared" si="81"/>
        <v>12586761</v>
      </c>
      <c r="Z63" s="301">
        <f t="shared" si="81"/>
        <v>13089235</v>
      </c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3.5" customHeight="1" x14ac:dyDescent="0.25">
      <c r="A64" s="29" t="s">
        <v>58</v>
      </c>
      <c r="B64" s="25">
        <v>402886.65315999999</v>
      </c>
      <c r="C64" s="26">
        <v>248506.92555000001</v>
      </c>
      <c r="D64" s="27">
        <v>236777</v>
      </c>
      <c r="E64" s="28">
        <v>219054</v>
      </c>
      <c r="F64" s="28">
        <v>218509</v>
      </c>
      <c r="G64" s="55">
        <v>216964</v>
      </c>
      <c r="H64" s="301">
        <v>215631</v>
      </c>
      <c r="I64" s="285"/>
      <c r="J64" s="29" t="s">
        <v>58</v>
      </c>
      <c r="K64" s="74"/>
      <c r="L64" s="48"/>
      <c r="M64" s="75"/>
      <c r="N64" s="47"/>
      <c r="O64" s="47"/>
      <c r="P64" s="330"/>
      <c r="Q64" s="328"/>
      <c r="S64" s="29" t="s">
        <v>58</v>
      </c>
      <c r="T64" s="25">
        <f t="shared" si="81"/>
        <v>402886.65315999999</v>
      </c>
      <c r="U64" s="26">
        <f t="shared" si="81"/>
        <v>248506.92555000001</v>
      </c>
      <c r="V64" s="27">
        <f t="shared" si="81"/>
        <v>236777</v>
      </c>
      <c r="W64" s="28">
        <f t="shared" si="81"/>
        <v>219054</v>
      </c>
      <c r="X64" s="28">
        <f t="shared" si="81"/>
        <v>218509</v>
      </c>
      <c r="Y64" s="55">
        <f t="shared" si="81"/>
        <v>216964</v>
      </c>
      <c r="Z64" s="301">
        <f t="shared" si="81"/>
        <v>215631</v>
      </c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3.5" customHeight="1" x14ac:dyDescent="0.25">
      <c r="A65" s="73" t="s">
        <v>59</v>
      </c>
      <c r="B65" s="42">
        <f>B66</f>
        <v>4707323</v>
      </c>
      <c r="C65" s="43">
        <f t="shared" ref="C65:H65" si="82">C66</f>
        <v>5204309.7825300265</v>
      </c>
      <c r="D65" s="44">
        <f>D66</f>
        <v>5931848</v>
      </c>
      <c r="E65" s="45">
        <f t="shared" si="82"/>
        <v>6298319</v>
      </c>
      <c r="F65" s="45">
        <f t="shared" si="82"/>
        <v>6604630</v>
      </c>
      <c r="G65" s="291">
        <f t="shared" si="82"/>
        <v>6869009</v>
      </c>
      <c r="H65" s="302">
        <f t="shared" si="82"/>
        <v>6679197</v>
      </c>
      <c r="I65" s="285"/>
      <c r="J65" s="73" t="s">
        <v>59</v>
      </c>
      <c r="K65" s="42">
        <f t="shared" ref="K65:Q65" si="83">K66</f>
        <v>0</v>
      </c>
      <c r="L65" s="43">
        <f t="shared" si="83"/>
        <v>0</v>
      </c>
      <c r="M65" s="44">
        <f t="shared" si="83"/>
        <v>0</v>
      </c>
      <c r="N65" s="45">
        <f t="shared" si="83"/>
        <v>0</v>
      </c>
      <c r="O65" s="45">
        <f t="shared" si="83"/>
        <v>0</v>
      </c>
      <c r="P65" s="291">
        <f t="shared" si="83"/>
        <v>0</v>
      </c>
      <c r="Q65" s="302">
        <f t="shared" si="83"/>
        <v>0</v>
      </c>
      <c r="S65" s="73" t="s">
        <v>59</v>
      </c>
      <c r="T65" s="42">
        <f t="shared" ref="T65:Z65" si="84">T66</f>
        <v>4707323</v>
      </c>
      <c r="U65" s="43">
        <f t="shared" si="84"/>
        <v>5204309.7825300265</v>
      </c>
      <c r="V65" s="44">
        <f t="shared" si="84"/>
        <v>5931848</v>
      </c>
      <c r="W65" s="45">
        <f t="shared" si="84"/>
        <v>6298319</v>
      </c>
      <c r="X65" s="45">
        <f t="shared" si="84"/>
        <v>6604630</v>
      </c>
      <c r="Y65" s="291">
        <f t="shared" si="84"/>
        <v>6869009</v>
      </c>
      <c r="Z65" s="302">
        <f t="shared" si="84"/>
        <v>6679197</v>
      </c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3.5" customHeight="1" x14ac:dyDescent="0.25">
      <c r="A66" s="29" t="s">
        <v>56</v>
      </c>
      <c r="B66" s="25">
        <v>4707323</v>
      </c>
      <c r="C66" s="26">
        <v>5204309.7825300265</v>
      </c>
      <c r="D66" s="27">
        <v>5931848</v>
      </c>
      <c r="E66" s="28">
        <v>6298319</v>
      </c>
      <c r="F66" s="28">
        <v>6604630</v>
      </c>
      <c r="G66" s="55">
        <v>6869009</v>
      </c>
      <c r="H66" s="301">
        <v>6679197</v>
      </c>
      <c r="I66" s="285"/>
      <c r="J66" s="29" t="s">
        <v>56</v>
      </c>
      <c r="K66" s="74"/>
      <c r="L66" s="48"/>
      <c r="M66" s="75"/>
      <c r="N66" s="47"/>
      <c r="O66" s="47"/>
      <c r="P66" s="330"/>
      <c r="Q66" s="328"/>
      <c r="S66" s="29" t="s">
        <v>56</v>
      </c>
      <c r="T66" s="25">
        <f t="shared" ref="T66:Z67" si="85">+B66-K66</f>
        <v>4707323</v>
      </c>
      <c r="U66" s="26">
        <f t="shared" si="85"/>
        <v>5204309.7825300265</v>
      </c>
      <c r="V66" s="27">
        <f t="shared" si="85"/>
        <v>5931848</v>
      </c>
      <c r="W66" s="28">
        <f t="shared" si="85"/>
        <v>6298319</v>
      </c>
      <c r="X66" s="28">
        <f t="shared" si="85"/>
        <v>6604630</v>
      </c>
      <c r="Y66" s="55">
        <f t="shared" si="85"/>
        <v>6869009</v>
      </c>
      <c r="Z66" s="301">
        <f t="shared" si="85"/>
        <v>6679197</v>
      </c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4.25" customHeight="1" thickBot="1" x14ac:dyDescent="0.3">
      <c r="A67" s="77" t="s">
        <v>60</v>
      </c>
      <c r="B67" s="38">
        <v>37172</v>
      </c>
      <c r="C67" s="26">
        <v>47474</v>
      </c>
      <c r="D67" s="39">
        <v>45418</v>
      </c>
      <c r="E67" s="40">
        <v>44855</v>
      </c>
      <c r="F67" s="40">
        <v>44699</v>
      </c>
      <c r="G67" s="292">
        <v>42782</v>
      </c>
      <c r="H67" s="303">
        <v>40395</v>
      </c>
      <c r="I67" s="285"/>
      <c r="J67" s="77" t="s">
        <v>60</v>
      </c>
      <c r="K67" s="78"/>
      <c r="L67" s="48"/>
      <c r="M67" s="75"/>
      <c r="N67" s="47"/>
      <c r="O67" s="47"/>
      <c r="P67" s="330"/>
      <c r="Q67" s="328"/>
      <c r="S67" s="77" t="s">
        <v>60</v>
      </c>
      <c r="T67" s="38">
        <f t="shared" si="85"/>
        <v>37172</v>
      </c>
      <c r="U67" s="26">
        <f t="shared" si="85"/>
        <v>47474</v>
      </c>
      <c r="V67" s="39">
        <f t="shared" si="85"/>
        <v>45418</v>
      </c>
      <c r="W67" s="40">
        <f t="shared" si="85"/>
        <v>44855</v>
      </c>
      <c r="X67" s="40">
        <f t="shared" si="85"/>
        <v>44699</v>
      </c>
      <c r="Y67" s="292">
        <f t="shared" si="85"/>
        <v>42782</v>
      </c>
      <c r="Z67" s="303">
        <f t="shared" si="85"/>
        <v>40395</v>
      </c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4.25" customHeight="1" thickBot="1" x14ac:dyDescent="0.3">
      <c r="A68" s="79" t="s">
        <v>61</v>
      </c>
      <c r="B68" s="80">
        <f t="shared" ref="B68:G68" si="86">B37+B33+B28+B17+B5</f>
        <v>21063448.678000003</v>
      </c>
      <c r="C68" s="81">
        <f t="shared" si="86"/>
        <v>23438545.835861281</v>
      </c>
      <c r="D68" s="82">
        <f t="shared" si="86"/>
        <v>24504388</v>
      </c>
      <c r="E68" s="83">
        <f t="shared" si="86"/>
        <v>25765770</v>
      </c>
      <c r="F68" s="83">
        <f t="shared" si="86"/>
        <v>26478097</v>
      </c>
      <c r="G68" s="243">
        <f t="shared" si="86"/>
        <v>27067776</v>
      </c>
      <c r="H68" s="316">
        <f t="shared" ref="H68" si="87">H37+H33+H28+H17+H5</f>
        <v>27996695</v>
      </c>
      <c r="I68" s="285"/>
      <c r="J68" s="79" t="s">
        <v>61</v>
      </c>
      <c r="K68" s="80">
        <f t="shared" ref="K68:P68" si="88">+K5+K17+K28+K33+K37</f>
        <v>0</v>
      </c>
      <c r="L68" s="81">
        <f t="shared" si="88"/>
        <v>0</v>
      </c>
      <c r="M68" s="82">
        <f t="shared" si="88"/>
        <v>2500</v>
      </c>
      <c r="N68" s="83">
        <f t="shared" si="88"/>
        <v>2500</v>
      </c>
      <c r="O68" s="83">
        <f t="shared" si="88"/>
        <v>2500</v>
      </c>
      <c r="P68" s="243">
        <f t="shared" si="88"/>
        <v>2500</v>
      </c>
      <c r="Q68" s="316">
        <f t="shared" ref="Q68" si="89">+Q5+Q17+Q28+Q33+Q37</f>
        <v>2500</v>
      </c>
      <c r="S68" s="79" t="s">
        <v>61</v>
      </c>
      <c r="T68" s="80">
        <f t="shared" ref="T68:Y68" si="90">+T37+T33+T28+T17+T5</f>
        <v>21063448.678000003</v>
      </c>
      <c r="U68" s="81">
        <f t="shared" si="90"/>
        <v>23438545.835861281</v>
      </c>
      <c r="V68" s="82">
        <f t="shared" si="90"/>
        <v>24501888</v>
      </c>
      <c r="W68" s="83">
        <f t="shared" si="90"/>
        <v>25763270</v>
      </c>
      <c r="X68" s="83">
        <f t="shared" si="90"/>
        <v>26475597</v>
      </c>
      <c r="Y68" s="243">
        <f t="shared" si="90"/>
        <v>27065276</v>
      </c>
      <c r="Z68" s="316">
        <f t="shared" ref="Z68" si="91">+Z37+Z33+Z28+Z17+Z5</f>
        <v>27994195</v>
      </c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3.5" customHeight="1" x14ac:dyDescent="0.25">
      <c r="A69" s="84" t="s">
        <v>62</v>
      </c>
      <c r="B69" s="85">
        <f>B9+B13+B16+B18+B19+B28+B46+B50+B52+B39+B38+B42+B43</f>
        <v>16514067.188870002</v>
      </c>
      <c r="C69" s="86">
        <f t="shared" ref="C69" si="92">C9+C13+C16+C18+C19+C28+C46+C50+C52+C39+C38+C42+C43</f>
        <v>18600403.567920201</v>
      </c>
      <c r="D69" s="87">
        <f>D9+D13+D16+D18+D19+D28+D46+D50+D52+D39+D38+D42+D43+D41</f>
        <v>19620003</v>
      </c>
      <c r="E69" s="88">
        <f>E9+E13+E16+E18+E19+E28+E46+E50+E52+E39+E38+E42+E43+E41</f>
        <v>20698552</v>
      </c>
      <c r="F69" s="88">
        <f t="shared" ref="F69:H69" si="93">F9+F13+F16+F18+F19+F28+F46+F50+F52+F39+F38+F42+F43+F41</f>
        <v>20995066</v>
      </c>
      <c r="G69" s="310">
        <f t="shared" si="93"/>
        <v>21340044</v>
      </c>
      <c r="H69" s="307">
        <f t="shared" si="93"/>
        <v>21953216</v>
      </c>
      <c r="I69" s="285"/>
      <c r="J69" s="84" t="s">
        <v>62</v>
      </c>
      <c r="K69" s="85">
        <f>K9+K13+K16+K18+K19+K28+K46+K50+K52+K39+K38+K42+K43</f>
        <v>0</v>
      </c>
      <c r="L69" s="86">
        <f t="shared" ref="L69:M69" si="94">L9+L13+L16+L18+L19+L28+L46+L50+L52+L39+L38+L42+L43</f>
        <v>0</v>
      </c>
      <c r="M69" s="87">
        <f t="shared" si="94"/>
        <v>2500</v>
      </c>
      <c r="N69" s="88">
        <f>N9+N13+N16+N18+N19+N28+N46+N50+N52+N39+N38+N42+N43+N41</f>
        <v>2500</v>
      </c>
      <c r="O69" s="88">
        <f t="shared" ref="O69:Q69" si="95">O9+O13+O16+O18+O19+O28+O46+O50+O52+O39+O38+O42+O43+O41</f>
        <v>2500</v>
      </c>
      <c r="P69" s="310">
        <f t="shared" si="95"/>
        <v>2500</v>
      </c>
      <c r="Q69" s="307">
        <f t="shared" si="95"/>
        <v>2500</v>
      </c>
      <c r="S69" s="84" t="s">
        <v>62</v>
      </c>
      <c r="T69" s="85">
        <f t="shared" ref="T69:Z75" si="96">+B69-K69</f>
        <v>16514067.188870002</v>
      </c>
      <c r="U69" s="86">
        <f t="shared" si="96"/>
        <v>18600403.567920201</v>
      </c>
      <c r="V69" s="87">
        <f t="shared" si="96"/>
        <v>19617503</v>
      </c>
      <c r="W69" s="88">
        <f t="shared" si="96"/>
        <v>20696052</v>
      </c>
      <c r="X69" s="88">
        <f t="shared" si="96"/>
        <v>20992566</v>
      </c>
      <c r="Y69" s="310">
        <f t="shared" si="96"/>
        <v>21337544</v>
      </c>
      <c r="Z69" s="307">
        <f t="shared" si="96"/>
        <v>21950716</v>
      </c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3.5" customHeight="1" x14ac:dyDescent="0.25">
      <c r="A70" s="84" t="s">
        <v>63</v>
      </c>
      <c r="B70" s="85">
        <f>+B59</f>
        <v>33217.215609999999</v>
      </c>
      <c r="C70" s="86">
        <f t="shared" ref="C70:H70" si="97">0+C55</f>
        <v>34565</v>
      </c>
      <c r="D70" s="87">
        <f t="shared" si="97"/>
        <v>36255</v>
      </c>
      <c r="E70" s="88">
        <f t="shared" si="97"/>
        <v>38441</v>
      </c>
      <c r="F70" s="88">
        <f t="shared" si="97"/>
        <v>40428</v>
      </c>
      <c r="G70" s="310">
        <f t="shared" si="97"/>
        <v>42274</v>
      </c>
      <c r="H70" s="307">
        <f t="shared" si="97"/>
        <v>44411</v>
      </c>
      <c r="I70" s="285"/>
      <c r="J70" s="84" t="s">
        <v>63</v>
      </c>
      <c r="K70" s="85">
        <f>+K59</f>
        <v>0</v>
      </c>
      <c r="L70" s="86">
        <f t="shared" ref="L70:Q70" si="98">0+L55</f>
        <v>0</v>
      </c>
      <c r="M70" s="87">
        <f t="shared" si="98"/>
        <v>0</v>
      </c>
      <c r="N70" s="88">
        <f t="shared" si="98"/>
        <v>0</v>
      </c>
      <c r="O70" s="88">
        <f t="shared" si="98"/>
        <v>0</v>
      </c>
      <c r="P70" s="310">
        <f t="shared" si="98"/>
        <v>0</v>
      </c>
      <c r="Q70" s="307">
        <f t="shared" si="98"/>
        <v>0</v>
      </c>
      <c r="S70" s="84" t="s">
        <v>63</v>
      </c>
      <c r="T70" s="85">
        <f t="shared" si="96"/>
        <v>33217.215609999999</v>
      </c>
      <c r="U70" s="86">
        <f t="shared" si="96"/>
        <v>34565</v>
      </c>
      <c r="V70" s="87">
        <f t="shared" si="96"/>
        <v>36255</v>
      </c>
      <c r="W70" s="88">
        <f t="shared" si="96"/>
        <v>38441</v>
      </c>
      <c r="X70" s="88">
        <f t="shared" si="96"/>
        <v>40428</v>
      </c>
      <c r="Y70" s="310">
        <f t="shared" si="96"/>
        <v>42274</v>
      </c>
      <c r="Z70" s="307">
        <f t="shared" si="96"/>
        <v>44411</v>
      </c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3.5" customHeight="1" x14ac:dyDescent="0.25">
      <c r="A71" s="24" t="s">
        <v>64</v>
      </c>
      <c r="B71" s="85">
        <f t="shared" ref="B71:C71" si="99">B40+B41-B70+B55</f>
        <v>93458.933479999905</v>
      </c>
      <c r="C71" s="86">
        <f t="shared" si="99"/>
        <v>88031.30325300002</v>
      </c>
      <c r="D71" s="87">
        <v>0</v>
      </c>
      <c r="E71" s="88">
        <v>0</v>
      </c>
      <c r="F71" s="88">
        <v>0</v>
      </c>
      <c r="G71" s="310">
        <v>0</v>
      </c>
      <c r="H71" s="307">
        <v>0</v>
      </c>
      <c r="I71" s="285"/>
      <c r="J71" s="24" t="s">
        <v>64</v>
      </c>
      <c r="K71" s="85">
        <f t="shared" ref="K71:M71" si="100">K40+K41-K70+K55</f>
        <v>0</v>
      </c>
      <c r="L71" s="86">
        <f t="shared" si="100"/>
        <v>0</v>
      </c>
      <c r="M71" s="87">
        <f t="shared" si="100"/>
        <v>0</v>
      </c>
      <c r="N71" s="88">
        <v>0</v>
      </c>
      <c r="O71" s="88">
        <v>0</v>
      </c>
      <c r="P71" s="310">
        <v>0</v>
      </c>
      <c r="Q71" s="307">
        <v>0</v>
      </c>
      <c r="S71" s="24" t="s">
        <v>64</v>
      </c>
      <c r="T71" s="85">
        <f t="shared" si="96"/>
        <v>93458.933479999905</v>
      </c>
      <c r="U71" s="86">
        <f t="shared" si="96"/>
        <v>88031.30325300002</v>
      </c>
      <c r="V71" s="87">
        <f t="shared" si="96"/>
        <v>0</v>
      </c>
      <c r="W71" s="88">
        <f t="shared" si="96"/>
        <v>0</v>
      </c>
      <c r="X71" s="88">
        <f t="shared" si="96"/>
        <v>0</v>
      </c>
      <c r="Y71" s="310">
        <f t="shared" si="96"/>
        <v>0</v>
      </c>
      <c r="Z71" s="307">
        <f t="shared" si="96"/>
        <v>0</v>
      </c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3.5" customHeight="1" x14ac:dyDescent="0.25">
      <c r="A72" s="24" t="s">
        <v>65</v>
      </c>
      <c r="B72" s="85">
        <f>B10+B35+B34+B47+B53+B14</f>
        <v>3236130.8835800006</v>
      </c>
      <c r="C72" s="86">
        <f t="shared" ref="C72:G72" si="101">C10+C35+C34+C47+C53+C14</f>
        <v>3485712.1229096581</v>
      </c>
      <c r="D72" s="87">
        <f t="shared" si="101"/>
        <v>3662438</v>
      </c>
      <c r="E72" s="88">
        <f t="shared" si="101"/>
        <v>3806509</v>
      </c>
      <c r="F72" s="88">
        <f t="shared" si="101"/>
        <v>4103647</v>
      </c>
      <c r="G72" s="310">
        <f t="shared" si="101"/>
        <v>4280852</v>
      </c>
      <c r="H72" s="307">
        <f t="shared" ref="H72" si="102">H10+H35+H34+H47+H53+H14</f>
        <v>4506739</v>
      </c>
      <c r="I72" s="285"/>
      <c r="J72" s="24" t="s">
        <v>65</v>
      </c>
      <c r="K72" s="85">
        <f>K10+K35+K34+K47+K53+K14</f>
        <v>0</v>
      </c>
      <c r="L72" s="86">
        <f t="shared" ref="L72:P72" si="103">L10+L35+L34+L47+L53+L14</f>
        <v>0</v>
      </c>
      <c r="M72" s="87">
        <f t="shared" si="103"/>
        <v>0</v>
      </c>
      <c r="N72" s="88">
        <f t="shared" si="103"/>
        <v>0</v>
      </c>
      <c r="O72" s="88">
        <f t="shared" si="103"/>
        <v>0</v>
      </c>
      <c r="P72" s="310">
        <f t="shared" si="103"/>
        <v>0</v>
      </c>
      <c r="Q72" s="307">
        <f t="shared" ref="Q72" si="104">Q10+Q35+Q34+Q47+Q53+Q14</f>
        <v>0</v>
      </c>
      <c r="S72" s="24" t="s">
        <v>65</v>
      </c>
      <c r="T72" s="85">
        <f t="shared" si="96"/>
        <v>3236130.8835800006</v>
      </c>
      <c r="U72" s="86">
        <f t="shared" si="96"/>
        <v>3485712.1229096581</v>
      </c>
      <c r="V72" s="87">
        <f t="shared" si="96"/>
        <v>3662438</v>
      </c>
      <c r="W72" s="88">
        <f t="shared" si="96"/>
        <v>3806509</v>
      </c>
      <c r="X72" s="88">
        <f t="shared" si="96"/>
        <v>4103647</v>
      </c>
      <c r="Y72" s="310">
        <f t="shared" si="96"/>
        <v>4280852</v>
      </c>
      <c r="Z72" s="307">
        <f t="shared" si="96"/>
        <v>4506739</v>
      </c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3.5" customHeight="1" x14ac:dyDescent="0.25">
      <c r="A73" s="24" t="s">
        <v>66</v>
      </c>
      <c r="B73" s="85">
        <f>B11+B36+B54+B15</f>
        <v>1080230.5161900001</v>
      </c>
      <c r="C73" s="86">
        <f t="shared" ref="C73:G73" si="105">C11+C36+C54+C15</f>
        <v>1154414.514378425</v>
      </c>
      <c r="D73" s="87">
        <f t="shared" si="105"/>
        <v>1153505</v>
      </c>
      <c r="E73" s="88">
        <f t="shared" si="105"/>
        <v>1205122</v>
      </c>
      <c r="F73" s="88">
        <f t="shared" si="105"/>
        <v>1321226</v>
      </c>
      <c r="G73" s="310">
        <f t="shared" si="105"/>
        <v>1386352</v>
      </c>
      <c r="H73" s="307">
        <f t="shared" ref="H73" si="106">H11+H36+H54+H15</f>
        <v>1473390</v>
      </c>
      <c r="I73" s="285"/>
      <c r="J73" s="24" t="s">
        <v>66</v>
      </c>
      <c r="K73" s="85">
        <f>K11+K36+K54+K15</f>
        <v>0</v>
      </c>
      <c r="L73" s="86">
        <f t="shared" ref="L73:P73" si="107">L11+L36+L54+L15</f>
        <v>0</v>
      </c>
      <c r="M73" s="87">
        <f t="shared" si="107"/>
        <v>0</v>
      </c>
      <c r="N73" s="88">
        <f t="shared" si="107"/>
        <v>0</v>
      </c>
      <c r="O73" s="88">
        <f t="shared" si="107"/>
        <v>0</v>
      </c>
      <c r="P73" s="310">
        <f t="shared" si="107"/>
        <v>0</v>
      </c>
      <c r="Q73" s="307">
        <f t="shared" ref="Q73" si="108">Q11+Q36+Q54+Q15</f>
        <v>0</v>
      </c>
      <c r="S73" s="24" t="s">
        <v>66</v>
      </c>
      <c r="T73" s="85">
        <f t="shared" si="96"/>
        <v>1080230.5161900001</v>
      </c>
      <c r="U73" s="86">
        <f t="shared" si="96"/>
        <v>1154414.514378425</v>
      </c>
      <c r="V73" s="87">
        <f t="shared" si="96"/>
        <v>1153505</v>
      </c>
      <c r="W73" s="88">
        <f t="shared" si="96"/>
        <v>1205122</v>
      </c>
      <c r="X73" s="88">
        <f t="shared" si="96"/>
        <v>1321226</v>
      </c>
      <c r="Y73" s="310">
        <f t="shared" si="96"/>
        <v>1386352</v>
      </c>
      <c r="Z73" s="307">
        <f t="shared" si="96"/>
        <v>1473390</v>
      </c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3.5" customHeight="1" x14ac:dyDescent="0.25">
      <c r="A74" s="24" t="s">
        <v>67</v>
      </c>
      <c r="B74" s="85">
        <f t="shared" ref="B74:G74" si="109">B44</f>
        <v>74305.482000000004</v>
      </c>
      <c r="C74" s="86">
        <f t="shared" si="109"/>
        <v>44589.589529999997</v>
      </c>
      <c r="D74" s="87">
        <f t="shared" si="109"/>
        <v>1000</v>
      </c>
      <c r="E74" s="88">
        <f t="shared" si="109"/>
        <v>0</v>
      </c>
      <c r="F74" s="88">
        <f t="shared" si="109"/>
        <v>0</v>
      </c>
      <c r="G74" s="310">
        <f t="shared" si="109"/>
        <v>0</v>
      </c>
      <c r="H74" s="307">
        <f t="shared" ref="H74" si="110">H44</f>
        <v>0</v>
      </c>
      <c r="I74" s="285"/>
      <c r="J74" s="24" t="s">
        <v>67</v>
      </c>
      <c r="K74" s="85">
        <f t="shared" ref="K74:P74" si="111">K44</f>
        <v>0</v>
      </c>
      <c r="L74" s="86">
        <f t="shared" si="111"/>
        <v>0</v>
      </c>
      <c r="M74" s="87">
        <f t="shared" si="111"/>
        <v>0</v>
      </c>
      <c r="N74" s="88">
        <f t="shared" si="111"/>
        <v>0</v>
      </c>
      <c r="O74" s="88">
        <f t="shared" si="111"/>
        <v>0</v>
      </c>
      <c r="P74" s="310">
        <f t="shared" si="111"/>
        <v>0</v>
      </c>
      <c r="Q74" s="307">
        <f t="shared" ref="Q74" si="112">Q44</f>
        <v>0</v>
      </c>
      <c r="S74" s="24" t="s">
        <v>67</v>
      </c>
      <c r="T74" s="85">
        <f t="shared" si="96"/>
        <v>74305.482000000004</v>
      </c>
      <c r="U74" s="86">
        <f t="shared" si="96"/>
        <v>44589.589529999997</v>
      </c>
      <c r="V74" s="87">
        <f t="shared" si="96"/>
        <v>1000</v>
      </c>
      <c r="W74" s="88">
        <f t="shared" si="96"/>
        <v>0</v>
      </c>
      <c r="X74" s="88">
        <f t="shared" si="96"/>
        <v>0</v>
      </c>
      <c r="Y74" s="310">
        <f t="shared" si="96"/>
        <v>0</v>
      </c>
      <c r="Z74" s="307">
        <f t="shared" si="96"/>
        <v>0</v>
      </c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3.5" customHeight="1" x14ac:dyDescent="0.25">
      <c r="A75" s="24" t="s">
        <v>68</v>
      </c>
      <c r="B75" s="85">
        <f t="shared" ref="B75:G75" si="113">B49+B48</f>
        <v>32038.458269999999</v>
      </c>
      <c r="C75" s="86">
        <f t="shared" si="113"/>
        <v>30829.737870000001</v>
      </c>
      <c r="D75" s="87">
        <f t="shared" si="113"/>
        <v>31187</v>
      </c>
      <c r="E75" s="88">
        <f t="shared" si="113"/>
        <v>17146</v>
      </c>
      <c r="F75" s="88">
        <f t="shared" si="113"/>
        <v>17730</v>
      </c>
      <c r="G75" s="310">
        <f t="shared" si="113"/>
        <v>18254</v>
      </c>
      <c r="H75" s="307">
        <f t="shared" ref="H75" si="114">H49+H48</f>
        <v>18939</v>
      </c>
      <c r="I75" s="285"/>
      <c r="J75" s="24" t="s">
        <v>68</v>
      </c>
      <c r="K75" s="85">
        <f t="shared" ref="K75:P75" si="115">K49+K48</f>
        <v>0</v>
      </c>
      <c r="L75" s="86">
        <f t="shared" si="115"/>
        <v>0</v>
      </c>
      <c r="M75" s="87">
        <f t="shared" si="115"/>
        <v>0</v>
      </c>
      <c r="N75" s="88">
        <f t="shared" si="115"/>
        <v>0</v>
      </c>
      <c r="O75" s="88">
        <f t="shared" si="115"/>
        <v>0</v>
      </c>
      <c r="P75" s="310">
        <f t="shared" si="115"/>
        <v>0</v>
      </c>
      <c r="Q75" s="307">
        <f t="shared" ref="Q75" si="116">Q49+Q48</f>
        <v>0</v>
      </c>
      <c r="S75" s="24" t="s">
        <v>68</v>
      </c>
      <c r="T75" s="85">
        <f t="shared" si="96"/>
        <v>32038.458269999999</v>
      </c>
      <c r="U75" s="86">
        <f t="shared" si="96"/>
        <v>30829.737870000001</v>
      </c>
      <c r="V75" s="87">
        <f t="shared" si="96"/>
        <v>31187</v>
      </c>
      <c r="W75" s="88">
        <f t="shared" si="96"/>
        <v>17146</v>
      </c>
      <c r="X75" s="88">
        <f t="shared" si="96"/>
        <v>17730</v>
      </c>
      <c r="Y75" s="310">
        <f t="shared" si="96"/>
        <v>18254</v>
      </c>
      <c r="Z75" s="307">
        <f t="shared" si="96"/>
        <v>18939</v>
      </c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4.25" customHeight="1" thickBot="1" x14ac:dyDescent="0.3">
      <c r="A76" s="89" t="s">
        <v>69</v>
      </c>
      <c r="B76" s="50">
        <f t="shared" ref="B76:G76" si="117">B60</f>
        <v>14174045.347813969</v>
      </c>
      <c r="C76" s="90">
        <f t="shared" si="117"/>
        <v>15340056.708080027</v>
      </c>
      <c r="D76" s="91">
        <f t="shared" si="117"/>
        <v>17067454</v>
      </c>
      <c r="E76" s="92">
        <f t="shared" si="117"/>
        <v>18088004</v>
      </c>
      <c r="F76" s="92">
        <f t="shared" si="117"/>
        <v>18919223</v>
      </c>
      <c r="G76" s="321">
        <f t="shared" si="117"/>
        <v>19672734</v>
      </c>
      <c r="H76" s="317">
        <f t="shared" ref="H76" si="118">H60</f>
        <v>19984063</v>
      </c>
      <c r="I76" s="285"/>
      <c r="J76" s="89" t="s">
        <v>69</v>
      </c>
      <c r="K76" s="93">
        <f t="shared" ref="K76:P76" si="119">K60</f>
        <v>0</v>
      </c>
      <c r="L76" s="90">
        <f t="shared" si="119"/>
        <v>0</v>
      </c>
      <c r="M76" s="91">
        <f t="shared" si="119"/>
        <v>0</v>
      </c>
      <c r="N76" s="92">
        <f t="shared" si="119"/>
        <v>0</v>
      </c>
      <c r="O76" s="92">
        <f t="shared" si="119"/>
        <v>0</v>
      </c>
      <c r="P76" s="321">
        <f t="shared" si="119"/>
        <v>0</v>
      </c>
      <c r="Q76" s="317">
        <f t="shared" ref="Q76" si="120">Q60</f>
        <v>0</v>
      </c>
      <c r="S76" s="89" t="s">
        <v>69</v>
      </c>
      <c r="T76" s="50">
        <f t="shared" ref="T76:Y76" si="121">T60</f>
        <v>14174045.347813969</v>
      </c>
      <c r="U76" s="90">
        <f t="shared" si="121"/>
        <v>15340056.708080027</v>
      </c>
      <c r="V76" s="91">
        <f t="shared" si="121"/>
        <v>17067454</v>
      </c>
      <c r="W76" s="92">
        <f t="shared" si="121"/>
        <v>18088004</v>
      </c>
      <c r="X76" s="92">
        <f t="shared" si="121"/>
        <v>18919223</v>
      </c>
      <c r="Y76" s="321">
        <f t="shared" si="121"/>
        <v>19672734</v>
      </c>
      <c r="Z76" s="317">
        <f t="shared" ref="Z76" si="122">Z60</f>
        <v>19984063</v>
      </c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4.25" customHeight="1" thickBot="1" x14ac:dyDescent="0.3">
      <c r="A77" s="94" t="s">
        <v>70</v>
      </c>
      <c r="B77" s="80">
        <f t="shared" ref="B77:G77" si="123">B68+B76</f>
        <v>35237494.025813974</v>
      </c>
      <c r="C77" s="95">
        <f t="shared" si="123"/>
        <v>38778602.543941304</v>
      </c>
      <c r="D77" s="82">
        <f t="shared" si="123"/>
        <v>41571842</v>
      </c>
      <c r="E77" s="83">
        <f t="shared" si="123"/>
        <v>43853774</v>
      </c>
      <c r="F77" s="83">
        <f t="shared" si="123"/>
        <v>45397320</v>
      </c>
      <c r="G77" s="243">
        <f t="shared" si="123"/>
        <v>46740510</v>
      </c>
      <c r="H77" s="316">
        <f t="shared" ref="H77" si="124">H68+H76</f>
        <v>47980758</v>
      </c>
      <c r="I77" s="285"/>
      <c r="J77" s="94" t="s">
        <v>70</v>
      </c>
      <c r="K77" s="80">
        <f t="shared" ref="K77:P77" si="125">+K76+K68</f>
        <v>0</v>
      </c>
      <c r="L77" s="81">
        <f t="shared" si="125"/>
        <v>0</v>
      </c>
      <c r="M77" s="82">
        <f t="shared" si="125"/>
        <v>2500</v>
      </c>
      <c r="N77" s="83">
        <f t="shared" si="125"/>
        <v>2500</v>
      </c>
      <c r="O77" s="83">
        <f t="shared" si="125"/>
        <v>2500</v>
      </c>
      <c r="P77" s="243">
        <f t="shared" si="125"/>
        <v>2500</v>
      </c>
      <c r="Q77" s="316">
        <f t="shared" ref="Q77" si="126">+Q76+Q68</f>
        <v>2500</v>
      </c>
      <c r="S77" s="94" t="s">
        <v>70</v>
      </c>
      <c r="T77" s="80">
        <f t="shared" ref="T77:Y77" si="127">+T76+T68</f>
        <v>35237494.025813974</v>
      </c>
      <c r="U77" s="81">
        <f t="shared" si="127"/>
        <v>38778602.543941304</v>
      </c>
      <c r="V77" s="82">
        <f t="shared" si="127"/>
        <v>41569342</v>
      </c>
      <c r="W77" s="83">
        <f t="shared" si="127"/>
        <v>43851274</v>
      </c>
      <c r="X77" s="83">
        <f t="shared" si="127"/>
        <v>45394820</v>
      </c>
      <c r="Y77" s="243">
        <f t="shared" si="127"/>
        <v>46738010</v>
      </c>
      <c r="Z77" s="316">
        <f t="shared" ref="Z77" si="128">+Z76+Z68</f>
        <v>47978258</v>
      </c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s="96" customFormat="1" ht="13.5" customHeight="1" thickBot="1" x14ac:dyDescent="0.3">
      <c r="A78" s="97"/>
      <c r="B78" s="233"/>
      <c r="C78" s="233"/>
      <c r="D78" s="233"/>
      <c r="E78" s="233"/>
      <c r="F78" s="233"/>
      <c r="G78" s="233"/>
      <c r="H78" s="233"/>
      <c r="I78" s="46"/>
      <c r="J78" s="97"/>
      <c r="K78" s="98"/>
      <c r="L78" s="98"/>
      <c r="M78" s="98"/>
      <c r="N78" s="98"/>
      <c r="O78" s="98"/>
      <c r="P78" s="98"/>
      <c r="Q78" s="98"/>
      <c r="S78" s="97"/>
      <c r="T78" s="226"/>
      <c r="U78" s="226"/>
      <c r="V78" s="226"/>
      <c r="W78" s="226"/>
      <c r="X78" s="226"/>
      <c r="Y78" s="226"/>
      <c r="Z78" s="226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ht="14.25" customHeight="1" thickBot="1" x14ac:dyDescent="0.3">
      <c r="A79" s="100" t="s">
        <v>71</v>
      </c>
      <c r="B79" s="101">
        <f t="shared" ref="B79:G79" si="129">SUM(B80:B81)</f>
        <v>87993.031049999991</v>
      </c>
      <c r="C79" s="102">
        <f t="shared" si="129"/>
        <v>100869.76809</v>
      </c>
      <c r="D79" s="103">
        <f t="shared" si="129"/>
        <v>105114</v>
      </c>
      <c r="E79" s="104">
        <f t="shared" si="129"/>
        <v>110293</v>
      </c>
      <c r="F79" s="104">
        <f t="shared" si="129"/>
        <v>122528</v>
      </c>
      <c r="G79" s="202">
        <f t="shared" si="129"/>
        <v>128677</v>
      </c>
      <c r="H79" s="333">
        <f t="shared" ref="H79" si="130">SUM(H80:H81)</f>
        <v>134462</v>
      </c>
      <c r="J79" s="100" t="s">
        <v>71</v>
      </c>
      <c r="K79" s="101">
        <f t="shared" ref="K79:P79" si="131">+K80+K81</f>
        <v>0</v>
      </c>
      <c r="L79" s="103">
        <f t="shared" si="131"/>
        <v>0</v>
      </c>
      <c r="M79" s="104">
        <f t="shared" si="131"/>
        <v>0</v>
      </c>
      <c r="N79" s="104">
        <f t="shared" si="131"/>
        <v>0</v>
      </c>
      <c r="O79" s="104">
        <f t="shared" si="131"/>
        <v>0</v>
      </c>
      <c r="P79" s="202">
        <f t="shared" si="131"/>
        <v>0</v>
      </c>
      <c r="Q79" s="333">
        <f t="shared" ref="Q79" si="132">+Q80+Q81</f>
        <v>0</v>
      </c>
      <c r="S79" s="105" t="s">
        <v>71</v>
      </c>
      <c r="T79" s="106">
        <f t="shared" ref="T79:Z81" si="133">+B79-K79</f>
        <v>87993.031049999991</v>
      </c>
      <c r="U79" s="107">
        <f t="shared" si="133"/>
        <v>100869.76809</v>
      </c>
      <c r="V79" s="108">
        <f t="shared" si="133"/>
        <v>105114</v>
      </c>
      <c r="W79" s="108">
        <f t="shared" si="133"/>
        <v>110293</v>
      </c>
      <c r="X79" s="108">
        <f t="shared" si="133"/>
        <v>122528</v>
      </c>
      <c r="Y79" s="346">
        <f t="shared" si="133"/>
        <v>128677</v>
      </c>
      <c r="Z79" s="342">
        <f t="shared" si="133"/>
        <v>134462</v>
      </c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3.5" customHeight="1" x14ac:dyDescent="0.25">
      <c r="A80" s="110" t="s">
        <v>72</v>
      </c>
      <c r="B80" s="111">
        <v>42860.262529999993</v>
      </c>
      <c r="C80" s="112">
        <v>47964.618560000003</v>
      </c>
      <c r="D80" s="113">
        <v>47423</v>
      </c>
      <c r="E80" s="114">
        <v>47797</v>
      </c>
      <c r="F80" s="114">
        <v>55773</v>
      </c>
      <c r="G80" s="336">
        <v>58909</v>
      </c>
      <c r="H80" s="334">
        <v>62133</v>
      </c>
      <c r="J80" s="110" t="s">
        <v>72</v>
      </c>
      <c r="K80" s="111"/>
      <c r="L80" s="114"/>
      <c r="M80" s="114"/>
      <c r="N80" s="114"/>
      <c r="O80" s="114"/>
      <c r="P80" s="336"/>
      <c r="Q80" s="334"/>
      <c r="S80" s="115" t="s">
        <v>72</v>
      </c>
      <c r="T80" s="49">
        <f t="shared" si="133"/>
        <v>42860.262529999993</v>
      </c>
      <c r="U80" s="37">
        <f t="shared" si="133"/>
        <v>47964.618560000003</v>
      </c>
      <c r="V80" s="116">
        <f t="shared" si="133"/>
        <v>47423</v>
      </c>
      <c r="W80" s="116">
        <f t="shared" si="133"/>
        <v>47797</v>
      </c>
      <c r="X80" s="116">
        <f t="shared" si="133"/>
        <v>55773</v>
      </c>
      <c r="Y80" s="347">
        <f t="shared" si="133"/>
        <v>58909</v>
      </c>
      <c r="Z80" s="343">
        <f t="shared" si="133"/>
        <v>62133</v>
      </c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4.25" customHeight="1" thickBot="1" x14ac:dyDescent="0.3">
      <c r="A81" s="117" t="s">
        <v>73</v>
      </c>
      <c r="B81" s="118">
        <v>45132.768520000005</v>
      </c>
      <c r="C81" s="119">
        <v>52905.149529999995</v>
      </c>
      <c r="D81" s="120">
        <v>57691</v>
      </c>
      <c r="E81" s="121">
        <v>62496</v>
      </c>
      <c r="F81" s="121">
        <v>66755</v>
      </c>
      <c r="G81" s="337">
        <v>69768</v>
      </c>
      <c r="H81" s="335">
        <v>72329</v>
      </c>
      <c r="J81" s="117" t="s">
        <v>73</v>
      </c>
      <c r="K81" s="118"/>
      <c r="L81" s="121"/>
      <c r="M81" s="121"/>
      <c r="N81" s="121"/>
      <c r="O81" s="121"/>
      <c r="P81" s="337"/>
      <c r="Q81" s="335"/>
      <c r="S81" s="117" t="s">
        <v>73</v>
      </c>
      <c r="T81" s="122">
        <f t="shared" si="133"/>
        <v>45132.768520000005</v>
      </c>
      <c r="U81" s="123">
        <f t="shared" si="133"/>
        <v>52905.149529999995</v>
      </c>
      <c r="V81" s="124">
        <f t="shared" si="133"/>
        <v>57691</v>
      </c>
      <c r="W81" s="124">
        <f t="shared" si="133"/>
        <v>62496</v>
      </c>
      <c r="X81" s="124">
        <f t="shared" si="133"/>
        <v>66755</v>
      </c>
      <c r="Y81" s="348">
        <f t="shared" si="133"/>
        <v>69768</v>
      </c>
      <c r="Z81" s="344">
        <f t="shared" si="133"/>
        <v>72329</v>
      </c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7.25" customHeight="1" thickBot="1" x14ac:dyDescent="0.35">
      <c r="A82" s="125"/>
      <c r="B82" s="278"/>
      <c r="C82" s="278"/>
      <c r="D82" s="278"/>
      <c r="E82" s="278"/>
      <c r="F82" s="278"/>
      <c r="G82" s="278"/>
      <c r="H82" s="278"/>
      <c r="J82" s="125"/>
      <c r="S82" s="127"/>
      <c r="T82" s="128"/>
      <c r="U82" s="128"/>
      <c r="V82" s="129"/>
      <c r="W82" s="129"/>
      <c r="X82" s="129"/>
      <c r="Y82" s="129"/>
      <c r="Z82" s="129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s="130" customFormat="1" ht="14.25" customHeight="1" thickBot="1" x14ac:dyDescent="0.3">
      <c r="A83" s="105" t="s">
        <v>74</v>
      </c>
      <c r="B83" s="131">
        <v>1095896.4065660317</v>
      </c>
      <c r="C83" s="132">
        <v>1201647.102872381</v>
      </c>
      <c r="D83" s="133">
        <v>970333</v>
      </c>
      <c r="E83" s="134">
        <v>1071107</v>
      </c>
      <c r="F83" s="135">
        <v>1153678</v>
      </c>
      <c r="G83" s="132">
        <v>1189652</v>
      </c>
      <c r="H83" s="132">
        <v>1257499</v>
      </c>
      <c r="J83" s="105" t="s">
        <v>74</v>
      </c>
      <c r="K83" s="135"/>
      <c r="L83" s="131"/>
      <c r="M83" s="136"/>
      <c r="N83" s="134"/>
      <c r="O83" s="135"/>
      <c r="P83" s="136"/>
      <c r="Q83" s="323"/>
      <c r="S83" s="105" t="s">
        <v>74</v>
      </c>
      <c r="T83" s="135">
        <f t="shared" ref="T83:Z83" si="134">+B83-K83</f>
        <v>1095896.4065660317</v>
      </c>
      <c r="U83" s="131">
        <f t="shared" si="134"/>
        <v>1201647.102872381</v>
      </c>
      <c r="V83" s="136">
        <f t="shared" si="134"/>
        <v>970333</v>
      </c>
      <c r="W83" s="134">
        <f t="shared" si="134"/>
        <v>1071107</v>
      </c>
      <c r="X83" s="135">
        <f t="shared" si="134"/>
        <v>1153678</v>
      </c>
      <c r="Y83" s="136">
        <f t="shared" si="134"/>
        <v>1189652</v>
      </c>
      <c r="Z83" s="323">
        <f t="shared" si="134"/>
        <v>1257499</v>
      </c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14.25" customHeight="1" thickBot="1" x14ac:dyDescent="0.3">
      <c r="B84" s="279"/>
      <c r="C84" s="279"/>
      <c r="D84" s="279"/>
      <c r="E84" s="279"/>
      <c r="F84" s="279"/>
      <c r="G84" s="279"/>
      <c r="H84" s="279"/>
      <c r="T84" s="138"/>
      <c r="U84" s="138"/>
      <c r="V84" s="22"/>
      <c r="W84" s="22"/>
      <c r="X84" s="22"/>
      <c r="Y84" s="22"/>
      <c r="Z84" s="22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3.5" customHeight="1" x14ac:dyDescent="0.25">
      <c r="A85" s="139" t="s">
        <v>75</v>
      </c>
      <c r="B85" s="140">
        <f t="shared" ref="B85:H85" si="135">SUM(B86,B89,B92)</f>
        <v>509398.57882000005</v>
      </c>
      <c r="C85" s="144">
        <f t="shared" si="135"/>
        <v>1157242.876291143</v>
      </c>
      <c r="D85" s="142">
        <f t="shared" si="135"/>
        <v>1190029</v>
      </c>
      <c r="E85" s="141">
        <f t="shared" si="135"/>
        <v>870679</v>
      </c>
      <c r="F85" s="143">
        <f t="shared" si="135"/>
        <v>890027</v>
      </c>
      <c r="G85" s="141">
        <f t="shared" si="135"/>
        <v>908549</v>
      </c>
      <c r="H85" s="326">
        <f t="shared" si="135"/>
        <v>911657</v>
      </c>
      <c r="J85" s="139" t="s">
        <v>75</v>
      </c>
      <c r="K85" s="140">
        <f t="shared" ref="K85:P85" si="136">SUM(K86,K89,K92)</f>
        <v>0</v>
      </c>
      <c r="L85" s="141">
        <f t="shared" si="136"/>
        <v>0</v>
      </c>
      <c r="M85" s="142">
        <f t="shared" si="136"/>
        <v>0</v>
      </c>
      <c r="N85" s="141">
        <f t="shared" si="136"/>
        <v>0</v>
      </c>
      <c r="O85" s="143">
        <f t="shared" si="136"/>
        <v>0</v>
      </c>
      <c r="P85" s="141">
        <f t="shared" si="136"/>
        <v>0</v>
      </c>
      <c r="Q85" s="326">
        <f t="shared" ref="Q85" si="137">SUM(Q86,Q89,Q92)</f>
        <v>0</v>
      </c>
      <c r="S85" s="139" t="s">
        <v>75</v>
      </c>
      <c r="T85" s="140">
        <f t="shared" ref="T85:Y85" si="138">SUM(T86,T89,T92)</f>
        <v>509398.57882000005</v>
      </c>
      <c r="U85" s="141">
        <f t="shared" si="138"/>
        <v>1157242.876291143</v>
      </c>
      <c r="V85" s="142">
        <f t="shared" si="138"/>
        <v>1190029</v>
      </c>
      <c r="W85" s="141">
        <f t="shared" si="138"/>
        <v>870679</v>
      </c>
      <c r="X85" s="143">
        <f t="shared" si="138"/>
        <v>890027</v>
      </c>
      <c r="Y85" s="141">
        <f t="shared" si="138"/>
        <v>908549</v>
      </c>
      <c r="Z85" s="326">
        <f t="shared" ref="Z85" si="139">SUM(Z86,Z89,Z92)</f>
        <v>911657</v>
      </c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3.5" customHeight="1" x14ac:dyDescent="0.25">
      <c r="A86" s="145" t="s">
        <v>76</v>
      </c>
      <c r="B86" s="146">
        <f t="shared" ref="B86:H86" si="140">SUM(B87:B88)</f>
        <v>2.7325899999999996</v>
      </c>
      <c r="C86" s="147">
        <f t="shared" si="140"/>
        <v>-3.0000000000000027E-2</v>
      </c>
      <c r="D86" s="148">
        <f t="shared" si="140"/>
        <v>0</v>
      </c>
      <c r="E86" s="149">
        <f t="shared" si="140"/>
        <v>0</v>
      </c>
      <c r="F86" s="150">
        <f t="shared" si="140"/>
        <v>0</v>
      </c>
      <c r="G86" s="149">
        <f t="shared" si="140"/>
        <v>0</v>
      </c>
      <c r="H86" s="327">
        <f t="shared" si="140"/>
        <v>0</v>
      </c>
      <c r="J86" s="145" t="s">
        <v>76</v>
      </c>
      <c r="K86" s="146">
        <f t="shared" ref="K86:P86" si="141">SUM(K87:K88)</f>
        <v>0</v>
      </c>
      <c r="L86" s="149">
        <f t="shared" si="141"/>
        <v>0</v>
      </c>
      <c r="M86" s="148">
        <f t="shared" si="141"/>
        <v>0</v>
      </c>
      <c r="N86" s="149">
        <f t="shared" si="141"/>
        <v>0</v>
      </c>
      <c r="O86" s="150">
        <f t="shared" si="141"/>
        <v>0</v>
      </c>
      <c r="P86" s="149">
        <f t="shared" si="141"/>
        <v>0</v>
      </c>
      <c r="Q86" s="327">
        <f t="shared" ref="Q86" si="142">SUM(Q87:Q88)</f>
        <v>0</v>
      </c>
      <c r="S86" s="145" t="s">
        <v>76</v>
      </c>
      <c r="T86" s="146">
        <f t="shared" ref="T86:Y86" si="143">SUM(T87:T88)</f>
        <v>2.7325899999999996</v>
      </c>
      <c r="U86" s="149">
        <f t="shared" si="143"/>
        <v>-3.0000000000000027E-2</v>
      </c>
      <c r="V86" s="148">
        <f t="shared" si="143"/>
        <v>0</v>
      </c>
      <c r="W86" s="149">
        <f t="shared" si="143"/>
        <v>0</v>
      </c>
      <c r="X86" s="150">
        <f t="shared" si="143"/>
        <v>0</v>
      </c>
      <c r="Y86" s="149">
        <f t="shared" si="143"/>
        <v>0</v>
      </c>
      <c r="Z86" s="327">
        <f t="shared" ref="Z86" si="144">SUM(Z87:Z88)</f>
        <v>0</v>
      </c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3.5" customHeight="1" x14ac:dyDescent="0.25">
      <c r="A87" s="151" t="s">
        <v>8</v>
      </c>
      <c r="B87" s="146">
        <v>0.37403000000000003</v>
      </c>
      <c r="C87" s="147">
        <v>-3.0000000000000027E-2</v>
      </c>
      <c r="D87" s="148">
        <v>0</v>
      </c>
      <c r="E87" s="149">
        <v>0</v>
      </c>
      <c r="F87" s="150">
        <v>0</v>
      </c>
      <c r="G87" s="149">
        <v>0</v>
      </c>
      <c r="H87" s="327">
        <v>0</v>
      </c>
      <c r="J87" s="151" t="s">
        <v>8</v>
      </c>
      <c r="K87" s="146"/>
      <c r="L87" s="150"/>
      <c r="M87" s="150"/>
      <c r="N87" s="149"/>
      <c r="O87" s="150"/>
      <c r="P87" s="149"/>
      <c r="Q87" s="327"/>
      <c r="S87" s="151" t="s">
        <v>8</v>
      </c>
      <c r="T87" s="146">
        <f t="shared" ref="T87:Z88" si="145">+B87-K87</f>
        <v>0.37403000000000003</v>
      </c>
      <c r="U87" s="150">
        <f t="shared" si="145"/>
        <v>-3.0000000000000027E-2</v>
      </c>
      <c r="V87" s="150">
        <f t="shared" si="145"/>
        <v>0</v>
      </c>
      <c r="W87" s="149">
        <f t="shared" si="145"/>
        <v>0</v>
      </c>
      <c r="X87" s="150">
        <f t="shared" si="145"/>
        <v>0</v>
      </c>
      <c r="Y87" s="149">
        <f t="shared" si="145"/>
        <v>0</v>
      </c>
      <c r="Z87" s="327">
        <f t="shared" si="145"/>
        <v>0</v>
      </c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3.5" customHeight="1" x14ac:dyDescent="0.25">
      <c r="A88" s="151" t="s">
        <v>9</v>
      </c>
      <c r="B88" s="146">
        <v>2.3585599999999998</v>
      </c>
      <c r="C88" s="147">
        <v>0</v>
      </c>
      <c r="D88" s="148">
        <v>0</v>
      </c>
      <c r="E88" s="149">
        <v>0</v>
      </c>
      <c r="F88" s="150">
        <v>0</v>
      </c>
      <c r="G88" s="149">
        <v>0</v>
      </c>
      <c r="H88" s="327">
        <v>0</v>
      </c>
      <c r="J88" s="151" t="s">
        <v>9</v>
      </c>
      <c r="K88" s="146"/>
      <c r="L88" s="150"/>
      <c r="M88" s="150"/>
      <c r="N88" s="149"/>
      <c r="O88" s="150"/>
      <c r="P88" s="149"/>
      <c r="Q88" s="327"/>
      <c r="S88" s="151" t="s">
        <v>9</v>
      </c>
      <c r="T88" s="146">
        <f t="shared" si="145"/>
        <v>2.3585599999999998</v>
      </c>
      <c r="U88" s="150">
        <f t="shared" si="145"/>
        <v>0</v>
      </c>
      <c r="V88" s="150">
        <f t="shared" si="145"/>
        <v>0</v>
      </c>
      <c r="W88" s="149">
        <f t="shared" si="145"/>
        <v>0</v>
      </c>
      <c r="X88" s="150">
        <f t="shared" si="145"/>
        <v>0</v>
      </c>
      <c r="Y88" s="149">
        <f t="shared" si="145"/>
        <v>0</v>
      </c>
      <c r="Z88" s="327">
        <f t="shared" si="145"/>
        <v>0</v>
      </c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3.5" customHeight="1" x14ac:dyDescent="0.25">
      <c r="A89" s="145" t="s">
        <v>77</v>
      </c>
      <c r="B89" s="152">
        <f t="shared" ref="B89:F89" si="146">SUM(B90:B91)</f>
        <v>502961.84623000002</v>
      </c>
      <c r="C89" s="153">
        <f t="shared" si="146"/>
        <v>1148372.6981009003</v>
      </c>
      <c r="D89" s="154">
        <f t="shared" si="146"/>
        <v>1161840</v>
      </c>
      <c r="E89" s="47">
        <f t="shared" si="146"/>
        <v>848936</v>
      </c>
      <c r="F89" s="47">
        <f t="shared" si="146"/>
        <v>852980</v>
      </c>
      <c r="G89" s="330">
        <f t="shared" ref="G89:H89" si="147">SUM(G90:G91)</f>
        <v>856513</v>
      </c>
      <c r="H89" s="328">
        <f t="shared" si="147"/>
        <v>860203</v>
      </c>
      <c r="J89" s="145" t="s">
        <v>77</v>
      </c>
      <c r="K89" s="152">
        <f t="shared" ref="K89:P89" si="148">SUM(K90:K91)</f>
        <v>0</v>
      </c>
      <c r="L89" s="154">
        <f t="shared" si="148"/>
        <v>0</v>
      </c>
      <c r="M89" s="155">
        <f t="shared" si="148"/>
        <v>0</v>
      </c>
      <c r="N89" s="47">
        <f t="shared" si="148"/>
        <v>0</v>
      </c>
      <c r="O89" s="47">
        <f t="shared" si="148"/>
        <v>0</v>
      </c>
      <c r="P89" s="330">
        <f t="shared" si="148"/>
        <v>0</v>
      </c>
      <c r="Q89" s="328">
        <f t="shared" ref="Q89" si="149">SUM(Q90:Q91)</f>
        <v>0</v>
      </c>
      <c r="S89" s="145" t="s">
        <v>77</v>
      </c>
      <c r="T89" s="152">
        <f t="shared" ref="T89:Y89" si="150">SUM(T90:T91)</f>
        <v>502961.84623000002</v>
      </c>
      <c r="U89" s="154">
        <f t="shared" si="150"/>
        <v>1148372.6981009003</v>
      </c>
      <c r="V89" s="155">
        <f t="shared" si="150"/>
        <v>1161840</v>
      </c>
      <c r="W89" s="47">
        <f t="shared" si="150"/>
        <v>848936</v>
      </c>
      <c r="X89" s="47">
        <f t="shared" si="150"/>
        <v>852980</v>
      </c>
      <c r="Y89" s="330">
        <f t="shared" si="150"/>
        <v>856513</v>
      </c>
      <c r="Z89" s="328">
        <f t="shared" ref="Z89" si="151">SUM(Z90:Z91)</f>
        <v>860203</v>
      </c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3.5" customHeight="1" x14ac:dyDescent="0.25">
      <c r="A90" s="151" t="s">
        <v>8</v>
      </c>
      <c r="B90" s="146">
        <v>378133.84623000002</v>
      </c>
      <c r="C90" s="147">
        <v>914952.2739842002</v>
      </c>
      <c r="D90" s="148">
        <v>926230</v>
      </c>
      <c r="E90" s="149">
        <v>673452</v>
      </c>
      <c r="F90" s="150">
        <v>676082</v>
      </c>
      <c r="G90" s="149">
        <v>678327</v>
      </c>
      <c r="H90" s="327">
        <v>680577</v>
      </c>
      <c r="J90" s="151" t="s">
        <v>8</v>
      </c>
      <c r="K90" s="152"/>
      <c r="L90" s="154"/>
      <c r="M90" s="154"/>
      <c r="N90" s="154"/>
      <c r="O90" s="154"/>
      <c r="P90" s="155"/>
      <c r="Q90" s="156"/>
      <c r="S90" s="151" t="s">
        <v>8</v>
      </c>
      <c r="T90" s="152">
        <f t="shared" ref="T90:Z91" si="152">+B90-K90</f>
        <v>378133.84623000002</v>
      </c>
      <c r="U90" s="154">
        <f t="shared" si="152"/>
        <v>914952.2739842002</v>
      </c>
      <c r="V90" s="154">
        <f t="shared" si="152"/>
        <v>926230</v>
      </c>
      <c r="W90" s="154">
        <f t="shared" si="152"/>
        <v>673452</v>
      </c>
      <c r="X90" s="154">
        <f t="shared" si="152"/>
        <v>676082</v>
      </c>
      <c r="Y90" s="155">
        <f t="shared" si="152"/>
        <v>678327</v>
      </c>
      <c r="Z90" s="156">
        <f t="shared" si="152"/>
        <v>680577</v>
      </c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4.25" customHeight="1" x14ac:dyDescent="0.25">
      <c r="A91" s="151" t="s">
        <v>9</v>
      </c>
      <c r="B91" s="146">
        <v>124828</v>
      </c>
      <c r="C91" s="147">
        <v>233420.42411669999</v>
      </c>
      <c r="D91" s="148">
        <v>235610</v>
      </c>
      <c r="E91" s="149">
        <v>175484</v>
      </c>
      <c r="F91" s="150">
        <v>176898</v>
      </c>
      <c r="G91" s="149">
        <v>178186</v>
      </c>
      <c r="H91" s="327">
        <v>179626</v>
      </c>
      <c r="J91" s="151" t="s">
        <v>9</v>
      </c>
      <c r="K91" s="152"/>
      <c r="L91" s="154"/>
      <c r="M91" s="154"/>
      <c r="N91" s="154"/>
      <c r="O91" s="154"/>
      <c r="P91" s="155"/>
      <c r="Q91" s="156"/>
      <c r="S91" s="151" t="s">
        <v>9</v>
      </c>
      <c r="T91" s="152">
        <f t="shared" si="152"/>
        <v>124828</v>
      </c>
      <c r="U91" s="154">
        <f t="shared" si="152"/>
        <v>233420.42411669999</v>
      </c>
      <c r="V91" s="154">
        <f t="shared" si="152"/>
        <v>235610</v>
      </c>
      <c r="W91" s="154">
        <f t="shared" si="152"/>
        <v>175484</v>
      </c>
      <c r="X91" s="154">
        <f t="shared" si="152"/>
        <v>176898</v>
      </c>
      <c r="Y91" s="155">
        <f t="shared" si="152"/>
        <v>178186</v>
      </c>
      <c r="Z91" s="156">
        <f t="shared" si="152"/>
        <v>179626</v>
      </c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3.5" customHeight="1" x14ac:dyDescent="0.25">
      <c r="A92" s="157" t="s">
        <v>78</v>
      </c>
      <c r="B92" s="158">
        <f t="shared" ref="B92:E92" si="153">SUM(B93:B94)</f>
        <v>6434</v>
      </c>
      <c r="C92" s="159">
        <f t="shared" si="153"/>
        <v>8870.208190242658</v>
      </c>
      <c r="D92" s="160">
        <f t="shared" si="153"/>
        <v>28189</v>
      </c>
      <c r="E92" s="161">
        <f t="shared" si="153"/>
        <v>21743</v>
      </c>
      <c r="F92" s="161">
        <f t="shared" ref="F92:H92" si="154">SUM(F93:F94)</f>
        <v>37047</v>
      </c>
      <c r="G92" s="331">
        <f t="shared" si="154"/>
        <v>52036</v>
      </c>
      <c r="H92" s="329">
        <f t="shared" si="154"/>
        <v>51454</v>
      </c>
      <c r="J92" s="157" t="s">
        <v>78</v>
      </c>
      <c r="K92" s="158">
        <f t="shared" ref="K92:P92" si="155">SUM(K93:K94)</f>
        <v>0</v>
      </c>
      <c r="L92" s="160">
        <f t="shared" si="155"/>
        <v>0</v>
      </c>
      <c r="M92" s="163">
        <f t="shared" si="155"/>
        <v>0</v>
      </c>
      <c r="N92" s="161">
        <f t="shared" si="155"/>
        <v>0</v>
      </c>
      <c r="O92" s="161">
        <f t="shared" si="155"/>
        <v>0</v>
      </c>
      <c r="P92" s="331">
        <f t="shared" si="155"/>
        <v>0</v>
      </c>
      <c r="Q92" s="329">
        <f t="shared" ref="Q92" si="156">SUM(Q93:Q94)</f>
        <v>0</v>
      </c>
      <c r="S92" s="157" t="s">
        <v>78</v>
      </c>
      <c r="T92" s="158">
        <f t="shared" ref="T92:Y92" si="157">SUM(T93:T94)</f>
        <v>6434</v>
      </c>
      <c r="U92" s="160">
        <f t="shared" si="157"/>
        <v>8870.208190242658</v>
      </c>
      <c r="V92" s="163">
        <f t="shared" si="157"/>
        <v>28189</v>
      </c>
      <c r="W92" s="161">
        <f t="shared" si="157"/>
        <v>21743</v>
      </c>
      <c r="X92" s="161">
        <f t="shared" si="157"/>
        <v>37047</v>
      </c>
      <c r="Y92" s="331">
        <f t="shared" si="157"/>
        <v>52036</v>
      </c>
      <c r="Z92" s="329">
        <f t="shared" ref="Z92" si="158">SUM(Z93:Z94)</f>
        <v>51454</v>
      </c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3.5" customHeight="1" x14ac:dyDescent="0.25">
      <c r="A93" s="151" t="s">
        <v>8</v>
      </c>
      <c r="B93" s="154">
        <v>4189</v>
      </c>
      <c r="C93" s="153">
        <v>4874.6897137532187</v>
      </c>
      <c r="D93" s="154">
        <v>23676</v>
      </c>
      <c r="E93" s="154">
        <v>16800</v>
      </c>
      <c r="F93" s="154">
        <v>31733</v>
      </c>
      <c r="G93" s="155">
        <v>46538</v>
      </c>
      <c r="H93" s="156">
        <v>46938</v>
      </c>
      <c r="J93" s="151" t="s">
        <v>8</v>
      </c>
      <c r="K93" s="154"/>
      <c r="L93" s="154"/>
      <c r="M93" s="154"/>
      <c r="N93" s="154"/>
      <c r="O93" s="154"/>
      <c r="P93" s="155"/>
      <c r="Q93" s="156"/>
      <c r="S93" s="151" t="s">
        <v>8</v>
      </c>
      <c r="T93" s="154">
        <f t="shared" ref="T93:Z94" si="159">+B93-K93</f>
        <v>4189</v>
      </c>
      <c r="U93" s="154">
        <f t="shared" si="159"/>
        <v>4874.6897137532187</v>
      </c>
      <c r="V93" s="154">
        <f t="shared" si="159"/>
        <v>23676</v>
      </c>
      <c r="W93" s="154">
        <f t="shared" si="159"/>
        <v>16800</v>
      </c>
      <c r="X93" s="154">
        <f t="shared" si="159"/>
        <v>31733</v>
      </c>
      <c r="Y93" s="155">
        <f t="shared" si="159"/>
        <v>46538</v>
      </c>
      <c r="Z93" s="156">
        <f t="shared" si="159"/>
        <v>46938</v>
      </c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3.5" customHeight="1" thickBot="1" x14ac:dyDescent="0.3">
      <c r="A94" s="164" t="s">
        <v>9</v>
      </c>
      <c r="B94" s="165">
        <v>2245</v>
      </c>
      <c r="C94" s="166">
        <v>3995.5184764894402</v>
      </c>
      <c r="D94" s="165">
        <v>4513</v>
      </c>
      <c r="E94" s="165">
        <v>4943</v>
      </c>
      <c r="F94" s="165">
        <v>5314</v>
      </c>
      <c r="G94" s="332">
        <v>5498</v>
      </c>
      <c r="H94" s="167">
        <v>4516</v>
      </c>
      <c r="J94" s="164" t="s">
        <v>9</v>
      </c>
      <c r="K94" s="165"/>
      <c r="L94" s="165"/>
      <c r="M94" s="165"/>
      <c r="N94" s="165"/>
      <c r="O94" s="165"/>
      <c r="P94" s="332"/>
      <c r="Q94" s="167"/>
      <c r="S94" s="164" t="s">
        <v>9</v>
      </c>
      <c r="T94" s="165">
        <f t="shared" si="159"/>
        <v>2245</v>
      </c>
      <c r="U94" s="165">
        <f t="shared" si="159"/>
        <v>3995.5184764894402</v>
      </c>
      <c r="V94" s="165">
        <f t="shared" si="159"/>
        <v>4513</v>
      </c>
      <c r="W94" s="165">
        <f t="shared" si="159"/>
        <v>4943</v>
      </c>
      <c r="X94" s="165">
        <f t="shared" si="159"/>
        <v>5314</v>
      </c>
      <c r="Y94" s="332">
        <f t="shared" si="159"/>
        <v>5498</v>
      </c>
      <c r="Z94" s="167">
        <f t="shared" si="159"/>
        <v>4516</v>
      </c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3.5" customHeight="1" x14ac:dyDescent="0.25">
      <c r="A95" s="168" t="s">
        <v>79</v>
      </c>
      <c r="B95" s="138"/>
      <c r="C95" s="138"/>
      <c r="D95" s="138"/>
      <c r="E95" s="138"/>
      <c r="F95" s="138"/>
      <c r="G95" s="138"/>
      <c r="H95" s="138"/>
    </row>
    <row r="96" spans="1:35" ht="13.5" customHeight="1" x14ac:dyDescent="0.25">
      <c r="A96" s="168" t="s">
        <v>80</v>
      </c>
      <c r="B96" s="138"/>
      <c r="C96" s="138"/>
      <c r="D96" s="138"/>
      <c r="E96" s="138"/>
      <c r="F96" s="138"/>
      <c r="G96" s="138"/>
      <c r="H96" s="138"/>
      <c r="T96" s="138"/>
      <c r="U96" s="138"/>
      <c r="V96" s="138"/>
      <c r="W96" s="138"/>
      <c r="X96" s="138"/>
      <c r="Y96" s="138"/>
      <c r="Z96" s="138"/>
    </row>
    <row r="97" spans="1:26" ht="13.5" customHeight="1" x14ac:dyDescent="0.25">
      <c r="A97" s="357" t="s">
        <v>81</v>
      </c>
      <c r="B97" s="357"/>
      <c r="C97" s="357"/>
      <c r="D97" s="357"/>
      <c r="E97" s="357"/>
      <c r="F97" s="357"/>
      <c r="G97" s="357"/>
      <c r="H97" s="296"/>
      <c r="K97" s="138"/>
      <c r="T97" s="138"/>
      <c r="U97" s="138"/>
      <c r="V97" s="138"/>
      <c r="W97" s="138"/>
      <c r="X97" s="138"/>
    </row>
    <row r="98" spans="1:26" ht="13.5" customHeight="1" x14ac:dyDescent="0.25">
      <c r="A98" s="357"/>
      <c r="B98" s="357"/>
      <c r="C98" s="357"/>
      <c r="D98" s="357"/>
      <c r="E98" s="357"/>
      <c r="F98" s="357"/>
      <c r="G98" s="357"/>
      <c r="H98" s="296"/>
      <c r="K98" s="138"/>
      <c r="T98" s="138"/>
      <c r="U98" s="138"/>
      <c r="V98" s="138"/>
      <c r="W98" s="138"/>
      <c r="X98" s="138"/>
      <c r="Y98" s="138"/>
      <c r="Z98" s="138"/>
    </row>
    <row r="99" spans="1:26" ht="13.5" customHeight="1" x14ac:dyDescent="0.25">
      <c r="A99" s="96"/>
      <c r="B99" s="169"/>
      <c r="C99" s="169"/>
      <c r="D99" s="169"/>
      <c r="E99" s="169"/>
      <c r="F99" s="169"/>
      <c r="G99" s="169"/>
      <c r="H99" s="169"/>
      <c r="K99" s="138"/>
      <c r="M99" s="22"/>
      <c r="T99" s="138"/>
      <c r="U99" s="138"/>
      <c r="V99" s="138"/>
      <c r="W99" s="138"/>
      <c r="X99" s="138"/>
      <c r="Y99" s="138"/>
      <c r="Z99" s="138"/>
    </row>
    <row r="100" spans="1:26" ht="13.5" customHeight="1" x14ac:dyDescent="0.25">
      <c r="B100" s="169"/>
      <c r="C100" s="169"/>
      <c r="D100" s="169"/>
      <c r="E100" s="169"/>
      <c r="F100" s="169"/>
      <c r="G100" s="169"/>
      <c r="H100" s="169"/>
      <c r="K100" s="138"/>
      <c r="L100" s="138"/>
      <c r="M100" s="138"/>
      <c r="N100" s="138"/>
      <c r="O100" s="138"/>
      <c r="P100" s="138"/>
      <c r="Q100" s="138"/>
      <c r="T100" s="138"/>
      <c r="U100" s="138"/>
      <c r="V100" s="138"/>
      <c r="W100" s="138"/>
      <c r="X100" s="138"/>
      <c r="Y100" s="138"/>
      <c r="Z100" s="138"/>
    </row>
    <row r="101" spans="1:26" ht="13.5" customHeight="1" x14ac:dyDescent="0.25">
      <c r="B101" s="169"/>
      <c r="C101" s="169"/>
      <c r="D101" s="169"/>
      <c r="E101" s="169"/>
      <c r="F101" s="169"/>
      <c r="G101" s="169"/>
      <c r="H101" s="169"/>
      <c r="K101" s="138"/>
      <c r="L101" s="138"/>
      <c r="M101" s="138"/>
      <c r="N101" s="138"/>
      <c r="O101" s="138"/>
      <c r="P101" s="138"/>
      <c r="Q101" s="138"/>
      <c r="T101" s="138"/>
      <c r="U101" s="138"/>
      <c r="V101" s="138"/>
      <c r="W101" s="138"/>
      <c r="X101" s="138"/>
      <c r="Y101" s="138"/>
      <c r="Z101" s="138"/>
    </row>
    <row r="102" spans="1:26" ht="13.5" customHeight="1" x14ac:dyDescent="0.25">
      <c r="B102" s="169"/>
      <c r="C102" s="169"/>
      <c r="D102" s="169"/>
      <c r="E102" s="169"/>
      <c r="F102" s="169"/>
      <c r="G102" s="169"/>
      <c r="H102" s="169"/>
      <c r="K102" s="138"/>
      <c r="L102" s="138"/>
      <c r="M102" s="138"/>
      <c r="N102" s="138"/>
      <c r="O102" s="138"/>
      <c r="P102" s="138"/>
      <c r="Q102" s="138"/>
      <c r="T102" s="138"/>
      <c r="U102" s="138"/>
      <c r="V102" s="138"/>
      <c r="W102" s="138"/>
      <c r="X102" s="138"/>
      <c r="Y102" s="138"/>
      <c r="Z102" s="138"/>
    </row>
    <row r="103" spans="1:26" ht="13.5" customHeight="1" x14ac:dyDescent="0.25">
      <c r="B103" s="169"/>
      <c r="C103" s="169"/>
      <c r="D103" s="169"/>
      <c r="E103" s="169"/>
      <c r="F103" s="169"/>
      <c r="G103" s="169"/>
      <c r="H103" s="169"/>
      <c r="I103" s="169"/>
      <c r="K103" s="138"/>
      <c r="L103" s="138"/>
      <c r="M103" s="138"/>
      <c r="N103" s="138"/>
      <c r="O103" s="138"/>
      <c r="P103" s="138"/>
      <c r="Q103" s="138"/>
      <c r="T103" s="138"/>
      <c r="U103" s="138"/>
      <c r="V103" s="138"/>
      <c r="W103" s="138"/>
      <c r="X103" s="138"/>
      <c r="Y103" s="138"/>
      <c r="Z103" s="138"/>
    </row>
    <row r="104" spans="1:26" ht="13.5" customHeight="1" x14ac:dyDescent="0.25">
      <c r="B104" s="169"/>
      <c r="C104" s="169"/>
      <c r="D104" s="169"/>
      <c r="E104" s="169"/>
      <c r="F104" s="169"/>
      <c r="G104" s="169"/>
      <c r="H104" s="169"/>
      <c r="K104" s="138"/>
      <c r="L104" s="138"/>
      <c r="M104" s="138"/>
      <c r="N104" s="138"/>
      <c r="O104" s="138"/>
      <c r="P104" s="138"/>
      <c r="Q104" s="138"/>
      <c r="T104" s="138"/>
      <c r="U104" s="138"/>
      <c r="V104" s="138"/>
      <c r="W104" s="138"/>
      <c r="X104" s="138"/>
      <c r="Y104" s="138"/>
      <c r="Z104" s="138"/>
    </row>
    <row r="105" spans="1:26" ht="13.5" customHeight="1" x14ac:dyDescent="0.25">
      <c r="B105" s="169"/>
      <c r="C105" s="169"/>
      <c r="D105" s="169"/>
      <c r="E105" s="169"/>
      <c r="F105" s="169"/>
      <c r="G105" s="169"/>
      <c r="H105" s="169"/>
      <c r="K105" s="138"/>
      <c r="L105" s="138"/>
      <c r="M105" s="138"/>
      <c r="N105" s="138"/>
      <c r="O105" s="138"/>
      <c r="P105" s="138"/>
      <c r="Q105" s="138"/>
      <c r="T105" s="138"/>
      <c r="U105" s="138"/>
      <c r="V105" s="138"/>
      <c r="W105" s="138"/>
      <c r="X105" s="138"/>
      <c r="Y105" s="138"/>
      <c r="Z105" s="138"/>
    </row>
    <row r="106" spans="1:26" ht="13.5" customHeight="1" x14ac:dyDescent="0.25">
      <c r="B106" s="169"/>
      <c r="C106" s="169"/>
      <c r="D106" s="169"/>
      <c r="E106" s="169"/>
      <c r="F106" s="169"/>
      <c r="G106" s="169"/>
      <c r="H106" s="169"/>
      <c r="K106" s="138"/>
      <c r="L106" s="138"/>
      <c r="M106" s="138"/>
      <c r="N106" s="138"/>
      <c r="O106" s="138"/>
      <c r="P106" s="138"/>
      <c r="Q106" s="138"/>
      <c r="T106" s="138"/>
      <c r="U106" s="138"/>
      <c r="V106" s="138"/>
      <c r="W106" s="138"/>
      <c r="X106" s="138"/>
      <c r="Y106" s="138"/>
      <c r="Z106" s="138"/>
    </row>
    <row r="107" spans="1:26" ht="13.5" customHeight="1" x14ac:dyDescent="0.25">
      <c r="B107" s="169"/>
      <c r="C107" s="169"/>
      <c r="D107" s="169"/>
      <c r="E107" s="169"/>
      <c r="F107" s="169"/>
      <c r="G107" s="169"/>
      <c r="H107" s="169"/>
      <c r="K107" s="138"/>
      <c r="L107" s="138"/>
      <c r="M107" s="138"/>
      <c r="N107" s="138"/>
      <c r="O107" s="138"/>
      <c r="P107" s="138"/>
      <c r="Q107" s="138"/>
      <c r="T107" s="138"/>
      <c r="U107" s="138"/>
      <c r="V107" s="138"/>
      <c r="W107" s="138"/>
      <c r="X107" s="138"/>
      <c r="Y107" s="138"/>
      <c r="Z107" s="138"/>
    </row>
    <row r="108" spans="1:26" ht="13.5" customHeight="1" x14ac:dyDescent="0.25">
      <c r="B108" s="169"/>
      <c r="C108" s="169"/>
      <c r="D108" s="169"/>
      <c r="E108" s="169"/>
      <c r="F108" s="169"/>
      <c r="G108" s="169"/>
      <c r="H108" s="169"/>
      <c r="T108" s="138"/>
      <c r="U108" s="138"/>
      <c r="V108" s="138"/>
      <c r="W108" s="138"/>
      <c r="X108" s="138"/>
      <c r="Y108" s="138"/>
      <c r="Z108" s="138"/>
    </row>
    <row r="109" spans="1:26" ht="13.5" customHeight="1" x14ac:dyDescent="0.25">
      <c r="B109" s="169"/>
      <c r="C109" s="169"/>
      <c r="D109" s="169"/>
      <c r="E109" s="169"/>
      <c r="F109" s="169"/>
      <c r="G109" s="169"/>
      <c r="H109" s="169"/>
    </row>
    <row r="110" spans="1:26" ht="13.5" customHeight="1" x14ac:dyDescent="0.25">
      <c r="B110" s="169"/>
      <c r="C110" s="169"/>
      <c r="D110" s="169"/>
      <c r="E110" s="169"/>
      <c r="F110" s="169"/>
      <c r="G110" s="169"/>
      <c r="H110" s="169"/>
    </row>
    <row r="111" spans="1:26" ht="13.5" customHeight="1" x14ac:dyDescent="0.25">
      <c r="B111" s="169"/>
      <c r="C111" s="169"/>
      <c r="D111" s="169"/>
      <c r="E111" s="169"/>
      <c r="F111" s="169"/>
      <c r="G111" s="169"/>
      <c r="H111" s="169"/>
    </row>
    <row r="112" spans="1:26" ht="13.5" customHeight="1" x14ac:dyDescent="0.25">
      <c r="B112" s="169"/>
      <c r="C112" s="169"/>
      <c r="D112" s="169"/>
      <c r="E112" s="169"/>
      <c r="F112" s="169"/>
      <c r="G112" s="169"/>
      <c r="H112" s="169"/>
    </row>
    <row r="113" spans="2:8" ht="13.5" customHeight="1" x14ac:dyDescent="0.25">
      <c r="B113" s="169"/>
      <c r="C113" s="169"/>
      <c r="D113" s="169"/>
      <c r="E113" s="169"/>
      <c r="F113" s="169"/>
      <c r="G113" s="169"/>
      <c r="H113" s="169"/>
    </row>
    <row r="114" spans="2:8" ht="13.5" customHeight="1" x14ac:dyDescent="0.3">
      <c r="B114" s="254"/>
      <c r="C114" s="254"/>
      <c r="D114" s="254"/>
      <c r="E114" s="254"/>
      <c r="F114" s="254"/>
      <c r="G114" s="254"/>
      <c r="H114" s="254"/>
    </row>
    <row r="115" spans="2:8" ht="13.5" customHeight="1" x14ac:dyDescent="0.3">
      <c r="B115" s="254"/>
      <c r="C115" s="254"/>
      <c r="D115" s="254"/>
      <c r="E115" s="254"/>
      <c r="F115" s="254"/>
      <c r="G115" s="254"/>
      <c r="H115" s="254"/>
    </row>
    <row r="116" spans="2:8" ht="13.5" customHeight="1" x14ac:dyDescent="0.3">
      <c r="B116" s="254"/>
      <c r="C116" s="254"/>
      <c r="D116" s="254"/>
      <c r="E116" s="254"/>
      <c r="F116" s="254"/>
      <c r="G116" s="254"/>
      <c r="H116" s="254"/>
    </row>
    <row r="117" spans="2:8" ht="13.5" customHeight="1" x14ac:dyDescent="0.3">
      <c r="B117" s="254"/>
      <c r="C117" s="254"/>
      <c r="D117" s="254"/>
      <c r="E117" s="254"/>
      <c r="F117" s="254"/>
      <c r="G117" s="254"/>
      <c r="H117" s="254"/>
    </row>
    <row r="118" spans="2:8" ht="13.5" customHeight="1" x14ac:dyDescent="0.3">
      <c r="B118" s="254"/>
      <c r="C118" s="254"/>
      <c r="D118" s="254"/>
      <c r="E118" s="254"/>
      <c r="F118" s="254"/>
      <c r="G118" s="254"/>
      <c r="H118" s="254"/>
    </row>
    <row r="119" spans="2:8" ht="13.5" customHeight="1" x14ac:dyDescent="0.3">
      <c r="B119" s="254"/>
      <c r="C119" s="254"/>
      <c r="D119" s="254"/>
      <c r="E119" s="254"/>
      <c r="F119" s="254"/>
      <c r="G119" s="254"/>
      <c r="H119" s="254"/>
    </row>
    <row r="120" spans="2:8" ht="13.5" customHeight="1" x14ac:dyDescent="0.3">
      <c r="B120" s="254"/>
      <c r="C120" s="254"/>
      <c r="D120" s="254"/>
      <c r="E120" s="254"/>
      <c r="F120" s="254"/>
      <c r="G120" s="254"/>
      <c r="H120" s="254"/>
    </row>
    <row r="121" spans="2:8" ht="13.5" customHeight="1" x14ac:dyDescent="0.3">
      <c r="B121" s="254"/>
      <c r="C121" s="254"/>
      <c r="D121" s="254"/>
      <c r="E121" s="254"/>
      <c r="F121" s="254"/>
      <c r="G121" s="254"/>
      <c r="H121" s="254"/>
    </row>
    <row r="122" spans="2:8" ht="13.5" customHeight="1" x14ac:dyDescent="0.3">
      <c r="B122" s="254"/>
      <c r="C122" s="254"/>
      <c r="D122" s="254"/>
      <c r="E122" s="254"/>
      <c r="F122" s="254"/>
      <c r="G122" s="254"/>
      <c r="H122" s="254"/>
    </row>
    <row r="123" spans="2:8" ht="13.5" customHeight="1" x14ac:dyDescent="0.3">
      <c r="B123" s="254"/>
      <c r="C123" s="254"/>
      <c r="D123" s="254"/>
      <c r="E123" s="254"/>
      <c r="F123" s="254"/>
      <c r="G123" s="254"/>
      <c r="H123" s="254"/>
    </row>
    <row r="124" spans="2:8" ht="13.5" customHeight="1" x14ac:dyDescent="0.3">
      <c r="B124" s="254"/>
      <c r="C124" s="254"/>
      <c r="D124" s="254"/>
      <c r="E124" s="254"/>
      <c r="F124" s="254"/>
      <c r="G124" s="254"/>
      <c r="H124" s="254"/>
    </row>
    <row r="125" spans="2:8" ht="13.5" customHeight="1" x14ac:dyDescent="0.3">
      <c r="B125" s="254"/>
      <c r="C125" s="254"/>
      <c r="D125" s="254"/>
      <c r="E125" s="254"/>
      <c r="F125" s="254"/>
      <c r="G125" s="254"/>
      <c r="H125" s="254"/>
    </row>
    <row r="126" spans="2:8" ht="13.5" customHeight="1" x14ac:dyDescent="0.3">
      <c r="B126" s="254"/>
      <c r="C126" s="254"/>
      <c r="D126" s="254"/>
      <c r="E126" s="254"/>
      <c r="F126" s="254"/>
      <c r="G126" s="254"/>
      <c r="H126" s="254"/>
    </row>
    <row r="127" spans="2:8" ht="13.5" customHeight="1" x14ac:dyDescent="0.3">
      <c r="B127" s="254"/>
      <c r="C127" s="254"/>
      <c r="D127" s="254"/>
      <c r="E127" s="254"/>
      <c r="F127" s="254"/>
      <c r="G127" s="254"/>
      <c r="H127" s="254"/>
    </row>
    <row r="128" spans="2:8" ht="13.5" customHeight="1" x14ac:dyDescent="0.3">
      <c r="B128" s="254"/>
      <c r="C128" s="254"/>
      <c r="D128" s="254"/>
      <c r="E128" s="254"/>
      <c r="F128" s="254"/>
      <c r="G128" s="254"/>
      <c r="H128" s="254"/>
    </row>
    <row r="129" spans="2:8" ht="13.5" customHeight="1" x14ac:dyDescent="0.25">
      <c r="B129" s="169"/>
      <c r="C129" s="169"/>
      <c r="D129" s="169"/>
      <c r="E129" s="169"/>
      <c r="F129" s="169"/>
      <c r="G129" s="169"/>
      <c r="H129" s="169"/>
    </row>
    <row r="130" spans="2:8" ht="13.5" customHeight="1" x14ac:dyDescent="0.25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5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5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5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5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5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5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5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5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5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5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5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5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5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5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5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5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5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5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5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5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5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5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5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5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5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5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5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5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5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5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5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5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5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5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5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5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5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5">
      <c r="B168" s="169">
        <v>0</v>
      </c>
      <c r="C168" s="169">
        <v>0</v>
      </c>
      <c r="D168" s="169">
        <v>0</v>
      </c>
      <c r="E168" s="169">
        <v>0</v>
      </c>
      <c r="F168" s="169">
        <v>0</v>
      </c>
      <c r="G168" s="169">
        <v>0</v>
      </c>
      <c r="H168" s="169"/>
    </row>
    <row r="169" spans="2:8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5">
      <c r="B172" s="169"/>
      <c r="C172" s="169"/>
      <c r="D172" s="169"/>
      <c r="E172" s="169"/>
      <c r="F172" s="169"/>
      <c r="G172" s="169"/>
      <c r="H172" s="169"/>
    </row>
    <row r="173" spans="2:8" ht="13.5" customHeight="1" x14ac:dyDescent="0.25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5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5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5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5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5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5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5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5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5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5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5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5">
      <c r="B185" s="169"/>
      <c r="C185" s="169"/>
      <c r="D185" s="169"/>
      <c r="E185" s="169"/>
      <c r="F185" s="169"/>
      <c r="G185" s="169"/>
      <c r="H185" s="169"/>
    </row>
  </sheetData>
  <mergeCells count="4">
    <mergeCell ref="A97:G98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"/>
  <sheetViews>
    <sheetView showGridLines="0" workbookViewId="0">
      <pane xSplit="1" ySplit="4" topLeftCell="B52" activePane="bottomRight" state="frozen"/>
      <selection activeCell="K4" sqref="K4:Q4"/>
      <selection pane="topRight" activeCell="K4" sqref="K4:Q4"/>
      <selection pane="bottomLeft" activeCell="K4" sqref="K4:Q4"/>
      <selection pane="bottomRight" activeCell="B92" sqref="B92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8" width="12.54296875" style="1" customWidth="1"/>
    <col min="9" max="9" width="12.453125" style="1" bestFit="1" customWidth="1"/>
    <col min="10" max="10" width="12.7265625" style="1" bestFit="1" customWidth="1"/>
    <col min="11" max="12" width="12.1796875" style="1" bestFit="1" customWidth="1"/>
    <col min="13" max="13" width="12.453125" style="1" bestFit="1" customWidth="1"/>
    <col min="14" max="14" width="11.1796875" style="1" bestFit="1" customWidth="1"/>
    <col min="15" max="15" width="14.54296875" style="1" bestFit="1" customWidth="1"/>
    <col min="16" max="16" width="11.1796875" style="1" bestFit="1" customWidth="1"/>
    <col min="17" max="16384" width="9.1796875" style="1"/>
  </cols>
  <sheetData>
    <row r="1" spans="1:17" ht="15.75" customHeight="1" x14ac:dyDescent="0.25">
      <c r="A1" s="4" t="s">
        <v>95</v>
      </c>
      <c r="B1" s="5"/>
      <c r="C1" s="5"/>
      <c r="D1" s="5"/>
      <c r="E1" s="5"/>
    </row>
    <row r="2" spans="1:17" ht="13.5" customHeight="1" thickBot="1" x14ac:dyDescent="0.3">
      <c r="A2" s="6" t="s">
        <v>0</v>
      </c>
    </row>
    <row r="3" spans="1:17" ht="13.5" customHeight="1" thickBot="1" x14ac:dyDescent="0.3">
      <c r="A3" s="11" t="s">
        <v>1</v>
      </c>
      <c r="B3" s="256" t="s">
        <v>2</v>
      </c>
      <c r="C3" s="170" t="s">
        <v>3</v>
      </c>
      <c r="D3" s="361" t="s">
        <v>4</v>
      </c>
      <c r="E3" s="362"/>
      <c r="F3" s="362"/>
      <c r="G3" s="362"/>
      <c r="H3" s="363"/>
    </row>
    <row r="4" spans="1:17" ht="14.25" customHeight="1" thickBot="1" x14ac:dyDescent="0.3">
      <c r="A4" s="12"/>
      <c r="B4" s="171">
        <v>2022</v>
      </c>
      <c r="C4" s="172">
        <v>2023</v>
      </c>
      <c r="D4" s="311">
        <v>2024</v>
      </c>
      <c r="E4" s="312">
        <v>2025</v>
      </c>
      <c r="F4" s="312">
        <v>2026</v>
      </c>
      <c r="G4" s="319">
        <v>2027</v>
      </c>
      <c r="H4" s="313">
        <v>2028</v>
      </c>
    </row>
    <row r="5" spans="1:17" ht="13.5" customHeight="1" x14ac:dyDescent="0.25">
      <c r="A5" s="16" t="s">
        <v>5</v>
      </c>
      <c r="B5" s="174">
        <f t="shared" ref="B5:H5" si="0">B6+B12+B16</f>
        <v>7714948.1835199995</v>
      </c>
      <c r="C5" s="66">
        <f t="shared" si="0"/>
        <v>8186807.6423299983</v>
      </c>
      <c r="D5" s="174">
        <f t="shared" si="0"/>
        <v>8663174</v>
      </c>
      <c r="E5" s="71">
        <f t="shared" si="0"/>
        <v>9568331</v>
      </c>
      <c r="F5" s="71">
        <f t="shared" si="0"/>
        <v>10119542</v>
      </c>
      <c r="G5" s="320">
        <f t="shared" si="0"/>
        <v>10557706</v>
      </c>
      <c r="H5" s="314">
        <f t="shared" si="0"/>
        <v>11011999</v>
      </c>
      <c r="I5" s="189"/>
      <c r="J5" s="189"/>
      <c r="K5" s="189"/>
      <c r="L5" s="189"/>
      <c r="M5" s="189"/>
      <c r="N5" s="189"/>
      <c r="O5" s="189"/>
      <c r="P5" s="189"/>
    </row>
    <row r="6" spans="1:17" ht="13.5" customHeight="1" x14ac:dyDescent="0.25">
      <c r="A6" s="24" t="s">
        <v>7</v>
      </c>
      <c r="B6" s="175">
        <f t="shared" ref="B6:H6" si="1">B7+B8</f>
        <v>3595839.0878699999</v>
      </c>
      <c r="C6" s="26">
        <f t="shared" si="1"/>
        <v>3524014.5243599997</v>
      </c>
      <c r="D6" s="175">
        <f t="shared" si="1"/>
        <v>3472013</v>
      </c>
      <c r="E6" s="28">
        <f t="shared" si="1"/>
        <v>4082843</v>
      </c>
      <c r="F6" s="28">
        <f t="shared" si="1"/>
        <v>4376418</v>
      </c>
      <c r="G6" s="55">
        <f t="shared" si="1"/>
        <v>4622467</v>
      </c>
      <c r="H6" s="301">
        <f t="shared" si="1"/>
        <v>4917110</v>
      </c>
      <c r="I6" s="189"/>
      <c r="J6" s="189"/>
      <c r="K6" s="189"/>
      <c r="L6" s="189"/>
      <c r="M6" s="189"/>
      <c r="N6" s="189"/>
      <c r="O6" s="189"/>
      <c r="P6" s="189"/>
    </row>
    <row r="7" spans="1:17" ht="13.5" customHeight="1" x14ac:dyDescent="0.25">
      <c r="A7" s="29" t="s">
        <v>8</v>
      </c>
      <c r="B7" s="245">
        <v>3535910.8554599998</v>
      </c>
      <c r="C7" s="246">
        <v>3490393.9756599995</v>
      </c>
      <c r="D7" s="245">
        <v>3518852</v>
      </c>
      <c r="E7" s="247">
        <v>4113549</v>
      </c>
      <c r="F7" s="247">
        <v>4339579</v>
      </c>
      <c r="G7" s="249">
        <v>4577005</v>
      </c>
      <c r="H7" s="315">
        <v>4864429</v>
      </c>
      <c r="I7" s="189"/>
      <c r="J7" s="189"/>
      <c r="K7" s="189"/>
      <c r="L7" s="189"/>
      <c r="M7" s="189"/>
      <c r="N7" s="189"/>
      <c r="O7" s="189"/>
      <c r="P7" s="189"/>
    </row>
    <row r="8" spans="1:17" ht="13.5" customHeight="1" x14ac:dyDescent="0.25">
      <c r="A8" s="29" t="s">
        <v>9</v>
      </c>
      <c r="B8" s="245">
        <v>59928.232410000011</v>
      </c>
      <c r="C8" s="246">
        <v>33620.548699999992</v>
      </c>
      <c r="D8" s="245">
        <v>-46839</v>
      </c>
      <c r="E8" s="247">
        <v>-30706</v>
      </c>
      <c r="F8" s="247">
        <v>36839</v>
      </c>
      <c r="G8" s="249">
        <v>45462</v>
      </c>
      <c r="H8" s="315">
        <v>52681</v>
      </c>
      <c r="I8" s="189"/>
      <c r="J8" s="189"/>
      <c r="K8" s="189"/>
      <c r="L8" s="189"/>
      <c r="M8" s="189"/>
      <c r="N8" s="189"/>
      <c r="O8" s="189"/>
      <c r="P8" s="189"/>
    </row>
    <row r="9" spans="1:17" ht="13.5" customHeight="1" x14ac:dyDescent="0.25">
      <c r="A9" s="36" t="s">
        <v>10</v>
      </c>
      <c r="B9" s="245">
        <f>+B6-B10-B11</f>
        <v>-4929.3557500003371</v>
      </c>
      <c r="C9" s="246">
        <f t="shared" ref="C9:H9" si="2">+C6-C10-C11</f>
        <v>1762.800771916518</v>
      </c>
      <c r="D9" s="248">
        <f t="shared" si="2"/>
        <v>-35079</v>
      </c>
      <c r="E9" s="249">
        <f t="shared" si="2"/>
        <v>65769</v>
      </c>
      <c r="F9" s="247">
        <f t="shared" si="2"/>
        <v>-27669</v>
      </c>
      <c r="G9" s="249">
        <f t="shared" si="2"/>
        <v>1294</v>
      </c>
      <c r="H9" s="315">
        <f t="shared" si="2"/>
        <v>5809</v>
      </c>
      <c r="I9" s="189"/>
      <c r="J9" s="189"/>
      <c r="K9" s="189"/>
      <c r="L9" s="189"/>
      <c r="M9" s="189"/>
      <c r="N9" s="189"/>
      <c r="O9" s="189"/>
      <c r="P9" s="189"/>
      <c r="Q9" s="288"/>
    </row>
    <row r="10" spans="1:17" ht="13.5" customHeight="1" x14ac:dyDescent="0.25">
      <c r="A10" s="36" t="s">
        <v>11</v>
      </c>
      <c r="B10" s="245">
        <v>2520537.9274300002</v>
      </c>
      <c r="C10" s="246">
        <v>2465576.2092096582</v>
      </c>
      <c r="D10" s="245">
        <v>2454964</v>
      </c>
      <c r="E10" s="247">
        <v>2811952</v>
      </c>
      <c r="F10" s="247">
        <v>3082861</v>
      </c>
      <c r="G10" s="249">
        <v>3234821</v>
      </c>
      <c r="H10" s="315">
        <v>3437911</v>
      </c>
      <c r="I10" s="189"/>
      <c r="J10" s="189"/>
      <c r="K10" s="189"/>
      <c r="L10" s="189"/>
      <c r="M10" s="189"/>
      <c r="N10" s="189"/>
      <c r="O10" s="189"/>
      <c r="P10" s="189"/>
    </row>
    <row r="11" spans="1:17" ht="13.5" customHeight="1" x14ac:dyDescent="0.25">
      <c r="A11" s="36" t="s">
        <v>12</v>
      </c>
      <c r="B11" s="245">
        <v>1080230.5161900001</v>
      </c>
      <c r="C11" s="246">
        <v>1056675.514378425</v>
      </c>
      <c r="D11" s="245">
        <v>1052128</v>
      </c>
      <c r="E11" s="247">
        <v>1205122</v>
      </c>
      <c r="F11" s="247">
        <v>1321226</v>
      </c>
      <c r="G11" s="249">
        <v>1386352</v>
      </c>
      <c r="H11" s="315">
        <v>1473390</v>
      </c>
      <c r="I11" s="189"/>
      <c r="J11" s="189"/>
      <c r="K11" s="189"/>
      <c r="L11" s="189"/>
      <c r="M11" s="189"/>
      <c r="N11" s="189"/>
      <c r="O11" s="189"/>
      <c r="P11" s="189"/>
    </row>
    <row r="12" spans="1:17" ht="13.5" customHeight="1" x14ac:dyDescent="0.25">
      <c r="A12" s="24" t="s">
        <v>14</v>
      </c>
      <c r="B12" s="245">
        <v>3804344.9485000004</v>
      </c>
      <c r="C12" s="246">
        <v>4232218.7863599993</v>
      </c>
      <c r="D12" s="245">
        <v>4721173</v>
      </c>
      <c r="E12" s="247">
        <v>5006041</v>
      </c>
      <c r="F12" s="247">
        <v>5260529</v>
      </c>
      <c r="G12" s="249">
        <v>5396479</v>
      </c>
      <c r="H12" s="315">
        <v>5531421</v>
      </c>
      <c r="I12" s="189"/>
      <c r="J12" s="189"/>
      <c r="K12" s="189"/>
      <c r="L12" s="189"/>
      <c r="M12" s="189"/>
      <c r="N12" s="189"/>
      <c r="O12" s="189"/>
      <c r="P12" s="189"/>
    </row>
    <row r="13" spans="1:17" ht="13.5" customHeight="1" x14ac:dyDescent="0.25">
      <c r="A13" s="24" t="s">
        <v>10</v>
      </c>
      <c r="B13" s="245">
        <f>+B12-B14-B15</f>
        <v>3804344.9485000004</v>
      </c>
      <c r="C13" s="246">
        <f t="shared" ref="C13:H13" si="3">+C12-C14-C15</f>
        <v>3906420.7863599993</v>
      </c>
      <c r="D13" s="245">
        <f t="shared" si="3"/>
        <v>4383250</v>
      </c>
      <c r="E13" s="247">
        <f t="shared" si="3"/>
        <v>5006041</v>
      </c>
      <c r="F13" s="247">
        <f t="shared" si="3"/>
        <v>5260529</v>
      </c>
      <c r="G13" s="249">
        <f t="shared" si="3"/>
        <v>5396479</v>
      </c>
      <c r="H13" s="315">
        <f t="shared" si="3"/>
        <v>5531421</v>
      </c>
      <c r="I13" s="189"/>
      <c r="J13" s="189"/>
      <c r="K13" s="189"/>
      <c r="L13" s="189"/>
      <c r="M13" s="189"/>
      <c r="N13" s="189"/>
      <c r="O13" s="189"/>
      <c r="P13" s="189"/>
    </row>
    <row r="14" spans="1:17" ht="13.5" customHeight="1" x14ac:dyDescent="0.25">
      <c r="A14" s="24" t="s">
        <v>11</v>
      </c>
      <c r="B14" s="245">
        <v>0</v>
      </c>
      <c r="C14" s="246">
        <v>228059</v>
      </c>
      <c r="D14" s="245">
        <v>236546</v>
      </c>
      <c r="E14" s="247">
        <v>0</v>
      </c>
      <c r="F14" s="247">
        <v>0</v>
      </c>
      <c r="G14" s="249">
        <v>0</v>
      </c>
      <c r="H14" s="315">
        <v>0</v>
      </c>
      <c r="I14" s="189"/>
      <c r="J14" s="189"/>
      <c r="K14" s="189"/>
      <c r="L14" s="189"/>
      <c r="M14" s="189"/>
      <c r="N14" s="189"/>
      <c r="O14" s="189"/>
      <c r="P14" s="189"/>
    </row>
    <row r="15" spans="1:17" ht="13.5" customHeight="1" x14ac:dyDescent="0.25">
      <c r="A15" s="24" t="s">
        <v>12</v>
      </c>
      <c r="B15" s="245">
        <v>0</v>
      </c>
      <c r="C15" s="246">
        <v>97739</v>
      </c>
      <c r="D15" s="245">
        <v>101377</v>
      </c>
      <c r="E15" s="247">
        <v>0</v>
      </c>
      <c r="F15" s="247">
        <v>0</v>
      </c>
      <c r="G15" s="249">
        <v>0</v>
      </c>
      <c r="H15" s="315">
        <v>0</v>
      </c>
      <c r="I15" s="189"/>
      <c r="J15" s="189"/>
      <c r="K15" s="189"/>
      <c r="L15" s="189"/>
      <c r="M15" s="189"/>
      <c r="N15" s="189"/>
      <c r="O15" s="189"/>
      <c r="P15" s="189"/>
    </row>
    <row r="16" spans="1:17" ht="13.5" customHeight="1" x14ac:dyDescent="0.25">
      <c r="A16" s="24" t="s">
        <v>15</v>
      </c>
      <c r="B16" s="245">
        <v>314764.14714999998</v>
      </c>
      <c r="C16" s="246">
        <v>430574.33160999999</v>
      </c>
      <c r="D16" s="245">
        <v>469988</v>
      </c>
      <c r="E16" s="247">
        <v>479447</v>
      </c>
      <c r="F16" s="247">
        <v>482595</v>
      </c>
      <c r="G16" s="249">
        <v>538760</v>
      </c>
      <c r="H16" s="315">
        <v>563468</v>
      </c>
      <c r="I16" s="189"/>
      <c r="J16" s="189"/>
      <c r="K16" s="189"/>
      <c r="L16" s="189"/>
      <c r="M16" s="189"/>
      <c r="N16" s="189"/>
      <c r="O16" s="189"/>
      <c r="P16" s="189"/>
    </row>
    <row r="17" spans="1:16" ht="13.5" customHeight="1" x14ac:dyDescent="0.25">
      <c r="A17" s="41" t="s">
        <v>16</v>
      </c>
      <c r="B17" s="176">
        <f t="shared" ref="B17:H17" si="4">B18+B19</f>
        <v>11109456.690759998</v>
      </c>
      <c r="C17" s="43">
        <f t="shared" si="4"/>
        <v>12214141.4146</v>
      </c>
      <c r="D17" s="176">
        <f t="shared" si="4"/>
        <v>12683407</v>
      </c>
      <c r="E17" s="45">
        <f t="shared" si="4"/>
        <v>13468981</v>
      </c>
      <c r="F17" s="45">
        <f t="shared" si="4"/>
        <v>13728532</v>
      </c>
      <c r="G17" s="291">
        <f t="shared" si="4"/>
        <v>13826309</v>
      </c>
      <c r="H17" s="302">
        <f t="shared" si="4"/>
        <v>14324479</v>
      </c>
      <c r="I17" s="189"/>
      <c r="J17" s="189"/>
      <c r="K17" s="189"/>
      <c r="L17" s="189"/>
      <c r="M17" s="189"/>
      <c r="N17" s="189"/>
      <c r="O17" s="189"/>
      <c r="P17" s="189"/>
    </row>
    <row r="18" spans="1:16" ht="13.5" customHeight="1" x14ac:dyDescent="0.25">
      <c r="A18" s="24" t="s">
        <v>17</v>
      </c>
      <c r="B18" s="175">
        <v>8584935.5982299987</v>
      </c>
      <c r="C18" s="26">
        <v>9649063.5971900001</v>
      </c>
      <c r="D18" s="175">
        <v>9931014</v>
      </c>
      <c r="E18" s="28">
        <v>10618972</v>
      </c>
      <c r="F18" s="28">
        <v>10840913</v>
      </c>
      <c r="G18" s="55">
        <v>10913735</v>
      </c>
      <c r="H18" s="301">
        <v>11376710</v>
      </c>
      <c r="I18" s="189"/>
      <c r="J18" s="189"/>
      <c r="K18" s="189"/>
      <c r="L18" s="189"/>
      <c r="M18" s="189"/>
      <c r="N18" s="189"/>
      <c r="O18" s="189"/>
      <c r="P18" s="189"/>
    </row>
    <row r="19" spans="1:16" ht="13.5" customHeight="1" x14ac:dyDescent="0.25">
      <c r="A19" s="24" t="s">
        <v>18</v>
      </c>
      <c r="B19" s="175">
        <f t="shared" ref="B19:G19" si="5">SUM(B20:B27)</f>
        <v>2524521.0925299996</v>
      </c>
      <c r="C19" s="246">
        <f t="shared" ref="C19" si="6">SUM(C20:C27)</f>
        <v>2565077.8174100001</v>
      </c>
      <c r="D19" s="245">
        <f t="shared" si="5"/>
        <v>2752393</v>
      </c>
      <c r="E19" s="247">
        <f t="shared" si="5"/>
        <v>2850009</v>
      </c>
      <c r="F19" s="247">
        <f t="shared" si="5"/>
        <v>2887619</v>
      </c>
      <c r="G19" s="249">
        <f t="shared" si="5"/>
        <v>2912574</v>
      </c>
      <c r="H19" s="315">
        <f t="shared" ref="H19" si="7">SUM(H20:H27)</f>
        <v>2947769</v>
      </c>
      <c r="I19" s="189"/>
      <c r="J19" s="189"/>
      <c r="K19" s="189"/>
      <c r="L19" s="189"/>
      <c r="M19" s="189"/>
      <c r="N19" s="189"/>
      <c r="O19" s="189"/>
      <c r="P19" s="189"/>
    </row>
    <row r="20" spans="1:16" ht="13.5" customHeight="1" x14ac:dyDescent="0.25">
      <c r="A20" s="29" t="s">
        <v>19</v>
      </c>
      <c r="B20" s="245">
        <v>1285537.6978</v>
      </c>
      <c r="C20" s="246">
        <v>1317484.3223300001</v>
      </c>
      <c r="D20" s="245">
        <v>1335629</v>
      </c>
      <c r="E20" s="247">
        <v>1373039</v>
      </c>
      <c r="F20" s="247">
        <v>1401974</v>
      </c>
      <c r="G20" s="249">
        <v>1422787</v>
      </c>
      <c r="H20" s="315">
        <v>1449472</v>
      </c>
      <c r="I20" s="189"/>
      <c r="J20" s="189"/>
      <c r="K20" s="189"/>
      <c r="L20" s="189"/>
      <c r="M20" s="189"/>
      <c r="N20" s="189"/>
      <c r="O20" s="189"/>
      <c r="P20" s="189"/>
    </row>
    <row r="21" spans="1:16" ht="13.5" customHeight="1" x14ac:dyDescent="0.25">
      <c r="A21" s="29" t="s">
        <v>20</v>
      </c>
      <c r="B21" s="245">
        <v>232465.72739000001</v>
      </c>
      <c r="C21" s="246">
        <v>232979.02336999998</v>
      </c>
      <c r="D21" s="245">
        <v>300423</v>
      </c>
      <c r="E21" s="247">
        <v>309672</v>
      </c>
      <c r="F21" s="247">
        <v>310965</v>
      </c>
      <c r="G21" s="249">
        <v>311614</v>
      </c>
      <c r="H21" s="315">
        <v>312512</v>
      </c>
      <c r="I21" s="189"/>
      <c r="J21" s="189"/>
      <c r="K21" s="189"/>
      <c r="L21" s="189"/>
      <c r="M21" s="189"/>
      <c r="N21" s="189"/>
      <c r="O21" s="189"/>
      <c r="P21" s="189"/>
    </row>
    <row r="22" spans="1:16" ht="13.5" customHeight="1" x14ac:dyDescent="0.25">
      <c r="A22" s="29" t="s">
        <v>21</v>
      </c>
      <c r="B22" s="245">
        <v>55872.782359999997</v>
      </c>
      <c r="C22" s="246">
        <v>53387.056870000008</v>
      </c>
      <c r="D22" s="245">
        <v>53943</v>
      </c>
      <c r="E22" s="247">
        <v>54180</v>
      </c>
      <c r="F22" s="247">
        <v>54334</v>
      </c>
      <c r="G22" s="249">
        <v>54354</v>
      </c>
      <c r="H22" s="315">
        <v>54435</v>
      </c>
      <c r="I22" s="189"/>
      <c r="J22" s="189"/>
      <c r="K22" s="189"/>
      <c r="L22" s="189"/>
      <c r="M22" s="189"/>
      <c r="N22" s="189"/>
      <c r="O22" s="189"/>
      <c r="P22" s="189"/>
    </row>
    <row r="23" spans="1:16" ht="13.5" customHeight="1" x14ac:dyDescent="0.25">
      <c r="A23" s="29" t="s">
        <v>22</v>
      </c>
      <c r="B23" s="245">
        <v>5013.3588699999991</v>
      </c>
      <c r="C23" s="246">
        <v>5188.9180999999999</v>
      </c>
      <c r="D23" s="245">
        <v>5107</v>
      </c>
      <c r="E23" s="247">
        <v>5176</v>
      </c>
      <c r="F23" s="247">
        <v>5166</v>
      </c>
      <c r="G23" s="249">
        <v>5156</v>
      </c>
      <c r="H23" s="315">
        <v>5150</v>
      </c>
      <c r="I23" s="189"/>
      <c r="J23" s="189"/>
      <c r="K23" s="189"/>
      <c r="L23" s="189"/>
      <c r="M23" s="189"/>
      <c r="N23" s="189"/>
      <c r="O23" s="189"/>
      <c r="P23" s="189"/>
    </row>
    <row r="24" spans="1:16" ht="13.5" customHeight="1" x14ac:dyDescent="0.25">
      <c r="A24" s="29" t="s">
        <v>23</v>
      </c>
      <c r="B24" s="245">
        <v>909087.58496999985</v>
      </c>
      <c r="C24" s="246">
        <v>921777.96286999993</v>
      </c>
      <c r="D24" s="245">
        <v>1022137</v>
      </c>
      <c r="E24" s="247">
        <v>1072152</v>
      </c>
      <c r="F24" s="247">
        <v>1078813</v>
      </c>
      <c r="G24" s="249">
        <v>1081758</v>
      </c>
      <c r="H24" s="315">
        <v>1088710</v>
      </c>
      <c r="I24" s="189"/>
      <c r="J24" s="189"/>
      <c r="K24" s="189"/>
      <c r="L24" s="189"/>
      <c r="M24" s="189"/>
      <c r="N24" s="189"/>
      <c r="O24" s="189"/>
      <c r="P24" s="189"/>
    </row>
    <row r="25" spans="1:16" ht="13.5" customHeight="1" x14ac:dyDescent="0.25">
      <c r="A25" s="29" t="s">
        <v>24</v>
      </c>
      <c r="B25" s="245">
        <v>11540.729820000002</v>
      </c>
      <c r="C25" s="246">
        <v>13106.597019999999</v>
      </c>
      <c r="D25" s="245">
        <v>13264</v>
      </c>
      <c r="E25" s="247">
        <v>13622</v>
      </c>
      <c r="F25" s="247">
        <v>13837</v>
      </c>
      <c r="G25" s="249">
        <v>14026</v>
      </c>
      <c r="H25" s="315">
        <v>14231</v>
      </c>
      <c r="I25" s="189"/>
      <c r="J25" s="189"/>
      <c r="K25" s="189"/>
      <c r="L25" s="189"/>
      <c r="M25" s="189"/>
      <c r="N25" s="189"/>
      <c r="O25" s="189"/>
      <c r="P25" s="189"/>
    </row>
    <row r="26" spans="1:16" ht="13.5" customHeight="1" x14ac:dyDescent="0.25">
      <c r="A26" s="29" t="s">
        <v>25</v>
      </c>
      <c r="B26" s="245">
        <v>24738.946180000003</v>
      </c>
      <c r="C26" s="246">
        <v>20952.69831</v>
      </c>
      <c r="D26" s="245">
        <v>21711</v>
      </c>
      <c r="E26" s="247">
        <v>22015</v>
      </c>
      <c r="F26" s="247">
        <v>22395</v>
      </c>
      <c r="G26" s="249">
        <v>22762</v>
      </c>
      <c r="H26" s="315">
        <v>23157</v>
      </c>
      <c r="I26" s="189"/>
      <c r="J26" s="189"/>
      <c r="K26" s="189"/>
      <c r="L26" s="189"/>
      <c r="M26" s="189"/>
      <c r="N26" s="189"/>
      <c r="O26" s="189"/>
      <c r="P26" s="189"/>
    </row>
    <row r="27" spans="1:16" ht="13.5" customHeight="1" x14ac:dyDescent="0.25">
      <c r="A27" s="29" t="s">
        <v>26</v>
      </c>
      <c r="B27" s="245">
        <v>264.26513999999997</v>
      </c>
      <c r="C27" s="246">
        <v>201.23854</v>
      </c>
      <c r="D27" s="245">
        <v>179</v>
      </c>
      <c r="E27" s="247">
        <v>153</v>
      </c>
      <c r="F27" s="247">
        <v>135</v>
      </c>
      <c r="G27" s="249">
        <v>117</v>
      </c>
      <c r="H27" s="315">
        <v>102</v>
      </c>
      <c r="I27" s="189"/>
      <c r="J27" s="189"/>
      <c r="K27" s="189"/>
      <c r="L27" s="189"/>
      <c r="M27" s="189"/>
      <c r="N27" s="189"/>
      <c r="O27" s="189"/>
      <c r="P27" s="189"/>
    </row>
    <row r="28" spans="1:16" ht="13.5" customHeight="1" x14ac:dyDescent="0.25">
      <c r="A28" s="41" t="s">
        <v>27</v>
      </c>
      <c r="B28" s="176">
        <f t="shared" ref="B28:G28" si="8">SUM(B29:B32)</f>
        <v>39847.674830000004</v>
      </c>
      <c r="C28" s="43">
        <f t="shared" si="8"/>
        <v>37916.567119999992</v>
      </c>
      <c r="D28" s="176">
        <f t="shared" si="8"/>
        <v>35110</v>
      </c>
      <c r="E28" s="45">
        <f t="shared" si="8"/>
        <v>39376</v>
      </c>
      <c r="F28" s="45">
        <f t="shared" si="8"/>
        <v>41909</v>
      </c>
      <c r="G28" s="291">
        <f t="shared" si="8"/>
        <v>44402</v>
      </c>
      <c r="H28" s="302">
        <f t="shared" ref="H28" si="9">SUM(H29:H32)</f>
        <v>46892</v>
      </c>
      <c r="I28" s="189"/>
      <c r="J28" s="189"/>
      <c r="K28" s="189"/>
      <c r="L28" s="189"/>
      <c r="M28" s="189"/>
      <c r="N28" s="189"/>
      <c r="O28" s="189"/>
      <c r="P28" s="189"/>
    </row>
    <row r="29" spans="1:16" ht="13.5" customHeight="1" x14ac:dyDescent="0.25">
      <c r="A29" s="24" t="s">
        <v>28</v>
      </c>
      <c r="B29" s="175">
        <v>21.53632</v>
      </c>
      <c r="C29" s="246">
        <v>12.173110000000001</v>
      </c>
      <c r="D29" s="245">
        <v>0</v>
      </c>
      <c r="E29" s="247">
        <v>0</v>
      </c>
      <c r="F29" s="247">
        <v>0</v>
      </c>
      <c r="G29" s="249">
        <v>0</v>
      </c>
      <c r="H29" s="315">
        <v>0</v>
      </c>
      <c r="I29" s="189"/>
      <c r="J29" s="189"/>
      <c r="K29" s="189"/>
      <c r="L29" s="189"/>
      <c r="M29" s="189"/>
      <c r="N29" s="189"/>
      <c r="O29" s="189"/>
      <c r="P29" s="189"/>
    </row>
    <row r="30" spans="1:16" ht="13.5" customHeight="1" x14ac:dyDescent="0.25">
      <c r="A30" s="24" t="s">
        <v>29</v>
      </c>
      <c r="B30" s="175">
        <v>7.4841899999999999</v>
      </c>
      <c r="C30" s="246">
        <v>0.29043000000000002</v>
      </c>
      <c r="D30" s="245">
        <v>0</v>
      </c>
      <c r="E30" s="247">
        <v>0</v>
      </c>
      <c r="F30" s="247">
        <v>0</v>
      </c>
      <c r="G30" s="249">
        <v>0</v>
      </c>
      <c r="H30" s="315">
        <v>0</v>
      </c>
      <c r="I30" s="189"/>
      <c r="J30" s="189"/>
      <c r="K30" s="189"/>
      <c r="L30" s="189"/>
      <c r="M30" s="189"/>
      <c r="N30" s="189"/>
      <c r="O30" s="189"/>
      <c r="P30" s="189"/>
    </row>
    <row r="31" spans="1:16" ht="13.5" customHeight="1" x14ac:dyDescent="0.25">
      <c r="A31" s="24" t="s">
        <v>30</v>
      </c>
      <c r="B31" s="177">
        <v>39818.654320000001</v>
      </c>
      <c r="C31" s="246">
        <v>37904.103579999995</v>
      </c>
      <c r="D31" s="245">
        <v>35110</v>
      </c>
      <c r="E31" s="247">
        <v>39376</v>
      </c>
      <c r="F31" s="247">
        <v>41909</v>
      </c>
      <c r="G31" s="249">
        <v>44402</v>
      </c>
      <c r="H31" s="315">
        <v>46892</v>
      </c>
      <c r="I31" s="189"/>
      <c r="J31" s="189"/>
      <c r="K31" s="189"/>
      <c r="L31" s="189"/>
      <c r="M31" s="189"/>
      <c r="N31" s="189"/>
      <c r="O31" s="189"/>
      <c r="P31" s="189"/>
    </row>
    <row r="32" spans="1:16" ht="13.5" customHeight="1" x14ac:dyDescent="0.25">
      <c r="A32" s="24" t="s">
        <v>31</v>
      </c>
      <c r="B32" s="175">
        <v>0</v>
      </c>
      <c r="C32" s="246">
        <v>0</v>
      </c>
      <c r="D32" s="245">
        <v>0</v>
      </c>
      <c r="E32" s="247">
        <v>0</v>
      </c>
      <c r="F32" s="247">
        <v>0</v>
      </c>
      <c r="G32" s="249">
        <v>0</v>
      </c>
      <c r="H32" s="315">
        <v>0</v>
      </c>
      <c r="I32" s="189"/>
      <c r="J32" s="189"/>
      <c r="K32" s="189"/>
      <c r="L32" s="189"/>
      <c r="M32" s="189"/>
      <c r="N32" s="189"/>
      <c r="O32" s="189"/>
      <c r="P32" s="189"/>
    </row>
    <row r="33" spans="1:16" ht="13.5" customHeight="1" x14ac:dyDescent="0.25">
      <c r="A33" s="41" t="s">
        <v>32</v>
      </c>
      <c r="B33" s="176">
        <f t="shared" ref="B33:G33" si="10">SUM(B34:B36)</f>
        <v>714845.81651000003</v>
      </c>
      <c r="C33" s="43">
        <f t="shared" si="10"/>
        <v>791189.0454200001</v>
      </c>
      <c r="D33" s="176">
        <f t="shared" si="10"/>
        <v>970682</v>
      </c>
      <c r="E33" s="45">
        <f t="shared" si="10"/>
        <v>994311</v>
      </c>
      <c r="F33" s="45">
        <f t="shared" si="10"/>
        <v>1020540</v>
      </c>
      <c r="G33" s="291">
        <f t="shared" si="10"/>
        <v>1045785</v>
      </c>
      <c r="H33" s="302">
        <f t="shared" ref="H33" si="11">SUM(H34:H36)</f>
        <v>1068582</v>
      </c>
      <c r="I33" s="189"/>
      <c r="J33" s="189"/>
      <c r="K33" s="189"/>
      <c r="L33" s="189"/>
      <c r="M33" s="189"/>
      <c r="N33" s="189"/>
      <c r="O33" s="189"/>
      <c r="P33" s="189"/>
    </row>
    <row r="34" spans="1:16" ht="13.5" customHeight="1" x14ac:dyDescent="0.25">
      <c r="A34" s="24" t="s">
        <v>33</v>
      </c>
      <c r="B34" s="175">
        <v>456735.76896000002</v>
      </c>
      <c r="C34" s="26">
        <v>496602.23708000005</v>
      </c>
      <c r="D34" s="177">
        <v>623887</v>
      </c>
      <c r="E34" s="40">
        <v>634053</v>
      </c>
      <c r="F34" s="28">
        <v>649126</v>
      </c>
      <c r="G34" s="55">
        <v>664860</v>
      </c>
      <c r="H34" s="301">
        <v>675938</v>
      </c>
      <c r="I34" s="189"/>
      <c r="J34" s="189"/>
      <c r="K34" s="189"/>
      <c r="L34" s="189"/>
      <c r="M34" s="189"/>
      <c r="N34" s="189"/>
      <c r="O34" s="189"/>
      <c r="P34" s="189"/>
    </row>
    <row r="35" spans="1:16" ht="13.5" customHeight="1" x14ac:dyDescent="0.25">
      <c r="A35" s="24" t="s">
        <v>34</v>
      </c>
      <c r="B35" s="177">
        <v>258110.04755000002</v>
      </c>
      <c r="C35" s="26">
        <v>294586.80833999999</v>
      </c>
      <c r="D35" s="175">
        <v>346795</v>
      </c>
      <c r="E35" s="28">
        <v>360258</v>
      </c>
      <c r="F35" s="28">
        <v>371414</v>
      </c>
      <c r="G35" s="55">
        <v>380925</v>
      </c>
      <c r="H35" s="301">
        <v>392644</v>
      </c>
      <c r="I35" s="189"/>
      <c r="J35" s="189"/>
      <c r="K35" s="189"/>
      <c r="L35" s="189"/>
      <c r="M35" s="189"/>
      <c r="N35" s="189"/>
      <c r="O35" s="189"/>
      <c r="P35" s="189"/>
    </row>
    <row r="36" spans="1:16" ht="13.5" customHeight="1" x14ac:dyDescent="0.25">
      <c r="A36" s="24" t="s">
        <v>35</v>
      </c>
      <c r="B36" s="177">
        <v>0</v>
      </c>
      <c r="C36" s="246">
        <v>0</v>
      </c>
      <c r="D36" s="245">
        <v>0</v>
      </c>
      <c r="E36" s="247">
        <v>0</v>
      </c>
      <c r="F36" s="247">
        <v>0</v>
      </c>
      <c r="G36" s="249">
        <v>0</v>
      </c>
      <c r="H36" s="315">
        <v>0</v>
      </c>
      <c r="I36" s="189"/>
      <c r="J36" s="189"/>
      <c r="K36" s="189"/>
      <c r="L36" s="189"/>
      <c r="M36" s="189"/>
      <c r="N36" s="189"/>
      <c r="O36" s="189"/>
      <c r="P36" s="189"/>
    </row>
    <row r="37" spans="1:16" ht="13.5" customHeight="1" x14ac:dyDescent="0.25">
      <c r="A37" s="41" t="s">
        <v>37</v>
      </c>
      <c r="B37" s="176">
        <f t="shared" ref="B37:H37" si="12">SUM(B38:B45,B48:B51)</f>
        <v>451516.17249999999</v>
      </c>
      <c r="C37" s="43">
        <f t="shared" si="12"/>
        <v>1002024.0499399999</v>
      </c>
      <c r="D37" s="176">
        <f t="shared" si="12"/>
        <v>1197264</v>
      </c>
      <c r="E37" s="45">
        <f t="shared" si="12"/>
        <v>913634</v>
      </c>
      <c r="F37" s="45">
        <f t="shared" si="12"/>
        <v>711887</v>
      </c>
      <c r="G37" s="291">
        <f t="shared" si="12"/>
        <v>666156</v>
      </c>
      <c r="H37" s="302">
        <f t="shared" si="12"/>
        <v>534650</v>
      </c>
      <c r="I37" s="189"/>
      <c r="J37" s="189"/>
      <c r="K37" s="189"/>
      <c r="L37" s="189"/>
      <c r="M37" s="189"/>
      <c r="N37" s="189"/>
      <c r="O37" s="189"/>
      <c r="P37" s="189"/>
    </row>
    <row r="38" spans="1:16" ht="13.5" customHeight="1" x14ac:dyDescent="0.25">
      <c r="A38" s="53" t="s">
        <v>38</v>
      </c>
      <c r="B38" s="175">
        <v>0</v>
      </c>
      <c r="C38" s="26">
        <v>0</v>
      </c>
      <c r="D38" s="177">
        <v>0</v>
      </c>
      <c r="E38" s="40">
        <v>0</v>
      </c>
      <c r="F38" s="40">
        <v>0</v>
      </c>
      <c r="G38" s="292">
        <v>0</v>
      </c>
      <c r="H38" s="303">
        <v>0</v>
      </c>
      <c r="I38" s="189"/>
      <c r="J38" s="189"/>
      <c r="K38" s="189"/>
      <c r="L38" s="189"/>
      <c r="M38" s="189"/>
      <c r="N38" s="189"/>
      <c r="O38" s="189"/>
      <c r="P38" s="189"/>
    </row>
    <row r="39" spans="1:16" ht="13.5" customHeight="1" x14ac:dyDescent="0.25">
      <c r="A39" s="24" t="s">
        <v>39</v>
      </c>
      <c r="B39" s="175">
        <v>132482.25520000001</v>
      </c>
      <c r="C39" s="26">
        <v>135462.78884999998</v>
      </c>
      <c r="D39" s="177">
        <v>137951</v>
      </c>
      <c r="E39" s="40">
        <v>140513</v>
      </c>
      <c r="F39" s="40">
        <v>144271</v>
      </c>
      <c r="G39" s="292">
        <v>147016</v>
      </c>
      <c r="H39" s="303">
        <v>147875</v>
      </c>
      <c r="I39" s="189"/>
      <c r="J39" s="189"/>
      <c r="K39" s="189"/>
      <c r="L39" s="189"/>
      <c r="M39" s="189"/>
      <c r="N39" s="189"/>
      <c r="O39" s="189"/>
      <c r="P39" s="189"/>
    </row>
    <row r="40" spans="1:16" ht="13.5" customHeight="1" x14ac:dyDescent="0.25">
      <c r="A40" s="53" t="s">
        <v>40</v>
      </c>
      <c r="B40" s="175">
        <v>0</v>
      </c>
      <c r="C40" s="26">
        <v>0</v>
      </c>
      <c r="D40" s="175">
        <v>0</v>
      </c>
      <c r="E40" s="28">
        <v>0</v>
      </c>
      <c r="F40" s="28">
        <v>0</v>
      </c>
      <c r="G40" s="55">
        <v>0</v>
      </c>
      <c r="H40" s="301">
        <v>0</v>
      </c>
      <c r="I40" s="189"/>
      <c r="J40" s="189"/>
      <c r="K40" s="189"/>
      <c r="L40" s="189"/>
      <c r="M40" s="189"/>
      <c r="N40" s="189"/>
      <c r="O40" s="189"/>
      <c r="P40" s="189"/>
    </row>
    <row r="41" spans="1:16" ht="13.5" customHeight="1" x14ac:dyDescent="0.25">
      <c r="A41" s="53" t="s">
        <v>41</v>
      </c>
      <c r="B41" s="175">
        <v>91464.898979999954</v>
      </c>
      <c r="C41" s="26">
        <v>99118.360539999965</v>
      </c>
      <c r="D41" s="175">
        <v>463045</v>
      </c>
      <c r="E41" s="28">
        <v>440698</v>
      </c>
      <c r="F41" s="28">
        <v>390035</v>
      </c>
      <c r="G41" s="55">
        <v>334105</v>
      </c>
      <c r="H41" s="301">
        <v>193877</v>
      </c>
      <c r="I41" s="189"/>
      <c r="J41" s="189"/>
      <c r="K41" s="189"/>
      <c r="L41" s="189"/>
      <c r="M41" s="189"/>
      <c r="N41" s="189"/>
      <c r="O41" s="189"/>
      <c r="P41" s="189"/>
    </row>
    <row r="42" spans="1:16" ht="13.5" customHeight="1" x14ac:dyDescent="0.25">
      <c r="A42" s="53" t="s">
        <v>88</v>
      </c>
      <c r="B42" s="175">
        <v>0</v>
      </c>
      <c r="C42" s="26">
        <v>519677.12297999999</v>
      </c>
      <c r="D42" s="175">
        <v>416020</v>
      </c>
      <c r="E42" s="28">
        <v>163581</v>
      </c>
      <c r="F42" s="28">
        <v>0</v>
      </c>
      <c r="G42" s="55">
        <v>0</v>
      </c>
      <c r="H42" s="301">
        <v>0</v>
      </c>
      <c r="I42" s="189"/>
      <c r="J42" s="189"/>
      <c r="K42" s="189"/>
      <c r="L42" s="189"/>
      <c r="M42" s="189"/>
      <c r="N42" s="189"/>
      <c r="O42" s="189"/>
      <c r="P42" s="189"/>
    </row>
    <row r="43" spans="1:16" ht="13.5" customHeight="1" x14ac:dyDescent="0.25">
      <c r="A43" s="53" t="s">
        <v>89</v>
      </c>
      <c r="B43" s="175">
        <v>0</v>
      </c>
      <c r="C43" s="26">
        <v>37624.289870000001</v>
      </c>
      <c r="D43" s="175">
        <v>6050</v>
      </c>
      <c r="E43" s="28">
        <v>0</v>
      </c>
      <c r="F43" s="28">
        <v>0</v>
      </c>
      <c r="G43" s="55">
        <v>0</v>
      </c>
      <c r="H43" s="301">
        <v>0</v>
      </c>
      <c r="I43" s="189"/>
      <c r="J43" s="189"/>
      <c r="K43" s="189"/>
      <c r="L43" s="189"/>
      <c r="M43" s="189"/>
      <c r="N43" s="189"/>
      <c r="O43" s="189"/>
      <c r="P43" s="189"/>
    </row>
    <row r="44" spans="1:16" ht="13.5" customHeight="1" x14ac:dyDescent="0.25">
      <c r="A44" s="266" t="s">
        <v>42</v>
      </c>
      <c r="B44" s="175">
        <v>74305.482000000004</v>
      </c>
      <c r="C44" s="26">
        <v>44589.589529999997</v>
      </c>
      <c r="D44" s="175">
        <v>1000</v>
      </c>
      <c r="E44" s="28">
        <v>0</v>
      </c>
      <c r="F44" s="28">
        <v>0</v>
      </c>
      <c r="G44" s="55">
        <v>0</v>
      </c>
      <c r="H44" s="301">
        <v>0</v>
      </c>
      <c r="I44" s="189"/>
      <c r="J44" s="189"/>
      <c r="K44" s="189"/>
      <c r="L44" s="189"/>
      <c r="M44" s="189"/>
      <c r="N44" s="189"/>
      <c r="O44" s="189"/>
      <c r="P44" s="189"/>
    </row>
    <row r="45" spans="1:16" ht="13.5" customHeight="1" x14ac:dyDescent="0.25">
      <c r="A45" s="53" t="s">
        <v>43</v>
      </c>
      <c r="B45" s="177">
        <v>303.34433000000001</v>
      </c>
      <c r="C45" s="26">
        <v>338.89035000000001</v>
      </c>
      <c r="D45" s="177">
        <v>328</v>
      </c>
      <c r="E45" s="40">
        <v>328</v>
      </c>
      <c r="F45" s="40">
        <v>328</v>
      </c>
      <c r="G45" s="292">
        <v>328</v>
      </c>
      <c r="H45" s="303">
        <v>328</v>
      </c>
      <c r="I45" s="189"/>
      <c r="J45" s="189"/>
      <c r="K45" s="189"/>
      <c r="L45" s="189"/>
      <c r="M45" s="189"/>
      <c r="N45" s="189"/>
      <c r="O45" s="189"/>
      <c r="P45" s="189"/>
    </row>
    <row r="46" spans="1:16" ht="13.5" customHeight="1" x14ac:dyDescent="0.25">
      <c r="A46" s="56" t="s">
        <v>10</v>
      </c>
      <c r="B46" s="177">
        <v>82.45478</v>
      </c>
      <c r="C46" s="26">
        <v>81.658119999999997</v>
      </c>
      <c r="D46" s="177">
        <v>82</v>
      </c>
      <c r="E46" s="40">
        <v>82</v>
      </c>
      <c r="F46" s="40">
        <v>82</v>
      </c>
      <c r="G46" s="292">
        <v>82</v>
      </c>
      <c r="H46" s="303">
        <v>82</v>
      </c>
      <c r="I46" s="189"/>
      <c r="J46" s="189"/>
      <c r="K46" s="189"/>
      <c r="L46" s="189"/>
      <c r="M46" s="189"/>
      <c r="N46" s="189"/>
      <c r="O46" s="189"/>
      <c r="P46" s="189"/>
    </row>
    <row r="47" spans="1:16" ht="13.5" customHeight="1" x14ac:dyDescent="0.25">
      <c r="A47" s="56" t="s">
        <v>11</v>
      </c>
      <c r="B47" s="177">
        <v>220.88954999999999</v>
      </c>
      <c r="C47" s="26">
        <v>257.23223000000002</v>
      </c>
      <c r="D47" s="177">
        <v>246</v>
      </c>
      <c r="E47" s="40">
        <v>246</v>
      </c>
      <c r="F47" s="40">
        <v>246</v>
      </c>
      <c r="G47" s="292">
        <v>246</v>
      </c>
      <c r="H47" s="303">
        <v>246</v>
      </c>
      <c r="I47" s="189"/>
      <c r="J47" s="189"/>
      <c r="K47" s="189"/>
      <c r="L47" s="189"/>
      <c r="M47" s="189"/>
      <c r="N47" s="189"/>
      <c r="O47" s="189"/>
      <c r="P47" s="189"/>
    </row>
    <row r="48" spans="1:16" ht="13.5" customHeight="1" x14ac:dyDescent="0.25">
      <c r="A48" s="53" t="s">
        <v>44</v>
      </c>
      <c r="B48" s="177">
        <v>1619.40786</v>
      </c>
      <c r="C48" s="26">
        <v>1222.8538599999999</v>
      </c>
      <c r="D48" s="177">
        <v>1000</v>
      </c>
      <c r="E48" s="40">
        <v>1000</v>
      </c>
      <c r="F48" s="40">
        <v>1000</v>
      </c>
      <c r="G48" s="292">
        <v>1000</v>
      </c>
      <c r="H48" s="303">
        <v>1000</v>
      </c>
      <c r="I48" s="189"/>
      <c r="J48" s="189"/>
      <c r="K48" s="189"/>
      <c r="L48" s="189"/>
      <c r="M48" s="189"/>
      <c r="N48" s="189"/>
      <c r="O48" s="189"/>
      <c r="P48" s="189"/>
    </row>
    <row r="49" spans="1:16" ht="13.5" customHeight="1" x14ac:dyDescent="0.25">
      <c r="A49" s="53" t="s">
        <v>45</v>
      </c>
      <c r="B49" s="177">
        <v>30419.05041</v>
      </c>
      <c r="C49" s="54">
        <v>29606.884010000002</v>
      </c>
      <c r="D49" s="177">
        <v>30187</v>
      </c>
      <c r="E49" s="40">
        <v>16146</v>
      </c>
      <c r="F49" s="40">
        <v>16730</v>
      </c>
      <c r="G49" s="292">
        <v>17254</v>
      </c>
      <c r="H49" s="303">
        <v>17939</v>
      </c>
      <c r="I49" s="189"/>
      <c r="J49" s="189"/>
      <c r="K49" s="189"/>
      <c r="L49" s="189"/>
      <c r="M49" s="189"/>
      <c r="N49" s="189"/>
      <c r="O49" s="189"/>
      <c r="P49" s="189"/>
    </row>
    <row r="50" spans="1:16" ht="13.5" customHeight="1" x14ac:dyDescent="0.25">
      <c r="A50" s="53" t="s">
        <v>46</v>
      </c>
      <c r="B50" s="177">
        <v>9.0853400000000022</v>
      </c>
      <c r="C50" s="54">
        <v>7.7539400000000001</v>
      </c>
      <c r="D50" s="38">
        <v>0</v>
      </c>
      <c r="E50" s="40">
        <v>0</v>
      </c>
      <c r="F50" s="40">
        <v>0</v>
      </c>
      <c r="G50" s="292">
        <v>0</v>
      </c>
      <c r="H50" s="303">
        <v>0</v>
      </c>
      <c r="I50" s="189"/>
      <c r="J50" s="189"/>
      <c r="K50" s="189"/>
      <c r="L50" s="189"/>
      <c r="M50" s="189"/>
      <c r="N50" s="189"/>
      <c r="O50" s="189"/>
      <c r="P50" s="189"/>
    </row>
    <row r="51" spans="1:16" ht="13.5" customHeight="1" x14ac:dyDescent="0.25">
      <c r="A51" s="24" t="s">
        <v>82</v>
      </c>
      <c r="B51" s="25">
        <v>120912.64838000003</v>
      </c>
      <c r="C51" s="26">
        <v>134375.51601000002</v>
      </c>
      <c r="D51" s="27">
        <v>141683</v>
      </c>
      <c r="E51" s="28">
        <v>151368</v>
      </c>
      <c r="F51" s="28">
        <v>159523</v>
      </c>
      <c r="G51" s="55">
        <v>166453</v>
      </c>
      <c r="H51" s="301">
        <v>173631</v>
      </c>
      <c r="I51" s="189"/>
      <c r="J51" s="189"/>
      <c r="K51" s="189"/>
      <c r="L51" s="189"/>
      <c r="M51" s="189"/>
      <c r="N51" s="189"/>
      <c r="O51" s="189"/>
      <c r="P51" s="189"/>
    </row>
    <row r="52" spans="1:16" ht="13.5" customHeight="1" x14ac:dyDescent="0.25">
      <c r="A52" s="36" t="s">
        <v>10</v>
      </c>
      <c r="B52" s="25">
        <v>88206.185100000032</v>
      </c>
      <c r="C52" s="26">
        <v>100527.66435000001</v>
      </c>
      <c r="D52" s="27">
        <v>107118</v>
      </c>
      <c r="E52" s="28">
        <v>115113</v>
      </c>
      <c r="F52" s="28">
        <v>121082</v>
      </c>
      <c r="G52" s="55">
        <v>126025</v>
      </c>
      <c r="H52" s="301">
        <v>131357</v>
      </c>
      <c r="I52" s="189"/>
      <c r="J52" s="189"/>
      <c r="K52" s="189"/>
      <c r="L52" s="189"/>
      <c r="M52" s="189"/>
      <c r="N52" s="189"/>
      <c r="O52" s="189"/>
      <c r="P52" s="189"/>
    </row>
    <row r="53" spans="1:16" ht="14.25" customHeight="1" x14ac:dyDescent="0.25">
      <c r="A53" s="57" t="s">
        <v>11</v>
      </c>
      <c r="B53" s="25">
        <v>526.25009</v>
      </c>
      <c r="C53" s="26">
        <v>630.63604999999995</v>
      </c>
      <c r="D53" s="27">
        <v>0</v>
      </c>
      <c r="E53" s="28">
        <v>0</v>
      </c>
      <c r="F53" s="28">
        <v>0</v>
      </c>
      <c r="G53" s="55">
        <v>0</v>
      </c>
      <c r="H53" s="301">
        <v>0</v>
      </c>
      <c r="I53" s="189"/>
      <c r="J53" s="189"/>
      <c r="K53" s="189"/>
      <c r="L53" s="189"/>
      <c r="M53" s="189"/>
      <c r="N53" s="189"/>
      <c r="O53" s="189"/>
      <c r="P53" s="189"/>
    </row>
    <row r="54" spans="1:16" ht="14.25" customHeight="1" x14ac:dyDescent="0.25">
      <c r="A54" s="58" t="s">
        <v>12</v>
      </c>
      <c r="B54" s="25">
        <v>0</v>
      </c>
      <c r="C54" s="26">
        <v>0</v>
      </c>
      <c r="D54" s="27">
        <v>0</v>
      </c>
      <c r="E54" s="28">
        <v>0</v>
      </c>
      <c r="F54" s="28">
        <v>0</v>
      </c>
      <c r="G54" s="55">
        <v>0</v>
      </c>
      <c r="H54" s="301">
        <v>0</v>
      </c>
      <c r="I54" s="189"/>
      <c r="J54" s="189"/>
      <c r="K54" s="189"/>
      <c r="L54" s="189"/>
      <c r="M54" s="189"/>
      <c r="N54" s="189"/>
      <c r="O54" s="189"/>
      <c r="P54" s="189"/>
    </row>
    <row r="55" spans="1:16" ht="14.25" customHeight="1" x14ac:dyDescent="0.25">
      <c r="A55" s="36" t="s">
        <v>49</v>
      </c>
      <c r="B55" s="25">
        <v>32180.213190000002</v>
      </c>
      <c r="C55" s="26">
        <v>33217.215609999999</v>
      </c>
      <c r="D55" s="27">
        <v>34565</v>
      </c>
      <c r="E55" s="28">
        <v>36255</v>
      </c>
      <c r="F55" s="28">
        <v>38441</v>
      </c>
      <c r="G55" s="55">
        <v>40428</v>
      </c>
      <c r="H55" s="301">
        <v>42274</v>
      </c>
      <c r="I55" s="189"/>
      <c r="J55" s="189"/>
      <c r="K55" s="189"/>
      <c r="L55" s="189"/>
      <c r="M55" s="189"/>
      <c r="N55" s="189"/>
      <c r="O55" s="189"/>
      <c r="P55" s="189"/>
    </row>
    <row r="56" spans="1:16" ht="14.25" customHeight="1" x14ac:dyDescent="0.25">
      <c r="A56" s="59" t="s">
        <v>50</v>
      </c>
      <c r="B56" s="25">
        <v>0.35543000000000013</v>
      </c>
      <c r="C56" s="26">
        <v>0.86316000000000015</v>
      </c>
      <c r="D56" s="27">
        <v>0</v>
      </c>
      <c r="E56" s="28">
        <v>0</v>
      </c>
      <c r="F56" s="28">
        <v>0</v>
      </c>
      <c r="G56" s="55">
        <v>0</v>
      </c>
      <c r="H56" s="301">
        <v>0</v>
      </c>
      <c r="I56" s="189"/>
      <c r="J56" s="189"/>
      <c r="K56" s="189"/>
      <c r="L56" s="189"/>
      <c r="M56" s="189"/>
      <c r="N56" s="189"/>
      <c r="O56" s="189"/>
      <c r="P56" s="189"/>
    </row>
    <row r="57" spans="1:16" ht="14.25" customHeight="1" x14ac:dyDescent="0.25">
      <c r="A57" s="59" t="s">
        <v>51</v>
      </c>
      <c r="B57" s="25">
        <v>-24.559460000000023</v>
      </c>
      <c r="C57" s="26">
        <v>898.31369999999993</v>
      </c>
      <c r="D57" s="27">
        <v>18</v>
      </c>
      <c r="E57" s="28">
        <v>0</v>
      </c>
      <c r="F57" s="28">
        <v>0</v>
      </c>
      <c r="G57" s="55">
        <v>0</v>
      </c>
      <c r="H57" s="301">
        <v>0</v>
      </c>
      <c r="I57" s="189"/>
      <c r="J57" s="189"/>
      <c r="K57" s="189"/>
      <c r="L57" s="189"/>
      <c r="M57" s="189"/>
      <c r="N57" s="189"/>
      <c r="O57" s="189"/>
      <c r="P57" s="189"/>
    </row>
    <row r="58" spans="1:16" ht="14.25" customHeight="1" x14ac:dyDescent="0.25">
      <c r="A58" s="59" t="s">
        <v>52</v>
      </c>
      <c r="B58" s="25">
        <v>88230.389130000025</v>
      </c>
      <c r="C58" s="26">
        <v>99628.48749</v>
      </c>
      <c r="D58" s="27">
        <v>107100</v>
      </c>
      <c r="E58" s="28">
        <v>115113</v>
      </c>
      <c r="F58" s="28">
        <v>121082</v>
      </c>
      <c r="G58" s="55">
        <v>126025</v>
      </c>
      <c r="H58" s="301">
        <v>131357</v>
      </c>
      <c r="I58" s="189"/>
      <c r="J58" s="189"/>
      <c r="K58" s="189"/>
      <c r="L58" s="189"/>
      <c r="M58" s="189"/>
      <c r="N58" s="189"/>
      <c r="O58" s="189"/>
      <c r="P58" s="189"/>
    </row>
    <row r="59" spans="1:16" ht="14.25" customHeight="1" thickBot="1" x14ac:dyDescent="0.3">
      <c r="A59" s="60" t="s">
        <v>53</v>
      </c>
      <c r="B59" s="61">
        <v>32180.213190000002</v>
      </c>
      <c r="C59" s="62">
        <v>33217.215609999999</v>
      </c>
      <c r="D59" s="63">
        <v>34565</v>
      </c>
      <c r="E59" s="64">
        <v>36255</v>
      </c>
      <c r="F59" s="64">
        <v>38441</v>
      </c>
      <c r="G59" s="293">
        <v>40428</v>
      </c>
      <c r="H59" s="305">
        <v>42274</v>
      </c>
      <c r="I59" s="189"/>
      <c r="J59" s="189"/>
      <c r="K59" s="189"/>
      <c r="L59" s="189"/>
      <c r="M59" s="189"/>
      <c r="N59" s="189"/>
      <c r="O59" s="189"/>
      <c r="P59" s="189"/>
    </row>
    <row r="60" spans="1:16" ht="13.5" customHeight="1" x14ac:dyDescent="0.25">
      <c r="A60" s="16" t="s">
        <v>54</v>
      </c>
      <c r="B60" s="174">
        <f t="shared" ref="B60:H60" si="13">B61+B66</f>
        <v>14197309.63225</v>
      </c>
      <c r="C60" s="66">
        <f t="shared" si="13"/>
        <v>15307132.066190036</v>
      </c>
      <c r="D60" s="174">
        <f t="shared" si="13"/>
        <v>16980427</v>
      </c>
      <c r="E60" s="68">
        <f t="shared" si="13"/>
        <v>18019469</v>
      </c>
      <c r="F60" s="68">
        <f t="shared" si="13"/>
        <v>18857198</v>
      </c>
      <c r="G60" s="294">
        <f t="shared" si="13"/>
        <v>19618908</v>
      </c>
      <c r="H60" s="300">
        <f t="shared" si="13"/>
        <v>19965326</v>
      </c>
      <c r="I60" s="189"/>
      <c r="J60" s="189"/>
      <c r="K60" s="189"/>
      <c r="L60" s="189"/>
      <c r="M60" s="189"/>
      <c r="N60" s="189"/>
      <c r="O60" s="189"/>
      <c r="P60" s="189"/>
    </row>
    <row r="61" spans="1:16" ht="13.5" customHeight="1" x14ac:dyDescent="0.25">
      <c r="A61" s="73" t="s">
        <v>55</v>
      </c>
      <c r="B61" s="176">
        <f>B62+B65</f>
        <v>9509246.4762800001</v>
      </c>
      <c r="C61" s="43">
        <f t="shared" ref="C61:H61" si="14">C62+C65</f>
        <v>10143930.982450003</v>
      </c>
      <c r="D61" s="176">
        <f t="shared" si="14"/>
        <v>11107270</v>
      </c>
      <c r="E61" s="45">
        <f t="shared" si="14"/>
        <v>11752960</v>
      </c>
      <c r="F61" s="45">
        <f t="shared" si="14"/>
        <v>12279072</v>
      </c>
      <c r="G61" s="291">
        <f t="shared" si="14"/>
        <v>12772953</v>
      </c>
      <c r="H61" s="302">
        <f t="shared" si="14"/>
        <v>13271561</v>
      </c>
      <c r="I61" s="189"/>
      <c r="J61" s="189"/>
      <c r="K61" s="189"/>
      <c r="L61" s="189"/>
      <c r="M61" s="189"/>
      <c r="N61" s="189"/>
      <c r="O61" s="189"/>
      <c r="P61" s="189"/>
    </row>
    <row r="62" spans="1:16" s="3" customFormat="1" ht="13.5" customHeight="1" x14ac:dyDescent="0.25">
      <c r="A62" s="29" t="s">
        <v>56</v>
      </c>
      <c r="B62" s="175">
        <f>B63+B64</f>
        <v>9509246.4762800001</v>
      </c>
      <c r="C62" s="26">
        <f t="shared" ref="C62:H62" si="15">C63+C64</f>
        <v>10143930.982450003</v>
      </c>
      <c r="D62" s="175">
        <f t="shared" si="15"/>
        <v>11107270</v>
      </c>
      <c r="E62" s="28">
        <f t="shared" si="15"/>
        <v>11752960</v>
      </c>
      <c r="F62" s="28">
        <f t="shared" si="15"/>
        <v>12279072</v>
      </c>
      <c r="G62" s="55">
        <f t="shared" si="15"/>
        <v>12772953</v>
      </c>
      <c r="H62" s="301">
        <f t="shared" si="15"/>
        <v>13271561</v>
      </c>
      <c r="I62" s="189"/>
      <c r="J62" s="189"/>
      <c r="K62" s="189"/>
      <c r="L62" s="189"/>
      <c r="M62" s="189"/>
      <c r="N62" s="189"/>
      <c r="O62" s="189"/>
      <c r="P62" s="189"/>
    </row>
    <row r="63" spans="1:16" s="3" customFormat="1" ht="13.5" customHeight="1" x14ac:dyDescent="0.25">
      <c r="A63" s="29" t="s">
        <v>57</v>
      </c>
      <c r="B63" s="175">
        <v>9106359.8231199998</v>
      </c>
      <c r="C63" s="26">
        <v>9895424.0569000021</v>
      </c>
      <c r="D63" s="175">
        <v>10870493</v>
      </c>
      <c r="E63" s="28">
        <v>11533906</v>
      </c>
      <c r="F63" s="28">
        <v>12060563</v>
      </c>
      <c r="G63" s="55">
        <v>12555989</v>
      </c>
      <c r="H63" s="301">
        <v>13055930</v>
      </c>
      <c r="I63" s="189"/>
      <c r="J63" s="189"/>
      <c r="K63" s="189"/>
      <c r="L63" s="189"/>
      <c r="M63" s="189"/>
      <c r="N63" s="189"/>
      <c r="O63" s="189"/>
      <c r="P63" s="189"/>
    </row>
    <row r="64" spans="1:16" s="3" customFormat="1" ht="13.5" customHeight="1" x14ac:dyDescent="0.25">
      <c r="A64" s="29" t="s">
        <v>58</v>
      </c>
      <c r="B64" s="175">
        <v>402886.65315999999</v>
      </c>
      <c r="C64" s="26">
        <v>248506.92555000001</v>
      </c>
      <c r="D64" s="175">
        <v>236777</v>
      </c>
      <c r="E64" s="28">
        <v>219054</v>
      </c>
      <c r="F64" s="28">
        <v>218509</v>
      </c>
      <c r="G64" s="55">
        <v>216964</v>
      </c>
      <c r="H64" s="301">
        <v>215631</v>
      </c>
      <c r="I64" s="189"/>
      <c r="J64" s="189"/>
      <c r="K64" s="189"/>
      <c r="L64" s="189"/>
      <c r="M64" s="189"/>
      <c r="N64" s="189"/>
      <c r="O64" s="189"/>
      <c r="P64" s="189"/>
    </row>
    <row r="65" spans="1:16" s="3" customFormat="1" ht="13.5" customHeight="1" x14ac:dyDescent="0.25">
      <c r="A65" s="29" t="s">
        <v>83</v>
      </c>
      <c r="B65" s="175">
        <v>0</v>
      </c>
      <c r="C65" s="26">
        <v>0</v>
      </c>
      <c r="D65" s="175">
        <v>0</v>
      </c>
      <c r="E65" s="28">
        <v>0</v>
      </c>
      <c r="F65" s="28">
        <v>0</v>
      </c>
      <c r="G65" s="55">
        <v>0</v>
      </c>
      <c r="H65" s="301">
        <v>0</v>
      </c>
      <c r="I65" s="189"/>
      <c r="J65" s="189"/>
      <c r="K65" s="189"/>
      <c r="L65" s="189"/>
      <c r="M65" s="189"/>
      <c r="N65" s="189"/>
      <c r="O65" s="189"/>
      <c r="P65" s="189"/>
    </row>
    <row r="66" spans="1:16" s="3" customFormat="1" ht="13.5" customHeight="1" x14ac:dyDescent="0.25">
      <c r="A66" s="73" t="s">
        <v>59</v>
      </c>
      <c r="B66" s="176">
        <f t="shared" ref="B66:H66" si="16">B67</f>
        <v>4688063.1559700007</v>
      </c>
      <c r="C66" s="43">
        <f t="shared" si="16"/>
        <v>5163201.0837400332</v>
      </c>
      <c r="D66" s="176">
        <f t="shared" si="16"/>
        <v>5873157</v>
      </c>
      <c r="E66" s="45">
        <f t="shared" si="16"/>
        <v>6266509</v>
      </c>
      <c r="F66" s="45">
        <f t="shared" si="16"/>
        <v>6578126</v>
      </c>
      <c r="G66" s="291">
        <f t="shared" si="16"/>
        <v>6845955</v>
      </c>
      <c r="H66" s="302">
        <f t="shared" si="16"/>
        <v>6693765</v>
      </c>
      <c r="I66" s="189"/>
      <c r="J66" s="189"/>
      <c r="K66" s="189"/>
      <c r="L66" s="189"/>
      <c r="M66" s="189"/>
      <c r="N66" s="189"/>
      <c r="O66" s="189"/>
      <c r="P66" s="189"/>
    </row>
    <row r="67" spans="1:16" s="3" customFormat="1" ht="13.5" customHeight="1" x14ac:dyDescent="0.25">
      <c r="A67" s="29" t="s">
        <v>56</v>
      </c>
      <c r="B67" s="175">
        <v>4688063.1559700007</v>
      </c>
      <c r="C67" s="26">
        <v>5163201.0837400332</v>
      </c>
      <c r="D67" s="175">
        <v>5873157</v>
      </c>
      <c r="E67" s="28">
        <v>6266509</v>
      </c>
      <c r="F67" s="28">
        <v>6578126</v>
      </c>
      <c r="G67" s="55">
        <v>6845955</v>
      </c>
      <c r="H67" s="301">
        <v>6693765</v>
      </c>
      <c r="I67" s="189"/>
      <c r="J67" s="189"/>
      <c r="K67" s="189"/>
      <c r="L67" s="189"/>
      <c r="M67" s="189"/>
      <c r="N67" s="189"/>
      <c r="O67" s="189"/>
      <c r="P67" s="189"/>
    </row>
    <row r="68" spans="1:16" s="3" customFormat="1" ht="14.25" customHeight="1" thickBot="1" x14ac:dyDescent="0.3">
      <c r="A68" s="77" t="s">
        <v>60</v>
      </c>
      <c r="B68" s="177">
        <v>36885</v>
      </c>
      <c r="C68" s="54">
        <v>47174</v>
      </c>
      <c r="D68" s="177">
        <v>45434</v>
      </c>
      <c r="E68" s="40">
        <v>44955</v>
      </c>
      <c r="F68" s="40">
        <v>44779</v>
      </c>
      <c r="G68" s="292">
        <v>42879</v>
      </c>
      <c r="H68" s="303">
        <v>40499</v>
      </c>
      <c r="I68" s="189"/>
      <c r="J68" s="189"/>
      <c r="K68" s="189"/>
      <c r="L68" s="189"/>
      <c r="M68" s="189"/>
      <c r="N68" s="189"/>
      <c r="O68" s="189"/>
      <c r="P68" s="189"/>
    </row>
    <row r="69" spans="1:16" s="3" customFormat="1" ht="14.25" customHeight="1" thickBot="1" x14ac:dyDescent="0.3">
      <c r="A69" s="79" t="s">
        <v>61</v>
      </c>
      <c r="B69" s="178">
        <f t="shared" ref="B69:G69" si="17">B37+B33+B28+B17+B5</f>
        <v>20030614.538119998</v>
      </c>
      <c r="C69" s="81">
        <f t="shared" si="17"/>
        <v>22232078.719409999</v>
      </c>
      <c r="D69" s="178">
        <f t="shared" si="17"/>
        <v>23549637</v>
      </c>
      <c r="E69" s="83">
        <f t="shared" si="17"/>
        <v>24984633</v>
      </c>
      <c r="F69" s="83">
        <f t="shared" si="17"/>
        <v>25622410</v>
      </c>
      <c r="G69" s="243">
        <f t="shared" si="17"/>
        <v>26140358</v>
      </c>
      <c r="H69" s="316">
        <f t="shared" ref="H69" si="18">H37+H33+H28+H17+H5</f>
        <v>26986602</v>
      </c>
      <c r="I69" s="189"/>
      <c r="J69" s="189">
        <f>+B69-[1]C_mar24!B69</f>
        <v>0</v>
      </c>
      <c r="K69" s="189">
        <f>+C69-[1]C_mar24!C69</f>
        <v>0</v>
      </c>
      <c r="L69" s="189">
        <f>+D69-[1]C_mar24!D69</f>
        <v>0</v>
      </c>
      <c r="M69" s="189">
        <f>+E69-[1]C_mar24!E69</f>
        <v>0</v>
      </c>
      <c r="N69" s="189">
        <f>+F69-[1]C_mar24!F69</f>
        <v>0</v>
      </c>
      <c r="O69" s="189">
        <f>+G69-[1]C_mar24!G69</f>
        <v>0</v>
      </c>
      <c r="P69" s="189">
        <f>+H69-[1]C_mar24!H69</f>
        <v>0</v>
      </c>
    </row>
    <row r="70" spans="1:16" s="3" customFormat="1" ht="13.5" customHeight="1" x14ac:dyDescent="0.25">
      <c r="A70" s="84" t="s">
        <v>62</v>
      </c>
      <c r="B70" s="175">
        <f>B9+B13+B16+B18+B19+B28+B46+B50+B52+B38+B39+B42+B43</f>
        <v>15484264.08591</v>
      </c>
      <c r="C70" s="86">
        <f t="shared" ref="C70" si="19">C9+C13+C16+C18+C19+C28+C46+C50+C52+C38+C39+C42+C43</f>
        <v>17384197.178571913</v>
      </c>
      <c r="D70" s="238">
        <f>D9+D13+D16+D18+D19+D28+D46+D50+D52+D38+D39+D42+D43+D41</f>
        <v>18666942</v>
      </c>
      <c r="E70" s="88">
        <f>E9+E13+E16+E18+E19+E28+E46+E50+E52+E38+E39+E42+E43+E41</f>
        <v>19919601</v>
      </c>
      <c r="F70" s="88">
        <f t="shared" ref="F70:H70" si="20">F9+F13+F16+F18+F19+F28+F46+F50+F52+F38+F39+F42+F43+F41</f>
        <v>20141366</v>
      </c>
      <c r="G70" s="88">
        <f t="shared" si="20"/>
        <v>20414472</v>
      </c>
      <c r="H70" s="307">
        <f t="shared" si="20"/>
        <v>20945260</v>
      </c>
      <c r="I70" s="189"/>
      <c r="J70" s="189">
        <f>+B70-[1]C_mar24!B70</f>
        <v>0</v>
      </c>
      <c r="K70" s="189">
        <f>+C70-[1]C_mar24!C70</f>
        <v>0</v>
      </c>
      <c r="L70" s="189">
        <f>+D70-[1]C_mar24!D70</f>
        <v>0</v>
      </c>
      <c r="M70" s="189">
        <f>+E70-[1]C_mar24!E70</f>
        <v>0</v>
      </c>
      <c r="N70" s="189">
        <f>+F70-[1]C_mar24!F70</f>
        <v>0</v>
      </c>
      <c r="O70" s="189">
        <f>+G70-[1]C_mar24!G70</f>
        <v>0</v>
      </c>
      <c r="P70" s="189">
        <f>+H70-[1]C_mar24!H70</f>
        <v>0</v>
      </c>
    </row>
    <row r="71" spans="1:16" s="3" customFormat="1" ht="13.5" customHeight="1" x14ac:dyDescent="0.25">
      <c r="A71" s="84" t="s">
        <v>63</v>
      </c>
      <c r="B71" s="238">
        <f>+B55</f>
        <v>32180.213190000002</v>
      </c>
      <c r="C71" s="86">
        <f t="shared" ref="C71:G71" si="21">+C55</f>
        <v>33217.215609999999</v>
      </c>
      <c r="D71" s="238">
        <f t="shared" si="21"/>
        <v>34565</v>
      </c>
      <c r="E71" s="88">
        <f t="shared" si="21"/>
        <v>36255</v>
      </c>
      <c r="F71" s="88">
        <f t="shared" si="21"/>
        <v>38441</v>
      </c>
      <c r="G71" s="310">
        <f t="shared" si="21"/>
        <v>40428</v>
      </c>
      <c r="H71" s="307">
        <f t="shared" ref="H71" si="22">+H55</f>
        <v>42274</v>
      </c>
      <c r="I71" s="189"/>
      <c r="J71" s="189">
        <f>+B71-[1]C_mar24!B71</f>
        <v>0</v>
      </c>
      <c r="K71" s="189">
        <f>+C71-[1]C_mar24!C71</f>
        <v>0</v>
      </c>
      <c r="L71" s="189">
        <f>+D71-[1]C_mar24!D71</f>
        <v>0</v>
      </c>
      <c r="M71" s="189">
        <f>+E71-[1]C_mar24!E71</f>
        <v>0</v>
      </c>
      <c r="N71" s="189">
        <f>+F71-[1]C_mar24!F71</f>
        <v>0</v>
      </c>
      <c r="O71" s="189">
        <f>+G71-[1]C_mar24!G71</f>
        <v>0</v>
      </c>
      <c r="P71" s="189">
        <f>+H71-[1]C_mar24!H71</f>
        <v>0</v>
      </c>
    </row>
    <row r="72" spans="1:16" s="3" customFormat="1" ht="13.5" customHeight="1" x14ac:dyDescent="0.25">
      <c r="A72" s="24" t="s">
        <v>64</v>
      </c>
      <c r="B72" s="238">
        <f t="shared" ref="B72:C72" si="23">B41+B40-B71+B55</f>
        <v>91464.898979999954</v>
      </c>
      <c r="C72" s="26">
        <f t="shared" si="23"/>
        <v>99118.360539999965</v>
      </c>
      <c r="D72" s="175">
        <v>0</v>
      </c>
      <c r="E72" s="28">
        <v>0</v>
      </c>
      <c r="F72" s="28">
        <v>0</v>
      </c>
      <c r="G72" s="55">
        <v>0</v>
      </c>
      <c r="H72" s="301">
        <v>0</v>
      </c>
      <c r="I72" s="189"/>
      <c r="J72" s="189">
        <f>+B72-[1]C_mar24!B72</f>
        <v>0</v>
      </c>
      <c r="K72" s="189">
        <f>+C72-[1]C_mar24!C72</f>
        <v>0</v>
      </c>
      <c r="L72" s="189">
        <f>+D72-[1]C_mar24!D72</f>
        <v>0</v>
      </c>
      <c r="M72" s="189">
        <f>+E72-[1]C_mar24!E72</f>
        <v>0</v>
      </c>
      <c r="N72" s="189">
        <f>+F72-[1]C_mar24!F72</f>
        <v>0</v>
      </c>
      <c r="O72" s="189">
        <f>+G72-[1]C_mar24!G72</f>
        <v>0</v>
      </c>
      <c r="P72" s="189">
        <f>+H72-[1]C_mar24!H72</f>
        <v>0</v>
      </c>
    </row>
    <row r="73" spans="1:16" s="3" customFormat="1" ht="13.5" customHeight="1" x14ac:dyDescent="0.25">
      <c r="A73" s="24" t="s">
        <v>65</v>
      </c>
      <c r="B73" s="175">
        <f>B10+B34+B35+B47+B53+B14</f>
        <v>3236130.8835800006</v>
      </c>
      <c r="C73" s="26">
        <f t="shared" ref="C73:G73" si="24">C10+C34+C35+C47+C53+C14</f>
        <v>3485712.1229096581</v>
      </c>
      <c r="D73" s="175">
        <f t="shared" si="24"/>
        <v>3662438</v>
      </c>
      <c r="E73" s="28">
        <f t="shared" si="24"/>
        <v>3806509</v>
      </c>
      <c r="F73" s="28">
        <f t="shared" si="24"/>
        <v>4103647</v>
      </c>
      <c r="G73" s="55">
        <f t="shared" si="24"/>
        <v>4280852</v>
      </c>
      <c r="H73" s="301">
        <f t="shared" ref="H73" si="25">H10+H34+H35+H47+H53+H14</f>
        <v>4506739</v>
      </c>
      <c r="I73" s="189"/>
      <c r="J73" s="189">
        <f>+B73-[1]C_mar24!B73</f>
        <v>0</v>
      </c>
      <c r="K73" s="189">
        <f>+C73-[1]C_mar24!C73</f>
        <v>0</v>
      </c>
      <c r="L73" s="189">
        <f>+D73-[1]C_mar24!D73</f>
        <v>0</v>
      </c>
      <c r="M73" s="189">
        <f>+E73-[1]C_mar24!E73</f>
        <v>0</v>
      </c>
      <c r="N73" s="189">
        <f>+F73-[1]C_mar24!F73</f>
        <v>0</v>
      </c>
      <c r="O73" s="189">
        <f>+G73-[1]C_mar24!G73</f>
        <v>0</v>
      </c>
      <c r="P73" s="189">
        <f>+H73-[1]C_mar24!H73</f>
        <v>0</v>
      </c>
    </row>
    <row r="74" spans="1:16" s="3" customFormat="1" ht="13.5" customHeight="1" x14ac:dyDescent="0.25">
      <c r="A74" s="24" t="s">
        <v>66</v>
      </c>
      <c r="B74" s="175">
        <f>B11+B36+B54+B15</f>
        <v>1080230.5161900001</v>
      </c>
      <c r="C74" s="26">
        <f t="shared" ref="C74:G74" si="26">C11+C36+C54+C15</f>
        <v>1154414.514378425</v>
      </c>
      <c r="D74" s="175">
        <f t="shared" si="26"/>
        <v>1153505</v>
      </c>
      <c r="E74" s="28">
        <f t="shared" si="26"/>
        <v>1205122</v>
      </c>
      <c r="F74" s="28">
        <f t="shared" si="26"/>
        <v>1321226</v>
      </c>
      <c r="G74" s="55">
        <f t="shared" si="26"/>
        <v>1386352</v>
      </c>
      <c r="H74" s="301">
        <f t="shared" ref="H74" si="27">H11+H36+H54+H15</f>
        <v>1473390</v>
      </c>
      <c r="I74" s="189"/>
      <c r="J74" s="189">
        <f>+B74-[1]C_mar24!B74</f>
        <v>0</v>
      </c>
      <c r="K74" s="189">
        <f>+C74-[1]C_mar24!C74</f>
        <v>0</v>
      </c>
      <c r="L74" s="189">
        <f>+D74-[1]C_mar24!D74</f>
        <v>0</v>
      </c>
      <c r="M74" s="189">
        <f>+E74-[1]C_mar24!E74</f>
        <v>0</v>
      </c>
      <c r="N74" s="189">
        <f>+F74-[1]C_mar24!F74</f>
        <v>0</v>
      </c>
      <c r="O74" s="189">
        <f>+G74-[1]C_mar24!G74</f>
        <v>0</v>
      </c>
      <c r="P74" s="189">
        <f>+H74-[1]C_mar24!H74</f>
        <v>0</v>
      </c>
    </row>
    <row r="75" spans="1:16" ht="13.5" customHeight="1" x14ac:dyDescent="0.25">
      <c r="A75" s="24" t="s">
        <v>67</v>
      </c>
      <c r="B75" s="175">
        <f>+B44</f>
        <v>74305.482000000004</v>
      </c>
      <c r="C75" s="26">
        <f t="shared" ref="C75:G75" si="28">+C44</f>
        <v>44589.589529999997</v>
      </c>
      <c r="D75" s="175">
        <f t="shared" si="28"/>
        <v>1000</v>
      </c>
      <c r="E75" s="28">
        <f t="shared" si="28"/>
        <v>0</v>
      </c>
      <c r="F75" s="28">
        <f t="shared" si="28"/>
        <v>0</v>
      </c>
      <c r="G75" s="55">
        <f t="shared" si="28"/>
        <v>0</v>
      </c>
      <c r="H75" s="301">
        <f t="shared" ref="H75" si="29">+H44</f>
        <v>0</v>
      </c>
      <c r="I75" s="189"/>
      <c r="J75" s="189">
        <f>+B75-[1]C_mar24!B75</f>
        <v>0</v>
      </c>
      <c r="K75" s="189">
        <f>+C75-[1]C_mar24!C75</f>
        <v>0</v>
      </c>
      <c r="L75" s="189">
        <f>+D75-[1]C_mar24!D75</f>
        <v>0</v>
      </c>
      <c r="M75" s="189">
        <f>+E75-[1]C_mar24!E75</f>
        <v>0</v>
      </c>
      <c r="N75" s="189">
        <f>+F75-[1]C_mar24!F75</f>
        <v>0</v>
      </c>
      <c r="O75" s="189">
        <f>+G75-[1]C_mar24!G75</f>
        <v>0</v>
      </c>
      <c r="P75" s="189">
        <f>+H75-[1]C_mar24!H75</f>
        <v>0</v>
      </c>
    </row>
    <row r="76" spans="1:16" ht="13.5" customHeight="1" x14ac:dyDescent="0.25">
      <c r="A76" s="24" t="s">
        <v>68</v>
      </c>
      <c r="B76" s="175">
        <f t="shared" ref="B76:G76" si="30">B48+B49</f>
        <v>32038.458269999999</v>
      </c>
      <c r="C76" s="26">
        <f t="shared" si="30"/>
        <v>30829.737870000001</v>
      </c>
      <c r="D76" s="175">
        <f t="shared" si="30"/>
        <v>31187</v>
      </c>
      <c r="E76" s="28">
        <f t="shared" si="30"/>
        <v>17146</v>
      </c>
      <c r="F76" s="28">
        <f t="shared" si="30"/>
        <v>17730</v>
      </c>
      <c r="G76" s="55">
        <f t="shared" si="30"/>
        <v>18254</v>
      </c>
      <c r="H76" s="301">
        <f t="shared" ref="H76" si="31">H48+H49</f>
        <v>18939</v>
      </c>
      <c r="I76" s="189"/>
      <c r="J76" s="189">
        <f>+B76-[1]C_mar24!B76</f>
        <v>0</v>
      </c>
      <c r="K76" s="189">
        <f>+C76-[1]C_mar24!C76</f>
        <v>0</v>
      </c>
      <c r="L76" s="189">
        <f>+D76-[1]C_mar24!D76</f>
        <v>0</v>
      </c>
      <c r="M76" s="189">
        <f>+E76-[1]C_mar24!E76</f>
        <v>0</v>
      </c>
      <c r="N76" s="189">
        <f>+F76-[1]C_mar24!F76</f>
        <v>0</v>
      </c>
      <c r="O76" s="189">
        <f>+G76-[1]C_mar24!G76</f>
        <v>0</v>
      </c>
      <c r="P76" s="189">
        <f>+H76-[1]C_mar24!H76</f>
        <v>0</v>
      </c>
    </row>
    <row r="77" spans="1:16" ht="14.25" customHeight="1" thickBot="1" x14ac:dyDescent="0.3">
      <c r="A77" s="89" t="s">
        <v>69</v>
      </c>
      <c r="B77" s="179">
        <f t="shared" ref="B77:G77" si="32">B60</f>
        <v>14197309.63225</v>
      </c>
      <c r="C77" s="90">
        <f t="shared" si="32"/>
        <v>15307132.066190036</v>
      </c>
      <c r="D77" s="250">
        <f t="shared" si="32"/>
        <v>16980427</v>
      </c>
      <c r="E77" s="92">
        <f t="shared" si="32"/>
        <v>18019469</v>
      </c>
      <c r="F77" s="92">
        <f t="shared" si="32"/>
        <v>18857198</v>
      </c>
      <c r="G77" s="321">
        <f t="shared" si="32"/>
        <v>19618908</v>
      </c>
      <c r="H77" s="317">
        <f t="shared" ref="H77" si="33">H60</f>
        <v>19965326</v>
      </c>
      <c r="I77" s="189"/>
      <c r="J77" s="189">
        <f>+B77-[1]C_mar24!B77</f>
        <v>0</v>
      </c>
      <c r="K77" s="189">
        <f>+C77-[1]C_mar24!C77</f>
        <v>0</v>
      </c>
      <c r="L77" s="189">
        <f>+D77-[1]C_mar24!D77</f>
        <v>0</v>
      </c>
      <c r="M77" s="189">
        <f>+E77-[1]C_mar24!E77</f>
        <v>0</v>
      </c>
      <c r="N77" s="189">
        <f>+F77-[1]C_mar24!F77</f>
        <v>0</v>
      </c>
      <c r="O77" s="189">
        <f>+G77-[1]C_mar24!G77</f>
        <v>0</v>
      </c>
      <c r="P77" s="189">
        <f>+H77-[1]C_mar24!H77</f>
        <v>0</v>
      </c>
    </row>
    <row r="78" spans="1:16" ht="14.25" customHeight="1" thickBot="1" x14ac:dyDescent="0.3">
      <c r="A78" s="94" t="s">
        <v>70</v>
      </c>
      <c r="B78" s="178">
        <f t="shared" ref="B78:G78" si="34">B69+B77</f>
        <v>34227924.170369998</v>
      </c>
      <c r="C78" s="95">
        <f t="shared" si="34"/>
        <v>37539210.785600036</v>
      </c>
      <c r="D78" s="251">
        <f t="shared" si="34"/>
        <v>40530064</v>
      </c>
      <c r="E78" s="244">
        <f t="shared" si="34"/>
        <v>43004102</v>
      </c>
      <c r="F78" s="244">
        <f t="shared" si="34"/>
        <v>44479608</v>
      </c>
      <c r="G78" s="322">
        <f t="shared" si="34"/>
        <v>45759266</v>
      </c>
      <c r="H78" s="318">
        <f t="shared" ref="H78" si="35">H69+H77</f>
        <v>46951928</v>
      </c>
      <c r="I78" s="189"/>
      <c r="J78" s="189">
        <f>+B78-[1]C_mar24!B78</f>
        <v>0</v>
      </c>
      <c r="K78" s="189">
        <f>+C78-[1]C_mar24!C78</f>
        <v>0</v>
      </c>
      <c r="L78" s="189">
        <f>+D78-[1]C_mar24!D78</f>
        <v>0</v>
      </c>
      <c r="M78" s="189">
        <f>+E78-[1]C_mar24!E78</f>
        <v>0</v>
      </c>
      <c r="N78" s="189">
        <f>+F78-[1]C_mar24!F78</f>
        <v>0</v>
      </c>
      <c r="O78" s="189">
        <f>+G78-[1]C_mar24!G78</f>
        <v>0</v>
      </c>
      <c r="P78" s="189">
        <f>+H78-[1]C_mar24!H78</f>
        <v>0</v>
      </c>
    </row>
    <row r="79" spans="1:16" ht="17.25" customHeight="1" thickBot="1" x14ac:dyDescent="0.35">
      <c r="A79" s="125"/>
      <c r="B79" s="350"/>
      <c r="C79" s="351"/>
      <c r="D79" s="351"/>
      <c r="E79" s="351"/>
      <c r="F79" s="351"/>
      <c r="G79" s="351"/>
      <c r="H79" s="351"/>
      <c r="I79" s="189"/>
      <c r="J79" s="189"/>
      <c r="K79" s="189"/>
      <c r="L79" s="189"/>
      <c r="M79" s="189"/>
      <c r="N79" s="189"/>
      <c r="O79" s="189"/>
      <c r="P79" s="189"/>
    </row>
    <row r="80" spans="1:16" ht="14.25" customHeight="1" thickBot="1" x14ac:dyDescent="0.35">
      <c r="A80" s="182" t="s">
        <v>84</v>
      </c>
      <c r="B80" s="135">
        <v>1037571</v>
      </c>
      <c r="C80" s="132">
        <v>1149277</v>
      </c>
      <c r="D80" s="134">
        <v>958056</v>
      </c>
      <c r="E80" s="135">
        <v>1056497</v>
      </c>
      <c r="F80" s="135">
        <v>1140496</v>
      </c>
      <c r="G80" s="136">
        <v>1178232</v>
      </c>
      <c r="H80" s="323">
        <v>1245138</v>
      </c>
      <c r="I80" s="189"/>
      <c r="J80" s="189">
        <f>+B80-[1]C_mar24!B82</f>
        <v>0</v>
      </c>
      <c r="K80" s="189">
        <f>+C80-[1]C_mar24!C82</f>
        <v>0</v>
      </c>
      <c r="L80" s="189">
        <f>+D80-[1]C_mar24!D82</f>
        <v>0</v>
      </c>
      <c r="M80" s="189">
        <f>+E80-[1]C_mar24!E82</f>
        <v>0</v>
      </c>
      <c r="N80" s="189">
        <f>+F80-[1]C_mar24!F82</f>
        <v>0</v>
      </c>
      <c r="O80" s="189">
        <f>+G80-[1]C_mar24!G82</f>
        <v>0</v>
      </c>
      <c r="P80" s="189">
        <f>+H80-[1]C_mar24!H82</f>
        <v>0</v>
      </c>
    </row>
    <row r="81" spans="1:8" ht="13.5" customHeight="1" x14ac:dyDescent="0.3">
      <c r="A81" s="184"/>
      <c r="B81" s="183"/>
      <c r="C81" s="183"/>
      <c r="D81" s="183"/>
      <c r="E81" s="183"/>
    </row>
    <row r="82" spans="1:8" ht="13.5" customHeight="1" x14ac:dyDescent="0.25">
      <c r="A82" s="252"/>
      <c r="B82" s="253"/>
      <c r="C82" s="253"/>
      <c r="D82" s="253"/>
      <c r="E82" s="253"/>
      <c r="F82" s="253"/>
      <c r="G82" s="253"/>
      <c r="H82" s="253"/>
    </row>
    <row r="83" spans="1:8" x14ac:dyDescent="0.25">
      <c r="A83" s="252"/>
      <c r="B83" s="253"/>
      <c r="C83" s="253"/>
      <c r="D83" s="253"/>
      <c r="E83" s="253"/>
      <c r="F83" s="253"/>
      <c r="G83" s="253"/>
      <c r="H83" s="253"/>
    </row>
    <row r="84" spans="1:8" x14ac:dyDescent="0.25">
      <c r="B84" s="253"/>
      <c r="C84" s="253"/>
      <c r="D84" s="253"/>
      <c r="E84" s="253"/>
      <c r="F84" s="253"/>
      <c r="G84" s="253"/>
      <c r="H84" s="253"/>
    </row>
    <row r="85" spans="1:8" x14ac:dyDescent="0.25">
      <c r="B85" s="253"/>
      <c r="C85" s="253"/>
      <c r="D85" s="253"/>
      <c r="E85" s="253"/>
      <c r="F85" s="253"/>
      <c r="G85" s="253"/>
      <c r="H85" s="253"/>
    </row>
    <row r="86" spans="1:8" x14ac:dyDescent="0.25">
      <c r="B86" s="253"/>
      <c r="C86" s="253"/>
      <c r="D86" s="253"/>
      <c r="E86" s="253"/>
      <c r="F86" s="253"/>
      <c r="G86" s="253"/>
      <c r="H86" s="253"/>
    </row>
    <row r="87" spans="1:8" x14ac:dyDescent="0.25">
      <c r="B87" s="253"/>
      <c r="C87" s="253"/>
      <c r="D87" s="253"/>
      <c r="E87" s="253"/>
      <c r="F87" s="253"/>
      <c r="G87" s="253"/>
      <c r="H87" s="253"/>
    </row>
    <row r="88" spans="1:8" x14ac:dyDescent="0.25">
      <c r="B88" s="253"/>
      <c r="C88" s="253"/>
      <c r="D88" s="253"/>
      <c r="E88" s="253"/>
      <c r="F88" s="253"/>
      <c r="G88" s="253"/>
      <c r="H88" s="253"/>
    </row>
    <row r="89" spans="1:8" x14ac:dyDescent="0.25">
      <c r="B89" s="253"/>
      <c r="C89" s="253"/>
      <c r="D89" s="253"/>
      <c r="E89" s="253"/>
      <c r="F89" s="253"/>
      <c r="G89" s="253"/>
      <c r="H89" s="253"/>
    </row>
    <row r="90" spans="1:8" x14ac:dyDescent="0.25">
      <c r="B90" s="253"/>
      <c r="C90" s="253"/>
      <c r="D90" s="253"/>
      <c r="E90" s="253"/>
      <c r="F90" s="253"/>
      <c r="G90" s="253"/>
      <c r="H90" s="253"/>
    </row>
    <row r="91" spans="1:8" x14ac:dyDescent="0.25">
      <c r="B91" s="253"/>
      <c r="C91" s="253"/>
      <c r="D91" s="253"/>
      <c r="E91" s="253"/>
      <c r="F91" s="253"/>
      <c r="G91" s="253"/>
      <c r="H91" s="253"/>
    </row>
    <row r="92" spans="1:8" x14ac:dyDescent="0.25">
      <c r="B92" s="253"/>
      <c r="C92" s="253"/>
      <c r="D92" s="253"/>
      <c r="E92" s="253"/>
      <c r="F92" s="253"/>
      <c r="G92" s="253"/>
      <c r="H92" s="253"/>
    </row>
    <row r="93" spans="1:8" x14ac:dyDescent="0.25">
      <c r="B93" s="253"/>
      <c r="C93" s="253"/>
      <c r="D93" s="253"/>
      <c r="E93" s="253"/>
      <c r="F93" s="253"/>
      <c r="G93" s="253"/>
      <c r="H93" s="253"/>
    </row>
    <row r="94" spans="1:8" x14ac:dyDescent="0.25">
      <c r="B94" s="253"/>
      <c r="C94" s="253"/>
      <c r="D94" s="253"/>
      <c r="E94" s="253"/>
      <c r="F94" s="253"/>
      <c r="G94" s="253"/>
      <c r="H94" s="253"/>
    </row>
    <row r="95" spans="1:8" x14ac:dyDescent="0.25">
      <c r="B95" s="253"/>
      <c r="C95" s="253"/>
      <c r="D95" s="253"/>
      <c r="E95" s="253"/>
      <c r="F95" s="253"/>
      <c r="G95" s="253"/>
      <c r="H95" s="253"/>
    </row>
    <row r="96" spans="1:8" x14ac:dyDescent="0.25">
      <c r="B96" s="253"/>
      <c r="C96" s="253"/>
      <c r="D96" s="253"/>
      <c r="E96" s="253"/>
      <c r="F96" s="253"/>
      <c r="G96" s="253"/>
      <c r="H96" s="253"/>
    </row>
    <row r="97" spans="2:8" x14ac:dyDescent="0.25">
      <c r="B97" s="253"/>
      <c r="C97" s="253"/>
      <c r="D97" s="253"/>
      <c r="E97" s="253"/>
      <c r="F97" s="253"/>
      <c r="G97" s="253"/>
      <c r="H97" s="253"/>
    </row>
    <row r="98" spans="2:8" x14ac:dyDescent="0.25">
      <c r="B98" s="277"/>
      <c r="C98" s="277"/>
      <c r="D98" s="277"/>
      <c r="E98" s="277"/>
      <c r="F98" s="277"/>
      <c r="G98" s="277"/>
      <c r="H98" s="277"/>
    </row>
    <row r="99" spans="2:8" x14ac:dyDescent="0.25">
      <c r="B99" s="277"/>
      <c r="C99" s="277"/>
      <c r="D99" s="277"/>
      <c r="E99" s="277"/>
      <c r="F99" s="277"/>
      <c r="G99" s="277"/>
      <c r="H99" s="277"/>
    </row>
    <row r="100" spans="2:8" x14ac:dyDescent="0.25">
      <c r="B100" s="277"/>
      <c r="C100" s="277"/>
      <c r="D100" s="277"/>
      <c r="E100" s="277"/>
      <c r="F100" s="277"/>
      <c r="G100" s="277"/>
      <c r="H100" s="27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5"/>
  <sheetViews>
    <sheetView showGridLines="0" topLeftCell="A34" workbookViewId="0">
      <selection activeCell="M51" sqref="M51"/>
    </sheetView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8" width="10.81640625" style="1" customWidth="1"/>
    <col min="9" max="9" width="9.1796875" style="1"/>
    <col min="10" max="10" width="12.26953125" style="1" bestFit="1" customWidth="1"/>
    <col min="11" max="16384" width="9.1796875" style="1"/>
  </cols>
  <sheetData>
    <row r="1" spans="1:16" ht="16.5" customHeight="1" x14ac:dyDescent="0.3">
      <c r="A1" s="4" t="s">
        <v>94</v>
      </c>
      <c r="B1" s="185"/>
      <c r="C1" s="185"/>
    </row>
    <row r="2" spans="1:16" ht="17.25" customHeight="1" thickBot="1" x14ac:dyDescent="0.35">
      <c r="A2" s="186"/>
      <c r="B2" s="185"/>
      <c r="C2" s="185"/>
    </row>
    <row r="3" spans="1:16" ht="13.5" customHeight="1" thickBot="1" x14ac:dyDescent="0.3">
      <c r="A3" s="8" t="s">
        <v>1</v>
      </c>
      <c r="B3" s="187" t="s">
        <v>2</v>
      </c>
      <c r="C3" s="10" t="s">
        <v>3</v>
      </c>
      <c r="D3" s="358" t="s">
        <v>4</v>
      </c>
      <c r="E3" s="359"/>
      <c r="F3" s="359"/>
      <c r="G3" s="359"/>
      <c r="H3" s="360"/>
    </row>
    <row r="4" spans="1:16" ht="14.25" customHeight="1" thickBot="1" x14ac:dyDescent="0.3">
      <c r="A4" s="188"/>
      <c r="B4" s="181">
        <v>2022</v>
      </c>
      <c r="C4" s="180">
        <v>2023</v>
      </c>
      <c r="D4" s="297">
        <v>2024</v>
      </c>
      <c r="E4" s="298">
        <v>2025</v>
      </c>
      <c r="F4" s="298">
        <v>2026</v>
      </c>
      <c r="G4" s="308">
        <v>2027</v>
      </c>
      <c r="H4" s="299">
        <v>2028</v>
      </c>
    </row>
    <row r="5" spans="1:16" ht="13.5" customHeight="1" x14ac:dyDescent="0.25">
      <c r="A5" s="16" t="s">
        <v>5</v>
      </c>
      <c r="B5" s="280">
        <f t="shared" ref="B5:H5" si="0">B6+B12+B13</f>
        <v>21255.794040000001</v>
      </c>
      <c r="C5" s="66">
        <f t="shared" si="0"/>
        <v>41567.478960000204</v>
      </c>
      <c r="D5" s="65">
        <f t="shared" si="0"/>
        <v>30972</v>
      </c>
      <c r="E5" s="68">
        <f t="shared" si="0"/>
        <v>30972</v>
      </c>
      <c r="F5" s="68">
        <f t="shared" si="0"/>
        <v>30972</v>
      </c>
      <c r="G5" s="294">
        <f t="shared" si="0"/>
        <v>30972</v>
      </c>
      <c r="H5" s="300">
        <f t="shared" si="0"/>
        <v>30972</v>
      </c>
      <c r="I5" s="189"/>
      <c r="J5" s="23"/>
      <c r="K5" s="23"/>
      <c r="L5" s="23"/>
      <c r="M5" s="23"/>
      <c r="N5" s="23"/>
      <c r="O5" s="23"/>
      <c r="P5" s="23"/>
    </row>
    <row r="6" spans="1:16" ht="13.5" customHeight="1" x14ac:dyDescent="0.25">
      <c r="A6" s="24" t="s">
        <v>7</v>
      </c>
      <c r="B6" s="175">
        <f t="shared" ref="B6:H6" si="1">B7+B8</f>
        <v>7035.7428900000004</v>
      </c>
      <c r="C6" s="26">
        <f t="shared" si="1"/>
        <v>10411.778160000111</v>
      </c>
      <c r="D6" s="25">
        <f t="shared" si="1"/>
        <v>8769</v>
      </c>
      <c r="E6" s="28">
        <f t="shared" si="1"/>
        <v>8769</v>
      </c>
      <c r="F6" s="28">
        <f t="shared" si="1"/>
        <v>8769</v>
      </c>
      <c r="G6" s="55">
        <f t="shared" si="1"/>
        <v>8769</v>
      </c>
      <c r="H6" s="301">
        <f t="shared" si="1"/>
        <v>8769</v>
      </c>
      <c r="I6" s="189"/>
      <c r="J6" s="23"/>
      <c r="K6" s="23"/>
      <c r="L6" s="23"/>
      <c r="M6" s="23"/>
      <c r="N6" s="23"/>
      <c r="O6" s="23"/>
      <c r="P6" s="23"/>
    </row>
    <row r="7" spans="1:16" ht="13.5" customHeight="1" x14ac:dyDescent="0.25">
      <c r="A7" s="29" t="s">
        <v>8</v>
      </c>
      <c r="B7" s="175">
        <v>3074.8718500000004</v>
      </c>
      <c r="C7" s="26">
        <v>5356.9226500000996</v>
      </c>
      <c r="D7" s="25">
        <v>4216</v>
      </c>
      <c r="E7" s="28">
        <v>4216</v>
      </c>
      <c r="F7" s="28">
        <v>4216</v>
      </c>
      <c r="G7" s="55">
        <v>4216</v>
      </c>
      <c r="H7" s="301">
        <v>4216</v>
      </c>
      <c r="I7" s="189"/>
      <c r="J7" s="23"/>
      <c r="K7" s="23"/>
      <c r="L7" s="23"/>
      <c r="M7" s="23"/>
      <c r="N7" s="23"/>
      <c r="O7" s="23"/>
      <c r="P7" s="23"/>
    </row>
    <row r="8" spans="1:16" ht="13.5" customHeight="1" x14ac:dyDescent="0.25">
      <c r="A8" s="29" t="s">
        <v>9</v>
      </c>
      <c r="B8" s="175">
        <v>3960.87104</v>
      </c>
      <c r="C8" s="26">
        <v>5054.8555100000103</v>
      </c>
      <c r="D8" s="25">
        <v>4553</v>
      </c>
      <c r="E8" s="28">
        <v>4553</v>
      </c>
      <c r="F8" s="28">
        <v>4553</v>
      </c>
      <c r="G8" s="55">
        <v>4553</v>
      </c>
      <c r="H8" s="301">
        <v>4553</v>
      </c>
      <c r="I8" s="189"/>
      <c r="J8" s="23"/>
      <c r="K8" s="23"/>
      <c r="L8" s="23"/>
      <c r="M8" s="23"/>
      <c r="N8" s="23"/>
      <c r="O8" s="23"/>
      <c r="P8" s="23"/>
    </row>
    <row r="9" spans="1:16" ht="13.5" customHeight="1" x14ac:dyDescent="0.25">
      <c r="A9" s="36" t="s">
        <v>10</v>
      </c>
      <c r="B9" s="175">
        <v>-9.6431099999999788</v>
      </c>
      <c r="C9" s="26">
        <f>+C6-C10-C11</f>
        <v>5.2101600001105908</v>
      </c>
      <c r="D9" s="25">
        <f t="shared" ref="D9:H9" si="2">+D6-D10-D11</f>
        <v>-88</v>
      </c>
      <c r="E9" s="28">
        <f t="shared" si="2"/>
        <v>142</v>
      </c>
      <c r="F9" s="28">
        <f t="shared" si="2"/>
        <v>-55</v>
      </c>
      <c r="G9" s="55">
        <f t="shared" si="2"/>
        <v>2</v>
      </c>
      <c r="H9" s="301">
        <f t="shared" si="2"/>
        <v>10</v>
      </c>
      <c r="I9" s="189"/>
      <c r="J9" s="23"/>
      <c r="K9" s="23"/>
      <c r="L9" s="23"/>
      <c r="M9" s="23"/>
      <c r="N9" s="23"/>
      <c r="O9" s="23"/>
      <c r="P9" s="23"/>
    </row>
    <row r="10" spans="1:16" ht="13.5" customHeight="1" x14ac:dyDescent="0.25">
      <c r="A10" s="36" t="s">
        <v>11</v>
      </c>
      <c r="B10" s="175">
        <v>4931.7700000000004</v>
      </c>
      <c r="C10" s="26">
        <v>7284.598</v>
      </c>
      <c r="D10" s="25">
        <v>6200</v>
      </c>
      <c r="E10" s="28">
        <v>6039</v>
      </c>
      <c r="F10" s="28">
        <v>6177</v>
      </c>
      <c r="G10" s="55">
        <v>6137</v>
      </c>
      <c r="H10" s="301">
        <v>6131</v>
      </c>
      <c r="I10" s="189"/>
      <c r="J10" s="23"/>
      <c r="K10" s="23"/>
      <c r="L10" s="23"/>
      <c r="M10" s="23"/>
      <c r="N10" s="23"/>
      <c r="O10" s="23"/>
      <c r="P10" s="23"/>
    </row>
    <row r="11" spans="1:16" ht="13.5" customHeight="1" x14ac:dyDescent="0.25">
      <c r="A11" s="36" t="s">
        <v>12</v>
      </c>
      <c r="B11" s="175">
        <v>2113.616</v>
      </c>
      <c r="C11" s="26">
        <v>3121.9700000000003</v>
      </c>
      <c r="D11" s="25">
        <v>2657</v>
      </c>
      <c r="E11" s="28">
        <v>2588</v>
      </c>
      <c r="F11" s="28">
        <v>2647</v>
      </c>
      <c r="G11" s="55">
        <v>2630</v>
      </c>
      <c r="H11" s="301">
        <v>2628</v>
      </c>
      <c r="I11" s="189"/>
      <c r="J11" s="23"/>
      <c r="K11" s="23"/>
      <c r="L11" s="23"/>
      <c r="M11" s="23"/>
      <c r="N11" s="23"/>
      <c r="O11" s="23"/>
      <c r="P11" s="23"/>
    </row>
    <row r="12" spans="1:16" ht="13.5" customHeight="1" x14ac:dyDescent="0.25">
      <c r="A12" s="24" t="s">
        <v>14</v>
      </c>
      <c r="B12" s="175">
        <v>13873.390670000001</v>
      </c>
      <c r="C12" s="26">
        <v>30578.1266700001</v>
      </c>
      <c r="D12" s="25">
        <v>21625</v>
      </c>
      <c r="E12" s="28">
        <v>21625</v>
      </c>
      <c r="F12" s="28">
        <v>21625</v>
      </c>
      <c r="G12" s="55">
        <v>21625</v>
      </c>
      <c r="H12" s="301">
        <v>21625</v>
      </c>
      <c r="I12" s="189"/>
      <c r="J12" s="23"/>
      <c r="K12" s="23"/>
      <c r="L12" s="23"/>
      <c r="M12" s="23"/>
      <c r="N12" s="23"/>
      <c r="O12" s="23"/>
      <c r="P12" s="23"/>
    </row>
    <row r="13" spans="1:16" ht="13.5" customHeight="1" x14ac:dyDescent="0.25">
      <c r="A13" s="24" t="s">
        <v>15</v>
      </c>
      <c r="B13" s="175">
        <v>346.66048000000001</v>
      </c>
      <c r="C13" s="26">
        <v>577.57412999999497</v>
      </c>
      <c r="D13" s="25">
        <v>578</v>
      </c>
      <c r="E13" s="28">
        <v>578</v>
      </c>
      <c r="F13" s="28">
        <v>578</v>
      </c>
      <c r="G13" s="55">
        <v>578</v>
      </c>
      <c r="H13" s="301">
        <v>578</v>
      </c>
      <c r="I13" s="189"/>
      <c r="J13" s="23"/>
      <c r="K13" s="23"/>
      <c r="L13" s="23"/>
      <c r="M13" s="23"/>
      <c r="N13" s="23"/>
      <c r="O13" s="23"/>
      <c r="P13" s="23"/>
    </row>
    <row r="14" spans="1:16" ht="13.5" customHeight="1" x14ac:dyDescent="0.25">
      <c r="A14" s="41" t="s">
        <v>16</v>
      </c>
      <c r="B14" s="176">
        <f t="shared" ref="B14:H14" si="3">B15+B16</f>
        <v>14602.908830000499</v>
      </c>
      <c r="C14" s="43">
        <f t="shared" si="3"/>
        <v>18052.140649999601</v>
      </c>
      <c r="D14" s="42">
        <f t="shared" si="3"/>
        <v>18052</v>
      </c>
      <c r="E14" s="45">
        <f t="shared" si="3"/>
        <v>18052</v>
      </c>
      <c r="F14" s="45">
        <f t="shared" si="3"/>
        <v>18052</v>
      </c>
      <c r="G14" s="291">
        <f t="shared" si="3"/>
        <v>18052</v>
      </c>
      <c r="H14" s="302">
        <f t="shared" si="3"/>
        <v>18052</v>
      </c>
      <c r="I14" s="189"/>
      <c r="J14" s="23"/>
      <c r="K14" s="23"/>
      <c r="L14" s="23"/>
      <c r="M14" s="23"/>
      <c r="N14" s="23"/>
      <c r="O14" s="23"/>
      <c r="P14" s="23"/>
    </row>
    <row r="15" spans="1:16" ht="13.5" customHeight="1" x14ac:dyDescent="0.25">
      <c r="A15" s="24" t="s">
        <v>17</v>
      </c>
      <c r="B15" s="175">
        <v>14602.699520000499</v>
      </c>
      <c r="C15" s="26">
        <v>18052.140649999601</v>
      </c>
      <c r="D15" s="25">
        <v>18052</v>
      </c>
      <c r="E15" s="28">
        <v>18052</v>
      </c>
      <c r="F15" s="28">
        <v>18052</v>
      </c>
      <c r="G15" s="55">
        <v>18052</v>
      </c>
      <c r="H15" s="301">
        <v>18052</v>
      </c>
      <c r="I15" s="189"/>
      <c r="J15" s="23"/>
      <c r="K15" s="23"/>
      <c r="L15" s="23"/>
      <c r="M15" s="23"/>
      <c r="N15" s="23"/>
      <c r="O15" s="23"/>
      <c r="P15" s="23"/>
    </row>
    <row r="16" spans="1:16" ht="13.5" customHeight="1" x14ac:dyDescent="0.25">
      <c r="A16" s="24" t="s">
        <v>18</v>
      </c>
      <c r="B16" s="175">
        <f t="shared" ref="B16:G16" si="4">SUM(B17:B24)</f>
        <v>0.20931</v>
      </c>
      <c r="C16" s="26">
        <f t="shared" si="4"/>
        <v>0</v>
      </c>
      <c r="D16" s="25">
        <f t="shared" si="4"/>
        <v>0</v>
      </c>
      <c r="E16" s="28">
        <f t="shared" si="4"/>
        <v>0</v>
      </c>
      <c r="F16" s="28">
        <f t="shared" si="4"/>
        <v>0</v>
      </c>
      <c r="G16" s="55">
        <f t="shared" si="4"/>
        <v>0</v>
      </c>
      <c r="H16" s="301">
        <f t="shared" ref="H16" si="5">SUM(H17:H24)</f>
        <v>0</v>
      </c>
      <c r="I16" s="189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175">
        <v>0</v>
      </c>
      <c r="C17" s="26">
        <v>0</v>
      </c>
      <c r="D17" s="25">
        <v>0</v>
      </c>
      <c r="E17" s="28">
        <v>0</v>
      </c>
      <c r="F17" s="28">
        <v>0</v>
      </c>
      <c r="G17" s="55">
        <v>0</v>
      </c>
      <c r="H17" s="301">
        <v>0</v>
      </c>
      <c r="I17" s="189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175">
        <v>0.20931</v>
      </c>
      <c r="C18" s="26">
        <v>0</v>
      </c>
      <c r="D18" s="25">
        <v>0</v>
      </c>
      <c r="E18" s="28">
        <v>0</v>
      </c>
      <c r="F18" s="28">
        <v>0</v>
      </c>
      <c r="G18" s="55">
        <v>0</v>
      </c>
      <c r="H18" s="301">
        <v>0</v>
      </c>
      <c r="I18" s="189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175">
        <v>0</v>
      </c>
      <c r="C19" s="26">
        <v>0</v>
      </c>
      <c r="D19" s="25">
        <v>0</v>
      </c>
      <c r="E19" s="28">
        <v>0</v>
      </c>
      <c r="F19" s="28">
        <v>0</v>
      </c>
      <c r="G19" s="55">
        <v>0</v>
      </c>
      <c r="H19" s="301">
        <v>0</v>
      </c>
      <c r="I19" s="189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175">
        <v>0</v>
      </c>
      <c r="C20" s="26">
        <v>0</v>
      </c>
      <c r="D20" s="25">
        <v>0</v>
      </c>
      <c r="E20" s="28">
        <v>0</v>
      </c>
      <c r="F20" s="28">
        <v>0</v>
      </c>
      <c r="G20" s="55">
        <v>0</v>
      </c>
      <c r="H20" s="301">
        <v>0</v>
      </c>
      <c r="I20" s="189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175">
        <v>0</v>
      </c>
      <c r="C21" s="26">
        <v>0</v>
      </c>
      <c r="D21" s="25">
        <v>0</v>
      </c>
      <c r="E21" s="28">
        <v>0</v>
      </c>
      <c r="F21" s="28">
        <v>0</v>
      </c>
      <c r="G21" s="55">
        <v>0</v>
      </c>
      <c r="H21" s="301">
        <v>0</v>
      </c>
      <c r="I21" s="189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175">
        <v>0</v>
      </c>
      <c r="C22" s="26">
        <v>0</v>
      </c>
      <c r="D22" s="25">
        <v>0</v>
      </c>
      <c r="E22" s="28">
        <v>0</v>
      </c>
      <c r="F22" s="28">
        <v>0</v>
      </c>
      <c r="G22" s="55">
        <v>0</v>
      </c>
      <c r="H22" s="301">
        <v>0</v>
      </c>
      <c r="I22" s="189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175">
        <v>0</v>
      </c>
      <c r="C23" s="26">
        <v>0</v>
      </c>
      <c r="D23" s="25">
        <v>0</v>
      </c>
      <c r="E23" s="28">
        <v>0</v>
      </c>
      <c r="F23" s="28">
        <v>0</v>
      </c>
      <c r="G23" s="55">
        <v>0</v>
      </c>
      <c r="H23" s="301">
        <v>0</v>
      </c>
      <c r="I23" s="189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175">
        <v>0</v>
      </c>
      <c r="C24" s="26">
        <v>0</v>
      </c>
      <c r="D24" s="25">
        <v>0</v>
      </c>
      <c r="E24" s="28">
        <v>0</v>
      </c>
      <c r="F24" s="28">
        <v>0</v>
      </c>
      <c r="G24" s="55">
        <v>0</v>
      </c>
      <c r="H24" s="301">
        <v>0</v>
      </c>
      <c r="I24" s="189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176">
        <f t="shared" ref="B25:G25" si="6">SUM(B26:B29)</f>
        <v>0</v>
      </c>
      <c r="C25" s="43">
        <f t="shared" si="6"/>
        <v>0</v>
      </c>
      <c r="D25" s="42">
        <f t="shared" si="6"/>
        <v>0</v>
      </c>
      <c r="E25" s="45">
        <f t="shared" si="6"/>
        <v>0</v>
      </c>
      <c r="F25" s="45">
        <f t="shared" si="6"/>
        <v>0</v>
      </c>
      <c r="G25" s="291">
        <f t="shared" si="6"/>
        <v>0</v>
      </c>
      <c r="H25" s="302">
        <f t="shared" ref="H25" si="7">SUM(H26:H29)</f>
        <v>0</v>
      </c>
      <c r="I25" s="189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175">
        <v>0</v>
      </c>
      <c r="C26" s="26">
        <v>0</v>
      </c>
      <c r="D26" s="25">
        <v>0</v>
      </c>
      <c r="E26" s="28">
        <v>0</v>
      </c>
      <c r="F26" s="28">
        <v>0</v>
      </c>
      <c r="G26" s="55">
        <v>0</v>
      </c>
      <c r="H26" s="301">
        <v>0</v>
      </c>
      <c r="I26" s="189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175">
        <v>0</v>
      </c>
      <c r="C27" s="26">
        <v>0</v>
      </c>
      <c r="D27" s="25">
        <v>0</v>
      </c>
      <c r="E27" s="28">
        <v>0</v>
      </c>
      <c r="F27" s="28">
        <v>0</v>
      </c>
      <c r="G27" s="55">
        <v>0</v>
      </c>
      <c r="H27" s="301">
        <v>0</v>
      </c>
      <c r="I27" s="189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175">
        <v>0</v>
      </c>
      <c r="C28" s="26">
        <v>0</v>
      </c>
      <c r="D28" s="25">
        <v>0</v>
      </c>
      <c r="E28" s="28">
        <v>0</v>
      </c>
      <c r="F28" s="28">
        <v>0</v>
      </c>
      <c r="G28" s="55">
        <v>0</v>
      </c>
      <c r="H28" s="301">
        <v>0</v>
      </c>
      <c r="I28" s="189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175">
        <v>0</v>
      </c>
      <c r="C29" s="26">
        <v>0</v>
      </c>
      <c r="D29" s="25">
        <v>0</v>
      </c>
      <c r="E29" s="28">
        <v>0</v>
      </c>
      <c r="F29" s="28">
        <v>0</v>
      </c>
      <c r="G29" s="55">
        <v>0</v>
      </c>
      <c r="H29" s="301">
        <v>0</v>
      </c>
      <c r="I29" s="189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176">
        <f t="shared" ref="B30" si="8">SUM(B31:B33)</f>
        <v>0</v>
      </c>
      <c r="C30" s="43">
        <f t="shared" ref="C30:H30" si="9">SUM(C31:C33)</f>
        <v>0</v>
      </c>
      <c r="D30" s="42">
        <f t="shared" si="9"/>
        <v>0</v>
      </c>
      <c r="E30" s="45">
        <f t="shared" si="9"/>
        <v>0</v>
      </c>
      <c r="F30" s="45">
        <f t="shared" si="9"/>
        <v>0</v>
      </c>
      <c r="G30" s="291">
        <f t="shared" si="9"/>
        <v>0</v>
      </c>
      <c r="H30" s="302">
        <f t="shared" si="9"/>
        <v>0</v>
      </c>
      <c r="I30" s="189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175">
        <v>0</v>
      </c>
      <c r="C31" s="26">
        <v>0</v>
      </c>
      <c r="D31" s="25">
        <v>0</v>
      </c>
      <c r="E31" s="28">
        <v>0</v>
      </c>
      <c r="F31" s="28">
        <v>0</v>
      </c>
      <c r="G31" s="55">
        <v>0</v>
      </c>
      <c r="H31" s="301">
        <v>0</v>
      </c>
      <c r="I31" s="189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175">
        <v>0</v>
      </c>
      <c r="C32" s="26">
        <v>0</v>
      </c>
      <c r="D32" s="25">
        <v>0</v>
      </c>
      <c r="E32" s="28">
        <v>0</v>
      </c>
      <c r="F32" s="28">
        <v>0</v>
      </c>
      <c r="G32" s="55">
        <v>0</v>
      </c>
      <c r="H32" s="301">
        <v>0</v>
      </c>
      <c r="I32" s="189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35</v>
      </c>
      <c r="B33" s="175">
        <v>0</v>
      </c>
      <c r="C33" s="26">
        <v>0</v>
      </c>
      <c r="D33" s="25">
        <v>0</v>
      </c>
      <c r="E33" s="28">
        <v>0</v>
      </c>
      <c r="F33" s="28">
        <v>0</v>
      </c>
      <c r="G33" s="55">
        <v>0</v>
      </c>
      <c r="H33" s="301">
        <v>0</v>
      </c>
      <c r="I33" s="189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176">
        <f t="shared" ref="B34:H34" si="10">SUM(B35:B38,B41:B43)</f>
        <v>2012.9909299999999</v>
      </c>
      <c r="C34" s="43">
        <f t="shared" si="10"/>
        <v>2804.9114700000059</v>
      </c>
      <c r="D34" s="42">
        <f>SUM(D35:D38,D41:D43)</f>
        <v>2712</v>
      </c>
      <c r="E34" s="45">
        <f t="shared" si="10"/>
        <v>2712</v>
      </c>
      <c r="F34" s="45">
        <f t="shared" si="10"/>
        <v>2712</v>
      </c>
      <c r="G34" s="291">
        <f t="shared" si="10"/>
        <v>2712</v>
      </c>
      <c r="H34" s="302">
        <f t="shared" si="10"/>
        <v>2712</v>
      </c>
      <c r="I34" s="189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24" t="s">
        <v>38</v>
      </c>
      <c r="B35" s="175">
        <v>0</v>
      </c>
      <c r="C35" s="26">
        <v>0</v>
      </c>
      <c r="D35" s="25">
        <v>0</v>
      </c>
      <c r="E35" s="28">
        <v>0</v>
      </c>
      <c r="F35" s="28">
        <v>0</v>
      </c>
      <c r="G35" s="55">
        <v>0</v>
      </c>
      <c r="H35" s="301">
        <v>0</v>
      </c>
      <c r="I35" s="189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175">
        <v>1985</v>
      </c>
      <c r="C36" s="26">
        <v>2713.3771400000001</v>
      </c>
      <c r="D36" s="25">
        <v>2712</v>
      </c>
      <c r="E36" s="28">
        <v>2712</v>
      </c>
      <c r="F36" s="28">
        <v>2712</v>
      </c>
      <c r="G36" s="55">
        <v>2712</v>
      </c>
      <c r="H36" s="301">
        <v>2712</v>
      </c>
      <c r="I36" s="189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24" t="s">
        <v>42</v>
      </c>
      <c r="B37" s="175">
        <v>0</v>
      </c>
      <c r="C37" s="26">
        <v>0</v>
      </c>
      <c r="D37" s="25">
        <v>0</v>
      </c>
      <c r="E37" s="28">
        <v>0</v>
      </c>
      <c r="F37" s="28">
        <v>0</v>
      </c>
      <c r="G37" s="55">
        <v>0</v>
      </c>
      <c r="H37" s="301">
        <v>0</v>
      </c>
      <c r="I37" s="189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24" t="s">
        <v>43</v>
      </c>
      <c r="B38" s="175">
        <v>0</v>
      </c>
      <c r="C38" s="26">
        <v>0</v>
      </c>
      <c r="D38" s="25">
        <v>0</v>
      </c>
      <c r="E38" s="28">
        <v>0</v>
      </c>
      <c r="F38" s="28">
        <v>0</v>
      </c>
      <c r="G38" s="55">
        <v>0</v>
      </c>
      <c r="H38" s="301">
        <v>0</v>
      </c>
      <c r="I38" s="189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36" t="s">
        <v>10</v>
      </c>
      <c r="B39" s="175">
        <v>0</v>
      </c>
      <c r="C39" s="26">
        <v>0</v>
      </c>
      <c r="D39" s="25">
        <v>0</v>
      </c>
      <c r="E39" s="28">
        <v>0</v>
      </c>
      <c r="F39" s="28">
        <v>0</v>
      </c>
      <c r="G39" s="55">
        <v>0</v>
      </c>
      <c r="H39" s="301">
        <v>0</v>
      </c>
      <c r="I39" s="189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36" t="s">
        <v>11</v>
      </c>
      <c r="B40" s="175">
        <v>0</v>
      </c>
      <c r="C40" s="26">
        <v>0</v>
      </c>
      <c r="D40" s="25">
        <v>0</v>
      </c>
      <c r="E40" s="28">
        <v>0</v>
      </c>
      <c r="F40" s="28">
        <v>0</v>
      </c>
      <c r="G40" s="55">
        <v>0</v>
      </c>
      <c r="H40" s="301">
        <v>0</v>
      </c>
      <c r="I40" s="189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24" t="s">
        <v>44</v>
      </c>
      <c r="B41" s="175">
        <v>0</v>
      </c>
      <c r="C41" s="26">
        <v>0</v>
      </c>
      <c r="D41" s="25">
        <v>0</v>
      </c>
      <c r="E41" s="28">
        <v>0</v>
      </c>
      <c r="F41" s="28">
        <v>0</v>
      </c>
      <c r="G41" s="55">
        <v>0</v>
      </c>
      <c r="H41" s="301">
        <v>0</v>
      </c>
      <c r="I41" s="189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24" t="s">
        <v>46</v>
      </c>
      <c r="B42" s="175">
        <v>18.880710000000001</v>
      </c>
      <c r="C42" s="26">
        <v>31.35426</v>
      </c>
      <c r="D42" s="25">
        <v>0</v>
      </c>
      <c r="E42" s="28">
        <v>0</v>
      </c>
      <c r="F42" s="28">
        <v>0</v>
      </c>
      <c r="G42" s="55">
        <v>0</v>
      </c>
      <c r="H42" s="301">
        <v>0</v>
      </c>
      <c r="I42" s="189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24" t="s">
        <v>85</v>
      </c>
      <c r="B43" s="175">
        <v>9.11022</v>
      </c>
      <c r="C43" s="26">
        <v>60.180070000005898</v>
      </c>
      <c r="D43" s="25">
        <v>0</v>
      </c>
      <c r="E43" s="28">
        <v>0</v>
      </c>
      <c r="F43" s="28">
        <v>0</v>
      </c>
      <c r="G43" s="55">
        <v>0</v>
      </c>
      <c r="H43" s="301">
        <v>0</v>
      </c>
      <c r="I43" s="189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36" t="s">
        <v>10</v>
      </c>
      <c r="B44" s="177">
        <v>9.11022</v>
      </c>
      <c r="C44" s="54">
        <v>60.180070000005898</v>
      </c>
      <c r="D44" s="38">
        <v>0</v>
      </c>
      <c r="E44" s="40">
        <v>0</v>
      </c>
      <c r="F44" s="40">
        <v>0</v>
      </c>
      <c r="G44" s="292">
        <v>0</v>
      </c>
      <c r="H44" s="303">
        <v>0</v>
      </c>
      <c r="I44" s="189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36" t="s">
        <v>11</v>
      </c>
      <c r="B45" s="177">
        <v>0</v>
      </c>
      <c r="C45" s="54">
        <v>0</v>
      </c>
      <c r="D45" s="38">
        <v>0</v>
      </c>
      <c r="E45" s="40">
        <v>0</v>
      </c>
      <c r="F45" s="40">
        <v>0</v>
      </c>
      <c r="G45" s="292">
        <v>0</v>
      </c>
      <c r="H45" s="303">
        <v>0</v>
      </c>
      <c r="I45" s="189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190" t="s">
        <v>86</v>
      </c>
      <c r="B46" s="179">
        <f>+B47+B48</f>
        <v>2201.63087</v>
      </c>
      <c r="C46" s="191">
        <f t="shared" ref="C46:H46" si="11">+C47+C48</f>
        <v>4985.4446200000002</v>
      </c>
      <c r="D46" s="50">
        <f t="shared" si="11"/>
        <v>4985</v>
      </c>
      <c r="E46" s="192">
        <f t="shared" si="11"/>
        <v>4985</v>
      </c>
      <c r="F46" s="192">
        <f t="shared" si="11"/>
        <v>4985</v>
      </c>
      <c r="G46" s="295">
        <f t="shared" si="11"/>
        <v>4985</v>
      </c>
      <c r="H46" s="304">
        <f t="shared" si="11"/>
        <v>4985</v>
      </c>
      <c r="I46" s="189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6" t="s">
        <v>10</v>
      </c>
      <c r="B47" s="175">
        <v>1944.98414</v>
      </c>
      <c r="C47" s="26">
        <v>4760.9767300000003</v>
      </c>
      <c r="D47" s="25">
        <v>4761</v>
      </c>
      <c r="E47" s="28">
        <v>4761</v>
      </c>
      <c r="F47" s="28">
        <v>4761</v>
      </c>
      <c r="G47" s="55">
        <v>4761</v>
      </c>
      <c r="H47" s="301">
        <v>4761</v>
      </c>
      <c r="I47" s="189"/>
      <c r="J47" s="23"/>
      <c r="K47" s="23"/>
      <c r="L47" s="23"/>
      <c r="M47" s="23"/>
      <c r="N47" s="23"/>
      <c r="O47" s="23"/>
      <c r="P47" s="23"/>
    </row>
    <row r="48" spans="1:16" ht="14.25" customHeight="1" thickBot="1" x14ac:dyDescent="0.3">
      <c r="A48" s="36" t="s">
        <v>11</v>
      </c>
      <c r="B48" s="193">
        <v>256.64672999999999</v>
      </c>
      <c r="C48" s="62">
        <v>224.46789000000001</v>
      </c>
      <c r="D48" s="61">
        <v>224</v>
      </c>
      <c r="E48" s="64">
        <v>224</v>
      </c>
      <c r="F48" s="64">
        <v>224</v>
      </c>
      <c r="G48" s="293">
        <v>224</v>
      </c>
      <c r="H48" s="305">
        <v>224</v>
      </c>
      <c r="I48" s="189"/>
      <c r="J48" s="23"/>
      <c r="K48" s="23"/>
      <c r="L48" s="23"/>
      <c r="M48" s="23"/>
      <c r="N48" s="23"/>
      <c r="O48" s="23"/>
      <c r="P48" s="23"/>
    </row>
    <row r="49" spans="1:17" ht="14.25" customHeight="1" thickBot="1" x14ac:dyDescent="0.3">
      <c r="A49" s="194" t="s">
        <v>61</v>
      </c>
      <c r="B49" s="80">
        <f t="shared" ref="B49:G49" si="12">B34+B30+B25+B14+B5+B46</f>
        <v>40073.324670000504</v>
      </c>
      <c r="C49" s="281">
        <f t="shared" si="12"/>
        <v>67409.975699999806</v>
      </c>
      <c r="D49" s="282">
        <f t="shared" si="12"/>
        <v>56721</v>
      </c>
      <c r="E49" s="283">
        <f t="shared" si="12"/>
        <v>56721</v>
      </c>
      <c r="F49" s="283">
        <f t="shared" si="12"/>
        <v>56721</v>
      </c>
      <c r="G49" s="309">
        <f t="shared" si="12"/>
        <v>56721</v>
      </c>
      <c r="H49" s="306">
        <f t="shared" ref="H49" si="13">H34+H30+H25+H14+H5+H46</f>
        <v>56721</v>
      </c>
      <c r="I49" s="189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25">
      <c r="A50" s="195" t="s">
        <v>62</v>
      </c>
      <c r="B50" s="238">
        <f t="shared" ref="B50:G50" si="14">B9+B12+B13+B15+B16+B25+B39+B42+B44+B47+B35+B36</f>
        <v>32771.291940000498</v>
      </c>
      <c r="C50" s="284">
        <f t="shared" si="14"/>
        <v>56778.939809999814</v>
      </c>
      <c r="D50" s="85">
        <f t="shared" si="14"/>
        <v>47640</v>
      </c>
      <c r="E50" s="88">
        <f t="shared" si="14"/>
        <v>47870</v>
      </c>
      <c r="F50" s="88">
        <f t="shared" si="14"/>
        <v>47673</v>
      </c>
      <c r="G50" s="310">
        <f t="shared" si="14"/>
        <v>47730</v>
      </c>
      <c r="H50" s="307">
        <f t="shared" ref="H50" si="15">H9+H12+H13+H15+H16+H25+H39+H42+H44+H47+H35+H36</f>
        <v>47738</v>
      </c>
      <c r="I50" s="189"/>
      <c r="J50" s="23"/>
      <c r="K50" s="23"/>
      <c r="L50" s="23"/>
      <c r="M50" s="23"/>
      <c r="N50" s="23"/>
      <c r="O50" s="23"/>
      <c r="P50" s="23"/>
      <c r="Q50" s="23"/>
    </row>
    <row r="51" spans="1:17" ht="13.5" customHeight="1" x14ac:dyDescent="0.25">
      <c r="A51" s="53" t="s">
        <v>64</v>
      </c>
      <c r="B51" s="238">
        <v>0</v>
      </c>
      <c r="C51" s="26">
        <v>0</v>
      </c>
      <c r="D51" s="25">
        <v>0</v>
      </c>
      <c r="E51" s="28">
        <v>0</v>
      </c>
      <c r="F51" s="28">
        <v>0</v>
      </c>
      <c r="G51" s="55">
        <v>0</v>
      </c>
      <c r="H51" s="301">
        <v>0</v>
      </c>
      <c r="I51" s="189"/>
      <c r="J51" s="23"/>
      <c r="K51" s="23"/>
      <c r="L51" s="23"/>
      <c r="M51" s="23"/>
      <c r="N51" s="23"/>
      <c r="O51" s="23"/>
      <c r="P51" s="23"/>
      <c r="Q51" s="23"/>
    </row>
    <row r="52" spans="1:17" ht="13.5" customHeight="1" x14ac:dyDescent="0.25">
      <c r="A52" s="53" t="s">
        <v>65</v>
      </c>
      <c r="B52" s="175">
        <f t="shared" ref="B52:G52" si="16">B10+B31+B32+B40+B45+B48</f>
        <v>5188.4167300000008</v>
      </c>
      <c r="C52" s="26">
        <f t="shared" si="16"/>
        <v>7509.0658899999999</v>
      </c>
      <c r="D52" s="25">
        <f t="shared" si="16"/>
        <v>6424</v>
      </c>
      <c r="E52" s="28">
        <f t="shared" si="16"/>
        <v>6263</v>
      </c>
      <c r="F52" s="28">
        <f t="shared" si="16"/>
        <v>6401</v>
      </c>
      <c r="G52" s="55">
        <f t="shared" si="16"/>
        <v>6361</v>
      </c>
      <c r="H52" s="301">
        <f t="shared" ref="H52" si="17">H10+H31+H32+H40+H45+H48</f>
        <v>6355</v>
      </c>
      <c r="I52" s="189"/>
      <c r="J52" s="23"/>
      <c r="K52" s="23"/>
      <c r="L52" s="23"/>
      <c r="M52" s="23"/>
      <c r="N52" s="23"/>
      <c r="O52" s="23"/>
      <c r="P52" s="23"/>
      <c r="Q52" s="23"/>
    </row>
    <row r="53" spans="1:17" ht="13.5" customHeight="1" x14ac:dyDescent="0.25">
      <c r="A53" s="53" t="s">
        <v>66</v>
      </c>
      <c r="B53" s="175">
        <f t="shared" ref="B53:G53" si="18">B11+B33</f>
        <v>2113.616</v>
      </c>
      <c r="C53" s="26">
        <f t="shared" si="18"/>
        <v>3121.9700000000003</v>
      </c>
      <c r="D53" s="25">
        <f t="shared" si="18"/>
        <v>2657</v>
      </c>
      <c r="E53" s="28">
        <f t="shared" si="18"/>
        <v>2588</v>
      </c>
      <c r="F53" s="28">
        <f t="shared" si="18"/>
        <v>2647</v>
      </c>
      <c r="G53" s="55">
        <f t="shared" si="18"/>
        <v>2630</v>
      </c>
      <c r="H53" s="301">
        <f t="shared" ref="H53" si="19">H11+H33</f>
        <v>2628</v>
      </c>
      <c r="I53" s="189"/>
      <c r="J53" s="23"/>
      <c r="K53" s="23"/>
      <c r="L53" s="23"/>
      <c r="M53" s="23"/>
      <c r="N53" s="23"/>
      <c r="O53" s="23"/>
      <c r="P53" s="23"/>
      <c r="Q53" s="23"/>
    </row>
    <row r="54" spans="1:17" ht="13.5" customHeight="1" x14ac:dyDescent="0.25">
      <c r="A54" s="53" t="s">
        <v>67</v>
      </c>
      <c r="B54" s="175">
        <f t="shared" ref="B54:G54" si="20">B37</f>
        <v>0</v>
      </c>
      <c r="C54" s="26">
        <f t="shared" si="20"/>
        <v>0</v>
      </c>
      <c r="D54" s="25">
        <f t="shared" si="20"/>
        <v>0</v>
      </c>
      <c r="E54" s="28">
        <f t="shared" si="20"/>
        <v>0</v>
      </c>
      <c r="F54" s="28">
        <f t="shared" si="20"/>
        <v>0</v>
      </c>
      <c r="G54" s="55">
        <f t="shared" si="20"/>
        <v>0</v>
      </c>
      <c r="H54" s="301">
        <f t="shared" ref="H54" si="21">H37</f>
        <v>0</v>
      </c>
      <c r="I54" s="189"/>
      <c r="J54" s="23"/>
      <c r="K54" s="23"/>
      <c r="L54" s="23"/>
      <c r="M54" s="23"/>
      <c r="N54" s="23"/>
      <c r="O54" s="23"/>
      <c r="P54" s="23"/>
      <c r="Q54" s="23"/>
    </row>
    <row r="55" spans="1:17" ht="14.25" customHeight="1" thickBot="1" x14ac:dyDescent="0.3">
      <c r="A55" s="196" t="s">
        <v>68</v>
      </c>
      <c r="B55" s="193">
        <f t="shared" ref="B55:G55" si="22">B41</f>
        <v>0</v>
      </c>
      <c r="C55" s="62">
        <f t="shared" si="22"/>
        <v>0</v>
      </c>
      <c r="D55" s="61">
        <f t="shared" si="22"/>
        <v>0</v>
      </c>
      <c r="E55" s="64">
        <f t="shared" si="22"/>
        <v>0</v>
      </c>
      <c r="F55" s="64">
        <f t="shared" si="22"/>
        <v>0</v>
      </c>
      <c r="G55" s="293">
        <f t="shared" si="22"/>
        <v>0</v>
      </c>
      <c r="H55" s="305">
        <f t="shared" ref="H55" si="23">H41</f>
        <v>0</v>
      </c>
      <c r="I55" s="189"/>
      <c r="J55" s="23"/>
      <c r="K55" s="23"/>
      <c r="L55" s="23"/>
      <c r="M55" s="23"/>
      <c r="N55" s="23"/>
      <c r="O55" s="23"/>
      <c r="P55" s="23"/>
      <c r="Q55" s="23"/>
    </row>
    <row r="56" spans="1:17" ht="17.25" customHeight="1" thickBot="1" x14ac:dyDescent="0.35">
      <c r="A56" s="197"/>
      <c r="B56" s="239"/>
      <c r="C56" s="239"/>
      <c r="D56" s="239"/>
      <c r="E56" s="239"/>
      <c r="F56" s="239"/>
      <c r="G56" s="239"/>
      <c r="H56" s="239"/>
      <c r="I56" s="189"/>
      <c r="J56" s="23"/>
      <c r="K56" s="23"/>
      <c r="L56" s="23"/>
      <c r="M56" s="23"/>
      <c r="N56" s="23"/>
      <c r="O56" s="23"/>
      <c r="P56" s="23"/>
    </row>
    <row r="57" spans="1:17" ht="13.5" customHeight="1" x14ac:dyDescent="0.25">
      <c r="A57" s="198" t="s">
        <v>54</v>
      </c>
      <c r="B57" s="240">
        <f t="shared" ref="B57:G57" si="24">B58+B59</f>
        <v>12511.723</v>
      </c>
      <c r="C57" s="241">
        <f t="shared" si="24"/>
        <v>5391.742909999999</v>
      </c>
      <c r="D57" s="240">
        <f t="shared" si="24"/>
        <v>14574</v>
      </c>
      <c r="E57" s="240">
        <f t="shared" si="24"/>
        <v>14574</v>
      </c>
      <c r="F57" s="240">
        <f t="shared" si="24"/>
        <v>14574</v>
      </c>
      <c r="G57" s="242">
        <f t="shared" si="24"/>
        <v>14574</v>
      </c>
      <c r="H57" s="242">
        <f t="shared" ref="H57" si="25">H58+H59</f>
        <v>14574</v>
      </c>
      <c r="I57" s="189"/>
      <c r="J57" s="23"/>
      <c r="K57" s="23"/>
      <c r="L57" s="23"/>
      <c r="M57" s="23"/>
      <c r="N57" s="23"/>
      <c r="O57" s="23"/>
      <c r="P57" s="23"/>
    </row>
    <row r="58" spans="1:17" ht="13.5" customHeight="1" x14ac:dyDescent="0.25">
      <c r="A58" s="53" t="s">
        <v>55</v>
      </c>
      <c r="B58" s="28">
        <v>11802.723</v>
      </c>
      <c r="C58" s="55">
        <v>4664.5027699999991</v>
      </c>
      <c r="D58" s="28">
        <v>13847</v>
      </c>
      <c r="E58" s="28">
        <v>13847</v>
      </c>
      <c r="F58" s="28">
        <v>13847</v>
      </c>
      <c r="G58" s="26">
        <v>13847</v>
      </c>
      <c r="H58" s="26">
        <v>13847</v>
      </c>
      <c r="I58" s="189"/>
      <c r="J58" s="23"/>
      <c r="K58" s="23"/>
      <c r="L58" s="23"/>
      <c r="M58" s="23"/>
      <c r="N58" s="23"/>
      <c r="O58" s="23"/>
      <c r="P58" s="23"/>
    </row>
    <row r="59" spans="1:17" ht="14.25" customHeight="1" thickBot="1" x14ac:dyDescent="0.3">
      <c r="A59" s="53" t="s">
        <v>59</v>
      </c>
      <c r="B59" s="28">
        <v>709</v>
      </c>
      <c r="C59" s="55">
        <v>727.24014000000011</v>
      </c>
      <c r="D59" s="64">
        <v>727</v>
      </c>
      <c r="E59" s="64">
        <v>727</v>
      </c>
      <c r="F59" s="64">
        <v>727</v>
      </c>
      <c r="G59" s="62">
        <v>727</v>
      </c>
      <c r="H59" s="62">
        <v>727</v>
      </c>
      <c r="I59" s="189"/>
      <c r="J59" s="23"/>
      <c r="K59" s="23"/>
      <c r="L59" s="23"/>
      <c r="M59" s="23"/>
      <c r="N59" s="23"/>
      <c r="O59" s="23"/>
      <c r="P59" s="23"/>
    </row>
    <row r="60" spans="1:17" ht="14.25" customHeight="1" thickBot="1" x14ac:dyDescent="0.3">
      <c r="A60" s="94" t="s">
        <v>70</v>
      </c>
      <c r="B60" s="83">
        <f t="shared" ref="B60:G60" si="26">B49+B57</f>
        <v>52585.047670000502</v>
      </c>
      <c r="C60" s="243">
        <f t="shared" si="26"/>
        <v>72801.718609999807</v>
      </c>
      <c r="D60" s="244">
        <f t="shared" si="26"/>
        <v>71295</v>
      </c>
      <c r="E60" s="244">
        <f t="shared" si="26"/>
        <v>71295</v>
      </c>
      <c r="F60" s="244">
        <f t="shared" si="26"/>
        <v>71295</v>
      </c>
      <c r="G60" s="95">
        <f t="shared" si="26"/>
        <v>71295</v>
      </c>
      <c r="H60" s="95">
        <f t="shared" ref="H60" si="27">H49+H57</f>
        <v>71295</v>
      </c>
      <c r="I60" s="189"/>
      <c r="J60" s="23"/>
      <c r="K60" s="23"/>
      <c r="L60" s="23"/>
      <c r="M60" s="23"/>
      <c r="N60" s="23"/>
      <c r="O60" s="23"/>
      <c r="P60" s="23"/>
    </row>
    <row r="61" spans="1:17" ht="14.25" customHeight="1" x14ac:dyDescent="0.25">
      <c r="A61" s="199"/>
      <c r="B61" s="233"/>
      <c r="C61" s="233"/>
      <c r="D61" s="233"/>
      <c r="E61" s="233"/>
      <c r="F61" s="233"/>
      <c r="G61" s="233"/>
      <c r="H61" s="22"/>
      <c r="I61" s="189"/>
      <c r="J61" s="189"/>
      <c r="K61" s="189"/>
      <c r="L61" s="189"/>
      <c r="M61" s="189"/>
      <c r="N61" s="189"/>
      <c r="O61" s="189"/>
    </row>
    <row r="62" spans="1:17" ht="14.25" customHeight="1" x14ac:dyDescent="0.3">
      <c r="A62" s="200"/>
      <c r="B62" s="289"/>
      <c r="C62" s="289"/>
      <c r="D62" s="289"/>
      <c r="E62" s="289"/>
      <c r="F62" s="289"/>
      <c r="G62" s="289"/>
      <c r="H62" s="289"/>
      <c r="I62" s="189"/>
      <c r="J62" s="189"/>
      <c r="K62" s="189"/>
      <c r="L62" s="189"/>
      <c r="M62" s="189"/>
      <c r="N62" s="189"/>
      <c r="O62" s="189"/>
    </row>
    <row r="63" spans="1:17" ht="14.25" customHeight="1" x14ac:dyDescent="0.25">
      <c r="B63" s="23"/>
      <c r="C63" s="23"/>
      <c r="D63" s="23"/>
      <c r="E63" s="23"/>
      <c r="F63" s="23"/>
      <c r="G63" s="23"/>
      <c r="H63" s="23"/>
    </row>
    <row r="64" spans="1:17" ht="14.25" customHeight="1" x14ac:dyDescent="0.25">
      <c r="B64" s="189"/>
      <c r="C64" s="189"/>
      <c r="D64" s="23"/>
      <c r="E64" s="23"/>
      <c r="F64" s="23"/>
      <c r="G64" s="23"/>
      <c r="H64" s="23"/>
    </row>
    <row r="65" spans="2:8" x14ac:dyDescent="0.25">
      <c r="B65" s="189"/>
      <c r="C65" s="189"/>
      <c r="D65" s="23"/>
      <c r="E65" s="23"/>
      <c r="F65" s="23"/>
      <c r="G65" s="23"/>
      <c r="H65" s="23"/>
    </row>
    <row r="66" spans="2:8" x14ac:dyDescent="0.25">
      <c r="B66" s="189"/>
      <c r="C66" s="189"/>
      <c r="D66" s="23"/>
      <c r="E66" s="23"/>
      <c r="F66" s="23"/>
      <c r="G66" s="23"/>
      <c r="H66" s="23"/>
    </row>
    <row r="67" spans="2:8" x14ac:dyDescent="0.25">
      <c r="B67" s="189"/>
      <c r="C67" s="189"/>
      <c r="D67" s="23"/>
      <c r="E67" s="23"/>
      <c r="F67" s="23"/>
      <c r="G67" s="23"/>
      <c r="H67" s="23"/>
    </row>
    <row r="68" spans="2:8" x14ac:dyDescent="0.25">
      <c r="B68" s="189"/>
      <c r="C68" s="189"/>
      <c r="D68" s="23"/>
      <c r="E68" s="23"/>
      <c r="F68" s="23"/>
      <c r="G68" s="23"/>
      <c r="H68" s="23"/>
    </row>
    <row r="69" spans="2:8" x14ac:dyDescent="0.25">
      <c r="B69" s="189"/>
      <c r="C69" s="189"/>
      <c r="D69" s="23"/>
      <c r="E69" s="23"/>
      <c r="F69" s="23"/>
      <c r="G69" s="23"/>
      <c r="H69" s="23"/>
    </row>
    <row r="70" spans="2:8" x14ac:dyDescent="0.25">
      <c r="B70" s="189"/>
      <c r="C70" s="189"/>
      <c r="D70" s="23"/>
      <c r="E70" s="23"/>
      <c r="F70" s="23"/>
      <c r="G70" s="23"/>
      <c r="H70" s="23"/>
    </row>
    <row r="71" spans="2:8" x14ac:dyDescent="0.25">
      <c r="B71" s="189"/>
      <c r="C71" s="189"/>
      <c r="D71" s="23"/>
      <c r="E71" s="23"/>
      <c r="F71" s="23"/>
      <c r="G71" s="23"/>
      <c r="H71" s="23"/>
    </row>
    <row r="72" spans="2:8" x14ac:dyDescent="0.25">
      <c r="B72" s="189"/>
      <c r="C72" s="189"/>
      <c r="D72" s="23"/>
      <c r="E72" s="23"/>
      <c r="F72" s="23"/>
      <c r="G72" s="23"/>
      <c r="H72" s="23"/>
    </row>
    <row r="73" spans="2:8" x14ac:dyDescent="0.25">
      <c r="B73" s="189"/>
      <c r="C73" s="189"/>
      <c r="D73" s="189"/>
      <c r="E73" s="189"/>
      <c r="F73" s="189"/>
      <c r="G73" s="189"/>
    </row>
    <row r="74" spans="2:8" x14ac:dyDescent="0.25">
      <c r="B74" s="189"/>
      <c r="C74" s="189"/>
      <c r="D74" s="189"/>
      <c r="E74" s="189"/>
      <c r="F74" s="189"/>
      <c r="G74" s="189"/>
    </row>
    <row r="75" spans="2:8" x14ac:dyDescent="0.25">
      <c r="B75" s="189"/>
      <c r="C75" s="189"/>
      <c r="D75" s="189"/>
      <c r="E75" s="189"/>
      <c r="F75" s="189"/>
      <c r="G75" s="18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4"/>
  <sheetViews>
    <sheetView showGridLines="0" zoomScaleNormal="100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A92" sqref="A92"/>
    </sheetView>
  </sheetViews>
  <sheetFormatPr defaultColWidth="9.1796875" defaultRowHeight="12.5" x14ac:dyDescent="0.25"/>
  <cols>
    <col min="1" max="1" width="45.1796875" style="1" customWidth="1"/>
    <col min="2" max="8" width="12.54296875" style="2" customWidth="1"/>
    <col min="9" max="9" width="12.453125" style="1" bestFit="1" customWidth="1"/>
    <col min="10" max="10" width="9.7265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6384" width="9.1796875" style="1"/>
  </cols>
  <sheetData>
    <row r="1" spans="1:17" ht="15.75" customHeight="1" x14ac:dyDescent="0.25">
      <c r="A1" s="4" t="s">
        <v>90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7" ht="13.5" customHeight="1" thickBot="1" x14ac:dyDescent="0.3">
      <c r="A3" s="11" t="s">
        <v>1</v>
      </c>
      <c r="B3" s="9" t="s">
        <v>2</v>
      </c>
      <c r="C3" s="10" t="s">
        <v>3</v>
      </c>
      <c r="D3" s="358" t="s">
        <v>4</v>
      </c>
      <c r="E3" s="359"/>
      <c r="F3" s="359"/>
      <c r="G3" s="359"/>
      <c r="H3" s="360"/>
    </row>
    <row r="4" spans="1:17" ht="14.25" customHeight="1" thickBot="1" x14ac:dyDescent="0.3">
      <c r="A4" s="12"/>
      <c r="B4" s="13">
        <v>2022</v>
      </c>
      <c r="C4" s="14">
        <v>2023</v>
      </c>
      <c r="D4" s="355">
        <v>2024</v>
      </c>
      <c r="E4" s="325">
        <v>2025</v>
      </c>
      <c r="F4" s="325">
        <v>2026</v>
      </c>
      <c r="G4" s="352">
        <v>2027</v>
      </c>
      <c r="H4" s="352">
        <v>2028</v>
      </c>
    </row>
    <row r="5" spans="1:17" ht="13.5" customHeight="1" x14ac:dyDescent="0.25">
      <c r="A5" s="16" t="s">
        <v>5</v>
      </c>
      <c r="B5" s="17">
        <f t="shared" ref="B5:F5" si="0">B6+B12+B13</f>
        <v>0</v>
      </c>
      <c r="C5" s="18">
        <f t="shared" si="0"/>
        <v>29636.105179717269</v>
      </c>
      <c r="D5" s="201">
        <f t="shared" si="0"/>
        <v>151257</v>
      </c>
      <c r="E5" s="20">
        <f t="shared" si="0"/>
        <v>298201</v>
      </c>
      <c r="F5" s="20">
        <f t="shared" si="0"/>
        <v>255262</v>
      </c>
      <c r="G5" s="290">
        <f t="shared" ref="G5:H5" si="1">G6+G12+G13</f>
        <v>326006</v>
      </c>
      <c r="H5" s="290">
        <f t="shared" si="1"/>
        <v>351535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ht="13.5" customHeight="1" x14ac:dyDescent="0.25">
      <c r="A6" s="24" t="s">
        <v>6</v>
      </c>
      <c r="B6" s="25">
        <f t="shared" ref="B6:F6" si="2">B7+B8</f>
        <v>0</v>
      </c>
      <c r="C6" s="26">
        <f t="shared" si="2"/>
        <v>3869.6641897178197</v>
      </c>
      <c r="D6" s="175">
        <f t="shared" si="2"/>
        <v>-36188</v>
      </c>
      <c r="E6" s="28">
        <f t="shared" si="2"/>
        <v>-6131</v>
      </c>
      <c r="F6" s="28">
        <f t="shared" si="2"/>
        <v>-21708</v>
      </c>
      <c r="G6" s="55">
        <f t="shared" ref="G6:H6" si="3">G7+G8</f>
        <v>7207</v>
      </c>
      <c r="H6" s="55">
        <f t="shared" si="3"/>
        <v>70719</v>
      </c>
      <c r="I6" s="23"/>
      <c r="J6" s="23"/>
      <c r="K6" s="23"/>
      <c r="L6" s="23"/>
      <c r="M6" s="23"/>
      <c r="N6" s="23"/>
      <c r="O6" s="23"/>
      <c r="P6" s="23"/>
    </row>
    <row r="7" spans="1:17" ht="13.5" customHeight="1" x14ac:dyDescent="0.25">
      <c r="A7" s="29" t="s">
        <v>8</v>
      </c>
      <c r="B7" s="30">
        <f>ESA2010_mar24!B7-ESA2010_feb24!B7</f>
        <v>0</v>
      </c>
      <c r="C7" s="31">
        <f>ESA2010_mar24!C7-ESA2010_feb24!C7</f>
        <v>-781.38385871332139</v>
      </c>
      <c r="D7" s="30">
        <f>ESA2010_mar24!D7-ESA2010_feb24!D7</f>
        <v>-43527</v>
      </c>
      <c r="E7" s="33">
        <f>ESA2010_mar24!E7-ESA2010_feb24!E7</f>
        <v>-10152</v>
      </c>
      <c r="F7" s="34">
        <f>ESA2010_mar24!F7-ESA2010_feb24!F7</f>
        <v>-24467</v>
      </c>
      <c r="G7" s="33">
        <f>ESA2010_mar24!G7-ESA2010_feb24!G7</f>
        <v>3605</v>
      </c>
      <c r="H7" s="33">
        <f>ESA2010_mar24!H7-ESA2010_feb24!H7</f>
        <v>62946</v>
      </c>
      <c r="I7" s="23"/>
      <c r="J7" s="23"/>
      <c r="K7" s="23"/>
      <c r="L7" s="23"/>
      <c r="M7" s="23"/>
      <c r="N7" s="23"/>
      <c r="O7" s="23"/>
      <c r="P7" s="23"/>
    </row>
    <row r="8" spans="1:17" ht="13.5" customHeight="1" x14ac:dyDescent="0.25">
      <c r="A8" s="29" t="s">
        <v>9</v>
      </c>
      <c r="B8" s="30">
        <f>ESA2010_mar24!B8-ESA2010_feb24!B8</f>
        <v>0</v>
      </c>
      <c r="C8" s="31">
        <f>ESA2010_mar24!C8-ESA2010_feb24!C8</f>
        <v>4651.0480484311411</v>
      </c>
      <c r="D8" s="30">
        <f>ESA2010_mar24!D8-ESA2010_feb24!D8</f>
        <v>7339</v>
      </c>
      <c r="E8" s="33">
        <f>ESA2010_mar24!E8-ESA2010_feb24!E8</f>
        <v>4021</v>
      </c>
      <c r="F8" s="34">
        <f>ESA2010_mar24!F8-ESA2010_feb24!F8</f>
        <v>2759</v>
      </c>
      <c r="G8" s="33">
        <f>ESA2010_mar24!G8-ESA2010_feb24!G8</f>
        <v>3602</v>
      </c>
      <c r="H8" s="33">
        <f>ESA2010_mar24!H8-ESA2010_feb24!H8</f>
        <v>7773</v>
      </c>
      <c r="I8" s="23"/>
      <c r="J8" s="23"/>
      <c r="K8" s="23"/>
      <c r="L8" s="23"/>
      <c r="M8" s="23"/>
      <c r="N8" s="23"/>
      <c r="O8" s="23"/>
      <c r="P8" s="23"/>
    </row>
    <row r="9" spans="1:17" ht="13.5" customHeight="1" x14ac:dyDescent="0.25">
      <c r="A9" s="36" t="s">
        <v>10</v>
      </c>
      <c r="B9" s="30">
        <f>ESA2010_mar24!B9-ESA2010_feb24!B9</f>
        <v>0</v>
      </c>
      <c r="C9" s="31">
        <f>ESA2010_mar24!C9-ESA2010_feb24!C9</f>
        <v>4252.9406016345602</v>
      </c>
      <c r="D9" s="30">
        <f>ESA2010_mar24!D9-ESA2010_feb24!D9</f>
        <v>-1403</v>
      </c>
      <c r="E9" s="33">
        <f>ESA2010_mar24!E9-ESA2010_feb24!E9</f>
        <v>-7655</v>
      </c>
      <c r="F9" s="34">
        <f>ESA2010_mar24!F9-ESA2010_feb24!F9</f>
        <v>-7961</v>
      </c>
      <c r="G9" s="33">
        <f>ESA2010_mar24!G9-ESA2010_feb24!G9</f>
        <v>984</v>
      </c>
      <c r="H9" s="33">
        <f>ESA2010_mar24!H9-ESA2010_feb24!H9</f>
        <v>6281</v>
      </c>
      <c r="I9" s="23"/>
      <c r="J9" s="23"/>
      <c r="K9" s="23"/>
      <c r="L9" s="23"/>
      <c r="M9" s="23"/>
      <c r="N9" s="23"/>
      <c r="O9" s="23"/>
      <c r="P9" s="23"/>
    </row>
    <row r="10" spans="1:17" ht="13.5" customHeight="1" x14ac:dyDescent="0.25">
      <c r="A10" s="36" t="s">
        <v>11</v>
      </c>
      <c r="B10" s="30">
        <f>ESA2010_mar24!B10-ESA2010_feb24!B10</f>
        <v>0</v>
      </c>
      <c r="C10" s="31">
        <f>ESA2010_mar24!C10-ESA2010_feb24!C10</f>
        <v>-268.79079034179449</v>
      </c>
      <c r="D10" s="30">
        <f>ESA2010_mar24!D10-ESA2010_feb24!D10</f>
        <v>-24350</v>
      </c>
      <c r="E10" s="33">
        <f>ESA2010_mar24!E10-ESA2010_feb24!E10</f>
        <v>1067</v>
      </c>
      <c r="F10" s="34">
        <f>ESA2010_mar24!F10-ESA2010_feb24!F10</f>
        <v>-9623</v>
      </c>
      <c r="G10" s="33">
        <f>ESA2010_mar24!G10-ESA2010_feb24!G10</f>
        <v>4356</v>
      </c>
      <c r="H10" s="33">
        <f>ESA2010_mar24!H10-ESA2010_feb24!H10</f>
        <v>45107</v>
      </c>
      <c r="I10" s="23"/>
      <c r="J10" s="23"/>
      <c r="K10" s="23"/>
      <c r="L10" s="23"/>
      <c r="M10" s="23"/>
      <c r="N10" s="23"/>
      <c r="O10" s="23"/>
      <c r="P10" s="23"/>
    </row>
    <row r="11" spans="1:17" ht="13.5" customHeight="1" x14ac:dyDescent="0.25">
      <c r="A11" s="36" t="s">
        <v>12</v>
      </c>
      <c r="B11" s="30">
        <f>ESA2010_mar24!B11-ESA2010_feb24!B11</f>
        <v>0</v>
      </c>
      <c r="C11" s="31">
        <f>ESA2010_mar24!C11-ESA2010_feb24!C11</f>
        <v>-114.48562157503329</v>
      </c>
      <c r="D11" s="30">
        <f>ESA2010_mar24!D11-ESA2010_feb24!D11</f>
        <v>-10435</v>
      </c>
      <c r="E11" s="33">
        <f>ESA2010_mar24!E11-ESA2010_feb24!E11</f>
        <v>457</v>
      </c>
      <c r="F11" s="34">
        <f>ESA2010_mar24!F11-ESA2010_feb24!F11</f>
        <v>-4124</v>
      </c>
      <c r="G11" s="33">
        <f>ESA2010_mar24!G11-ESA2010_feb24!G11</f>
        <v>1867</v>
      </c>
      <c r="H11" s="33">
        <f>ESA2010_mar24!H11-ESA2010_feb24!H11</f>
        <v>19331</v>
      </c>
      <c r="I11" s="23"/>
      <c r="J11" s="23"/>
      <c r="K11" s="23"/>
      <c r="L11" s="23"/>
      <c r="M11" s="23"/>
      <c r="N11" s="23"/>
      <c r="O11" s="23"/>
      <c r="P11" s="23"/>
    </row>
    <row r="12" spans="1:17" ht="13.5" customHeight="1" x14ac:dyDescent="0.25">
      <c r="A12" s="24" t="s">
        <v>13</v>
      </c>
      <c r="B12" s="30">
        <f>ESA2010_mar24!B12-ESA2010_feb24!B12</f>
        <v>0</v>
      </c>
      <c r="C12" s="31">
        <f>ESA2010_mar24!C12-ESA2010_feb24!C12</f>
        <v>26305.460059999488</v>
      </c>
      <c r="D12" s="30">
        <f>ESA2010_mar24!D12-ESA2010_feb24!D12</f>
        <v>147458</v>
      </c>
      <c r="E12" s="33">
        <f>ESA2010_mar24!E12-ESA2010_feb24!E12</f>
        <v>264206</v>
      </c>
      <c r="F12" s="34">
        <f>ESA2010_mar24!F12-ESA2010_feb24!F12</f>
        <v>239521</v>
      </c>
      <c r="G12" s="33">
        <f>ESA2010_mar24!G12-ESA2010_feb24!G12</f>
        <v>283339</v>
      </c>
      <c r="H12" s="33">
        <f>ESA2010_mar24!H12-ESA2010_feb24!H12</f>
        <v>240669</v>
      </c>
      <c r="I12" s="23"/>
      <c r="J12" s="23"/>
      <c r="K12" s="23"/>
      <c r="L12" s="23"/>
      <c r="M12" s="23"/>
      <c r="N12" s="23"/>
      <c r="O12" s="23"/>
      <c r="P12" s="23"/>
    </row>
    <row r="13" spans="1:17" ht="13.5" customHeight="1" x14ac:dyDescent="0.25">
      <c r="A13" s="24" t="s">
        <v>15</v>
      </c>
      <c r="B13" s="30">
        <f>ESA2010_mar24!B16-ESA2010_feb24!B16</f>
        <v>0</v>
      </c>
      <c r="C13" s="31">
        <f>ESA2010_mar24!C16-ESA2010_feb24!C16</f>
        <v>-539.01907000003848</v>
      </c>
      <c r="D13" s="30">
        <f>ESA2010_mar24!D16-ESA2010_feb24!D16</f>
        <v>39987</v>
      </c>
      <c r="E13" s="33">
        <f>ESA2010_mar24!E16-ESA2010_feb24!E16</f>
        <v>40126</v>
      </c>
      <c r="F13" s="34">
        <f>ESA2010_mar24!F16-ESA2010_feb24!F16</f>
        <v>37449</v>
      </c>
      <c r="G13" s="33">
        <f>ESA2010_mar24!G16-ESA2010_feb24!G16</f>
        <v>35460</v>
      </c>
      <c r="H13" s="33">
        <f>ESA2010_mar24!H16-ESA2010_feb24!H16</f>
        <v>40147</v>
      </c>
      <c r="I13" s="23"/>
      <c r="J13" s="23"/>
      <c r="K13" s="23"/>
      <c r="L13" s="23"/>
      <c r="M13" s="23"/>
      <c r="N13" s="23"/>
      <c r="O13" s="23"/>
      <c r="P13" s="23"/>
    </row>
    <row r="14" spans="1:17" ht="13.5" customHeight="1" x14ac:dyDescent="0.25">
      <c r="A14" s="41" t="s">
        <v>16</v>
      </c>
      <c r="B14" s="42">
        <f t="shared" ref="B14:F14" si="4">B15+B16</f>
        <v>0</v>
      </c>
      <c r="C14" s="43">
        <f t="shared" si="4"/>
        <v>257734.18614999906</v>
      </c>
      <c r="D14" s="176">
        <f t="shared" si="4"/>
        <v>-178778</v>
      </c>
      <c r="E14" s="45">
        <f t="shared" si="4"/>
        <v>244334</v>
      </c>
      <c r="F14" s="45">
        <f t="shared" si="4"/>
        <v>218885</v>
      </c>
      <c r="G14" s="291">
        <f t="shared" ref="G14:H14" si="5">G15+G16</f>
        <v>261570</v>
      </c>
      <c r="H14" s="291">
        <f t="shared" si="5"/>
        <v>301423</v>
      </c>
      <c r="I14" s="23"/>
      <c r="J14" s="23"/>
      <c r="K14" s="23"/>
      <c r="L14" s="23"/>
      <c r="M14" s="23"/>
      <c r="N14" s="23"/>
      <c r="O14" s="23"/>
      <c r="P14" s="23"/>
    </row>
    <row r="15" spans="1:17" ht="13.5" customHeight="1" x14ac:dyDescent="0.25">
      <c r="A15" s="24" t="s">
        <v>17</v>
      </c>
      <c r="B15" s="30">
        <f>ESA2010_mar24!B18-ESA2010_feb24!B18</f>
        <v>0</v>
      </c>
      <c r="C15" s="31">
        <f>ESA2010_mar24!C18-ESA2010_feb24!C18</f>
        <v>258196.48124999925</v>
      </c>
      <c r="D15" s="30">
        <f>ESA2010_mar24!D18-ESA2010_feb24!D18</f>
        <v>-150970</v>
      </c>
      <c r="E15" s="33">
        <f>ESA2010_mar24!E18-ESA2010_feb24!E18</f>
        <v>253827</v>
      </c>
      <c r="F15" s="34">
        <f>ESA2010_mar24!F18-ESA2010_feb24!F18</f>
        <v>221457</v>
      </c>
      <c r="G15" s="33">
        <f>ESA2010_mar24!G18-ESA2010_feb24!G18</f>
        <v>260410</v>
      </c>
      <c r="H15" s="33">
        <f>ESA2010_mar24!H18-ESA2010_feb24!H18</f>
        <v>295589</v>
      </c>
      <c r="I15" s="23"/>
      <c r="J15" s="23"/>
      <c r="K15" s="23"/>
      <c r="L15" s="23"/>
      <c r="M15" s="23"/>
      <c r="N15" s="23"/>
      <c r="O15" s="23"/>
      <c r="P15" s="23"/>
    </row>
    <row r="16" spans="1:17" ht="13.5" customHeight="1" x14ac:dyDescent="0.25">
      <c r="A16" s="24" t="s">
        <v>18</v>
      </c>
      <c r="B16" s="25">
        <f>SUM(B17:B24)</f>
        <v>0</v>
      </c>
      <c r="C16" s="26">
        <f t="shared" ref="C16:F16" si="6">SUM(C17:C24)</f>
        <v>-462.29510000019928</v>
      </c>
      <c r="D16" s="30">
        <f t="shared" si="6"/>
        <v>-27808</v>
      </c>
      <c r="E16" s="33">
        <f t="shared" si="6"/>
        <v>-9493</v>
      </c>
      <c r="F16" s="34">
        <f t="shared" si="6"/>
        <v>-2572</v>
      </c>
      <c r="G16" s="33">
        <f t="shared" ref="G16:H16" si="7">SUM(G17:G24)</f>
        <v>1160</v>
      </c>
      <c r="H16" s="33">
        <f t="shared" si="7"/>
        <v>5834</v>
      </c>
      <c r="I16" s="23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30">
        <f>ESA2010_mar24!B20-ESA2010_feb24!B20</f>
        <v>0</v>
      </c>
      <c r="C17" s="31">
        <f>ESA2010_mar24!C20-ESA2010_feb24!C20</f>
        <v>-58.47525000013411</v>
      </c>
      <c r="D17" s="30">
        <f>ESA2010_mar24!D20-ESA2010_feb24!D20</f>
        <v>-9797</v>
      </c>
      <c r="E17" s="33">
        <f>ESA2010_mar24!E20-ESA2010_feb24!E20</f>
        <v>-6334</v>
      </c>
      <c r="F17" s="34">
        <f>ESA2010_mar24!F20-ESA2010_feb24!F20</f>
        <v>-5295</v>
      </c>
      <c r="G17" s="33">
        <f>ESA2010_mar24!G20-ESA2010_feb24!G20</f>
        <v>-5594</v>
      </c>
      <c r="H17" s="33">
        <f>ESA2010_mar24!H20-ESA2010_feb24!H20</f>
        <v>-1282</v>
      </c>
      <c r="I17" s="23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30">
        <f>ESA2010_mar24!B21-ESA2010_feb24!B21</f>
        <v>0</v>
      </c>
      <c r="C18" s="31">
        <f>ESA2010_mar24!C21-ESA2010_feb24!C21</f>
        <v>-34.316519999993034</v>
      </c>
      <c r="D18" s="30">
        <f>ESA2010_mar24!D21-ESA2010_feb24!D21</f>
        <v>-4977</v>
      </c>
      <c r="E18" s="33">
        <f>ESA2010_mar24!E21-ESA2010_feb24!E21</f>
        <v>-2502</v>
      </c>
      <c r="F18" s="34">
        <f>ESA2010_mar24!F21-ESA2010_feb24!F21</f>
        <v>-466</v>
      </c>
      <c r="G18" s="33">
        <f>ESA2010_mar24!G21-ESA2010_feb24!G21</f>
        <v>926</v>
      </c>
      <c r="H18" s="33">
        <f>ESA2010_mar24!H21-ESA2010_feb24!H21</f>
        <v>1117</v>
      </c>
      <c r="I18" s="23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30">
        <f>ESA2010_mar24!B22-ESA2010_feb24!B22</f>
        <v>0</v>
      </c>
      <c r="C19" s="31">
        <f>ESA2010_mar24!C22-ESA2010_feb24!C22</f>
        <v>-100.35755999998946</v>
      </c>
      <c r="D19" s="30">
        <f>ESA2010_mar24!D22-ESA2010_feb24!D22</f>
        <v>-685</v>
      </c>
      <c r="E19" s="33">
        <f>ESA2010_mar24!E22-ESA2010_feb24!E22</f>
        <v>-387</v>
      </c>
      <c r="F19" s="34">
        <f>ESA2010_mar24!F22-ESA2010_feb24!F22</f>
        <v>68</v>
      </c>
      <c r="G19" s="33">
        <f>ESA2010_mar24!G22-ESA2010_feb24!G22</f>
        <v>376</v>
      </c>
      <c r="H19" s="33">
        <f>ESA2010_mar24!H22-ESA2010_feb24!H22</f>
        <v>392</v>
      </c>
      <c r="I19" s="23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30">
        <f>ESA2010_mar24!B23-ESA2010_feb24!B23</f>
        <v>0</v>
      </c>
      <c r="C20" s="31">
        <f>ESA2010_mar24!C23-ESA2010_feb24!C23</f>
        <v>-18.273870000000898</v>
      </c>
      <c r="D20" s="30">
        <f>ESA2010_mar24!D23-ESA2010_feb24!D23</f>
        <v>-74</v>
      </c>
      <c r="E20" s="33">
        <f>ESA2010_mar24!E23-ESA2010_feb24!E23</f>
        <v>-46</v>
      </c>
      <c r="F20" s="34">
        <f>ESA2010_mar24!F23-ESA2010_feb24!F23</f>
        <v>-2</v>
      </c>
      <c r="G20" s="33">
        <f>ESA2010_mar24!G23-ESA2010_feb24!G23</f>
        <v>27</v>
      </c>
      <c r="H20" s="33">
        <f>ESA2010_mar24!H23-ESA2010_feb24!H23</f>
        <v>28</v>
      </c>
      <c r="I20" s="23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30">
        <f>ESA2010_mar24!B24-ESA2010_feb24!B24</f>
        <v>0</v>
      </c>
      <c r="C21" s="31">
        <f>ESA2010_mar24!C24-ESA2010_feb24!C24</f>
        <v>-126.97532000008505</v>
      </c>
      <c r="D21" s="30">
        <f>ESA2010_mar24!D24-ESA2010_feb24!D24</f>
        <v>-11768</v>
      </c>
      <c r="E21" s="33">
        <f>ESA2010_mar24!E24-ESA2010_feb24!E24</f>
        <v>93</v>
      </c>
      <c r="F21" s="34">
        <f>ESA2010_mar24!F24-ESA2010_feb24!F24</f>
        <v>3139</v>
      </c>
      <c r="G21" s="33">
        <f>ESA2010_mar24!G24-ESA2010_feb24!G24</f>
        <v>5231</v>
      </c>
      <c r="H21" s="33">
        <f>ESA2010_mar24!H24-ESA2010_feb24!H24</f>
        <v>5372</v>
      </c>
      <c r="I21" s="23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30">
        <f>ESA2010_mar24!B25-ESA2010_feb24!B25</f>
        <v>0</v>
      </c>
      <c r="C22" s="31">
        <f>ESA2010_mar24!C25-ESA2010_feb24!C25</f>
        <v>-24.528090000001612</v>
      </c>
      <c r="D22" s="30">
        <f>ESA2010_mar24!D25-ESA2010_feb24!D25</f>
        <v>-170</v>
      </c>
      <c r="E22" s="33">
        <f>ESA2010_mar24!E25-ESA2010_feb24!E25</f>
        <v>-97</v>
      </c>
      <c r="F22" s="34">
        <f>ESA2010_mar24!F25-ESA2010_feb24!F25</f>
        <v>18</v>
      </c>
      <c r="G22" s="33">
        <f>ESA2010_mar24!G25-ESA2010_feb24!G25</f>
        <v>98</v>
      </c>
      <c r="H22" s="33">
        <f>ESA2010_mar24!H25-ESA2010_feb24!H25</f>
        <v>103</v>
      </c>
      <c r="I22" s="23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30">
        <f>ESA2010_mar24!B26-ESA2010_feb24!B26</f>
        <v>0</v>
      </c>
      <c r="C23" s="31">
        <f>ESA2010_mar24!C26-ESA2010_feb24!C26</f>
        <v>-97.68178999999509</v>
      </c>
      <c r="D23" s="30">
        <f>ESA2010_mar24!D26-ESA2010_feb24!D26</f>
        <v>-334</v>
      </c>
      <c r="E23" s="33">
        <f>ESA2010_mar24!E26-ESA2010_feb24!E26</f>
        <v>-218</v>
      </c>
      <c r="F23" s="34">
        <f>ESA2010_mar24!F26-ESA2010_feb24!F26</f>
        <v>-33</v>
      </c>
      <c r="G23" s="33">
        <f>ESA2010_mar24!G26-ESA2010_feb24!G26</f>
        <v>96</v>
      </c>
      <c r="H23" s="33">
        <f>ESA2010_mar24!H26-ESA2010_feb24!H26</f>
        <v>104</v>
      </c>
      <c r="I23" s="23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30">
        <f>ESA2010_mar24!B27-ESA2010_feb24!B27</f>
        <v>0</v>
      </c>
      <c r="C24" s="31">
        <f>ESA2010_mar24!C27-ESA2010_feb24!C27</f>
        <v>-1.6867000000000303</v>
      </c>
      <c r="D24" s="30">
        <f>ESA2010_mar24!D27-ESA2010_feb24!D27</f>
        <v>-3</v>
      </c>
      <c r="E24" s="33">
        <f>ESA2010_mar24!E27-ESA2010_feb24!E27</f>
        <v>-2</v>
      </c>
      <c r="F24" s="34">
        <f>ESA2010_mar24!F27-ESA2010_feb24!F27</f>
        <v>-1</v>
      </c>
      <c r="G24" s="33">
        <f>ESA2010_mar24!G27-ESA2010_feb24!G27</f>
        <v>0</v>
      </c>
      <c r="H24" s="33">
        <f>ESA2010_mar24!H27-ESA2010_feb24!H27</f>
        <v>0</v>
      </c>
      <c r="I24" s="23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42">
        <f t="shared" ref="B25:F25" si="8">SUM(B26:B29)</f>
        <v>0</v>
      </c>
      <c r="C25" s="43">
        <f t="shared" si="8"/>
        <v>0</v>
      </c>
      <c r="D25" s="176">
        <f t="shared" si="8"/>
        <v>-3864</v>
      </c>
      <c r="E25" s="45">
        <f t="shared" si="8"/>
        <v>-2653</v>
      </c>
      <c r="F25" s="45">
        <f t="shared" si="8"/>
        <v>-2922</v>
      </c>
      <c r="G25" s="291">
        <f t="shared" ref="G25:H25" si="9">SUM(G26:G29)</f>
        <v>-3226</v>
      </c>
      <c r="H25" s="291">
        <f t="shared" si="9"/>
        <v>-3591</v>
      </c>
      <c r="I25" s="23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30">
        <f>ESA2010_mar24!B29-ESA2010_feb24!B29</f>
        <v>0</v>
      </c>
      <c r="C26" s="31">
        <f>ESA2010_mar24!C29-ESA2010_feb24!C29</f>
        <v>0</v>
      </c>
      <c r="D26" s="30">
        <f>ESA2010_mar24!D29-ESA2010_feb24!D29</f>
        <v>0</v>
      </c>
      <c r="E26" s="33">
        <f>ESA2010_mar24!E29-ESA2010_feb24!E29</f>
        <v>0</v>
      </c>
      <c r="F26" s="34">
        <f>ESA2010_mar24!F29-ESA2010_feb24!F29</f>
        <v>0</v>
      </c>
      <c r="G26" s="33">
        <f>ESA2010_mar24!G29-ESA2010_feb24!G29</f>
        <v>0</v>
      </c>
      <c r="H26" s="33">
        <f>ESA2010_mar24!H29-ESA2010_feb24!H29</f>
        <v>0</v>
      </c>
      <c r="I26" s="23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30">
        <f>ESA2010_mar24!B30-ESA2010_feb24!B30</f>
        <v>0</v>
      </c>
      <c r="C27" s="31">
        <f>ESA2010_mar24!C30-ESA2010_feb24!C30</f>
        <v>0</v>
      </c>
      <c r="D27" s="30">
        <f>ESA2010_mar24!D30-ESA2010_feb24!D30</f>
        <v>0</v>
      </c>
      <c r="E27" s="33">
        <f>ESA2010_mar24!E30-ESA2010_feb24!E30</f>
        <v>0</v>
      </c>
      <c r="F27" s="34">
        <f>ESA2010_mar24!F30-ESA2010_feb24!F30</f>
        <v>0</v>
      </c>
      <c r="G27" s="33">
        <f>ESA2010_mar24!G30-ESA2010_feb24!G30</f>
        <v>0</v>
      </c>
      <c r="H27" s="33">
        <f>ESA2010_mar24!H30-ESA2010_feb24!H30</f>
        <v>0</v>
      </c>
      <c r="I27" s="23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30">
        <f>ESA2010_mar24!B31-ESA2010_feb24!B31</f>
        <v>0</v>
      </c>
      <c r="C28" s="31">
        <f>ESA2010_mar24!C31-ESA2010_feb24!C31</f>
        <v>0</v>
      </c>
      <c r="D28" s="30">
        <f>ESA2010_mar24!D31-ESA2010_feb24!D31</f>
        <v>-3864</v>
      </c>
      <c r="E28" s="33">
        <f>ESA2010_mar24!E31-ESA2010_feb24!E31</f>
        <v>-2653</v>
      </c>
      <c r="F28" s="34">
        <f>ESA2010_mar24!F31-ESA2010_feb24!F31</f>
        <v>-2922</v>
      </c>
      <c r="G28" s="33">
        <f>ESA2010_mar24!G31-ESA2010_feb24!G31</f>
        <v>-3226</v>
      </c>
      <c r="H28" s="33">
        <f>ESA2010_mar24!H31-ESA2010_feb24!H31</f>
        <v>-3591</v>
      </c>
      <c r="I28" s="23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30">
        <f>ESA2010_mar24!B32-ESA2010_feb24!B32</f>
        <v>0</v>
      </c>
      <c r="C29" s="31">
        <f>ESA2010_mar24!C32-ESA2010_feb24!C32</f>
        <v>0</v>
      </c>
      <c r="D29" s="30">
        <f>ESA2010_mar24!D32-ESA2010_feb24!D32</f>
        <v>0</v>
      </c>
      <c r="E29" s="33">
        <f>ESA2010_mar24!E32-ESA2010_feb24!E32</f>
        <v>0</v>
      </c>
      <c r="F29" s="34">
        <f>ESA2010_mar24!F32-ESA2010_feb24!F32</f>
        <v>0</v>
      </c>
      <c r="G29" s="33">
        <f>ESA2010_mar24!G32-ESA2010_feb24!G32</f>
        <v>0</v>
      </c>
      <c r="H29" s="33">
        <f>ESA2010_mar24!H32-ESA2010_feb24!H32</f>
        <v>0</v>
      </c>
      <c r="I29" s="23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42">
        <f t="shared" ref="B30:F30" si="10">SUM(B31:B33)</f>
        <v>0</v>
      </c>
      <c r="C30" s="43">
        <f t="shared" si="10"/>
        <v>691.04542000003858</v>
      </c>
      <c r="D30" s="176">
        <f t="shared" si="10"/>
        <v>-7456</v>
      </c>
      <c r="E30" s="45">
        <f t="shared" si="10"/>
        <v>-7694</v>
      </c>
      <c r="F30" s="45">
        <f t="shared" si="10"/>
        <v>-12808</v>
      </c>
      <c r="G30" s="291">
        <f t="shared" ref="G30:H30" si="11">SUM(G31:G33)</f>
        <v>-12336</v>
      </c>
      <c r="H30" s="291">
        <f t="shared" si="11"/>
        <v>-11865</v>
      </c>
      <c r="I30" s="23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30">
        <f>ESA2010_mar24!B34-ESA2010_feb24!B34</f>
        <v>0</v>
      </c>
      <c r="C31" s="31">
        <f>ESA2010_mar24!C34-ESA2010_feb24!C34</f>
        <v>1141.2370800000499</v>
      </c>
      <c r="D31" s="30">
        <f>ESA2010_mar24!D34-ESA2010_feb24!D34</f>
        <v>-4931</v>
      </c>
      <c r="E31" s="33">
        <f>ESA2010_mar24!E34-ESA2010_feb24!E34</f>
        <v>-5476</v>
      </c>
      <c r="F31" s="34">
        <f>ESA2010_mar24!F34-ESA2010_feb24!F34</f>
        <v>-10351</v>
      </c>
      <c r="G31" s="33">
        <f>ESA2010_mar24!G34-ESA2010_feb24!G34</f>
        <v>-8811</v>
      </c>
      <c r="H31" s="33">
        <f>ESA2010_mar24!H34-ESA2010_feb24!H34</f>
        <v>-8420</v>
      </c>
      <c r="I31" s="23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30">
        <f>ESA2010_mar24!B35-ESA2010_feb24!B35</f>
        <v>0</v>
      </c>
      <c r="C32" s="31">
        <f>ESA2010_mar24!C35-ESA2010_feb24!C35</f>
        <v>-450.19166000001132</v>
      </c>
      <c r="D32" s="30">
        <f>ESA2010_mar24!D35-ESA2010_feb24!D35</f>
        <v>-2525</v>
      </c>
      <c r="E32" s="33">
        <f>ESA2010_mar24!E35-ESA2010_feb24!E35</f>
        <v>-2218</v>
      </c>
      <c r="F32" s="34">
        <f>ESA2010_mar24!F35-ESA2010_feb24!F35</f>
        <v>-2457</v>
      </c>
      <c r="G32" s="33">
        <f>ESA2010_mar24!G35-ESA2010_feb24!G35</f>
        <v>-3525</v>
      </c>
      <c r="H32" s="33">
        <f>ESA2010_mar24!H35-ESA2010_feb24!H35</f>
        <v>-3445</v>
      </c>
      <c r="I32" s="23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35</v>
      </c>
      <c r="B33" s="30">
        <f>ESA2010_mar24!B36-ESA2010_feb24!B36</f>
        <v>0</v>
      </c>
      <c r="C33" s="31">
        <f>ESA2010_mar24!C36-ESA2010_feb24!C36</f>
        <v>0</v>
      </c>
      <c r="D33" s="30">
        <f>ESA2010_mar24!D36-ESA2010_feb24!D36</f>
        <v>0</v>
      </c>
      <c r="E33" s="33">
        <f>ESA2010_mar24!E36-ESA2010_feb24!E36</f>
        <v>0</v>
      </c>
      <c r="F33" s="34">
        <f>ESA2010_mar24!F36-ESA2010_feb24!F36</f>
        <v>0</v>
      </c>
      <c r="G33" s="33">
        <f>ESA2010_mar24!G36-ESA2010_feb24!G36</f>
        <v>0</v>
      </c>
      <c r="H33" s="33">
        <f>ESA2010_mar24!H36-ESA2010_feb24!H36</f>
        <v>0</v>
      </c>
      <c r="I33" s="23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42">
        <f>ESA2010_mar24!B37-ESA2010_feb24!B37</f>
        <v>0</v>
      </c>
      <c r="C34" s="43">
        <f>ESA2010_mar24!C37-ESA2010_feb24!C37</f>
        <v>66345.098311564536</v>
      </c>
      <c r="D34" s="176">
        <f>ESA2010_mar24!D37-ESA2010_feb24!D37</f>
        <v>-76462</v>
      </c>
      <c r="E34" s="45">
        <f>ESA2010_mar24!E37-ESA2010_feb24!E37</f>
        <v>-12114</v>
      </c>
      <c r="F34" s="45">
        <f>ESA2010_mar24!F37-ESA2010_feb24!F37</f>
        <v>-10173</v>
      </c>
      <c r="G34" s="291">
        <f>ESA2010_mar24!G37-ESA2010_feb24!G37</f>
        <v>-6513</v>
      </c>
      <c r="H34" s="291">
        <f>ESA2010_mar24!H37-ESA2010_feb24!H37</f>
        <v>2818</v>
      </c>
      <c r="I34" s="23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53" t="s">
        <v>38</v>
      </c>
      <c r="B35" s="30">
        <f>ESA2010_mar24!B38-ESA2010_feb24!B38</f>
        <v>0</v>
      </c>
      <c r="C35" s="31">
        <f>ESA2010_mar24!C38-ESA2010_feb24!C38</f>
        <v>0</v>
      </c>
      <c r="D35" s="30">
        <f>ESA2010_mar24!D38-ESA2010_feb24!D38</f>
        <v>0</v>
      </c>
      <c r="E35" s="33">
        <f>ESA2010_mar24!E38-ESA2010_feb24!E38</f>
        <v>0</v>
      </c>
      <c r="F35" s="34">
        <f>ESA2010_mar24!F38-ESA2010_feb24!F38</f>
        <v>0</v>
      </c>
      <c r="G35" s="33">
        <f>ESA2010_mar24!G38-ESA2010_feb24!G38</f>
        <v>0</v>
      </c>
      <c r="H35" s="33">
        <f>ESA2010_mar24!H38-ESA2010_feb24!H38</f>
        <v>0</v>
      </c>
      <c r="I35" s="23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30">
        <f>ESA2010_mar24!B39-ESA2010_feb24!B39</f>
        <v>0</v>
      </c>
      <c r="C36" s="31">
        <f>ESA2010_mar24!C39-ESA2010_feb24!C39</f>
        <v>-536.67708143542404</v>
      </c>
      <c r="D36" s="30">
        <f>ESA2010_mar24!D39-ESA2010_feb24!D39</f>
        <v>-1794</v>
      </c>
      <c r="E36" s="33">
        <f>ESA2010_mar24!E39-ESA2010_feb24!E39</f>
        <v>-1535</v>
      </c>
      <c r="F36" s="34">
        <f>ESA2010_mar24!F39-ESA2010_feb24!F39</f>
        <v>-1493</v>
      </c>
      <c r="G36" s="33">
        <f>ESA2010_mar24!G39-ESA2010_feb24!G39</f>
        <v>-1431</v>
      </c>
      <c r="H36" s="33">
        <f>ESA2010_mar24!H39-ESA2010_feb24!H39</f>
        <v>-866</v>
      </c>
      <c r="I36" s="23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53" t="s">
        <v>40</v>
      </c>
      <c r="B37" s="30">
        <f>ESA2010_mar24!B40-ESA2010_feb24!B40</f>
        <v>0</v>
      </c>
      <c r="C37" s="31">
        <f>ESA2010_mar24!C40-ESA2010_feb24!C40</f>
        <v>0</v>
      </c>
      <c r="D37" s="30">
        <f>ESA2010_mar24!D40-ESA2010_feb24!D40</f>
        <v>0</v>
      </c>
      <c r="E37" s="33">
        <f>ESA2010_mar24!E40-ESA2010_feb24!E40</f>
        <v>0</v>
      </c>
      <c r="F37" s="34">
        <f>ESA2010_mar24!F40-ESA2010_feb24!F40</f>
        <v>0</v>
      </c>
      <c r="G37" s="33">
        <f>ESA2010_mar24!G40-ESA2010_feb24!G40</f>
        <v>0</v>
      </c>
      <c r="H37" s="33">
        <f>ESA2010_mar24!H40-ESA2010_feb24!H40</f>
        <v>0</v>
      </c>
      <c r="I37" s="23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53" t="s">
        <v>41</v>
      </c>
      <c r="B38" s="30">
        <f>ESA2010_mar24!B41-ESA2010_feb24!B41</f>
        <v>0</v>
      </c>
      <c r="C38" s="31">
        <f>ESA2010_mar24!C41-ESA2010_feb24!C41</f>
        <v>4756.30325300002</v>
      </c>
      <c r="D38" s="30">
        <f>ESA2010_mar24!D41-ESA2010_feb24!D41</f>
        <v>-14530</v>
      </c>
      <c r="E38" s="33">
        <f>ESA2010_mar24!E41-ESA2010_feb24!E41</f>
        <v>-10491</v>
      </c>
      <c r="F38" s="34">
        <f>ESA2010_mar24!F41-ESA2010_feb24!F41</f>
        <v>-8020</v>
      </c>
      <c r="G38" s="33">
        <f>ESA2010_mar24!G41-ESA2010_feb24!G41</f>
        <v>-4584</v>
      </c>
      <c r="H38" s="33">
        <f>ESA2010_mar24!H41-ESA2010_feb24!H41</f>
        <v>3847</v>
      </c>
      <c r="I38" s="23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53" t="s">
        <v>88</v>
      </c>
      <c r="B39" s="30">
        <f>ESA2010_mar24!B42-ESA2010_feb24!B42</f>
        <v>0</v>
      </c>
      <c r="C39" s="31">
        <f>ESA2010_mar24!C42-ESA2010_feb24!C42</f>
        <v>61907</v>
      </c>
      <c r="D39" s="30">
        <f>ESA2010_mar24!D42-ESA2010_feb24!D42</f>
        <v>-64019</v>
      </c>
      <c r="E39" s="33">
        <f>ESA2010_mar24!E42-ESA2010_feb24!E42</f>
        <v>0</v>
      </c>
      <c r="F39" s="34">
        <f>ESA2010_mar24!F42-ESA2010_feb24!F42</f>
        <v>0</v>
      </c>
      <c r="G39" s="33">
        <f>ESA2010_mar24!G42-ESA2010_feb24!G42</f>
        <v>0</v>
      </c>
      <c r="H39" s="33">
        <f>ESA2010_mar24!H42-ESA2010_feb24!H42</f>
        <v>0</v>
      </c>
      <c r="I39" s="23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53" t="s">
        <v>89</v>
      </c>
      <c r="B40" s="30">
        <f>ESA2010_mar24!B43-ESA2010_feb24!B43</f>
        <v>0</v>
      </c>
      <c r="C40" s="31">
        <f>ESA2010_mar24!C43-ESA2010_feb24!C43</f>
        <v>0.28987000000051921</v>
      </c>
      <c r="D40" s="30">
        <f>ESA2010_mar24!D43-ESA2010_feb24!D43</f>
        <v>4047</v>
      </c>
      <c r="E40" s="33">
        <f>ESA2010_mar24!E43-ESA2010_feb24!E43</f>
        <v>0</v>
      </c>
      <c r="F40" s="34">
        <f>ESA2010_mar24!F43-ESA2010_feb24!F43</f>
        <v>0</v>
      </c>
      <c r="G40" s="33">
        <f>ESA2010_mar24!G43-ESA2010_feb24!G43</f>
        <v>0</v>
      </c>
      <c r="H40" s="33">
        <f>ESA2010_mar24!H43-ESA2010_feb24!H43</f>
        <v>0</v>
      </c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53" t="s">
        <v>42</v>
      </c>
      <c r="B41" s="30">
        <f>ESA2010_mar24!B44-ESA2010_feb24!B44</f>
        <v>0</v>
      </c>
      <c r="C41" s="31">
        <f>ESA2010_mar24!C44-ESA2010_feb24!C44</f>
        <v>-0.4104700000025332</v>
      </c>
      <c r="D41" s="30">
        <f>ESA2010_mar24!D44-ESA2010_feb24!D44</f>
        <v>1000</v>
      </c>
      <c r="E41" s="33">
        <f>ESA2010_mar24!E44-ESA2010_feb24!E44</f>
        <v>0</v>
      </c>
      <c r="F41" s="34">
        <f>ESA2010_mar24!F44-ESA2010_feb24!F44</f>
        <v>0</v>
      </c>
      <c r="G41" s="33">
        <f>ESA2010_mar24!G44-ESA2010_feb24!G44</f>
        <v>0</v>
      </c>
      <c r="H41" s="33">
        <f>ESA2010_mar24!H44-ESA2010_feb24!H44</f>
        <v>0</v>
      </c>
      <c r="I41" s="23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53" t="s">
        <v>43</v>
      </c>
      <c r="B42" s="30">
        <f>ESA2010_mar24!B45-ESA2010_feb24!B45</f>
        <v>0</v>
      </c>
      <c r="C42" s="31">
        <f>ESA2010_mar24!C45-ESA2010_feb24!C45</f>
        <v>10.890350000000012</v>
      </c>
      <c r="D42" s="30">
        <f>ESA2010_mar24!D45-ESA2010_feb24!D45</f>
        <v>0</v>
      </c>
      <c r="E42" s="33">
        <f>ESA2010_mar24!E45-ESA2010_feb24!E45</f>
        <v>0</v>
      </c>
      <c r="F42" s="34">
        <f>ESA2010_mar24!F45-ESA2010_feb24!F45</f>
        <v>0</v>
      </c>
      <c r="G42" s="33">
        <f>ESA2010_mar24!G45-ESA2010_feb24!G45</f>
        <v>0</v>
      </c>
      <c r="H42" s="33">
        <f>ESA2010_mar24!H45-ESA2010_feb24!H45</f>
        <v>0</v>
      </c>
      <c r="I42" s="23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56" t="s">
        <v>10</v>
      </c>
      <c r="B43" s="30">
        <f>ESA2010_mar24!B46-ESA2010_feb24!B46</f>
        <v>0</v>
      </c>
      <c r="C43" s="26">
        <f>ESA2010_mar24!C46-ESA2010_feb24!C46</f>
        <v>-0.34188000000000329</v>
      </c>
      <c r="D43" s="177">
        <f>ESA2010_mar24!D46-ESA2010_feb24!D46</f>
        <v>0</v>
      </c>
      <c r="E43" s="40">
        <f>ESA2010_mar24!E46-ESA2010_feb24!E46</f>
        <v>0</v>
      </c>
      <c r="F43" s="40">
        <f>ESA2010_mar24!F46-ESA2010_feb24!F46</f>
        <v>0</v>
      </c>
      <c r="G43" s="292">
        <f>ESA2010_mar24!G46-ESA2010_feb24!G46</f>
        <v>0</v>
      </c>
      <c r="H43" s="292">
        <f>ESA2010_mar24!H46-ESA2010_feb24!H46</f>
        <v>0</v>
      </c>
      <c r="I43" s="23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56" t="s">
        <v>11</v>
      </c>
      <c r="B44" s="30">
        <f>ESA2010_mar24!B47-ESA2010_feb24!B47</f>
        <v>0</v>
      </c>
      <c r="C44" s="26">
        <f>ESA2010_mar24!C47-ESA2010_feb24!C47</f>
        <v>11.232230000000015</v>
      </c>
      <c r="D44" s="177">
        <f>ESA2010_mar24!D47-ESA2010_feb24!D47</f>
        <v>0</v>
      </c>
      <c r="E44" s="40">
        <f>ESA2010_mar24!E47-ESA2010_feb24!E47</f>
        <v>0</v>
      </c>
      <c r="F44" s="40">
        <f>ESA2010_mar24!F47-ESA2010_feb24!F47</f>
        <v>0</v>
      </c>
      <c r="G44" s="292">
        <f>ESA2010_mar24!G47-ESA2010_feb24!G47</f>
        <v>0</v>
      </c>
      <c r="H44" s="292">
        <f>ESA2010_mar24!H47-ESA2010_feb24!H47</f>
        <v>0</v>
      </c>
      <c r="I44" s="23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53" t="s">
        <v>44</v>
      </c>
      <c r="B45" s="30">
        <f>ESA2010_mar24!B48-ESA2010_feb24!B48</f>
        <v>0</v>
      </c>
      <c r="C45" s="26">
        <f>ESA2010_mar24!C48-ESA2010_feb24!C48</f>
        <v>-493.62914000000001</v>
      </c>
      <c r="D45" s="177">
        <f>ESA2010_mar24!D48-ESA2010_feb24!D48</f>
        <v>0</v>
      </c>
      <c r="E45" s="40">
        <f>ESA2010_mar24!E48-ESA2010_feb24!E48</f>
        <v>0</v>
      </c>
      <c r="F45" s="40">
        <f>ESA2010_mar24!F48-ESA2010_feb24!F48</f>
        <v>0</v>
      </c>
      <c r="G45" s="292">
        <f>ESA2010_mar24!G48-ESA2010_feb24!G48</f>
        <v>0</v>
      </c>
      <c r="H45" s="292">
        <f>ESA2010_mar24!H48-ESA2010_feb24!H48</f>
        <v>0</v>
      </c>
      <c r="I45" s="23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53" t="s">
        <v>45</v>
      </c>
      <c r="B46" s="30">
        <f>ESA2010_mar24!B49-ESA2010_feb24!B49</f>
        <v>0</v>
      </c>
      <c r="C46" s="26">
        <f>ESA2010_mar24!C49-ESA2010_feb24!C49</f>
        <v>-0.11598999999841908</v>
      </c>
      <c r="D46" s="177">
        <f>ESA2010_mar24!D49-ESA2010_feb24!D49</f>
        <v>-246</v>
      </c>
      <c r="E46" s="40">
        <f>ESA2010_mar24!E49-ESA2010_feb24!E49</f>
        <v>-82</v>
      </c>
      <c r="F46" s="40">
        <f>ESA2010_mar24!F49-ESA2010_feb24!F49</f>
        <v>22</v>
      </c>
      <c r="G46" s="292">
        <f>ESA2010_mar24!G49-ESA2010_feb24!G49</f>
        <v>51</v>
      </c>
      <c r="H46" s="292">
        <f>ESA2010_mar24!H49-ESA2010_feb24!H49</f>
        <v>193</v>
      </c>
      <c r="I46" s="23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53" t="s">
        <v>46</v>
      </c>
      <c r="B47" s="30">
        <f>ESA2010_mar24!B50-ESA2010_feb24!B50</f>
        <v>0</v>
      </c>
      <c r="C47" s="26">
        <f>ESA2010_mar24!C50-ESA2010_feb24!C50</f>
        <v>0.75394000000000005</v>
      </c>
      <c r="D47" s="177">
        <f>ESA2010_mar24!D50-ESA2010_feb24!D50</f>
        <v>0</v>
      </c>
      <c r="E47" s="40">
        <f>ESA2010_mar24!E50-ESA2010_feb24!E50</f>
        <v>0</v>
      </c>
      <c r="F47" s="40">
        <f>ESA2010_mar24!F50-ESA2010_feb24!F50</f>
        <v>0</v>
      </c>
      <c r="G47" s="292">
        <f>ESA2010_mar24!G50-ESA2010_feb24!G50</f>
        <v>0</v>
      </c>
      <c r="H47" s="292">
        <f>ESA2010_mar24!H50-ESA2010_feb24!H50</f>
        <v>0</v>
      </c>
      <c r="I47" s="23"/>
      <c r="J47" s="23"/>
      <c r="K47" s="23"/>
      <c r="L47" s="23"/>
      <c r="M47" s="23"/>
      <c r="N47" s="23"/>
      <c r="O47" s="23"/>
      <c r="P47" s="23"/>
    </row>
    <row r="48" spans="1:16" ht="13.5" customHeight="1" x14ac:dyDescent="0.25">
      <c r="A48" s="24" t="s">
        <v>85</v>
      </c>
      <c r="B48" s="30">
        <f>ESA2010_mar24!B51-ESA2010_feb24!B51</f>
        <v>0</v>
      </c>
      <c r="C48" s="26">
        <f>ESA2010_mar24!C51-ESA2010_feb24!C51</f>
        <v>700.69357999999193</v>
      </c>
      <c r="D48" s="177">
        <f>ESA2010_mar24!D51-ESA2010_feb24!D51</f>
        <v>-920</v>
      </c>
      <c r="E48" s="40">
        <f>ESA2010_mar24!E51-ESA2010_feb24!E51</f>
        <v>-6</v>
      </c>
      <c r="F48" s="40">
        <f>ESA2010_mar24!F51-ESA2010_feb24!F51</f>
        <v>-682</v>
      </c>
      <c r="G48" s="292">
        <f>ESA2010_mar24!G51-ESA2010_feb24!G51</f>
        <v>-549</v>
      </c>
      <c r="H48" s="292">
        <f>ESA2010_mar24!H51-ESA2010_feb24!H51</f>
        <v>-356</v>
      </c>
      <c r="I48" s="23"/>
      <c r="J48" s="23"/>
      <c r="K48" s="23"/>
      <c r="L48" s="23"/>
      <c r="M48" s="23"/>
      <c r="N48" s="23"/>
      <c r="O48" s="23"/>
      <c r="P48" s="23"/>
    </row>
    <row r="49" spans="1:16" ht="13.5" customHeight="1" x14ac:dyDescent="0.25">
      <c r="A49" s="36" t="s">
        <v>10</v>
      </c>
      <c r="B49" s="38">
        <f>ESA2010_mar24!B52-ESA2010_feb24!B52</f>
        <v>0</v>
      </c>
      <c r="C49" s="26">
        <f>ESA2010_mar24!C52-ESA2010_feb24!C52</f>
        <v>96.057529999990948</v>
      </c>
      <c r="D49" s="177">
        <f>ESA2010_mar24!D52-ESA2010_feb24!D52</f>
        <v>-628</v>
      </c>
      <c r="E49" s="40">
        <f>ESA2010_mar24!E52-ESA2010_feb24!E52</f>
        <v>199</v>
      </c>
      <c r="F49" s="40">
        <f>ESA2010_mar24!F52-ESA2010_feb24!F52</f>
        <v>-501</v>
      </c>
      <c r="G49" s="292">
        <f>ESA2010_mar24!G52-ESA2010_feb24!G52</f>
        <v>-352</v>
      </c>
      <c r="H49" s="292">
        <f>ESA2010_mar24!H52-ESA2010_feb24!H52</f>
        <v>-285</v>
      </c>
      <c r="I49" s="23"/>
      <c r="J49" s="23"/>
      <c r="K49" s="23"/>
      <c r="L49" s="23"/>
      <c r="M49" s="23"/>
      <c r="N49" s="23"/>
      <c r="O49" s="23"/>
      <c r="P49" s="23"/>
    </row>
    <row r="50" spans="1:16" ht="14.25" customHeight="1" x14ac:dyDescent="0.25">
      <c r="A50" s="36" t="s">
        <v>11</v>
      </c>
      <c r="B50" s="38">
        <f>ESA2010_mar24!B53-ESA2010_feb24!B53</f>
        <v>0</v>
      </c>
      <c r="C50" s="26">
        <f>ESA2010_mar24!C53-ESA2010_feb24!C53</f>
        <v>630.63604999999995</v>
      </c>
      <c r="D50" s="177">
        <f>ESA2010_mar24!D53-ESA2010_feb24!D53</f>
        <v>0</v>
      </c>
      <c r="E50" s="40">
        <f>ESA2010_mar24!E53-ESA2010_feb24!E53</f>
        <v>0</v>
      </c>
      <c r="F50" s="40">
        <f>ESA2010_mar24!F53-ESA2010_feb24!F53</f>
        <v>0</v>
      </c>
      <c r="G50" s="292">
        <f>ESA2010_mar24!G53-ESA2010_feb24!G53</f>
        <v>0</v>
      </c>
      <c r="H50" s="292">
        <f>ESA2010_mar24!H53-ESA2010_feb24!H53</f>
        <v>0</v>
      </c>
      <c r="I50" s="23"/>
      <c r="J50" s="23"/>
      <c r="K50" s="23"/>
      <c r="L50" s="23"/>
      <c r="M50" s="23"/>
      <c r="N50" s="23"/>
      <c r="O50" s="23"/>
      <c r="P50" s="23"/>
    </row>
    <row r="51" spans="1:16" ht="14.25" customHeight="1" x14ac:dyDescent="0.25">
      <c r="A51" s="58" t="s">
        <v>12</v>
      </c>
      <c r="B51" s="38">
        <f>ESA2010_mar24!B54-ESA2010_feb24!B54</f>
        <v>0</v>
      </c>
      <c r="C51" s="26">
        <f>ESA2010_mar24!C54-ESA2010_feb24!C54</f>
        <v>0</v>
      </c>
      <c r="D51" s="177">
        <f>ESA2010_mar24!D54-ESA2010_feb24!D54</f>
        <v>0</v>
      </c>
      <c r="E51" s="40">
        <f>ESA2010_mar24!E54-ESA2010_feb24!E54</f>
        <v>0</v>
      </c>
      <c r="F51" s="40">
        <f>ESA2010_mar24!F54-ESA2010_feb24!F54</f>
        <v>0</v>
      </c>
      <c r="G51" s="292">
        <f>ESA2010_mar24!G54-ESA2010_feb24!G54</f>
        <v>0</v>
      </c>
      <c r="H51" s="292">
        <f>ESA2010_mar24!H54-ESA2010_feb24!H54</f>
        <v>0</v>
      </c>
      <c r="I51" s="23"/>
      <c r="J51" s="23"/>
      <c r="K51" s="23"/>
      <c r="L51" s="23"/>
      <c r="M51" s="23"/>
      <c r="N51" s="23"/>
      <c r="O51" s="23"/>
      <c r="P51" s="23"/>
    </row>
    <row r="52" spans="1:16" ht="14.25" customHeight="1" x14ac:dyDescent="0.25">
      <c r="A52" s="36" t="s">
        <v>49</v>
      </c>
      <c r="B52" s="38">
        <f>ESA2010_mar24!B55-ESA2010_feb24!B55</f>
        <v>0</v>
      </c>
      <c r="C52" s="26">
        <f>ESA2010_mar24!C55-ESA2010_feb24!C55</f>
        <v>-26</v>
      </c>
      <c r="D52" s="177">
        <f>ESA2010_mar24!D55-ESA2010_feb24!D55</f>
        <v>-292</v>
      </c>
      <c r="E52" s="40">
        <f>ESA2010_mar24!E55-ESA2010_feb24!E55</f>
        <v>-205</v>
      </c>
      <c r="F52" s="40">
        <f>ESA2010_mar24!F55-ESA2010_feb24!F55</f>
        <v>-181</v>
      </c>
      <c r="G52" s="292">
        <f>ESA2010_mar24!G55-ESA2010_feb24!G55</f>
        <v>-197</v>
      </c>
      <c r="H52" s="292">
        <f>ESA2010_mar24!H55-ESA2010_feb24!H55</f>
        <v>-71</v>
      </c>
      <c r="I52" s="23"/>
      <c r="J52" s="23"/>
      <c r="K52" s="23"/>
      <c r="L52" s="23"/>
      <c r="M52" s="23"/>
      <c r="N52" s="23"/>
      <c r="O52" s="23"/>
      <c r="P52" s="23"/>
    </row>
    <row r="53" spans="1:16" ht="14.25" customHeight="1" x14ac:dyDescent="0.25">
      <c r="A53" s="59" t="s">
        <v>50</v>
      </c>
      <c r="B53" s="38">
        <f>ESA2010_mar24!B56-ESA2010_feb24!B56</f>
        <v>0</v>
      </c>
      <c r="C53" s="26">
        <f>ESA2010_mar24!C56-ESA2010_feb24!C56</f>
        <v>0.86316000000000015</v>
      </c>
      <c r="D53" s="177">
        <f>ESA2010_mar24!D56-ESA2010_feb24!D56</f>
        <v>0</v>
      </c>
      <c r="E53" s="40">
        <f>ESA2010_mar24!E56-ESA2010_feb24!E56</f>
        <v>0</v>
      </c>
      <c r="F53" s="40">
        <f>ESA2010_mar24!F56-ESA2010_feb24!F56</f>
        <v>0</v>
      </c>
      <c r="G53" s="292">
        <f>ESA2010_mar24!G56-ESA2010_feb24!G56</f>
        <v>0</v>
      </c>
      <c r="H53" s="292">
        <f>ESA2010_mar24!H56-ESA2010_feb24!H56</f>
        <v>0</v>
      </c>
      <c r="I53" s="23"/>
      <c r="J53" s="23"/>
      <c r="K53" s="23"/>
      <c r="L53" s="23"/>
      <c r="M53" s="23"/>
      <c r="N53" s="23"/>
      <c r="O53" s="23"/>
      <c r="P53" s="23"/>
    </row>
    <row r="54" spans="1:16" ht="14.25" customHeight="1" x14ac:dyDescent="0.25">
      <c r="A54" s="59" t="s">
        <v>51</v>
      </c>
      <c r="B54" s="38">
        <f>ESA2010_mar24!B57-ESA2010_feb24!B57</f>
        <v>0</v>
      </c>
      <c r="C54" s="26">
        <f>ESA2010_mar24!C57-ESA2010_feb24!C57</f>
        <v>0.38842999999997119</v>
      </c>
      <c r="D54" s="177">
        <f>ESA2010_mar24!D57-ESA2010_feb24!D57</f>
        <v>9</v>
      </c>
      <c r="E54" s="40">
        <f>ESA2010_mar24!E57-ESA2010_feb24!E57</f>
        <v>0</v>
      </c>
      <c r="F54" s="40">
        <f>ESA2010_mar24!F57-ESA2010_feb24!F57</f>
        <v>0</v>
      </c>
      <c r="G54" s="292">
        <f>ESA2010_mar24!G57-ESA2010_feb24!G57</f>
        <v>0</v>
      </c>
      <c r="H54" s="292">
        <f>ESA2010_mar24!H57-ESA2010_feb24!H57</f>
        <v>0</v>
      </c>
      <c r="I54" s="23"/>
      <c r="J54" s="23"/>
      <c r="K54" s="23"/>
      <c r="L54" s="23"/>
      <c r="M54" s="23"/>
      <c r="N54" s="23"/>
      <c r="O54" s="23"/>
      <c r="P54" s="23"/>
    </row>
    <row r="55" spans="1:16" ht="14.25" customHeight="1" x14ac:dyDescent="0.25">
      <c r="A55" s="59" t="s">
        <v>52</v>
      </c>
      <c r="B55" s="38">
        <f>ESA2010_mar24!B58-ESA2010_feb24!B58</f>
        <v>0</v>
      </c>
      <c r="C55" s="26">
        <f>ESA2010_mar24!C58-ESA2010_feb24!C58</f>
        <v>94.805939999991097</v>
      </c>
      <c r="D55" s="177">
        <f>ESA2010_mar24!D58-ESA2010_feb24!D58</f>
        <v>-637</v>
      </c>
      <c r="E55" s="40">
        <f>ESA2010_mar24!E58-ESA2010_feb24!E58</f>
        <v>199</v>
      </c>
      <c r="F55" s="40">
        <f>ESA2010_mar24!F58-ESA2010_feb24!F58</f>
        <v>-501</v>
      </c>
      <c r="G55" s="292">
        <f>ESA2010_mar24!G58-ESA2010_feb24!G58</f>
        <v>-352</v>
      </c>
      <c r="H55" s="292">
        <f>ESA2010_mar24!H58-ESA2010_feb24!H58</f>
        <v>-285</v>
      </c>
      <c r="I55" s="23"/>
      <c r="J55" s="23"/>
      <c r="K55" s="23"/>
      <c r="L55" s="23"/>
      <c r="M55" s="23"/>
      <c r="N55" s="23"/>
      <c r="O55" s="23"/>
      <c r="P55" s="23"/>
    </row>
    <row r="56" spans="1:16" ht="14.25" customHeight="1" thickBot="1" x14ac:dyDescent="0.3">
      <c r="A56" s="60" t="s">
        <v>53</v>
      </c>
      <c r="B56" s="61">
        <f>ESA2010_mar24!B59-ESA2010_feb24!B59</f>
        <v>0</v>
      </c>
      <c r="C56" s="62">
        <f>ESA2010_mar24!C59-ESA2010_feb24!C59</f>
        <v>-26</v>
      </c>
      <c r="D56" s="193">
        <f>ESA2010_mar24!D59-ESA2010_feb24!D59</f>
        <v>-292</v>
      </c>
      <c r="E56" s="64">
        <f>ESA2010_mar24!E59-ESA2010_feb24!E59</f>
        <v>-205</v>
      </c>
      <c r="F56" s="64">
        <f>ESA2010_mar24!F59-ESA2010_feb24!F59</f>
        <v>-181</v>
      </c>
      <c r="G56" s="293">
        <f>ESA2010_mar24!G59-ESA2010_feb24!G59</f>
        <v>-197</v>
      </c>
      <c r="H56" s="293">
        <f>ESA2010_mar24!H59-ESA2010_feb24!H59</f>
        <v>-71</v>
      </c>
      <c r="I56" s="23"/>
      <c r="J56" s="23"/>
      <c r="K56" s="23"/>
      <c r="L56" s="23"/>
      <c r="M56" s="23"/>
      <c r="N56" s="23"/>
      <c r="O56" s="23"/>
      <c r="P56" s="23"/>
    </row>
    <row r="57" spans="1:16" ht="13.5" customHeight="1" x14ac:dyDescent="0.25">
      <c r="A57" s="16" t="s">
        <v>54</v>
      </c>
      <c r="B57" s="65">
        <f t="shared" ref="B57:F57" si="12">B58+B62</f>
        <v>0</v>
      </c>
      <c r="C57" s="66">
        <f t="shared" si="12"/>
        <v>-60578.291919973475</v>
      </c>
      <c r="D57" s="174">
        <f t="shared" si="12"/>
        <v>-144198</v>
      </c>
      <c r="E57" s="68">
        <f t="shared" si="12"/>
        <v>-117577</v>
      </c>
      <c r="F57" s="68">
        <f t="shared" si="12"/>
        <v>-72266</v>
      </c>
      <c r="G57" s="294">
        <f t="shared" ref="G57:H57" si="13">G58+G62</f>
        <v>-50131</v>
      </c>
      <c r="H57" s="294">
        <f t="shared" si="13"/>
        <v>60269</v>
      </c>
      <c r="I57" s="23"/>
      <c r="J57" s="23"/>
      <c r="K57" s="23"/>
      <c r="L57" s="23"/>
      <c r="M57" s="23"/>
      <c r="N57" s="23"/>
      <c r="O57" s="23"/>
      <c r="P57" s="23"/>
    </row>
    <row r="58" spans="1:16" ht="13.5" customHeight="1" x14ac:dyDescent="0.25">
      <c r="A58" s="73" t="s">
        <v>55</v>
      </c>
      <c r="B58" s="42">
        <f t="shared" ref="B58:H58" si="14">B59</f>
        <v>0</v>
      </c>
      <c r="C58" s="43">
        <f t="shared" si="14"/>
        <v>-61758.074449999986</v>
      </c>
      <c r="D58" s="176">
        <f t="shared" si="14"/>
        <v>-117546</v>
      </c>
      <c r="E58" s="45">
        <f t="shared" si="14"/>
        <v>-117251</v>
      </c>
      <c r="F58" s="45">
        <f t="shared" si="14"/>
        <v>-94036</v>
      </c>
      <c r="G58" s="291">
        <f t="shared" si="14"/>
        <v>-84623</v>
      </c>
      <c r="H58" s="291">
        <f t="shared" si="14"/>
        <v>-12942</v>
      </c>
      <c r="I58" s="23"/>
      <c r="J58" s="23"/>
      <c r="K58" s="23"/>
      <c r="L58" s="23"/>
      <c r="M58" s="23"/>
      <c r="N58" s="23"/>
      <c r="O58" s="23"/>
      <c r="P58" s="23"/>
    </row>
    <row r="59" spans="1:16" ht="13.5" customHeight="1" x14ac:dyDescent="0.25">
      <c r="A59" s="29" t="s">
        <v>56</v>
      </c>
      <c r="B59" s="25">
        <f t="shared" ref="B59:F59" si="15">B60+B61</f>
        <v>0</v>
      </c>
      <c r="C59" s="26">
        <f t="shared" si="15"/>
        <v>-61758.074449999986</v>
      </c>
      <c r="D59" s="175">
        <f t="shared" si="15"/>
        <v>-117546</v>
      </c>
      <c r="E59" s="28">
        <f t="shared" si="15"/>
        <v>-117251</v>
      </c>
      <c r="F59" s="28">
        <f t="shared" si="15"/>
        <v>-94036</v>
      </c>
      <c r="G59" s="55">
        <f t="shared" ref="G59:H59" si="16">G60+G61</f>
        <v>-84623</v>
      </c>
      <c r="H59" s="55">
        <f t="shared" si="16"/>
        <v>-12942</v>
      </c>
      <c r="I59" s="23"/>
      <c r="J59" s="23"/>
      <c r="K59" s="23"/>
      <c r="L59" s="23"/>
      <c r="M59" s="23"/>
      <c r="N59" s="23"/>
      <c r="O59" s="23"/>
      <c r="P59" s="23"/>
    </row>
    <row r="60" spans="1:16" ht="13.5" customHeight="1" x14ac:dyDescent="0.25">
      <c r="A60" s="29" t="s">
        <v>57</v>
      </c>
      <c r="B60" s="30">
        <f>ESA2010_mar24!B63-ESA2010_feb24!B63</f>
        <v>0</v>
      </c>
      <c r="C60" s="31">
        <f>ESA2010_mar24!C63-ESA2010_feb24!C63</f>
        <v>-61983</v>
      </c>
      <c r="D60" s="30">
        <f>ESA2010_mar24!D63-ESA2010_feb24!D63</f>
        <v>-135068</v>
      </c>
      <c r="E60" s="33">
        <f>ESA2010_mar24!E63-ESA2010_feb24!E63</f>
        <v>-116545</v>
      </c>
      <c r="F60" s="34">
        <f>ESA2010_mar24!F63-ESA2010_feb24!F63</f>
        <v>-93748</v>
      </c>
      <c r="G60" s="33">
        <f>ESA2010_mar24!G63-ESA2010_feb24!G63</f>
        <v>-84557</v>
      </c>
      <c r="H60" s="33">
        <f>ESA2010_mar24!H63-ESA2010_feb24!H63</f>
        <v>-13542</v>
      </c>
      <c r="I60" s="23"/>
      <c r="J60" s="23"/>
      <c r="K60" s="23"/>
      <c r="L60" s="23"/>
      <c r="M60" s="23"/>
      <c r="N60" s="23"/>
      <c r="O60" s="23"/>
      <c r="P60" s="23"/>
    </row>
    <row r="61" spans="1:16" ht="13.5" customHeight="1" x14ac:dyDescent="0.25">
      <c r="A61" s="29" t="s">
        <v>58</v>
      </c>
      <c r="B61" s="30">
        <f>ESA2010_mar24!B64-ESA2010_feb24!B64</f>
        <v>0</v>
      </c>
      <c r="C61" s="31">
        <f>ESA2010_mar24!C64-ESA2010_feb24!C64</f>
        <v>224.92555000001448</v>
      </c>
      <c r="D61" s="30">
        <f>ESA2010_mar24!D64-ESA2010_feb24!D64</f>
        <v>17522</v>
      </c>
      <c r="E61" s="33">
        <f>ESA2010_mar24!E64-ESA2010_feb24!E64</f>
        <v>-706</v>
      </c>
      <c r="F61" s="34">
        <f>ESA2010_mar24!F64-ESA2010_feb24!F64</f>
        <v>-288</v>
      </c>
      <c r="G61" s="33">
        <f>ESA2010_mar24!G64-ESA2010_feb24!G64</f>
        <v>-66</v>
      </c>
      <c r="H61" s="33">
        <f>ESA2010_mar24!H64-ESA2010_feb24!H64</f>
        <v>600</v>
      </c>
      <c r="I61" s="23"/>
      <c r="J61" s="23"/>
      <c r="K61" s="23"/>
      <c r="L61" s="23"/>
      <c r="M61" s="23"/>
      <c r="N61" s="23"/>
      <c r="O61" s="23"/>
      <c r="P61" s="23"/>
    </row>
    <row r="62" spans="1:16" ht="13.5" customHeight="1" x14ac:dyDescent="0.25">
      <c r="A62" s="73" t="s">
        <v>59</v>
      </c>
      <c r="B62" s="42">
        <f t="shared" ref="B62:H62" si="17">B63</f>
        <v>0</v>
      </c>
      <c r="C62" s="43">
        <f t="shared" si="17"/>
        <v>1179.7825300265104</v>
      </c>
      <c r="D62" s="176">
        <f t="shared" si="17"/>
        <v>-26652</v>
      </c>
      <c r="E62" s="45">
        <f t="shared" si="17"/>
        <v>-326</v>
      </c>
      <c r="F62" s="45">
        <f t="shared" si="17"/>
        <v>21770</v>
      </c>
      <c r="G62" s="291">
        <f t="shared" si="17"/>
        <v>34492</v>
      </c>
      <c r="H62" s="291">
        <f t="shared" si="17"/>
        <v>73211</v>
      </c>
      <c r="I62" s="23"/>
      <c r="J62" s="23"/>
      <c r="K62" s="23"/>
      <c r="L62" s="23"/>
      <c r="M62" s="23"/>
      <c r="N62" s="23"/>
      <c r="O62" s="23"/>
      <c r="P62" s="23"/>
    </row>
    <row r="63" spans="1:16" ht="13.5" customHeight="1" x14ac:dyDescent="0.25">
      <c r="A63" s="29" t="s">
        <v>56</v>
      </c>
      <c r="B63" s="30">
        <f>ESA2010_mar24!B66-ESA2010_feb24!B66</f>
        <v>0</v>
      </c>
      <c r="C63" s="31">
        <f>ESA2010_mar24!C66-ESA2010_feb24!C66</f>
        <v>1179.7825300265104</v>
      </c>
      <c r="D63" s="30">
        <f>ESA2010_mar24!D66-ESA2010_feb24!D66</f>
        <v>-26652</v>
      </c>
      <c r="E63" s="33">
        <f>ESA2010_mar24!E66-ESA2010_feb24!E66</f>
        <v>-326</v>
      </c>
      <c r="F63" s="34">
        <f>ESA2010_mar24!F66-ESA2010_feb24!F66</f>
        <v>21770</v>
      </c>
      <c r="G63" s="33">
        <f>ESA2010_mar24!G66-ESA2010_feb24!G66</f>
        <v>34492</v>
      </c>
      <c r="H63" s="33">
        <f>ESA2010_mar24!H66-ESA2010_feb24!H66</f>
        <v>73211</v>
      </c>
      <c r="I63" s="23"/>
      <c r="J63" s="23"/>
      <c r="K63" s="23"/>
      <c r="L63" s="23"/>
      <c r="M63" s="23"/>
      <c r="N63" s="23"/>
      <c r="O63" s="23"/>
      <c r="P63" s="23"/>
    </row>
    <row r="64" spans="1:16" ht="14.25" customHeight="1" thickBot="1" x14ac:dyDescent="0.3">
      <c r="A64" s="77" t="s">
        <v>60</v>
      </c>
      <c r="B64" s="30">
        <f>ESA2010_mar24!B67-ESA2010_feb24!B67</f>
        <v>0</v>
      </c>
      <c r="C64" s="31">
        <f>ESA2010_mar24!C67-ESA2010_feb24!C67</f>
        <v>388</v>
      </c>
      <c r="D64" s="30">
        <f>ESA2010_mar24!D67-ESA2010_feb24!D67</f>
        <v>-585</v>
      </c>
      <c r="E64" s="33">
        <f>ESA2010_mar24!E67-ESA2010_feb24!E67</f>
        <v>-1063</v>
      </c>
      <c r="F64" s="34">
        <f>ESA2010_mar24!F67-ESA2010_feb24!F67</f>
        <v>-676</v>
      </c>
      <c r="G64" s="33">
        <f>ESA2010_mar24!G67-ESA2010_feb24!G67</f>
        <v>-593</v>
      </c>
      <c r="H64" s="33">
        <f>ESA2010_mar24!H67-ESA2010_feb24!H67</f>
        <v>-391</v>
      </c>
      <c r="I64" s="23"/>
      <c r="J64" s="23"/>
      <c r="K64" s="23"/>
      <c r="L64" s="23"/>
      <c r="M64" s="23"/>
      <c r="N64" s="23"/>
      <c r="O64" s="23"/>
      <c r="P64" s="23"/>
    </row>
    <row r="65" spans="1:20" ht="14.25" customHeight="1" thickBot="1" x14ac:dyDescent="0.3">
      <c r="A65" s="79" t="s">
        <v>61</v>
      </c>
      <c r="B65" s="80">
        <f t="shared" ref="B65:F65" si="18">B34+B30+B25+B14+B5</f>
        <v>0</v>
      </c>
      <c r="C65" s="81">
        <f t="shared" si="18"/>
        <v>354406.43506128096</v>
      </c>
      <c r="D65" s="178">
        <f t="shared" si="18"/>
        <v>-115303</v>
      </c>
      <c r="E65" s="83">
        <f t="shared" si="18"/>
        <v>520074</v>
      </c>
      <c r="F65" s="83">
        <f t="shared" si="18"/>
        <v>448244</v>
      </c>
      <c r="G65" s="243">
        <f t="shared" ref="G65:H65" si="19">G34+G30+G25+G14+G5</f>
        <v>565501</v>
      </c>
      <c r="H65" s="243">
        <f t="shared" si="19"/>
        <v>640320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20" ht="13.5" customHeight="1" x14ac:dyDescent="0.25">
      <c r="A66" s="84" t="s">
        <v>62</v>
      </c>
      <c r="B66" s="25">
        <f>ESA2010_mar24!B69-ESA2010_feb24!B69</f>
        <v>0</v>
      </c>
      <c r="C66" s="86">
        <f>ESA2010_mar24!C69-ESA2010_feb24!C69</f>
        <v>349220.65012019873</v>
      </c>
      <c r="D66" s="175">
        <f>ESA2010_mar24!D69-ESA2010_feb24!D69</f>
        <v>-73524</v>
      </c>
      <c r="E66" s="28">
        <f>ESA2010_mar24!E69-ESA2010_feb24!E69</f>
        <v>526531</v>
      </c>
      <c r="F66" s="28">
        <f>ESA2010_mar24!F69-ESA2010_feb24!F69</f>
        <v>474958</v>
      </c>
      <c r="G66" s="55">
        <f>ESA2010_mar24!G69-ESA2010_feb24!G69</f>
        <v>571760</v>
      </c>
      <c r="H66" s="55">
        <f>ESA2010_mar24!H69-ESA2010_feb24!H69</f>
        <v>587625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20" ht="13.5" customHeight="1" x14ac:dyDescent="0.25">
      <c r="A67" s="84" t="s">
        <v>63</v>
      </c>
      <c r="B67" s="25">
        <f>ESA2010_mar24!B70-ESA2010_feb24!B70</f>
        <v>0</v>
      </c>
      <c r="C67" s="86">
        <f>ESA2010_mar24!C70-ESA2010_feb24!C70</f>
        <v>-26</v>
      </c>
      <c r="D67" s="175">
        <f>ESA2010_mar24!D70-ESA2010_feb24!D70</f>
        <v>-292</v>
      </c>
      <c r="E67" s="28">
        <f>ESA2010_mar24!E70-ESA2010_feb24!E70</f>
        <v>-205</v>
      </c>
      <c r="F67" s="28">
        <f>ESA2010_mar24!F70-ESA2010_feb24!F70</f>
        <v>-181</v>
      </c>
      <c r="G67" s="55">
        <f>ESA2010_mar24!G70-ESA2010_feb24!G70</f>
        <v>-197</v>
      </c>
      <c r="H67" s="55">
        <f>ESA2010_mar24!H70-ESA2010_feb24!H70</f>
        <v>-71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ht="13.5" customHeight="1" x14ac:dyDescent="0.25">
      <c r="A68" s="24" t="s">
        <v>64</v>
      </c>
      <c r="B68" s="25">
        <f>ESA2010_mar24!B71-ESA2010_feb24!B71</f>
        <v>0</v>
      </c>
      <c r="C68" s="86">
        <f>ESA2010_mar24!C71-ESA2010_feb24!C71</f>
        <v>4756.30325300002</v>
      </c>
      <c r="D68" s="175">
        <f>ESA2010_mar24!D71-ESA2010_feb24!D71</f>
        <v>0</v>
      </c>
      <c r="E68" s="28">
        <f>ESA2010_mar24!E71-ESA2010_feb24!E71</f>
        <v>0</v>
      </c>
      <c r="F68" s="28">
        <f>ESA2010_mar24!F71-ESA2010_feb24!F71</f>
        <v>0</v>
      </c>
      <c r="G68" s="55">
        <f>ESA2010_mar24!G71-ESA2010_feb24!G71</f>
        <v>0</v>
      </c>
      <c r="H68" s="55">
        <f>ESA2010_mar24!H71-ESA2010_feb24!H71</f>
        <v>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3.5" customHeight="1" x14ac:dyDescent="0.25">
      <c r="A69" s="24" t="s">
        <v>65</v>
      </c>
      <c r="B69" s="25">
        <f>ESA2010_mar24!B72-ESA2010_feb24!B72</f>
        <v>0</v>
      </c>
      <c r="C69" s="86">
        <f>ESA2010_mar24!C72-ESA2010_feb24!C72</f>
        <v>1064.1229096581228</v>
      </c>
      <c r="D69" s="175">
        <f>ESA2010_mar24!D72-ESA2010_feb24!D72</f>
        <v>-31806</v>
      </c>
      <c r="E69" s="28">
        <f>ESA2010_mar24!E72-ESA2010_feb24!E72</f>
        <v>-6627</v>
      </c>
      <c r="F69" s="28">
        <f>ESA2010_mar24!F72-ESA2010_feb24!F72</f>
        <v>-22431</v>
      </c>
      <c r="G69" s="55">
        <f>ESA2010_mar24!G72-ESA2010_feb24!G72</f>
        <v>-7980</v>
      </c>
      <c r="H69" s="55">
        <f>ESA2010_mar24!H72-ESA2010_feb24!H72</f>
        <v>33242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3.5" customHeight="1" x14ac:dyDescent="0.25">
      <c r="A70" s="24" t="s">
        <v>66</v>
      </c>
      <c r="B70" s="25">
        <f>ESA2010_mar24!B73-ESA2010_feb24!B73</f>
        <v>0</v>
      </c>
      <c r="C70" s="86">
        <f>ESA2010_mar24!C73-ESA2010_feb24!C73</f>
        <v>-114.48562157503329</v>
      </c>
      <c r="D70" s="175">
        <f>ESA2010_mar24!D73-ESA2010_feb24!D73</f>
        <v>-10435</v>
      </c>
      <c r="E70" s="28">
        <f>ESA2010_mar24!E73-ESA2010_feb24!E73</f>
        <v>457</v>
      </c>
      <c r="F70" s="28">
        <f>ESA2010_mar24!F73-ESA2010_feb24!F73</f>
        <v>-4124</v>
      </c>
      <c r="G70" s="55">
        <f>ESA2010_mar24!G73-ESA2010_feb24!G73</f>
        <v>1867</v>
      </c>
      <c r="H70" s="55">
        <f>ESA2010_mar24!H73-ESA2010_feb24!H73</f>
        <v>19331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20" ht="13.5" customHeight="1" x14ac:dyDescent="0.25">
      <c r="A71" s="24" t="s">
        <v>67</v>
      </c>
      <c r="B71" s="25">
        <f>ESA2010_mar24!B74-ESA2010_feb24!B74</f>
        <v>0</v>
      </c>
      <c r="C71" s="86">
        <f>ESA2010_mar24!C74-ESA2010_feb24!C74</f>
        <v>-0.4104700000025332</v>
      </c>
      <c r="D71" s="175">
        <f>ESA2010_mar24!D74-ESA2010_feb24!D74</f>
        <v>1000</v>
      </c>
      <c r="E71" s="28">
        <f>ESA2010_mar24!E74-ESA2010_feb24!E74</f>
        <v>0</v>
      </c>
      <c r="F71" s="28">
        <f>ESA2010_mar24!F74-ESA2010_feb24!F74</f>
        <v>0</v>
      </c>
      <c r="G71" s="55">
        <f>ESA2010_mar24!G74-ESA2010_feb24!G74</f>
        <v>0</v>
      </c>
      <c r="H71" s="55">
        <f>ESA2010_mar24!H74-ESA2010_feb24!H74</f>
        <v>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20" ht="13.5" customHeight="1" x14ac:dyDescent="0.25">
      <c r="A72" s="24" t="s">
        <v>68</v>
      </c>
      <c r="B72" s="25">
        <f>ESA2010_mar24!B75-ESA2010_feb24!B75</f>
        <v>0</v>
      </c>
      <c r="C72" s="86">
        <f>ESA2010_mar24!C75-ESA2010_feb24!C75</f>
        <v>-493.74512999999934</v>
      </c>
      <c r="D72" s="175">
        <f>ESA2010_mar24!D75-ESA2010_feb24!D75</f>
        <v>-246</v>
      </c>
      <c r="E72" s="28">
        <f>ESA2010_mar24!E75-ESA2010_feb24!E75</f>
        <v>-82</v>
      </c>
      <c r="F72" s="28">
        <f>ESA2010_mar24!F75-ESA2010_feb24!F75</f>
        <v>22</v>
      </c>
      <c r="G72" s="55">
        <f>ESA2010_mar24!G75-ESA2010_feb24!G75</f>
        <v>51</v>
      </c>
      <c r="H72" s="55">
        <f>ESA2010_mar24!H75-ESA2010_feb24!H75</f>
        <v>193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ht="14.25" customHeight="1" thickBot="1" x14ac:dyDescent="0.3">
      <c r="A73" s="89" t="s">
        <v>69</v>
      </c>
      <c r="B73" s="50">
        <f t="shared" ref="B73:F73" si="20">B57</f>
        <v>0</v>
      </c>
      <c r="C73" s="90">
        <f t="shared" si="20"/>
        <v>-60578.291919973475</v>
      </c>
      <c r="D73" s="179">
        <f t="shared" si="20"/>
        <v>-144198</v>
      </c>
      <c r="E73" s="192">
        <f t="shared" si="20"/>
        <v>-117577</v>
      </c>
      <c r="F73" s="192">
        <f t="shared" si="20"/>
        <v>-72266</v>
      </c>
      <c r="G73" s="295">
        <f t="shared" ref="G73:H73" si="21">G57</f>
        <v>-50131</v>
      </c>
      <c r="H73" s="295">
        <f t="shared" si="21"/>
        <v>60269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ht="14.25" customHeight="1" thickBot="1" x14ac:dyDescent="0.3">
      <c r="A74" s="94" t="s">
        <v>70</v>
      </c>
      <c r="B74" s="80">
        <f t="shared" ref="B74:F74" si="22">B65+B73</f>
        <v>0</v>
      </c>
      <c r="C74" s="95">
        <f t="shared" si="22"/>
        <v>293828.14314130752</v>
      </c>
      <c r="D74" s="178">
        <f t="shared" si="22"/>
        <v>-259501</v>
      </c>
      <c r="E74" s="83">
        <f t="shared" si="22"/>
        <v>402497</v>
      </c>
      <c r="F74" s="83">
        <f t="shared" si="22"/>
        <v>375978</v>
      </c>
      <c r="G74" s="243">
        <f t="shared" ref="G74:H74" si="23">G65+G73</f>
        <v>515370</v>
      </c>
      <c r="H74" s="243">
        <f t="shared" si="23"/>
        <v>700589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s="96" customFormat="1" ht="13.5" customHeight="1" thickBot="1" x14ac:dyDescent="0.3">
      <c r="A75" s="97"/>
      <c r="I75" s="23"/>
      <c r="J75" s="23"/>
      <c r="K75" s="23"/>
      <c r="L75" s="23"/>
      <c r="M75" s="23"/>
      <c r="N75" s="23"/>
      <c r="O75" s="23"/>
      <c r="P75" s="23"/>
    </row>
    <row r="76" spans="1:20" ht="14.25" customHeight="1" thickBot="1" x14ac:dyDescent="0.3">
      <c r="A76" s="100" t="s">
        <v>71</v>
      </c>
      <c r="B76" s="202">
        <f t="shared" ref="B76:F76" si="24">SUM(B77:B78)</f>
        <v>0</v>
      </c>
      <c r="C76" s="102">
        <f t="shared" si="24"/>
        <v>-0.23191000000224449</v>
      </c>
      <c r="D76" s="103">
        <f t="shared" si="24"/>
        <v>1005</v>
      </c>
      <c r="E76" s="104">
        <f t="shared" si="24"/>
        <v>2150</v>
      </c>
      <c r="F76" s="104">
        <f t="shared" si="24"/>
        <v>4142</v>
      </c>
      <c r="G76" s="102">
        <f t="shared" ref="G76:H76" si="25">SUM(G77:G78)</f>
        <v>3704</v>
      </c>
      <c r="H76" s="102">
        <f t="shared" si="25"/>
        <v>4658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ht="13.5" customHeight="1" x14ac:dyDescent="0.25">
      <c r="A77" s="110" t="s">
        <v>72</v>
      </c>
      <c r="B77" s="203">
        <f>ESA2010_mar24!B80-ESA2010_feb24!B80</f>
        <v>0</v>
      </c>
      <c r="C77" s="112">
        <f>ESA2010_mar24!C80-ESA2010_feb24!C80</f>
        <v>-0.38143999999738298</v>
      </c>
      <c r="D77" s="113">
        <f>ESA2010_mar24!D80-ESA2010_feb24!D80</f>
        <v>159</v>
      </c>
      <c r="E77" s="114">
        <f>ESA2010_mar24!E80-ESA2010_feb24!E80</f>
        <v>-362</v>
      </c>
      <c r="F77" s="114">
        <f>ESA2010_mar24!F80-ESA2010_feb24!F80</f>
        <v>26</v>
      </c>
      <c r="G77" s="112">
        <f>ESA2010_mar24!G80-ESA2010_feb24!G80</f>
        <v>-106</v>
      </c>
      <c r="H77" s="112">
        <f>ESA2010_mar24!H80-ESA2010_feb24!H80</f>
        <v>238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4.25" customHeight="1" thickBot="1" x14ac:dyDescent="0.3">
      <c r="A78" s="117" t="s">
        <v>73</v>
      </c>
      <c r="B78" s="204">
        <f>ESA2010_mar24!B81-ESA2010_feb24!B81</f>
        <v>0</v>
      </c>
      <c r="C78" s="205">
        <f>ESA2010_mar24!C81-ESA2010_feb24!C81</f>
        <v>0.1495299999951385</v>
      </c>
      <c r="D78" s="206">
        <f>ESA2010_mar24!D81-ESA2010_feb24!D81</f>
        <v>846</v>
      </c>
      <c r="E78" s="204">
        <f>ESA2010_mar24!E81-ESA2010_feb24!E81</f>
        <v>2512</v>
      </c>
      <c r="F78" s="204">
        <f>ESA2010_mar24!F81-ESA2010_feb24!F81</f>
        <v>4116</v>
      </c>
      <c r="G78" s="205">
        <f>ESA2010_mar24!G81-ESA2010_feb24!G81</f>
        <v>3810</v>
      </c>
      <c r="H78" s="205">
        <f>ESA2010_mar24!H81-ESA2010_feb24!H81</f>
        <v>4420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7.25" customHeight="1" thickBot="1" x14ac:dyDescent="0.35">
      <c r="A79" s="125"/>
      <c r="B79" s="207"/>
      <c r="C79" s="207"/>
      <c r="D79" s="207"/>
      <c r="E79" s="207"/>
      <c r="F79" s="207"/>
      <c r="G79" s="207"/>
      <c r="H79" s="207"/>
      <c r="I79" s="23"/>
      <c r="J79" s="23"/>
      <c r="K79" s="23"/>
      <c r="L79" s="23"/>
      <c r="M79" s="23"/>
      <c r="N79" s="23"/>
      <c r="O79" s="23"/>
      <c r="P79" s="23"/>
    </row>
    <row r="80" spans="1:20" s="130" customFormat="1" ht="14.25" customHeight="1" thickBot="1" x14ac:dyDescent="0.3">
      <c r="A80" s="105" t="s">
        <v>74</v>
      </c>
      <c r="B80" s="136">
        <f>ESA2010_mar24!B83-ESA2010_feb24!B83</f>
        <v>0</v>
      </c>
      <c r="C80" s="132">
        <f>ESA2010_mar24!C83-ESA2010_feb24!C83</f>
        <v>33620.102872380987</v>
      </c>
      <c r="D80" s="133">
        <f>ESA2010_mar24!D83-ESA2010_feb24!D83</f>
        <v>13729</v>
      </c>
      <c r="E80" s="136">
        <f>ESA2010_mar24!E83-ESA2010_feb24!E83</f>
        <v>46205</v>
      </c>
      <c r="F80" s="135">
        <f>ESA2010_mar24!F83-ESA2010_feb24!F83</f>
        <v>63721</v>
      </c>
      <c r="G80" s="132">
        <f>ESA2010_mar24!G83-ESA2010_feb24!G83</f>
        <v>77392</v>
      </c>
      <c r="H80" s="132">
        <f>ESA2010_mar24!H83-ESA2010_feb24!H83</f>
        <v>83466</v>
      </c>
      <c r="I80" s="23"/>
      <c r="J80" s="23"/>
      <c r="K80" s="23"/>
      <c r="L80" s="23"/>
      <c r="M80" s="23"/>
      <c r="N80" s="23"/>
      <c r="O80" s="23"/>
      <c r="P80" s="23"/>
    </row>
    <row r="81" spans="1:16" ht="16.5" customHeight="1" thickBot="1" x14ac:dyDescent="0.35">
      <c r="A81" s="125"/>
      <c r="B81" s="230"/>
      <c r="C81" s="230"/>
      <c r="D81" s="230"/>
      <c r="E81" s="230"/>
      <c r="F81" s="230"/>
      <c r="G81" s="230"/>
      <c r="H81" s="230"/>
      <c r="I81" s="23"/>
      <c r="J81" s="23"/>
      <c r="K81" s="23"/>
      <c r="L81" s="23"/>
      <c r="M81" s="23"/>
      <c r="N81" s="23"/>
      <c r="O81" s="23"/>
      <c r="P81" s="23"/>
    </row>
    <row r="82" spans="1:16" ht="14.25" customHeight="1" thickBot="1" x14ac:dyDescent="0.3">
      <c r="A82" s="139" t="s">
        <v>75</v>
      </c>
      <c r="B82" s="208">
        <f t="shared" ref="B82:F82" si="26">SUM(B83,B86,B89)</f>
        <v>0</v>
      </c>
      <c r="C82" s="209">
        <f t="shared" si="26"/>
        <v>-124.12370885715089</v>
      </c>
      <c r="D82" s="208">
        <f t="shared" si="26"/>
        <v>-2139</v>
      </c>
      <c r="E82" s="210">
        <f t="shared" si="26"/>
        <v>-845</v>
      </c>
      <c r="F82" s="235">
        <f t="shared" si="26"/>
        <v>-890</v>
      </c>
      <c r="G82" s="209">
        <f t="shared" ref="G82:H82" si="27">SUM(G83,G86,G89)</f>
        <v>-1050</v>
      </c>
      <c r="H82" s="209">
        <f t="shared" si="27"/>
        <v>657</v>
      </c>
      <c r="I82" s="23"/>
      <c r="J82" s="23"/>
      <c r="K82" s="23"/>
      <c r="L82" s="23"/>
      <c r="M82" s="23"/>
      <c r="N82" s="23"/>
      <c r="O82" s="23"/>
      <c r="P82" s="23"/>
    </row>
    <row r="83" spans="1:16" ht="13.5" customHeight="1" x14ac:dyDescent="0.25">
      <c r="A83" s="53" t="s">
        <v>76</v>
      </c>
      <c r="B83" s="211">
        <f t="shared" ref="B83:F83" si="28">SUM(B84:B85)</f>
        <v>0</v>
      </c>
      <c r="C83" s="212">
        <f t="shared" si="28"/>
        <v>-3.0000000000000027E-2</v>
      </c>
      <c r="D83" s="213">
        <f t="shared" si="28"/>
        <v>0</v>
      </c>
      <c r="E83" s="214">
        <f t="shared" si="28"/>
        <v>0</v>
      </c>
      <c r="F83" s="236">
        <f t="shared" si="28"/>
        <v>0</v>
      </c>
      <c r="G83" s="212">
        <f t="shared" ref="G83:H83" si="29">SUM(G84:G85)</f>
        <v>0</v>
      </c>
      <c r="H83" s="212">
        <f t="shared" si="29"/>
        <v>0</v>
      </c>
      <c r="I83" s="23"/>
      <c r="J83" s="23"/>
      <c r="K83" s="23"/>
      <c r="L83" s="23"/>
      <c r="M83" s="23"/>
      <c r="N83" s="23"/>
      <c r="O83" s="23"/>
      <c r="P83" s="23"/>
    </row>
    <row r="84" spans="1:16" ht="13.5" customHeight="1" x14ac:dyDescent="0.25">
      <c r="A84" s="215" t="s">
        <v>8</v>
      </c>
      <c r="B84" s="216">
        <f>ESA2010_mar24!B87-ESA2010_feb24!B87</f>
        <v>0</v>
      </c>
      <c r="C84" s="147">
        <f>ESA2010_mar24!C87-ESA2010_feb24!C87</f>
        <v>-3.0000000000000027E-2</v>
      </c>
      <c r="D84" s="217">
        <f>ESA2010_mar24!D87-ESA2010_feb24!D87</f>
        <v>0</v>
      </c>
      <c r="E84" s="149">
        <f>ESA2010_mar24!E87-ESA2010_feb24!E87</f>
        <v>0</v>
      </c>
      <c r="F84" s="150">
        <f>ESA2010_mar24!F87-ESA2010_feb24!F87</f>
        <v>0</v>
      </c>
      <c r="G84" s="147">
        <f>ESA2010_mar24!G87-ESA2010_feb24!G87</f>
        <v>0</v>
      </c>
      <c r="H84" s="147">
        <f>ESA2010_mar24!H87-ESA2010_feb24!H87</f>
        <v>0</v>
      </c>
      <c r="I84" s="23"/>
      <c r="J84" s="23"/>
      <c r="K84" s="23"/>
      <c r="L84" s="23"/>
      <c r="M84" s="23"/>
      <c r="N84" s="23"/>
      <c r="O84" s="23"/>
      <c r="P84" s="23"/>
    </row>
    <row r="85" spans="1:16" ht="13.5" customHeight="1" x14ac:dyDescent="0.25">
      <c r="A85" s="215" t="s">
        <v>9</v>
      </c>
      <c r="B85" s="216">
        <f>ESA2010_mar24!B88-ESA2010_feb24!B88</f>
        <v>0</v>
      </c>
      <c r="C85" s="147">
        <f>ESA2010_mar24!C88-ESA2010_feb24!C88</f>
        <v>0</v>
      </c>
      <c r="D85" s="217">
        <f>ESA2010_mar24!D88-ESA2010_feb24!D88</f>
        <v>0</v>
      </c>
      <c r="E85" s="149">
        <f>ESA2010_mar24!E88-ESA2010_feb24!E88</f>
        <v>0</v>
      </c>
      <c r="F85" s="150">
        <f>ESA2010_mar24!F88-ESA2010_feb24!F88</f>
        <v>0</v>
      </c>
      <c r="G85" s="147">
        <f>ESA2010_mar24!G88-ESA2010_feb24!G88</f>
        <v>0</v>
      </c>
      <c r="H85" s="147">
        <f>ESA2010_mar24!H88-ESA2010_feb24!H88</f>
        <v>0</v>
      </c>
      <c r="I85" s="23"/>
      <c r="J85" s="23"/>
      <c r="K85" s="23"/>
      <c r="L85" s="23"/>
      <c r="M85" s="23"/>
      <c r="N85" s="23"/>
      <c r="O85" s="23"/>
      <c r="P85" s="23"/>
    </row>
    <row r="86" spans="1:16" ht="13.5" customHeight="1" x14ac:dyDescent="0.25">
      <c r="A86" s="53" t="s">
        <v>77</v>
      </c>
      <c r="B86" s="216">
        <f t="shared" ref="B86:E86" si="30">SUM(B87:B88)</f>
        <v>0</v>
      </c>
      <c r="C86" s="218">
        <f t="shared" si="30"/>
        <v>-123.30189909980982</v>
      </c>
      <c r="D86" s="219">
        <f t="shared" si="30"/>
        <v>-2139</v>
      </c>
      <c r="E86" s="220">
        <f t="shared" si="30"/>
        <v>-845</v>
      </c>
      <c r="F86" s="237">
        <f t="shared" ref="F86:G86" si="31">SUM(F87:F88)</f>
        <v>-890</v>
      </c>
      <c r="G86" s="218">
        <f t="shared" si="31"/>
        <v>-1050</v>
      </c>
      <c r="H86" s="218">
        <f t="shared" ref="H86" si="32">SUM(H87:H88)</f>
        <v>657</v>
      </c>
      <c r="I86" s="23"/>
      <c r="J86" s="23"/>
      <c r="K86" s="23"/>
      <c r="L86" s="23"/>
      <c r="M86" s="23"/>
      <c r="N86" s="23"/>
      <c r="O86" s="23"/>
      <c r="P86" s="23"/>
    </row>
    <row r="87" spans="1:16" ht="13.5" customHeight="1" x14ac:dyDescent="0.25">
      <c r="A87" s="215" t="s">
        <v>8</v>
      </c>
      <c r="B87" s="216">
        <f>ESA2010_mar24!B90-ESA2010_feb24!B90</f>
        <v>0</v>
      </c>
      <c r="C87" s="147">
        <f>ESA2010_mar24!C90-ESA2010_feb24!C90</f>
        <v>0.27398420020472258</v>
      </c>
      <c r="D87" s="217">
        <f>ESA2010_mar24!D90-ESA2010_feb24!D90</f>
        <v>-1538</v>
      </c>
      <c r="E87" s="149">
        <f>ESA2010_mar24!E90-ESA2010_feb24!E90</f>
        <v>-391</v>
      </c>
      <c r="F87" s="150">
        <f>ESA2010_mar24!F90-ESA2010_feb24!F90</f>
        <v>-424</v>
      </c>
      <c r="G87" s="147">
        <f>ESA2010_mar24!G90-ESA2010_feb24!G90</f>
        <v>-484</v>
      </c>
      <c r="H87" s="147">
        <f>ESA2010_mar24!H90-ESA2010_feb24!H90</f>
        <v>-217</v>
      </c>
      <c r="I87" s="23"/>
      <c r="J87" s="23"/>
      <c r="K87" s="23"/>
      <c r="L87" s="23"/>
      <c r="M87" s="23"/>
      <c r="N87" s="23"/>
      <c r="O87" s="23"/>
      <c r="P87" s="23"/>
    </row>
    <row r="88" spans="1:16" ht="14.25" customHeight="1" x14ac:dyDescent="0.25">
      <c r="A88" s="215" t="s">
        <v>9</v>
      </c>
      <c r="B88" s="216">
        <f>ESA2010_mar24!B91-ESA2010_feb24!B91</f>
        <v>0</v>
      </c>
      <c r="C88" s="147">
        <f>ESA2010_mar24!C91-ESA2010_feb24!C91</f>
        <v>-123.57588330001454</v>
      </c>
      <c r="D88" s="217">
        <f>ESA2010_mar24!D91-ESA2010_feb24!D91</f>
        <v>-601</v>
      </c>
      <c r="E88" s="149">
        <f>ESA2010_mar24!E91-ESA2010_feb24!E91</f>
        <v>-454</v>
      </c>
      <c r="F88" s="150">
        <f>ESA2010_mar24!F91-ESA2010_feb24!F91</f>
        <v>-466</v>
      </c>
      <c r="G88" s="147">
        <f>ESA2010_mar24!G91-ESA2010_feb24!G91</f>
        <v>-566</v>
      </c>
      <c r="H88" s="147">
        <f>ESA2010_mar24!H91-ESA2010_feb24!H91</f>
        <v>874</v>
      </c>
      <c r="I88" s="23"/>
      <c r="J88" s="23"/>
      <c r="K88" s="23"/>
      <c r="L88" s="23"/>
      <c r="M88" s="23"/>
      <c r="N88" s="23"/>
      <c r="O88" s="23"/>
      <c r="P88" s="23"/>
    </row>
    <row r="89" spans="1:16" ht="14.25" customHeight="1" x14ac:dyDescent="0.25">
      <c r="A89" s="195" t="s">
        <v>78</v>
      </c>
      <c r="B89" s="158">
        <f t="shared" ref="B89:E89" si="33">SUM(B90:B91)</f>
        <v>0</v>
      </c>
      <c r="C89" s="159">
        <f t="shared" si="33"/>
        <v>-0.79180975734107051</v>
      </c>
      <c r="D89" s="160">
        <f t="shared" si="33"/>
        <v>0</v>
      </c>
      <c r="E89" s="161">
        <f t="shared" si="33"/>
        <v>0</v>
      </c>
      <c r="F89" s="161">
        <f t="shared" ref="F89:G89" si="34">SUM(F90:F91)</f>
        <v>0</v>
      </c>
      <c r="G89" s="162">
        <f t="shared" si="34"/>
        <v>0</v>
      </c>
      <c r="H89" s="162">
        <f t="shared" ref="H89" si="35">SUM(H90:H91)</f>
        <v>0</v>
      </c>
      <c r="I89" s="23"/>
      <c r="J89" s="23"/>
      <c r="K89" s="23"/>
      <c r="L89" s="23"/>
      <c r="M89" s="23"/>
      <c r="N89" s="23"/>
      <c r="O89" s="23"/>
      <c r="P89" s="23"/>
    </row>
    <row r="90" spans="1:16" ht="14.25" customHeight="1" x14ac:dyDescent="0.25">
      <c r="A90" s="215" t="s">
        <v>8</v>
      </c>
      <c r="B90" s="152">
        <f>ESA2010_mar24!B93-ESA2010_feb24!B93</f>
        <v>0</v>
      </c>
      <c r="C90" s="153">
        <f>ESA2010_mar24!C93-ESA2010_feb24!C93</f>
        <v>-0.31028624678128836</v>
      </c>
      <c r="D90" s="154">
        <f>ESA2010_mar24!D93-ESA2010_feb24!D93</f>
        <v>0</v>
      </c>
      <c r="E90" s="154">
        <f>ESA2010_mar24!E93-ESA2010_feb24!E93</f>
        <v>0</v>
      </c>
      <c r="F90" s="224">
        <f>ESA2010_mar24!F93-ESA2010_feb24!F93</f>
        <v>0</v>
      </c>
      <c r="G90" s="153">
        <f>ESA2010_mar24!G93-ESA2010_feb24!G93</f>
        <v>0</v>
      </c>
      <c r="H90" s="153">
        <f>ESA2010_mar24!H93-ESA2010_feb24!H93</f>
        <v>0</v>
      </c>
      <c r="I90" s="23"/>
      <c r="J90" s="23"/>
      <c r="K90" s="23"/>
      <c r="L90" s="23"/>
      <c r="M90" s="23"/>
      <c r="N90" s="23"/>
      <c r="O90" s="23"/>
      <c r="P90" s="23"/>
    </row>
    <row r="91" spans="1:16" ht="14.25" customHeight="1" thickBot="1" x14ac:dyDescent="0.3">
      <c r="A91" s="164" t="s">
        <v>9</v>
      </c>
      <c r="B91" s="165">
        <f>ESA2010_mar24!B94-ESA2010_feb24!B94</f>
        <v>0</v>
      </c>
      <c r="C91" s="166">
        <f>ESA2010_mar24!C94-ESA2010_feb24!C94</f>
        <v>-0.48152351055978215</v>
      </c>
      <c r="D91" s="165">
        <f>ESA2010_mar24!D94-ESA2010_feb24!D94</f>
        <v>0</v>
      </c>
      <c r="E91" s="165">
        <f>ESA2010_mar24!E94-ESA2010_feb24!E94</f>
        <v>0</v>
      </c>
      <c r="F91" s="225">
        <f>ESA2010_mar24!F94-ESA2010_feb24!F94</f>
        <v>0</v>
      </c>
      <c r="G91" s="166">
        <f>ESA2010_mar24!G94-ESA2010_feb24!G94</f>
        <v>0</v>
      </c>
      <c r="H91" s="166">
        <f>ESA2010_mar24!H94-ESA2010_feb24!H94</f>
        <v>0</v>
      </c>
      <c r="I91" s="23"/>
      <c r="J91" s="23"/>
      <c r="K91" s="23"/>
      <c r="L91" s="23"/>
      <c r="M91" s="23"/>
      <c r="N91" s="23"/>
      <c r="O91" s="23"/>
      <c r="P91" s="23"/>
    </row>
    <row r="92" spans="1:16" ht="14.25" customHeight="1" x14ac:dyDescent="0.25">
      <c r="A92" s="221"/>
      <c r="B92" s="222"/>
      <c r="C92" s="222"/>
      <c r="D92" s="222"/>
      <c r="E92" s="222"/>
      <c r="F92" s="222"/>
      <c r="G92" s="222"/>
      <c r="H92" s="222"/>
      <c r="I92" s="23"/>
      <c r="J92" s="23"/>
      <c r="K92" s="23"/>
      <c r="L92" s="23"/>
      <c r="M92" s="23"/>
      <c r="N92" s="23"/>
    </row>
    <row r="93" spans="1:16" x14ac:dyDescent="0.25">
      <c r="B93" s="229"/>
      <c r="C93" s="229"/>
      <c r="D93" s="229"/>
      <c r="E93" s="229"/>
      <c r="F93" s="229"/>
      <c r="G93" s="229"/>
      <c r="H93" s="229"/>
      <c r="I93" s="23"/>
      <c r="J93" s="23"/>
      <c r="K93" s="23"/>
      <c r="L93" s="23"/>
      <c r="M93" s="23"/>
    </row>
    <row r="94" spans="1:16" ht="13" x14ac:dyDescent="0.3">
      <c r="A94" s="223"/>
      <c r="B94" s="137"/>
      <c r="C94" s="137"/>
      <c r="D94" s="137"/>
      <c r="E94" s="137"/>
      <c r="F94" s="137"/>
      <c r="G94" s="137"/>
      <c r="H94" s="137"/>
      <c r="I94" s="22"/>
      <c r="J94" s="22"/>
      <c r="K94" s="22"/>
      <c r="L94" s="22"/>
      <c r="M94" s="22"/>
    </row>
    <row r="95" spans="1:16" x14ac:dyDescent="0.25">
      <c r="B95" s="169"/>
      <c r="C95" s="169"/>
      <c r="D95" s="169"/>
      <c r="E95" s="169"/>
      <c r="F95" s="169"/>
      <c r="G95" s="169"/>
      <c r="H95" s="169"/>
    </row>
    <row r="96" spans="1:16" x14ac:dyDescent="0.25">
      <c r="B96" s="137"/>
      <c r="C96" s="137"/>
      <c r="D96" s="137"/>
      <c r="E96" s="137"/>
      <c r="F96" s="137"/>
      <c r="G96" s="137"/>
      <c r="H96" s="137"/>
    </row>
    <row r="97" spans="2:8" x14ac:dyDescent="0.25">
      <c r="B97" s="137"/>
      <c r="C97" s="137"/>
      <c r="D97" s="137"/>
      <c r="E97" s="137"/>
      <c r="F97" s="137"/>
      <c r="G97" s="137"/>
      <c r="H97" s="137"/>
    </row>
    <row r="98" spans="2:8" x14ac:dyDescent="0.25">
      <c r="B98" s="137"/>
      <c r="C98" s="137"/>
      <c r="D98" s="137"/>
      <c r="E98" s="137"/>
      <c r="F98" s="137"/>
      <c r="G98" s="137"/>
      <c r="H98" s="137"/>
    </row>
    <row r="99" spans="2:8" x14ac:dyDescent="0.25">
      <c r="B99" s="137"/>
      <c r="C99" s="137"/>
      <c r="D99" s="137"/>
      <c r="E99" s="137"/>
      <c r="F99" s="137"/>
      <c r="G99" s="137"/>
      <c r="H99" s="137"/>
    </row>
    <row r="100" spans="2:8" x14ac:dyDescent="0.25">
      <c r="B100" s="137"/>
      <c r="C100" s="137"/>
      <c r="D100" s="137"/>
      <c r="E100" s="137"/>
      <c r="F100" s="137"/>
      <c r="G100" s="137"/>
      <c r="H100" s="137"/>
    </row>
    <row r="101" spans="2:8" x14ac:dyDescent="0.25">
      <c r="B101" s="137"/>
      <c r="C101" s="137"/>
      <c r="D101" s="137"/>
      <c r="E101" s="137"/>
      <c r="F101" s="137"/>
      <c r="G101" s="137"/>
      <c r="H101" s="137"/>
    </row>
    <row r="102" spans="2:8" x14ac:dyDescent="0.25">
      <c r="B102" s="137"/>
      <c r="C102" s="137"/>
      <c r="D102" s="137"/>
      <c r="E102" s="137"/>
      <c r="F102" s="137"/>
      <c r="G102" s="137"/>
      <c r="H102" s="137"/>
    </row>
    <row r="103" spans="2:8" x14ac:dyDescent="0.25">
      <c r="B103" s="137"/>
      <c r="C103" s="137"/>
      <c r="D103" s="137"/>
      <c r="E103" s="137"/>
      <c r="F103" s="137"/>
      <c r="G103" s="137"/>
      <c r="H103" s="137"/>
    </row>
    <row r="104" spans="2:8" x14ac:dyDescent="0.25">
      <c r="B104" s="137"/>
      <c r="C104" s="137"/>
      <c r="D104" s="137"/>
      <c r="E104" s="137"/>
      <c r="F104" s="137"/>
      <c r="G104" s="137"/>
      <c r="H104" s="137"/>
    </row>
    <row r="105" spans="2:8" x14ac:dyDescent="0.25">
      <c r="B105" s="137"/>
      <c r="C105" s="137"/>
      <c r="D105" s="137"/>
      <c r="E105" s="137"/>
      <c r="F105" s="137"/>
      <c r="G105" s="137"/>
      <c r="H105" s="137"/>
    </row>
    <row r="106" spans="2:8" x14ac:dyDescent="0.25">
      <c r="B106" s="137"/>
      <c r="C106" s="137"/>
      <c r="D106" s="137"/>
      <c r="E106" s="137"/>
      <c r="F106" s="137"/>
      <c r="G106" s="137"/>
      <c r="H106" s="137"/>
    </row>
    <row r="107" spans="2:8" x14ac:dyDescent="0.25">
      <c r="B107" s="137"/>
      <c r="C107" s="137"/>
      <c r="D107" s="137"/>
      <c r="E107" s="137"/>
      <c r="F107" s="137"/>
      <c r="G107" s="137"/>
      <c r="H107" s="137"/>
    </row>
    <row r="108" spans="2:8" x14ac:dyDescent="0.25">
      <c r="B108" s="137"/>
      <c r="C108" s="137"/>
      <c r="D108" s="137"/>
      <c r="E108" s="137"/>
      <c r="F108" s="137"/>
      <c r="G108" s="137"/>
      <c r="H108" s="137"/>
    </row>
    <row r="109" spans="2:8" x14ac:dyDescent="0.25">
      <c r="B109" s="137"/>
      <c r="C109" s="137"/>
      <c r="D109" s="137"/>
      <c r="E109" s="137"/>
      <c r="F109" s="137"/>
      <c r="G109" s="137"/>
      <c r="H109" s="137"/>
    </row>
    <row r="110" spans="2:8" x14ac:dyDescent="0.25">
      <c r="B110" s="137"/>
      <c r="C110" s="137"/>
      <c r="D110" s="137"/>
      <c r="E110" s="137"/>
      <c r="F110" s="137"/>
      <c r="G110" s="137"/>
      <c r="H110" s="137"/>
    </row>
    <row r="111" spans="2:8" x14ac:dyDescent="0.25">
      <c r="B111" s="137"/>
      <c r="C111" s="137"/>
      <c r="D111" s="137"/>
      <c r="E111" s="137"/>
      <c r="F111" s="137"/>
      <c r="G111" s="137"/>
      <c r="H111" s="137"/>
    </row>
    <row r="112" spans="2:8" x14ac:dyDescent="0.25">
      <c r="B112" s="137"/>
    </row>
    <row r="113" spans="2:2" x14ac:dyDescent="0.25">
      <c r="B113" s="137"/>
    </row>
    <row r="114" spans="2:2" x14ac:dyDescent="0.25">
      <c r="B114" s="13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5"/>
  <sheetViews>
    <sheetView showGridLines="0" topLeftCell="A57" zoomScaleNormal="100" workbookViewId="0">
      <selection activeCell="B79" sqref="B79:H94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16384" width="9.1796875" style="1"/>
  </cols>
  <sheetData>
    <row r="1" spans="1:14" ht="15.75" customHeight="1" x14ac:dyDescent="0.25">
      <c r="A1" s="4" t="s">
        <v>93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4" ht="13.5" customHeight="1" thickBot="1" x14ac:dyDescent="0.3">
      <c r="A3" s="11" t="s">
        <v>1</v>
      </c>
      <c r="B3" s="9" t="s">
        <v>2</v>
      </c>
      <c r="C3" s="349" t="s">
        <v>3</v>
      </c>
      <c r="D3" s="358" t="s">
        <v>4</v>
      </c>
      <c r="E3" s="359"/>
      <c r="F3" s="359"/>
      <c r="G3" s="359"/>
      <c r="H3" s="360"/>
    </row>
    <row r="4" spans="1:14" ht="14.25" customHeight="1" thickBot="1" x14ac:dyDescent="0.3">
      <c r="A4" s="12"/>
      <c r="B4" s="13">
        <v>2022</v>
      </c>
      <c r="C4" s="15">
        <v>2023</v>
      </c>
      <c r="D4" s="355">
        <v>2024</v>
      </c>
      <c r="E4" s="325">
        <v>2025</v>
      </c>
      <c r="F4" s="325">
        <v>2026</v>
      </c>
      <c r="G4" s="341">
        <v>2027</v>
      </c>
      <c r="H4" s="353">
        <v>2028</v>
      </c>
    </row>
    <row r="5" spans="1:14" ht="13.5" customHeight="1" x14ac:dyDescent="0.25">
      <c r="A5" s="16" t="s">
        <v>5</v>
      </c>
      <c r="B5" s="201">
        <f>B6+B12+B16</f>
        <v>8359144.9554199995</v>
      </c>
      <c r="C5" s="20">
        <f t="shared" ref="C5:H5" si="0">C6+C12+C16</f>
        <v>9288201.3506799992</v>
      </c>
      <c r="D5" s="201">
        <f t="shared" si="0"/>
        <v>9667337</v>
      </c>
      <c r="E5" s="20">
        <f t="shared" si="0"/>
        <v>10215001</v>
      </c>
      <c r="F5" s="20">
        <f t="shared" si="0"/>
        <v>10725605</v>
      </c>
      <c r="G5" s="290">
        <f t="shared" si="0"/>
        <v>11167486</v>
      </c>
      <c r="H5" s="18">
        <f t="shared" si="0"/>
        <v>11694542</v>
      </c>
      <c r="I5" s="22"/>
      <c r="J5" s="22"/>
      <c r="K5" s="22"/>
      <c r="L5" s="22"/>
      <c r="M5" s="22"/>
      <c r="N5" s="23"/>
    </row>
    <row r="6" spans="1:14" ht="13.5" customHeight="1" x14ac:dyDescent="0.25">
      <c r="A6" s="24" t="s">
        <v>6</v>
      </c>
      <c r="B6" s="175">
        <f t="shared" ref="B6:H6" si="1">B7+B8</f>
        <v>4125684.1419600002</v>
      </c>
      <c r="C6" s="28">
        <f t="shared" si="1"/>
        <v>4620146</v>
      </c>
      <c r="D6" s="175">
        <f t="shared" si="1"/>
        <v>4766438</v>
      </c>
      <c r="E6" s="28">
        <f t="shared" si="1"/>
        <v>5106883</v>
      </c>
      <c r="F6" s="28">
        <f t="shared" si="1"/>
        <v>5364283</v>
      </c>
      <c r="G6" s="55">
        <f t="shared" si="1"/>
        <v>5602562</v>
      </c>
      <c r="H6" s="26">
        <f t="shared" si="1"/>
        <v>5847976</v>
      </c>
      <c r="I6" s="22"/>
      <c r="J6" s="22"/>
      <c r="K6" s="22"/>
      <c r="L6" s="22"/>
      <c r="M6" s="22"/>
      <c r="N6" s="23"/>
    </row>
    <row r="7" spans="1:14" ht="13.5" customHeight="1" x14ac:dyDescent="0.25">
      <c r="A7" s="29" t="s">
        <v>8</v>
      </c>
      <c r="B7" s="354">
        <v>3967510.5436400003</v>
      </c>
      <c r="C7" s="34">
        <v>4436594</v>
      </c>
      <c r="D7" s="30">
        <v>4570977</v>
      </c>
      <c r="E7" s="34">
        <v>4900080</v>
      </c>
      <c r="F7" s="34">
        <v>5145997</v>
      </c>
      <c r="G7" s="33">
        <v>5376770</v>
      </c>
      <c r="H7" s="35">
        <v>5613542</v>
      </c>
      <c r="I7" s="22"/>
      <c r="J7" s="22"/>
      <c r="K7" s="22"/>
      <c r="L7" s="22"/>
      <c r="M7" s="22"/>
      <c r="N7" s="23"/>
    </row>
    <row r="8" spans="1:14" ht="13.5" customHeight="1" x14ac:dyDescent="0.25">
      <c r="A8" s="29" t="s">
        <v>9</v>
      </c>
      <c r="B8" s="354">
        <v>158173.59831999996</v>
      </c>
      <c r="C8" s="34">
        <v>183552</v>
      </c>
      <c r="D8" s="30">
        <v>195461</v>
      </c>
      <c r="E8" s="34">
        <v>206803</v>
      </c>
      <c r="F8" s="34">
        <v>218286</v>
      </c>
      <c r="G8" s="33">
        <v>225792</v>
      </c>
      <c r="H8" s="35">
        <v>234434</v>
      </c>
      <c r="I8" s="22"/>
      <c r="J8" s="22"/>
      <c r="K8" s="22"/>
      <c r="L8" s="22"/>
      <c r="M8" s="22"/>
      <c r="N8" s="23"/>
    </row>
    <row r="9" spans="1:14" ht="13.5" customHeight="1" x14ac:dyDescent="0.25">
      <c r="A9" s="36" t="s">
        <v>10</v>
      </c>
      <c r="B9" s="354">
        <v>524915.69833999989</v>
      </c>
      <c r="C9" s="34">
        <v>1097511</v>
      </c>
      <c r="D9" s="30">
        <v>1224561</v>
      </c>
      <c r="E9" s="34">
        <v>1091333</v>
      </c>
      <c r="F9" s="34">
        <v>946449</v>
      </c>
      <c r="G9" s="33">
        <v>987612</v>
      </c>
      <c r="H9" s="35">
        <v>1001113</v>
      </c>
      <c r="I9" s="22"/>
      <c r="J9" s="22"/>
      <c r="K9" s="22"/>
      <c r="L9" s="22"/>
      <c r="M9" s="22"/>
      <c r="N9" s="23"/>
    </row>
    <row r="10" spans="1:14" ht="13.5" customHeight="1" x14ac:dyDescent="0.25">
      <c r="A10" s="36" t="s">
        <v>11</v>
      </c>
      <c r="B10" s="354">
        <v>2520537.9274300002</v>
      </c>
      <c r="C10" s="34">
        <v>2465845</v>
      </c>
      <c r="D10" s="30">
        <v>2479314</v>
      </c>
      <c r="E10" s="34">
        <v>2810885</v>
      </c>
      <c r="F10" s="34">
        <v>3092484</v>
      </c>
      <c r="G10" s="33">
        <v>3230465</v>
      </c>
      <c r="H10" s="35">
        <v>3392804</v>
      </c>
      <c r="I10" s="22"/>
      <c r="J10" s="22"/>
      <c r="K10" s="22"/>
      <c r="L10" s="22"/>
      <c r="M10" s="22"/>
      <c r="N10" s="23"/>
    </row>
    <row r="11" spans="1:14" ht="13.5" customHeight="1" x14ac:dyDescent="0.25">
      <c r="A11" s="36" t="s">
        <v>12</v>
      </c>
      <c r="B11" s="354">
        <v>1080230.5161900001</v>
      </c>
      <c r="C11" s="34">
        <v>1056790</v>
      </c>
      <c r="D11" s="30">
        <v>1062563</v>
      </c>
      <c r="E11" s="34">
        <v>1204665</v>
      </c>
      <c r="F11" s="34">
        <v>1325350</v>
      </c>
      <c r="G11" s="33">
        <v>1384485</v>
      </c>
      <c r="H11" s="35">
        <v>1454059</v>
      </c>
      <c r="I11" s="22"/>
      <c r="J11" s="22"/>
      <c r="K11" s="22"/>
      <c r="L11" s="22"/>
      <c r="M11" s="22"/>
      <c r="N11" s="23"/>
    </row>
    <row r="12" spans="1:14" ht="13.5" customHeight="1" x14ac:dyDescent="0.25">
      <c r="A12" s="24" t="s">
        <v>13</v>
      </c>
      <c r="B12" s="354">
        <v>3918696.6663099998</v>
      </c>
      <c r="C12" s="34">
        <v>4236942</v>
      </c>
      <c r="D12" s="30">
        <v>4470898</v>
      </c>
      <c r="E12" s="34">
        <v>4668797</v>
      </c>
      <c r="F12" s="34">
        <v>4916176</v>
      </c>
      <c r="G12" s="33">
        <v>5061624</v>
      </c>
      <c r="H12" s="35">
        <v>5323245</v>
      </c>
      <c r="I12" s="22"/>
      <c r="J12" s="22"/>
      <c r="K12" s="22"/>
      <c r="L12" s="22"/>
      <c r="M12" s="22"/>
      <c r="N12" s="23"/>
    </row>
    <row r="13" spans="1:14" ht="13.5" customHeight="1" x14ac:dyDescent="0.25">
      <c r="A13" s="24" t="s">
        <v>10</v>
      </c>
      <c r="B13" s="354">
        <v>3918696.6663099998</v>
      </c>
      <c r="C13" s="287">
        <v>3911144</v>
      </c>
      <c r="D13" s="354">
        <v>4132975</v>
      </c>
      <c r="E13" s="34">
        <v>4668797</v>
      </c>
      <c r="F13" s="34">
        <v>4916176</v>
      </c>
      <c r="G13" s="33">
        <v>5061624</v>
      </c>
      <c r="H13" s="35">
        <v>5323245</v>
      </c>
      <c r="I13" s="22"/>
      <c r="J13" s="22"/>
      <c r="K13" s="22"/>
      <c r="L13" s="22"/>
      <c r="M13" s="22"/>
      <c r="N13" s="23"/>
    </row>
    <row r="14" spans="1:14" ht="13.5" customHeight="1" x14ac:dyDescent="0.25">
      <c r="A14" s="24" t="s">
        <v>11</v>
      </c>
      <c r="B14" s="354">
        <v>0</v>
      </c>
      <c r="C14" s="287">
        <v>228059</v>
      </c>
      <c r="D14" s="354">
        <v>236546</v>
      </c>
      <c r="E14" s="34">
        <v>0</v>
      </c>
      <c r="F14" s="34">
        <v>0</v>
      </c>
      <c r="G14" s="33">
        <v>0</v>
      </c>
      <c r="H14" s="35">
        <v>0</v>
      </c>
      <c r="I14" s="22"/>
      <c r="J14" s="22"/>
      <c r="K14" s="22"/>
      <c r="L14" s="22"/>
      <c r="M14" s="22"/>
      <c r="N14" s="23"/>
    </row>
    <row r="15" spans="1:14" ht="13.5" customHeight="1" x14ac:dyDescent="0.25">
      <c r="A15" s="24" t="s">
        <v>12</v>
      </c>
      <c r="B15" s="354">
        <v>0</v>
      </c>
      <c r="C15" s="287">
        <v>97739</v>
      </c>
      <c r="D15" s="354">
        <v>101377</v>
      </c>
      <c r="E15" s="34">
        <v>0</v>
      </c>
      <c r="F15" s="34">
        <v>0</v>
      </c>
      <c r="G15" s="33">
        <v>0</v>
      </c>
      <c r="H15" s="35">
        <v>0</v>
      </c>
      <c r="I15" s="22"/>
      <c r="J15" s="22"/>
      <c r="K15" s="22"/>
      <c r="L15" s="22"/>
      <c r="M15" s="22"/>
      <c r="N15" s="23"/>
    </row>
    <row r="16" spans="1:14" ht="13.5" customHeight="1" x14ac:dyDescent="0.25">
      <c r="A16" s="24" t="s">
        <v>15</v>
      </c>
      <c r="B16" s="175">
        <v>314764.14714999998</v>
      </c>
      <c r="C16" s="40">
        <v>431113.35068000003</v>
      </c>
      <c r="D16" s="177">
        <v>430001</v>
      </c>
      <c r="E16" s="28">
        <v>439321</v>
      </c>
      <c r="F16" s="28">
        <v>445146</v>
      </c>
      <c r="G16" s="55">
        <v>503300</v>
      </c>
      <c r="H16" s="26">
        <v>523321</v>
      </c>
      <c r="I16" s="22"/>
      <c r="J16" s="22"/>
      <c r="K16" s="22"/>
      <c r="L16" s="22"/>
      <c r="M16" s="22"/>
      <c r="N16" s="23"/>
    </row>
    <row r="17" spans="1:14" ht="13.5" customHeight="1" x14ac:dyDescent="0.25">
      <c r="A17" s="41" t="s">
        <v>16</v>
      </c>
      <c r="B17" s="176">
        <f t="shared" ref="B17:H17" si="2">B18+B19</f>
        <v>10971856.990050003</v>
      </c>
      <c r="C17" s="45">
        <f t="shared" si="2"/>
        <v>12142076</v>
      </c>
      <c r="D17" s="176">
        <f t="shared" si="2"/>
        <v>12875741</v>
      </c>
      <c r="E17" s="45">
        <f t="shared" si="2"/>
        <v>13223755</v>
      </c>
      <c r="F17" s="45">
        <f t="shared" si="2"/>
        <v>13503585</v>
      </c>
      <c r="G17" s="291">
        <f t="shared" si="2"/>
        <v>13557225</v>
      </c>
      <c r="H17" s="43">
        <f t="shared" si="2"/>
        <v>14004742</v>
      </c>
      <c r="I17" s="22"/>
      <c r="J17" s="22"/>
      <c r="K17" s="22"/>
      <c r="L17" s="22"/>
      <c r="M17" s="22"/>
      <c r="N17" s="23"/>
    </row>
    <row r="18" spans="1:14" ht="13.5" customHeight="1" x14ac:dyDescent="0.25">
      <c r="A18" s="24" t="s">
        <v>17</v>
      </c>
      <c r="B18" s="177">
        <v>8440843.1460500024</v>
      </c>
      <c r="C18" s="28">
        <v>9541567</v>
      </c>
      <c r="D18" s="177">
        <v>10112816</v>
      </c>
      <c r="E18" s="40">
        <v>10351565</v>
      </c>
      <c r="F18" s="28">
        <v>10611210</v>
      </c>
      <c r="G18" s="55">
        <v>10643817</v>
      </c>
      <c r="H18" s="26">
        <v>11059898</v>
      </c>
      <c r="I18" s="22"/>
      <c r="J18" s="22"/>
      <c r="K18" s="22"/>
      <c r="L18" s="22"/>
      <c r="M18" s="22"/>
      <c r="N18" s="23"/>
    </row>
    <row r="19" spans="1:14" ht="13.5" customHeight="1" x14ac:dyDescent="0.25">
      <c r="A19" s="24" t="s">
        <v>18</v>
      </c>
      <c r="B19" s="175">
        <f t="shared" ref="B19:G19" si="3">SUM(B20:B27)</f>
        <v>2531013.8439999996</v>
      </c>
      <c r="C19" s="28">
        <f t="shared" si="3"/>
        <v>2600509</v>
      </c>
      <c r="D19" s="30">
        <f t="shared" si="3"/>
        <v>2762925</v>
      </c>
      <c r="E19" s="33">
        <f t="shared" si="3"/>
        <v>2872190</v>
      </c>
      <c r="F19" s="28">
        <f t="shared" si="3"/>
        <v>2892375</v>
      </c>
      <c r="G19" s="55">
        <f t="shared" si="3"/>
        <v>2913408</v>
      </c>
      <c r="H19" s="26">
        <f t="shared" ref="H19" si="4">SUM(H20:H27)</f>
        <v>2944844</v>
      </c>
      <c r="I19" s="22"/>
      <c r="J19" s="22"/>
      <c r="K19" s="22"/>
      <c r="L19" s="22"/>
      <c r="M19" s="22"/>
      <c r="N19" s="23"/>
    </row>
    <row r="20" spans="1:14" ht="13.5" customHeight="1" x14ac:dyDescent="0.25">
      <c r="A20" s="29" t="s">
        <v>19</v>
      </c>
      <c r="B20" s="177">
        <v>1294143.4468799999</v>
      </c>
      <c r="C20" s="28">
        <v>1315111</v>
      </c>
      <c r="D20" s="177">
        <v>1347894</v>
      </c>
      <c r="E20" s="40">
        <v>1382679</v>
      </c>
      <c r="F20" s="28">
        <v>1409468</v>
      </c>
      <c r="G20" s="55">
        <v>1429978</v>
      </c>
      <c r="H20" s="26">
        <v>1452906</v>
      </c>
      <c r="I20" s="22"/>
      <c r="J20" s="22"/>
      <c r="K20" s="22"/>
      <c r="L20" s="22"/>
      <c r="M20" s="22"/>
      <c r="N20" s="23"/>
    </row>
    <row r="21" spans="1:14" ht="13.5" customHeight="1" x14ac:dyDescent="0.25">
      <c r="A21" s="29" t="s">
        <v>20</v>
      </c>
      <c r="B21" s="177">
        <v>237907.41753999997</v>
      </c>
      <c r="C21" s="28">
        <v>256063</v>
      </c>
      <c r="D21" s="177">
        <v>286964</v>
      </c>
      <c r="E21" s="40">
        <v>312562</v>
      </c>
      <c r="F21" s="28">
        <v>311544</v>
      </c>
      <c r="G21" s="55">
        <v>310755</v>
      </c>
      <c r="H21" s="26">
        <v>311499</v>
      </c>
      <c r="I21" s="22"/>
      <c r="J21" s="22"/>
      <c r="K21" s="22"/>
      <c r="L21" s="22"/>
      <c r="M21" s="22"/>
      <c r="N21" s="23"/>
    </row>
    <row r="22" spans="1:14" ht="13.5" customHeight="1" x14ac:dyDescent="0.25">
      <c r="A22" s="29" t="s">
        <v>21</v>
      </c>
      <c r="B22" s="177">
        <v>56343.800469999995</v>
      </c>
      <c r="C22" s="28">
        <v>52998</v>
      </c>
      <c r="D22" s="177">
        <v>54586</v>
      </c>
      <c r="E22" s="40">
        <v>54599</v>
      </c>
      <c r="F22" s="28">
        <v>54274</v>
      </c>
      <c r="G22" s="55">
        <v>53978</v>
      </c>
      <c r="H22" s="26">
        <v>54049</v>
      </c>
      <c r="I22" s="22"/>
      <c r="J22" s="22"/>
      <c r="K22" s="22"/>
      <c r="L22" s="22"/>
      <c r="M22" s="22"/>
      <c r="N22" s="23"/>
    </row>
    <row r="23" spans="1:14" ht="13.5" customHeight="1" x14ac:dyDescent="0.25">
      <c r="A23" s="29" t="s">
        <v>22</v>
      </c>
      <c r="B23" s="177">
        <v>5219.6114199999993</v>
      </c>
      <c r="C23" s="28">
        <v>5087</v>
      </c>
      <c r="D23" s="177">
        <v>5226</v>
      </c>
      <c r="E23" s="40">
        <v>5213</v>
      </c>
      <c r="F23" s="28">
        <v>5168</v>
      </c>
      <c r="G23" s="55">
        <v>5127</v>
      </c>
      <c r="H23" s="26">
        <v>5121</v>
      </c>
      <c r="I23" s="22"/>
      <c r="J23" s="22"/>
      <c r="K23" s="22"/>
      <c r="L23" s="22"/>
      <c r="M23" s="22"/>
      <c r="N23" s="23"/>
    </row>
    <row r="24" spans="1:14" ht="13.5" customHeight="1" x14ac:dyDescent="0.25">
      <c r="A24" s="29" t="s">
        <v>23</v>
      </c>
      <c r="B24" s="177">
        <v>901197.60029999982</v>
      </c>
      <c r="C24" s="28">
        <v>936679</v>
      </c>
      <c r="D24" s="177">
        <v>1032619</v>
      </c>
      <c r="E24" s="40">
        <v>1080989</v>
      </c>
      <c r="F24" s="28">
        <v>1075475</v>
      </c>
      <c r="G24" s="55">
        <v>1076802</v>
      </c>
      <c r="H24" s="26">
        <v>1083923</v>
      </c>
      <c r="I24" s="22"/>
      <c r="J24" s="22"/>
      <c r="K24" s="22"/>
      <c r="L24" s="22"/>
      <c r="M24" s="22"/>
      <c r="N24" s="23"/>
    </row>
    <row r="25" spans="1:14" ht="13.5" customHeight="1" x14ac:dyDescent="0.25">
      <c r="A25" s="29" t="s">
        <v>24</v>
      </c>
      <c r="B25" s="177">
        <v>11597.070300000001</v>
      </c>
      <c r="C25" s="28">
        <v>13163</v>
      </c>
      <c r="D25" s="177">
        <v>13557</v>
      </c>
      <c r="E25" s="40">
        <v>13740</v>
      </c>
      <c r="F25" s="28">
        <v>13838</v>
      </c>
      <c r="G25" s="55">
        <v>13945</v>
      </c>
      <c r="H25" s="26">
        <v>14147</v>
      </c>
      <c r="I25" s="22"/>
      <c r="J25" s="22"/>
      <c r="K25" s="22"/>
      <c r="L25" s="22"/>
      <c r="M25" s="22"/>
      <c r="N25" s="23"/>
    </row>
    <row r="26" spans="1:14" ht="13.5" customHeight="1" x14ac:dyDescent="0.25">
      <c r="A26" s="29" t="s">
        <v>25</v>
      </c>
      <c r="B26" s="177">
        <v>24343.003249999998</v>
      </c>
      <c r="C26" s="28">
        <v>21207</v>
      </c>
      <c r="D26" s="177">
        <v>21902</v>
      </c>
      <c r="E26" s="40">
        <v>22255</v>
      </c>
      <c r="F26" s="28">
        <v>22475</v>
      </c>
      <c r="G26" s="55">
        <v>22708</v>
      </c>
      <c r="H26" s="26">
        <v>23099</v>
      </c>
      <c r="I26" s="22"/>
      <c r="J26" s="22"/>
      <c r="K26" s="22"/>
      <c r="L26" s="22"/>
      <c r="M26" s="22"/>
      <c r="N26" s="23"/>
    </row>
    <row r="27" spans="1:14" ht="13.5" customHeight="1" x14ac:dyDescent="0.25">
      <c r="A27" s="29" t="s">
        <v>26</v>
      </c>
      <c r="B27" s="177">
        <v>261.89383999999995</v>
      </c>
      <c r="C27" s="28">
        <v>201</v>
      </c>
      <c r="D27" s="177">
        <v>177</v>
      </c>
      <c r="E27" s="40">
        <v>153</v>
      </c>
      <c r="F27" s="28">
        <v>133</v>
      </c>
      <c r="G27" s="55">
        <v>115</v>
      </c>
      <c r="H27" s="26">
        <v>100</v>
      </c>
      <c r="I27" s="22"/>
      <c r="J27" s="22"/>
      <c r="K27" s="22"/>
      <c r="L27" s="22"/>
      <c r="M27" s="22"/>
      <c r="N27" s="23"/>
    </row>
    <row r="28" spans="1:14" ht="13.5" customHeight="1" x14ac:dyDescent="0.25">
      <c r="A28" s="41" t="s">
        <v>27</v>
      </c>
      <c r="B28" s="176">
        <f t="shared" ref="B28:H28" si="5">SUM(B29:B32)</f>
        <v>39847.674830000004</v>
      </c>
      <c r="C28" s="45">
        <f t="shared" si="5"/>
        <v>37916.56712</v>
      </c>
      <c r="D28" s="176">
        <f t="shared" si="5"/>
        <v>38974</v>
      </c>
      <c r="E28" s="45">
        <f t="shared" si="5"/>
        <v>42029</v>
      </c>
      <c r="F28" s="45">
        <f t="shared" si="5"/>
        <v>44831</v>
      </c>
      <c r="G28" s="291">
        <f t="shared" si="5"/>
        <v>47628</v>
      </c>
      <c r="H28" s="43">
        <f t="shared" si="5"/>
        <v>50483</v>
      </c>
      <c r="I28" s="22"/>
      <c r="J28" s="22"/>
      <c r="K28" s="22"/>
      <c r="L28" s="22"/>
      <c r="M28" s="22"/>
      <c r="N28" s="23"/>
    </row>
    <row r="29" spans="1:14" ht="13.5" customHeight="1" x14ac:dyDescent="0.25">
      <c r="A29" s="24" t="s">
        <v>28</v>
      </c>
      <c r="B29" s="177">
        <v>21.53632</v>
      </c>
      <c r="C29" s="28">
        <v>12.173109999999999</v>
      </c>
      <c r="D29" s="177">
        <v>0</v>
      </c>
      <c r="E29" s="40">
        <v>0</v>
      </c>
      <c r="F29" s="28">
        <v>0</v>
      </c>
      <c r="G29" s="55">
        <v>0</v>
      </c>
      <c r="H29" s="26">
        <v>0</v>
      </c>
      <c r="I29" s="22"/>
      <c r="J29" s="22"/>
      <c r="K29" s="22"/>
      <c r="L29" s="22"/>
      <c r="M29" s="22"/>
      <c r="N29" s="23"/>
    </row>
    <row r="30" spans="1:14" ht="13.5" customHeight="1" x14ac:dyDescent="0.25">
      <c r="A30" s="24" t="s">
        <v>29</v>
      </c>
      <c r="B30" s="177">
        <v>7.4841899999999999</v>
      </c>
      <c r="C30" s="28">
        <v>0.29043000000000002</v>
      </c>
      <c r="D30" s="177">
        <v>0</v>
      </c>
      <c r="E30" s="40">
        <v>0</v>
      </c>
      <c r="F30" s="28">
        <v>0</v>
      </c>
      <c r="G30" s="55">
        <v>0</v>
      </c>
      <c r="H30" s="26">
        <v>0</v>
      </c>
      <c r="I30" s="22"/>
      <c r="J30" s="22"/>
      <c r="K30" s="22"/>
      <c r="L30" s="22"/>
      <c r="M30" s="22"/>
      <c r="N30" s="23"/>
    </row>
    <row r="31" spans="1:14" ht="13.5" customHeight="1" x14ac:dyDescent="0.25">
      <c r="A31" s="24" t="s">
        <v>30</v>
      </c>
      <c r="B31" s="177">
        <v>39818.654320000001</v>
      </c>
      <c r="C31" s="28">
        <v>37904.103580000003</v>
      </c>
      <c r="D31" s="177">
        <v>38974</v>
      </c>
      <c r="E31" s="40">
        <v>42029</v>
      </c>
      <c r="F31" s="28">
        <v>44831</v>
      </c>
      <c r="G31" s="55">
        <v>47628</v>
      </c>
      <c r="H31" s="26">
        <v>50483</v>
      </c>
      <c r="I31" s="22"/>
      <c r="J31" s="22"/>
      <c r="K31" s="22"/>
      <c r="L31" s="22"/>
      <c r="M31" s="22"/>
      <c r="N31" s="23"/>
    </row>
    <row r="32" spans="1:14" ht="13.5" customHeight="1" x14ac:dyDescent="0.25">
      <c r="A32" s="24" t="s">
        <v>31</v>
      </c>
      <c r="B32" s="177">
        <v>0</v>
      </c>
      <c r="C32" s="28">
        <v>0</v>
      </c>
      <c r="D32" s="177">
        <v>0</v>
      </c>
      <c r="E32" s="40">
        <v>0</v>
      </c>
      <c r="F32" s="28">
        <v>0</v>
      </c>
      <c r="G32" s="55">
        <v>0</v>
      </c>
      <c r="H32" s="26">
        <v>0</v>
      </c>
      <c r="I32" s="22"/>
      <c r="J32" s="22"/>
      <c r="K32" s="22"/>
      <c r="L32" s="22"/>
      <c r="M32" s="22"/>
      <c r="N32" s="23"/>
    </row>
    <row r="33" spans="1:14" ht="13.5" customHeight="1" x14ac:dyDescent="0.25">
      <c r="A33" s="41" t="s">
        <v>32</v>
      </c>
      <c r="B33" s="176">
        <f t="shared" ref="B33:H33" si="6">SUM(B34:B36)</f>
        <v>714845.81651000003</v>
      </c>
      <c r="C33" s="45">
        <f t="shared" si="6"/>
        <v>790498</v>
      </c>
      <c r="D33" s="176">
        <f t="shared" si="6"/>
        <v>978138</v>
      </c>
      <c r="E33" s="45">
        <f t="shared" si="6"/>
        <v>1002005</v>
      </c>
      <c r="F33" s="45">
        <f t="shared" si="6"/>
        <v>1033348</v>
      </c>
      <c r="G33" s="291">
        <f t="shared" si="6"/>
        <v>1058121</v>
      </c>
      <c r="H33" s="43">
        <f t="shared" si="6"/>
        <v>1080447</v>
      </c>
      <c r="I33" s="22"/>
      <c r="J33" s="22"/>
      <c r="K33" s="22"/>
      <c r="L33" s="22"/>
      <c r="M33" s="22"/>
      <c r="N33" s="23"/>
    </row>
    <row r="34" spans="1:14" ht="13.5" customHeight="1" x14ac:dyDescent="0.25">
      <c r="A34" s="24" t="s">
        <v>33</v>
      </c>
      <c r="B34" s="177">
        <v>456735.76896000002</v>
      </c>
      <c r="C34" s="28">
        <v>495461</v>
      </c>
      <c r="D34" s="177">
        <v>628818</v>
      </c>
      <c r="E34" s="40">
        <v>639529</v>
      </c>
      <c r="F34" s="28">
        <v>659477</v>
      </c>
      <c r="G34" s="55">
        <v>673671</v>
      </c>
      <c r="H34" s="26">
        <v>684358</v>
      </c>
      <c r="I34" s="22"/>
      <c r="J34" s="22"/>
      <c r="K34" s="22"/>
      <c r="L34" s="22"/>
      <c r="M34" s="22"/>
      <c r="N34" s="23"/>
    </row>
    <row r="35" spans="1:14" ht="13.5" customHeight="1" x14ac:dyDescent="0.25">
      <c r="A35" s="24" t="s">
        <v>34</v>
      </c>
      <c r="B35" s="177">
        <v>258110.04755000002</v>
      </c>
      <c r="C35" s="28">
        <v>295037</v>
      </c>
      <c r="D35" s="177">
        <v>349320</v>
      </c>
      <c r="E35" s="40">
        <v>362476</v>
      </c>
      <c r="F35" s="28">
        <v>373871</v>
      </c>
      <c r="G35" s="55">
        <v>384450</v>
      </c>
      <c r="H35" s="26">
        <v>396089</v>
      </c>
      <c r="I35" s="22"/>
      <c r="J35" s="22"/>
      <c r="K35" s="22"/>
      <c r="L35" s="22"/>
      <c r="M35" s="22"/>
      <c r="N35" s="23"/>
    </row>
    <row r="36" spans="1:14" ht="13.5" customHeight="1" x14ac:dyDescent="0.25">
      <c r="A36" s="24" t="s">
        <v>35</v>
      </c>
      <c r="B36" s="177">
        <v>0</v>
      </c>
      <c r="C36" s="28">
        <v>0</v>
      </c>
      <c r="D36" s="177">
        <v>0</v>
      </c>
      <c r="E36" s="40">
        <v>0</v>
      </c>
      <c r="F36" s="28">
        <v>0</v>
      </c>
      <c r="G36" s="55">
        <v>0</v>
      </c>
      <c r="H36" s="26">
        <v>0</v>
      </c>
      <c r="I36" s="22"/>
      <c r="J36" s="22"/>
      <c r="K36" s="22"/>
      <c r="L36" s="22"/>
      <c r="M36" s="22"/>
      <c r="N36" s="23"/>
    </row>
    <row r="37" spans="1:14" ht="13.5" customHeight="1" x14ac:dyDescent="0.25">
      <c r="A37" s="41" t="s">
        <v>36</v>
      </c>
      <c r="B37" s="176">
        <f t="shared" ref="B37:H37" si="7">SUM(B38:B45,B48:B51)</f>
        <v>977753.24118999997</v>
      </c>
      <c r="C37" s="45">
        <f t="shared" si="7"/>
        <v>825447.48300000001</v>
      </c>
      <c r="D37" s="176">
        <f t="shared" si="7"/>
        <v>1059501</v>
      </c>
      <c r="E37" s="45">
        <f t="shared" si="7"/>
        <v>762906</v>
      </c>
      <c r="F37" s="45">
        <f t="shared" si="7"/>
        <v>722484</v>
      </c>
      <c r="G37" s="291">
        <f t="shared" si="7"/>
        <v>671815</v>
      </c>
      <c r="H37" s="43">
        <f t="shared" si="7"/>
        <v>526161</v>
      </c>
      <c r="I37" s="22"/>
      <c r="J37" s="22"/>
      <c r="K37" s="22"/>
      <c r="L37" s="22"/>
      <c r="M37" s="22"/>
      <c r="N37" s="23"/>
    </row>
    <row r="38" spans="1:14" ht="13.5" customHeight="1" x14ac:dyDescent="0.25">
      <c r="A38" s="53" t="s">
        <v>38</v>
      </c>
      <c r="B38" s="177">
        <v>0</v>
      </c>
      <c r="C38" s="28">
        <v>0</v>
      </c>
      <c r="D38" s="177">
        <v>0</v>
      </c>
      <c r="E38" s="40">
        <v>0</v>
      </c>
      <c r="F38" s="28">
        <v>0</v>
      </c>
      <c r="G38" s="55">
        <v>0</v>
      </c>
      <c r="H38" s="26">
        <v>0</v>
      </c>
      <c r="I38" s="22"/>
      <c r="J38" s="22"/>
      <c r="K38" s="22"/>
      <c r="L38" s="22"/>
      <c r="M38" s="22"/>
      <c r="N38" s="23"/>
    </row>
    <row r="39" spans="1:14" ht="13.5" customHeight="1" x14ac:dyDescent="0.25">
      <c r="A39" s="24" t="s">
        <v>39</v>
      </c>
      <c r="B39" s="177">
        <v>133682.80103999999</v>
      </c>
      <c r="C39" s="28">
        <v>136762</v>
      </c>
      <c r="D39" s="177">
        <v>139822</v>
      </c>
      <c r="E39" s="40">
        <v>143917</v>
      </c>
      <c r="F39" s="28">
        <v>147003</v>
      </c>
      <c r="G39" s="55">
        <v>149295</v>
      </c>
      <c r="H39" s="26">
        <v>151910</v>
      </c>
      <c r="I39" s="22"/>
      <c r="J39" s="22"/>
      <c r="K39" s="22"/>
      <c r="L39" s="22"/>
      <c r="M39" s="22"/>
      <c r="N39" s="23"/>
    </row>
    <row r="40" spans="1:14" ht="13.5" customHeight="1" x14ac:dyDescent="0.25">
      <c r="A40" s="53" t="s">
        <v>40</v>
      </c>
      <c r="B40" s="177">
        <v>0</v>
      </c>
      <c r="C40" s="28">
        <v>0</v>
      </c>
      <c r="D40" s="177">
        <v>0</v>
      </c>
      <c r="E40" s="40">
        <v>0</v>
      </c>
      <c r="F40" s="28">
        <v>0</v>
      </c>
      <c r="G40" s="55">
        <v>0</v>
      </c>
      <c r="H40" s="26">
        <v>0</v>
      </c>
      <c r="I40" s="22"/>
      <c r="J40" s="22"/>
      <c r="K40" s="22"/>
      <c r="L40" s="22"/>
      <c r="M40" s="22"/>
      <c r="N40" s="23"/>
    </row>
    <row r="41" spans="1:14" ht="13.5" customHeight="1" x14ac:dyDescent="0.25">
      <c r="A41" s="53" t="s">
        <v>41</v>
      </c>
      <c r="B41" s="177">
        <v>93458.933479999905</v>
      </c>
      <c r="C41" s="28">
        <v>83275</v>
      </c>
      <c r="D41" s="177">
        <v>511648</v>
      </c>
      <c r="E41" s="40">
        <v>446060</v>
      </c>
      <c r="F41" s="28">
        <v>393916</v>
      </c>
      <c r="G41" s="55">
        <v>333981</v>
      </c>
      <c r="H41" s="26">
        <v>177710</v>
      </c>
      <c r="I41" s="22"/>
      <c r="J41" s="22"/>
      <c r="K41" s="22"/>
      <c r="L41" s="22"/>
      <c r="M41" s="22"/>
      <c r="N41" s="23"/>
    </row>
    <row r="42" spans="1:14" ht="13.5" customHeight="1" x14ac:dyDescent="0.25">
      <c r="A42" s="53" t="s">
        <v>88</v>
      </c>
      <c r="B42" s="177">
        <v>519677.12297999999</v>
      </c>
      <c r="C42" s="28">
        <v>354113</v>
      </c>
      <c r="D42" s="177">
        <v>227600</v>
      </c>
      <c r="E42" s="40">
        <v>0</v>
      </c>
      <c r="F42" s="28">
        <v>0</v>
      </c>
      <c r="G42" s="55">
        <v>0</v>
      </c>
      <c r="H42" s="26">
        <v>0</v>
      </c>
      <c r="I42" s="22"/>
      <c r="J42" s="22"/>
      <c r="K42" s="22"/>
      <c r="L42" s="22"/>
      <c r="M42" s="22"/>
      <c r="N42" s="23"/>
    </row>
    <row r="43" spans="1:14" ht="13.5" customHeight="1" x14ac:dyDescent="0.25">
      <c r="A43" s="53" t="s">
        <v>89</v>
      </c>
      <c r="B43" s="177">
        <v>0</v>
      </c>
      <c r="C43" s="28">
        <v>37624</v>
      </c>
      <c r="D43" s="177">
        <v>2003</v>
      </c>
      <c r="E43" s="40">
        <v>0</v>
      </c>
      <c r="F43" s="28">
        <v>0</v>
      </c>
      <c r="G43" s="55">
        <v>0</v>
      </c>
      <c r="H43" s="26">
        <v>0</v>
      </c>
      <c r="I43" s="22"/>
      <c r="J43" s="22"/>
      <c r="K43" s="22"/>
      <c r="L43" s="22"/>
      <c r="M43" s="22"/>
      <c r="N43" s="23"/>
    </row>
    <row r="44" spans="1:14" ht="13.5" customHeight="1" x14ac:dyDescent="0.25">
      <c r="A44" s="53" t="s">
        <v>42</v>
      </c>
      <c r="B44" s="177">
        <v>74305.482000000004</v>
      </c>
      <c r="C44" s="28">
        <v>44590</v>
      </c>
      <c r="D44" s="177">
        <v>0</v>
      </c>
      <c r="E44" s="40">
        <v>0</v>
      </c>
      <c r="F44" s="28">
        <v>0</v>
      </c>
      <c r="G44" s="55">
        <v>0</v>
      </c>
      <c r="H44" s="26">
        <v>0</v>
      </c>
      <c r="I44" s="22"/>
      <c r="J44" s="22"/>
      <c r="K44" s="22"/>
      <c r="L44" s="22"/>
      <c r="M44" s="22"/>
      <c r="N44" s="23"/>
    </row>
    <row r="45" spans="1:14" ht="13.5" customHeight="1" x14ac:dyDescent="0.25">
      <c r="A45" s="53" t="s">
        <v>43</v>
      </c>
      <c r="B45" s="177">
        <v>303.34433000000001</v>
      </c>
      <c r="C45" s="28">
        <v>328</v>
      </c>
      <c r="D45" s="177">
        <v>328</v>
      </c>
      <c r="E45" s="40">
        <v>328</v>
      </c>
      <c r="F45" s="28">
        <v>328</v>
      </c>
      <c r="G45" s="55">
        <v>328</v>
      </c>
      <c r="H45" s="26">
        <v>328</v>
      </c>
      <c r="I45" s="22"/>
      <c r="J45" s="22"/>
      <c r="K45" s="22"/>
      <c r="L45" s="22"/>
      <c r="M45" s="22"/>
      <c r="N45" s="23"/>
    </row>
    <row r="46" spans="1:14" ht="13.5" customHeight="1" x14ac:dyDescent="0.25">
      <c r="A46" s="56" t="s">
        <v>10</v>
      </c>
      <c r="B46" s="177">
        <v>82.45478</v>
      </c>
      <c r="C46" s="28">
        <v>82</v>
      </c>
      <c r="D46" s="177">
        <v>82</v>
      </c>
      <c r="E46" s="40">
        <v>82</v>
      </c>
      <c r="F46" s="28">
        <v>82</v>
      </c>
      <c r="G46" s="55">
        <v>82</v>
      </c>
      <c r="H46" s="26">
        <v>82</v>
      </c>
      <c r="I46" s="22"/>
      <c r="J46" s="22"/>
      <c r="K46" s="22"/>
      <c r="L46" s="22"/>
      <c r="M46" s="22"/>
      <c r="N46" s="23"/>
    </row>
    <row r="47" spans="1:14" ht="13.5" customHeight="1" x14ac:dyDescent="0.25">
      <c r="A47" s="56" t="s">
        <v>11</v>
      </c>
      <c r="B47" s="177">
        <v>220.88954999999999</v>
      </c>
      <c r="C47" s="28">
        <v>246</v>
      </c>
      <c r="D47" s="177">
        <v>246</v>
      </c>
      <c r="E47" s="40">
        <v>246</v>
      </c>
      <c r="F47" s="28">
        <v>246</v>
      </c>
      <c r="G47" s="55">
        <v>246</v>
      </c>
      <c r="H47" s="26">
        <v>246</v>
      </c>
      <c r="I47" s="22"/>
      <c r="J47" s="22"/>
      <c r="K47" s="22"/>
      <c r="L47" s="22"/>
      <c r="M47" s="22"/>
      <c r="N47" s="23"/>
    </row>
    <row r="48" spans="1:14" ht="13.5" customHeight="1" x14ac:dyDescent="0.25">
      <c r="A48" s="53" t="s">
        <v>44</v>
      </c>
      <c r="B48" s="177">
        <v>1619.40786</v>
      </c>
      <c r="C48" s="28">
        <v>1716.4829999999999</v>
      </c>
      <c r="D48" s="177">
        <v>1000</v>
      </c>
      <c r="E48" s="40">
        <v>1000</v>
      </c>
      <c r="F48" s="28">
        <v>1000</v>
      </c>
      <c r="G48" s="55">
        <v>1000</v>
      </c>
      <c r="H48" s="26">
        <v>1000</v>
      </c>
      <c r="I48" s="22"/>
      <c r="J48" s="22"/>
      <c r="K48" s="22"/>
      <c r="L48" s="22"/>
      <c r="M48" s="22"/>
      <c r="N48" s="23"/>
    </row>
    <row r="49" spans="1:14" ht="13.5" customHeight="1" x14ac:dyDescent="0.25">
      <c r="A49" s="53" t="s">
        <v>45</v>
      </c>
      <c r="B49" s="177">
        <v>30419.05041</v>
      </c>
      <c r="C49" s="28">
        <v>29607</v>
      </c>
      <c r="D49" s="177">
        <v>30433</v>
      </c>
      <c r="E49" s="40">
        <v>16228</v>
      </c>
      <c r="F49" s="28">
        <v>16708</v>
      </c>
      <c r="G49" s="55">
        <v>17203</v>
      </c>
      <c r="H49" s="26">
        <v>17746</v>
      </c>
      <c r="I49" s="22"/>
      <c r="J49" s="22"/>
      <c r="K49" s="22"/>
      <c r="L49" s="22"/>
      <c r="M49" s="22"/>
      <c r="N49" s="23"/>
    </row>
    <row r="50" spans="1:14" ht="13.5" customHeight="1" x14ac:dyDescent="0.25">
      <c r="A50" s="53" t="s">
        <v>46</v>
      </c>
      <c r="B50" s="177">
        <v>9.0853400000000022</v>
      </c>
      <c r="C50" s="28">
        <v>7</v>
      </c>
      <c r="D50" s="177">
        <v>0</v>
      </c>
      <c r="E50" s="40">
        <v>0</v>
      </c>
      <c r="F50" s="28">
        <v>0</v>
      </c>
      <c r="G50" s="55">
        <v>0</v>
      </c>
      <c r="H50" s="26">
        <v>0</v>
      </c>
      <c r="I50" s="22"/>
      <c r="J50" s="22"/>
      <c r="K50" s="22"/>
      <c r="L50" s="22"/>
      <c r="M50" s="22"/>
      <c r="N50" s="23"/>
    </row>
    <row r="51" spans="1:14" ht="13.5" customHeight="1" x14ac:dyDescent="0.25">
      <c r="A51" s="24" t="s">
        <v>47</v>
      </c>
      <c r="B51" s="175">
        <v>124278.01375</v>
      </c>
      <c r="C51" s="28">
        <v>137425</v>
      </c>
      <c r="D51" s="175">
        <v>146667</v>
      </c>
      <c r="E51" s="28">
        <v>155373</v>
      </c>
      <c r="F51" s="28">
        <v>163529</v>
      </c>
      <c r="G51" s="55">
        <v>170008</v>
      </c>
      <c r="H51" s="26">
        <v>177467</v>
      </c>
      <c r="I51" s="22"/>
      <c r="J51" s="22"/>
      <c r="K51" s="22"/>
      <c r="L51" s="22"/>
      <c r="M51" s="22"/>
      <c r="N51" s="23"/>
    </row>
    <row r="52" spans="1:14" ht="13.5" customHeight="1" x14ac:dyDescent="0.25">
      <c r="A52" s="36" t="s">
        <v>10</v>
      </c>
      <c r="B52" s="175">
        <v>90534.548049999998</v>
      </c>
      <c r="C52" s="28">
        <v>102834</v>
      </c>
      <c r="D52" s="175">
        <v>110120</v>
      </c>
      <c r="E52" s="28">
        <v>116727</v>
      </c>
      <c r="F52" s="28">
        <v>122920</v>
      </c>
      <c r="G52" s="55">
        <v>127537</v>
      </c>
      <c r="H52" s="26">
        <v>132985</v>
      </c>
      <c r="I52" s="22"/>
      <c r="J52" s="22"/>
      <c r="K52" s="22"/>
      <c r="L52" s="22"/>
      <c r="M52" s="22"/>
      <c r="N52" s="23"/>
    </row>
    <row r="53" spans="1:14" ht="14.25" customHeight="1" x14ac:dyDescent="0.25">
      <c r="A53" s="36" t="s">
        <v>11</v>
      </c>
      <c r="B53" s="175">
        <v>526.25009</v>
      </c>
      <c r="C53" s="28">
        <v>0</v>
      </c>
      <c r="D53" s="175">
        <v>0</v>
      </c>
      <c r="E53" s="28">
        <v>0</v>
      </c>
      <c r="F53" s="28">
        <v>0</v>
      </c>
      <c r="G53" s="55">
        <v>0</v>
      </c>
      <c r="H53" s="26">
        <v>0</v>
      </c>
      <c r="I53" s="22"/>
      <c r="J53" s="22"/>
      <c r="K53" s="22"/>
      <c r="L53" s="22"/>
      <c r="M53" s="22"/>
      <c r="N53" s="23"/>
    </row>
    <row r="54" spans="1:14" ht="14.25" customHeight="1" x14ac:dyDescent="0.25">
      <c r="A54" s="58" t="s">
        <v>12</v>
      </c>
      <c r="B54" s="175">
        <v>0</v>
      </c>
      <c r="C54" s="28">
        <v>0</v>
      </c>
      <c r="D54" s="175">
        <v>0</v>
      </c>
      <c r="E54" s="28">
        <v>0</v>
      </c>
      <c r="F54" s="28">
        <v>0</v>
      </c>
      <c r="G54" s="55">
        <v>0</v>
      </c>
      <c r="H54" s="26">
        <v>0</v>
      </c>
      <c r="I54" s="22"/>
      <c r="J54" s="22"/>
      <c r="K54" s="22"/>
      <c r="L54" s="22"/>
      <c r="M54" s="22"/>
      <c r="N54" s="23"/>
    </row>
    <row r="55" spans="1:14" ht="14.25" customHeight="1" x14ac:dyDescent="0.25">
      <c r="A55" s="36" t="s">
        <v>49</v>
      </c>
      <c r="B55" s="175">
        <v>33217.215609999999</v>
      </c>
      <c r="C55" s="28">
        <v>34591</v>
      </c>
      <c r="D55" s="175">
        <v>36547</v>
      </c>
      <c r="E55" s="28">
        <v>38646</v>
      </c>
      <c r="F55" s="28">
        <v>40609</v>
      </c>
      <c r="G55" s="55">
        <v>42471</v>
      </c>
      <c r="H55" s="26">
        <v>44482</v>
      </c>
      <c r="I55" s="22"/>
      <c r="J55" s="22"/>
      <c r="K55" s="22"/>
      <c r="L55" s="22"/>
      <c r="M55" s="22"/>
      <c r="N55" s="23"/>
    </row>
    <row r="56" spans="1:14" ht="14.25" customHeight="1" x14ac:dyDescent="0.25">
      <c r="A56" s="257" t="s">
        <v>50</v>
      </c>
      <c r="B56" s="175">
        <v>0.35543000000000013</v>
      </c>
      <c r="C56" s="28">
        <v>0</v>
      </c>
      <c r="D56" s="175">
        <v>0</v>
      </c>
      <c r="E56" s="28">
        <v>0</v>
      </c>
      <c r="F56" s="28">
        <v>0</v>
      </c>
      <c r="G56" s="55">
        <v>0</v>
      </c>
      <c r="H56" s="26">
        <v>0</v>
      </c>
      <c r="I56" s="22"/>
      <c r="J56" s="22"/>
      <c r="K56" s="22"/>
      <c r="L56" s="22"/>
      <c r="M56" s="22"/>
      <c r="N56" s="23"/>
    </row>
    <row r="57" spans="1:14" ht="14.25" customHeight="1" x14ac:dyDescent="0.25">
      <c r="A57" s="257" t="s">
        <v>51</v>
      </c>
      <c r="B57" s="175">
        <v>214.69233000000006</v>
      </c>
      <c r="C57" s="28">
        <v>623</v>
      </c>
      <c r="D57" s="175">
        <v>0</v>
      </c>
      <c r="E57" s="28">
        <v>0</v>
      </c>
      <c r="F57" s="28">
        <v>0</v>
      </c>
      <c r="G57" s="55">
        <v>0</v>
      </c>
      <c r="H57" s="26">
        <v>0</v>
      </c>
      <c r="I57" s="22"/>
      <c r="J57" s="22"/>
      <c r="K57" s="22"/>
      <c r="L57" s="22"/>
      <c r="M57" s="22"/>
      <c r="N57" s="22"/>
    </row>
    <row r="58" spans="1:14" ht="14.25" customHeight="1" x14ac:dyDescent="0.25">
      <c r="A58" s="257" t="s">
        <v>52</v>
      </c>
      <c r="B58" s="175">
        <v>90319.500289999996</v>
      </c>
      <c r="C58" s="28">
        <v>102211</v>
      </c>
      <c r="D58" s="175">
        <v>110120</v>
      </c>
      <c r="E58" s="28">
        <v>116727</v>
      </c>
      <c r="F58" s="28">
        <v>122920</v>
      </c>
      <c r="G58" s="55">
        <v>127537</v>
      </c>
      <c r="H58" s="26">
        <v>132985</v>
      </c>
      <c r="I58" s="22"/>
      <c r="J58" s="22"/>
      <c r="K58" s="22"/>
      <c r="L58" s="22"/>
      <c r="M58" s="22"/>
      <c r="N58" s="22"/>
    </row>
    <row r="59" spans="1:14" ht="14.25" customHeight="1" thickBot="1" x14ac:dyDescent="0.3">
      <c r="A59" s="258" t="s">
        <v>53</v>
      </c>
      <c r="B59" s="193">
        <v>33217.215609999999</v>
      </c>
      <c r="C59" s="64">
        <v>34591</v>
      </c>
      <c r="D59" s="193">
        <v>36547</v>
      </c>
      <c r="E59" s="64">
        <v>38646</v>
      </c>
      <c r="F59" s="64">
        <v>40609</v>
      </c>
      <c r="G59" s="293">
        <v>42471</v>
      </c>
      <c r="H59" s="62">
        <v>44482</v>
      </c>
      <c r="I59" s="22"/>
      <c r="J59" s="22"/>
      <c r="K59" s="22"/>
      <c r="L59" s="22"/>
      <c r="M59" s="22"/>
      <c r="N59" s="22"/>
    </row>
    <row r="60" spans="1:14" ht="13.5" customHeight="1" x14ac:dyDescent="0.25">
      <c r="A60" s="16" t="s">
        <v>54</v>
      </c>
      <c r="B60" s="174">
        <f t="shared" ref="B60:H60" si="8">B61+B65</f>
        <v>14174045.347813969</v>
      </c>
      <c r="C60" s="68">
        <f t="shared" si="8"/>
        <v>15400635</v>
      </c>
      <c r="D60" s="174">
        <f t="shared" si="8"/>
        <v>17211652</v>
      </c>
      <c r="E60" s="68">
        <f t="shared" si="8"/>
        <v>18205581</v>
      </c>
      <c r="F60" s="68">
        <f t="shared" si="8"/>
        <v>18991489</v>
      </c>
      <c r="G60" s="294">
        <f t="shared" si="8"/>
        <v>19722865</v>
      </c>
      <c r="H60" s="66">
        <f t="shared" si="8"/>
        <v>19923794</v>
      </c>
      <c r="I60" s="22"/>
      <c r="J60" s="22"/>
      <c r="K60" s="22"/>
      <c r="L60" s="22"/>
      <c r="M60" s="22"/>
      <c r="N60" s="22"/>
    </row>
    <row r="61" spans="1:14" ht="13.5" customHeight="1" x14ac:dyDescent="0.25">
      <c r="A61" s="73" t="s">
        <v>55</v>
      </c>
      <c r="B61" s="176">
        <f>B62</f>
        <v>9466722.3478139695</v>
      </c>
      <c r="C61" s="45">
        <f t="shared" ref="C61:H61" si="9">C62</f>
        <v>10197505</v>
      </c>
      <c r="D61" s="176">
        <f t="shared" si="9"/>
        <v>11253152</v>
      </c>
      <c r="E61" s="45">
        <f t="shared" si="9"/>
        <v>11906936</v>
      </c>
      <c r="F61" s="45">
        <f t="shared" si="9"/>
        <v>12408629</v>
      </c>
      <c r="G61" s="291">
        <f t="shared" si="9"/>
        <v>12888348</v>
      </c>
      <c r="H61" s="43">
        <f t="shared" si="9"/>
        <v>13317808</v>
      </c>
      <c r="I61" s="22"/>
      <c r="J61" s="22"/>
      <c r="K61" s="22"/>
      <c r="L61" s="22"/>
      <c r="M61" s="22"/>
      <c r="N61" s="22"/>
    </row>
    <row r="62" spans="1:14" ht="13.5" customHeight="1" x14ac:dyDescent="0.25">
      <c r="A62" s="29" t="s">
        <v>56</v>
      </c>
      <c r="B62" s="175">
        <f>+B63+B64</f>
        <v>9466722.3478139695</v>
      </c>
      <c r="C62" s="28">
        <f>+C63+C64</f>
        <v>10197505</v>
      </c>
      <c r="D62" s="175">
        <f>+D63+D64</f>
        <v>11253152</v>
      </c>
      <c r="E62" s="28">
        <f t="shared" ref="E62:H62" si="10">+E63+E64</f>
        <v>11906936</v>
      </c>
      <c r="F62" s="28">
        <f t="shared" si="10"/>
        <v>12408629</v>
      </c>
      <c r="G62" s="55">
        <f t="shared" si="10"/>
        <v>12888348</v>
      </c>
      <c r="H62" s="26">
        <f t="shared" si="10"/>
        <v>13317808</v>
      </c>
      <c r="I62" s="22"/>
      <c r="J62" s="22"/>
      <c r="K62" s="22"/>
      <c r="L62" s="22"/>
      <c r="M62" s="22"/>
      <c r="N62" s="22"/>
    </row>
    <row r="63" spans="1:14" ht="13.5" customHeight="1" x14ac:dyDescent="0.25">
      <c r="A63" s="29" t="s">
        <v>57</v>
      </c>
      <c r="B63" s="175">
        <v>9063835.6946539693</v>
      </c>
      <c r="C63" s="28">
        <v>9949223</v>
      </c>
      <c r="D63" s="175">
        <v>11033897</v>
      </c>
      <c r="E63" s="28">
        <v>11687176</v>
      </c>
      <c r="F63" s="28">
        <v>12189832</v>
      </c>
      <c r="G63" s="55">
        <v>12671318</v>
      </c>
      <c r="H63" s="26">
        <v>13102777</v>
      </c>
      <c r="I63" s="22"/>
      <c r="J63" s="22"/>
      <c r="K63" s="22"/>
      <c r="L63" s="22"/>
      <c r="M63" s="22"/>
      <c r="N63" s="22"/>
    </row>
    <row r="64" spans="1:14" ht="13.5" customHeight="1" x14ac:dyDescent="0.25">
      <c r="A64" s="29" t="s">
        <v>58</v>
      </c>
      <c r="B64" s="175">
        <v>402886.65315999999</v>
      </c>
      <c r="C64" s="28">
        <v>248282</v>
      </c>
      <c r="D64" s="175">
        <v>219255</v>
      </c>
      <c r="E64" s="28">
        <v>219760</v>
      </c>
      <c r="F64" s="28">
        <v>218797</v>
      </c>
      <c r="G64" s="55">
        <v>217030</v>
      </c>
      <c r="H64" s="26">
        <v>215031</v>
      </c>
      <c r="I64" s="22"/>
      <c r="J64" s="22"/>
      <c r="K64" s="22"/>
      <c r="L64" s="22"/>
      <c r="M64" s="22"/>
      <c r="N64" s="22"/>
    </row>
    <row r="65" spans="1:16" ht="13.5" customHeight="1" x14ac:dyDescent="0.25">
      <c r="A65" s="73" t="s">
        <v>59</v>
      </c>
      <c r="B65" s="176">
        <f>B66</f>
        <v>4707323</v>
      </c>
      <c r="C65" s="45">
        <f t="shared" ref="C65:H65" si="11">C66</f>
        <v>5203130</v>
      </c>
      <c r="D65" s="176">
        <f>D66</f>
        <v>5958500</v>
      </c>
      <c r="E65" s="45">
        <f t="shared" si="11"/>
        <v>6298645</v>
      </c>
      <c r="F65" s="45">
        <f t="shared" si="11"/>
        <v>6582860</v>
      </c>
      <c r="G65" s="291">
        <f t="shared" si="11"/>
        <v>6834517</v>
      </c>
      <c r="H65" s="43">
        <f t="shared" si="11"/>
        <v>6605986</v>
      </c>
      <c r="I65" s="22"/>
      <c r="J65" s="22"/>
      <c r="K65" s="22"/>
      <c r="L65" s="22"/>
      <c r="M65" s="22"/>
      <c r="N65" s="22"/>
    </row>
    <row r="66" spans="1:16" ht="13.5" customHeight="1" x14ac:dyDescent="0.25">
      <c r="A66" s="29" t="s">
        <v>56</v>
      </c>
      <c r="B66" s="175">
        <v>4707323</v>
      </c>
      <c r="C66" s="28">
        <v>5203130</v>
      </c>
      <c r="D66" s="175">
        <v>5958500</v>
      </c>
      <c r="E66" s="28">
        <v>6298645</v>
      </c>
      <c r="F66" s="28">
        <v>6582860</v>
      </c>
      <c r="G66" s="55">
        <v>6834517</v>
      </c>
      <c r="H66" s="26">
        <v>6605986</v>
      </c>
      <c r="I66" s="22"/>
      <c r="J66" s="22"/>
      <c r="K66" s="22"/>
      <c r="L66" s="22"/>
      <c r="M66" s="22"/>
      <c r="N66" s="22"/>
    </row>
    <row r="67" spans="1:16" ht="14.25" customHeight="1" thickBot="1" x14ac:dyDescent="0.3">
      <c r="A67" s="77" t="s">
        <v>60</v>
      </c>
      <c r="B67" s="177">
        <v>37172</v>
      </c>
      <c r="C67" s="28">
        <v>47086</v>
      </c>
      <c r="D67" s="177">
        <v>46003</v>
      </c>
      <c r="E67" s="40">
        <v>45918</v>
      </c>
      <c r="F67" s="40">
        <v>45375</v>
      </c>
      <c r="G67" s="292">
        <v>43375</v>
      </c>
      <c r="H67" s="54">
        <v>40786</v>
      </c>
      <c r="I67" s="22"/>
      <c r="J67" s="22"/>
      <c r="K67" s="22"/>
      <c r="L67" s="22"/>
      <c r="M67" s="22"/>
      <c r="N67" s="22"/>
    </row>
    <row r="68" spans="1:16" ht="14.25" customHeight="1" thickBot="1" x14ac:dyDescent="0.3">
      <c r="A68" s="79" t="s">
        <v>61</v>
      </c>
      <c r="B68" s="178">
        <f t="shared" ref="B68:H68" si="12">B37+B33+B28+B17+B5</f>
        <v>21063448.678000003</v>
      </c>
      <c r="C68" s="83">
        <f t="shared" si="12"/>
        <v>23084139.400799997</v>
      </c>
      <c r="D68" s="178">
        <f t="shared" si="12"/>
        <v>24619691</v>
      </c>
      <c r="E68" s="83">
        <f t="shared" si="12"/>
        <v>25245696</v>
      </c>
      <c r="F68" s="83">
        <f t="shared" si="12"/>
        <v>26029853</v>
      </c>
      <c r="G68" s="243">
        <f t="shared" si="12"/>
        <v>26502275</v>
      </c>
      <c r="H68" s="81">
        <f t="shared" si="12"/>
        <v>27356375</v>
      </c>
      <c r="I68" s="22"/>
      <c r="J68" s="22"/>
      <c r="K68" s="22"/>
      <c r="L68" s="22"/>
      <c r="M68" s="22"/>
      <c r="N68" s="22"/>
      <c r="O68" s="22"/>
      <c r="P68" s="22"/>
    </row>
    <row r="69" spans="1:16" ht="13.5" customHeight="1" x14ac:dyDescent="0.25">
      <c r="A69" s="84" t="s">
        <v>62</v>
      </c>
      <c r="B69" s="175">
        <f>B9+B13+B16+B18+B19+B28+B46+B50+B52+B39+B38+B42+B43</f>
        <v>16514067.188870002</v>
      </c>
      <c r="C69" s="28">
        <f t="shared" ref="C69" si="13">C9+C13+C16+C18+C19+C28+C46+C50+C52+C39+C38+C42+C43</f>
        <v>18251182.917800002</v>
      </c>
      <c r="D69" s="175">
        <f>D9+D13+D16+D18+D19+D28+D46+D50+D52+D39+D38+D42+D43+D41</f>
        <v>19693527</v>
      </c>
      <c r="E69" s="28">
        <f t="shared" ref="E69:H69" si="14">E9+E13+E16+E18+E19+E28+E46+E50+E52+E39+E38+E42+E43+E41</f>
        <v>20172021</v>
      </c>
      <c r="F69" s="28">
        <f t="shared" si="14"/>
        <v>20520108</v>
      </c>
      <c r="G69" s="55">
        <f t="shared" si="14"/>
        <v>20768284</v>
      </c>
      <c r="H69" s="26">
        <f t="shared" si="14"/>
        <v>21365591</v>
      </c>
      <c r="I69" s="22"/>
      <c r="J69" s="22"/>
      <c r="K69" s="22"/>
      <c r="L69" s="22"/>
      <c r="M69" s="22"/>
      <c r="N69" s="22"/>
      <c r="O69" s="22"/>
      <c r="P69" s="22"/>
    </row>
    <row r="70" spans="1:16" ht="13.5" customHeight="1" x14ac:dyDescent="0.25">
      <c r="A70" s="84" t="s">
        <v>63</v>
      </c>
      <c r="B70" s="175">
        <f>+B59</f>
        <v>33217.215609999999</v>
      </c>
      <c r="C70" s="28">
        <f t="shared" ref="C70:H70" si="15">0+C55</f>
        <v>34591</v>
      </c>
      <c r="D70" s="175">
        <f t="shared" si="15"/>
        <v>36547</v>
      </c>
      <c r="E70" s="28">
        <f t="shared" si="15"/>
        <v>38646</v>
      </c>
      <c r="F70" s="28">
        <f t="shared" si="15"/>
        <v>40609</v>
      </c>
      <c r="G70" s="55">
        <f t="shared" si="15"/>
        <v>42471</v>
      </c>
      <c r="H70" s="26">
        <f t="shared" si="15"/>
        <v>44482</v>
      </c>
      <c r="I70" s="22"/>
      <c r="J70" s="22"/>
      <c r="K70" s="22"/>
      <c r="L70" s="22"/>
      <c r="M70" s="22"/>
      <c r="N70" s="22"/>
      <c r="O70" s="22"/>
      <c r="P70" s="22"/>
    </row>
    <row r="71" spans="1:16" ht="13.5" customHeight="1" x14ac:dyDescent="0.25">
      <c r="A71" s="24" t="s">
        <v>64</v>
      </c>
      <c r="B71" s="175">
        <f t="shared" ref="B71:C71" si="16">B40+B41-B70+B55</f>
        <v>93458.933479999905</v>
      </c>
      <c r="C71" s="28">
        <f t="shared" si="16"/>
        <v>83275</v>
      </c>
      <c r="D71" s="175">
        <v>0</v>
      </c>
      <c r="E71" s="28">
        <v>0</v>
      </c>
      <c r="F71" s="28">
        <v>0</v>
      </c>
      <c r="G71" s="55">
        <v>0</v>
      </c>
      <c r="H71" s="26">
        <v>0</v>
      </c>
      <c r="I71" s="22"/>
      <c r="J71" s="22"/>
      <c r="K71" s="22"/>
      <c r="L71" s="22"/>
      <c r="M71" s="22"/>
      <c r="N71" s="22"/>
      <c r="O71" s="22"/>
      <c r="P71" s="22"/>
    </row>
    <row r="72" spans="1:16" ht="13.5" customHeight="1" x14ac:dyDescent="0.25">
      <c r="A72" s="24" t="s">
        <v>65</v>
      </c>
      <c r="B72" s="175">
        <f>B10+B35+B34+B47+B53+B14</f>
        <v>3236130.8835800006</v>
      </c>
      <c r="C72" s="28">
        <f t="shared" ref="C72:H72" si="17">C10+C35+C34+C47+C53+C14</f>
        <v>3484648</v>
      </c>
      <c r="D72" s="175">
        <f t="shared" si="17"/>
        <v>3694244</v>
      </c>
      <c r="E72" s="28">
        <f t="shared" si="17"/>
        <v>3813136</v>
      </c>
      <c r="F72" s="28">
        <f t="shared" si="17"/>
        <v>4126078</v>
      </c>
      <c r="G72" s="55">
        <f t="shared" si="17"/>
        <v>4288832</v>
      </c>
      <c r="H72" s="26">
        <f t="shared" si="17"/>
        <v>4473497</v>
      </c>
      <c r="I72" s="22"/>
      <c r="J72" s="22"/>
      <c r="K72" s="22"/>
      <c r="L72" s="22"/>
      <c r="M72" s="22"/>
      <c r="N72" s="22"/>
      <c r="O72" s="22"/>
      <c r="P72" s="22"/>
    </row>
    <row r="73" spans="1:16" ht="13.5" customHeight="1" x14ac:dyDescent="0.25">
      <c r="A73" s="24" t="s">
        <v>66</v>
      </c>
      <c r="B73" s="175">
        <f>B11+B36+B54+B15</f>
        <v>1080230.5161900001</v>
      </c>
      <c r="C73" s="28">
        <f t="shared" ref="C73:H73" si="18">C11+C36+C54+C15</f>
        <v>1154529</v>
      </c>
      <c r="D73" s="175">
        <f t="shared" si="18"/>
        <v>1163940</v>
      </c>
      <c r="E73" s="28">
        <f t="shared" si="18"/>
        <v>1204665</v>
      </c>
      <c r="F73" s="28">
        <f t="shared" si="18"/>
        <v>1325350</v>
      </c>
      <c r="G73" s="55">
        <f t="shared" si="18"/>
        <v>1384485</v>
      </c>
      <c r="H73" s="26">
        <f t="shared" si="18"/>
        <v>1454059</v>
      </c>
      <c r="I73" s="22"/>
      <c r="J73" s="22"/>
      <c r="K73" s="22"/>
      <c r="L73" s="22"/>
      <c r="M73" s="22"/>
      <c r="N73" s="22"/>
      <c r="O73" s="22"/>
      <c r="P73" s="22"/>
    </row>
    <row r="74" spans="1:16" ht="13.5" customHeight="1" x14ac:dyDescent="0.25">
      <c r="A74" s="24" t="s">
        <v>67</v>
      </c>
      <c r="B74" s="175">
        <f t="shared" ref="B74:H74" si="19">B44</f>
        <v>74305.482000000004</v>
      </c>
      <c r="C74" s="28">
        <f t="shared" si="19"/>
        <v>44590</v>
      </c>
      <c r="D74" s="175">
        <f t="shared" si="19"/>
        <v>0</v>
      </c>
      <c r="E74" s="28">
        <f t="shared" si="19"/>
        <v>0</v>
      </c>
      <c r="F74" s="28">
        <f t="shared" si="19"/>
        <v>0</v>
      </c>
      <c r="G74" s="55">
        <f t="shared" si="19"/>
        <v>0</v>
      </c>
      <c r="H74" s="26">
        <f t="shared" si="19"/>
        <v>0</v>
      </c>
      <c r="I74" s="22"/>
      <c r="J74" s="22"/>
      <c r="K74" s="22"/>
      <c r="L74" s="22"/>
      <c r="M74" s="22"/>
      <c r="N74" s="22"/>
      <c r="O74" s="22"/>
      <c r="P74" s="22"/>
    </row>
    <row r="75" spans="1:16" ht="13.5" customHeight="1" x14ac:dyDescent="0.25">
      <c r="A75" s="24" t="s">
        <v>68</v>
      </c>
      <c r="B75" s="175">
        <f t="shared" ref="B75:H75" si="20">B49+B48</f>
        <v>32038.458269999999</v>
      </c>
      <c r="C75" s="28">
        <f t="shared" si="20"/>
        <v>31323.483</v>
      </c>
      <c r="D75" s="175">
        <f t="shared" si="20"/>
        <v>31433</v>
      </c>
      <c r="E75" s="28">
        <f t="shared" si="20"/>
        <v>17228</v>
      </c>
      <c r="F75" s="28">
        <f t="shared" si="20"/>
        <v>17708</v>
      </c>
      <c r="G75" s="55">
        <f t="shared" si="20"/>
        <v>18203</v>
      </c>
      <c r="H75" s="26">
        <f t="shared" si="20"/>
        <v>18746</v>
      </c>
      <c r="I75" s="22"/>
      <c r="J75" s="22"/>
      <c r="K75" s="22"/>
      <c r="L75" s="22"/>
      <c r="M75" s="22"/>
      <c r="N75" s="22"/>
      <c r="O75" s="22"/>
      <c r="P75" s="22"/>
    </row>
    <row r="76" spans="1:16" ht="14.25" customHeight="1" thickBot="1" x14ac:dyDescent="0.3">
      <c r="A76" s="89" t="s">
        <v>69</v>
      </c>
      <c r="B76" s="250">
        <f t="shared" ref="B76:H76" si="21">B60</f>
        <v>14174045.347813969</v>
      </c>
      <c r="C76" s="92">
        <f t="shared" si="21"/>
        <v>15400635</v>
      </c>
      <c r="D76" s="250">
        <f t="shared" si="21"/>
        <v>17211652</v>
      </c>
      <c r="E76" s="92">
        <f t="shared" si="21"/>
        <v>18205581</v>
      </c>
      <c r="F76" s="92">
        <f t="shared" si="21"/>
        <v>18991489</v>
      </c>
      <c r="G76" s="321">
        <f t="shared" si="21"/>
        <v>19722865</v>
      </c>
      <c r="H76" s="90">
        <f t="shared" si="21"/>
        <v>19923794</v>
      </c>
      <c r="I76" s="22"/>
      <c r="J76" s="22"/>
      <c r="K76" s="22"/>
      <c r="L76" s="22"/>
      <c r="M76" s="22"/>
      <c r="N76" s="22"/>
      <c r="O76" s="22"/>
      <c r="P76" s="22"/>
    </row>
    <row r="77" spans="1:16" ht="14.25" customHeight="1" thickBot="1" x14ac:dyDescent="0.3">
      <c r="A77" s="94" t="s">
        <v>70</v>
      </c>
      <c r="B77" s="251">
        <f t="shared" ref="B77:H77" si="22">B68+B76</f>
        <v>35237494.025813974</v>
      </c>
      <c r="C77" s="83">
        <f t="shared" si="22"/>
        <v>38484774.400799997</v>
      </c>
      <c r="D77" s="178">
        <f t="shared" si="22"/>
        <v>41831343</v>
      </c>
      <c r="E77" s="83">
        <f t="shared" si="22"/>
        <v>43451277</v>
      </c>
      <c r="F77" s="83">
        <f t="shared" si="22"/>
        <v>45021342</v>
      </c>
      <c r="G77" s="243">
        <f t="shared" si="22"/>
        <v>46225140</v>
      </c>
      <c r="H77" s="81">
        <f t="shared" si="22"/>
        <v>47280169</v>
      </c>
      <c r="I77" s="22"/>
      <c r="J77" s="22"/>
      <c r="K77" s="22"/>
      <c r="L77" s="22"/>
      <c r="M77" s="22"/>
      <c r="N77" s="22"/>
      <c r="O77" s="22"/>
      <c r="P77" s="22"/>
    </row>
    <row r="78" spans="1:16" s="96" customFormat="1" ht="13.5" customHeight="1" thickBot="1" x14ac:dyDescent="0.3">
      <c r="A78" s="97"/>
      <c r="B78" s="226"/>
      <c r="C78" s="226"/>
      <c r="D78" s="226"/>
      <c r="E78" s="226"/>
      <c r="F78" s="226"/>
      <c r="G78" s="226"/>
      <c r="H78" s="226"/>
      <c r="I78" s="23"/>
      <c r="J78" s="23"/>
      <c r="K78" s="23"/>
      <c r="L78" s="23"/>
      <c r="M78" s="23"/>
      <c r="N78" s="23"/>
    </row>
    <row r="79" spans="1:16" ht="14.25" customHeight="1" thickBot="1" x14ac:dyDescent="0.3">
      <c r="A79" s="100" t="s">
        <v>71</v>
      </c>
      <c r="B79" s="102">
        <f t="shared" ref="B79:G79" si="23">SUM(B80:B81)</f>
        <v>87993.031049999991</v>
      </c>
      <c r="C79" s="103">
        <f t="shared" si="23"/>
        <v>100870</v>
      </c>
      <c r="D79" s="104">
        <f t="shared" si="23"/>
        <v>104109</v>
      </c>
      <c r="E79" s="104">
        <f t="shared" si="23"/>
        <v>108143</v>
      </c>
      <c r="F79" s="102">
        <f t="shared" si="23"/>
        <v>118386</v>
      </c>
      <c r="G79" s="102">
        <f t="shared" si="23"/>
        <v>124973</v>
      </c>
      <c r="H79" s="102">
        <f t="shared" ref="H79" si="24">SUM(H80:H81)</f>
        <v>129804</v>
      </c>
      <c r="I79" s="23"/>
      <c r="J79" s="23"/>
      <c r="K79" s="23"/>
      <c r="L79" s="23"/>
      <c r="M79" s="23"/>
      <c r="N79" s="23"/>
    </row>
    <row r="80" spans="1:16" ht="13.5" customHeight="1" x14ac:dyDescent="0.25">
      <c r="A80" s="110" t="s">
        <v>72</v>
      </c>
      <c r="B80" s="111">
        <v>42860.262529999993</v>
      </c>
      <c r="C80" s="112">
        <v>47965</v>
      </c>
      <c r="D80" s="113">
        <v>47264</v>
      </c>
      <c r="E80" s="114">
        <v>48159</v>
      </c>
      <c r="F80" s="114">
        <v>55747</v>
      </c>
      <c r="G80" s="112">
        <v>59015</v>
      </c>
      <c r="H80" s="112">
        <v>61895</v>
      </c>
      <c r="I80" s="23"/>
      <c r="J80" s="23"/>
      <c r="K80" s="23"/>
      <c r="L80" s="23"/>
      <c r="M80" s="23"/>
      <c r="N80" s="23"/>
    </row>
    <row r="81" spans="1:14" ht="14.25" customHeight="1" thickBot="1" x14ac:dyDescent="0.3">
      <c r="A81" s="117" t="s">
        <v>73</v>
      </c>
      <c r="B81" s="118">
        <v>45132.768520000005</v>
      </c>
      <c r="C81" s="119">
        <v>52905</v>
      </c>
      <c r="D81" s="120">
        <v>56845</v>
      </c>
      <c r="E81" s="121">
        <v>59984</v>
      </c>
      <c r="F81" s="121">
        <v>62639</v>
      </c>
      <c r="G81" s="119">
        <v>65958</v>
      </c>
      <c r="H81" s="119">
        <v>67909</v>
      </c>
      <c r="I81" s="23"/>
      <c r="J81" s="23"/>
      <c r="K81" s="23"/>
      <c r="L81" s="23"/>
      <c r="M81" s="23"/>
      <c r="N81" s="23"/>
    </row>
    <row r="82" spans="1:14" ht="17.25" customHeight="1" thickBot="1" x14ac:dyDescent="0.35">
      <c r="A82" s="125"/>
      <c r="B82" s="126"/>
      <c r="C82" s="126"/>
      <c r="D82" s="126"/>
      <c r="E82" s="126"/>
      <c r="F82" s="126"/>
      <c r="G82" s="126"/>
      <c r="H82" s="126"/>
      <c r="I82" s="23"/>
      <c r="J82" s="23"/>
      <c r="K82" s="23"/>
      <c r="L82" s="23"/>
      <c r="M82" s="23"/>
      <c r="N82" s="23"/>
    </row>
    <row r="83" spans="1:14" s="130" customFormat="1" ht="14.25" customHeight="1" thickBot="1" x14ac:dyDescent="0.3">
      <c r="A83" s="105" t="s">
        <v>74</v>
      </c>
      <c r="B83" s="131">
        <v>1095896.4065660317</v>
      </c>
      <c r="C83" s="132">
        <v>1168027</v>
      </c>
      <c r="D83" s="133">
        <v>956604</v>
      </c>
      <c r="E83" s="134">
        <v>1024902</v>
      </c>
      <c r="F83" s="135">
        <v>1089957</v>
      </c>
      <c r="G83" s="132">
        <v>1112260</v>
      </c>
      <c r="H83" s="132">
        <v>1174033</v>
      </c>
      <c r="I83" s="23"/>
      <c r="J83" s="23"/>
      <c r="K83" s="23"/>
      <c r="L83" s="23"/>
      <c r="M83" s="23"/>
      <c r="N83" s="23"/>
    </row>
    <row r="84" spans="1:14" ht="14.25" customHeight="1" thickBot="1" x14ac:dyDescent="0.3">
      <c r="B84" s="137"/>
      <c r="C84" s="137"/>
      <c r="D84" s="137"/>
      <c r="E84" s="137"/>
      <c r="F84" s="137"/>
      <c r="G84" s="137"/>
      <c r="H84" s="137"/>
      <c r="I84" s="23"/>
      <c r="J84" s="23"/>
      <c r="K84" s="23"/>
      <c r="L84" s="23"/>
      <c r="M84" s="23"/>
      <c r="N84" s="23"/>
    </row>
    <row r="85" spans="1:14" ht="13.5" customHeight="1" x14ac:dyDescent="0.25">
      <c r="A85" s="139" t="s">
        <v>75</v>
      </c>
      <c r="B85" s="144">
        <f t="shared" ref="B85:H85" si="25">SUM(B86,B89,B92)</f>
        <v>509398.57882000005</v>
      </c>
      <c r="C85" s="142">
        <f t="shared" si="25"/>
        <v>1157367</v>
      </c>
      <c r="D85" s="141">
        <f t="shared" si="25"/>
        <v>1192168</v>
      </c>
      <c r="E85" s="143">
        <f t="shared" si="25"/>
        <v>871524</v>
      </c>
      <c r="F85" s="144">
        <f t="shared" si="25"/>
        <v>890917</v>
      </c>
      <c r="G85" s="144">
        <f t="shared" si="25"/>
        <v>909599</v>
      </c>
      <c r="H85" s="144">
        <f t="shared" si="25"/>
        <v>911000</v>
      </c>
      <c r="I85" s="23"/>
      <c r="J85" s="23"/>
      <c r="K85" s="23"/>
      <c r="L85" s="23"/>
      <c r="M85" s="23"/>
      <c r="N85" s="23"/>
    </row>
    <row r="86" spans="1:14" ht="13.5" customHeight="1" x14ac:dyDescent="0.25">
      <c r="A86" s="145" t="s">
        <v>76</v>
      </c>
      <c r="B86" s="146">
        <f t="shared" ref="B86:H86" si="26">SUM(B87:B88)</f>
        <v>2.7325899999999996</v>
      </c>
      <c r="C86" s="147">
        <f t="shared" si="26"/>
        <v>0</v>
      </c>
      <c r="D86" s="148">
        <f t="shared" si="26"/>
        <v>0</v>
      </c>
      <c r="E86" s="149">
        <f t="shared" si="26"/>
        <v>0</v>
      </c>
      <c r="F86" s="150">
        <f t="shared" si="26"/>
        <v>0</v>
      </c>
      <c r="G86" s="147">
        <f t="shared" si="26"/>
        <v>0</v>
      </c>
      <c r="H86" s="147">
        <f t="shared" si="26"/>
        <v>0</v>
      </c>
      <c r="I86" s="23"/>
      <c r="J86" s="23"/>
      <c r="K86" s="23"/>
      <c r="L86" s="23"/>
      <c r="M86" s="23"/>
      <c r="N86" s="23"/>
    </row>
    <row r="87" spans="1:14" ht="13.5" customHeight="1" x14ac:dyDescent="0.25">
      <c r="A87" s="151" t="s">
        <v>8</v>
      </c>
      <c r="B87" s="146">
        <v>0.37403000000000003</v>
      </c>
      <c r="C87" s="147">
        <v>0</v>
      </c>
      <c r="D87" s="148">
        <v>0</v>
      </c>
      <c r="E87" s="149">
        <v>0</v>
      </c>
      <c r="F87" s="150">
        <v>0</v>
      </c>
      <c r="G87" s="147">
        <v>0</v>
      </c>
      <c r="H87" s="147">
        <v>0</v>
      </c>
      <c r="I87" s="23"/>
      <c r="J87" s="23"/>
      <c r="K87" s="23"/>
      <c r="L87" s="23"/>
      <c r="M87" s="23"/>
      <c r="N87" s="23"/>
    </row>
    <row r="88" spans="1:14" ht="13.5" customHeight="1" x14ac:dyDescent="0.25">
      <c r="A88" s="151" t="s">
        <v>9</v>
      </c>
      <c r="B88" s="146">
        <v>2.3585599999999998</v>
      </c>
      <c r="C88" s="147">
        <v>0</v>
      </c>
      <c r="D88" s="148">
        <v>0</v>
      </c>
      <c r="E88" s="149">
        <v>0</v>
      </c>
      <c r="F88" s="150">
        <v>0</v>
      </c>
      <c r="G88" s="147">
        <v>0</v>
      </c>
      <c r="H88" s="147">
        <v>0</v>
      </c>
      <c r="I88" s="23"/>
      <c r="J88" s="23"/>
      <c r="K88" s="23"/>
      <c r="L88" s="23"/>
      <c r="M88" s="23"/>
      <c r="N88" s="23"/>
    </row>
    <row r="89" spans="1:14" ht="13.5" customHeight="1" x14ac:dyDescent="0.25">
      <c r="A89" s="145" t="s">
        <v>77</v>
      </c>
      <c r="B89" s="152">
        <f t="shared" ref="B89:H89" si="27">SUM(B90:B91)</f>
        <v>502961.84623000002</v>
      </c>
      <c r="C89" s="153">
        <f t="shared" si="27"/>
        <v>1148496</v>
      </c>
      <c r="D89" s="154">
        <f t="shared" si="27"/>
        <v>1163979</v>
      </c>
      <c r="E89" s="47">
        <f t="shared" si="27"/>
        <v>849781</v>
      </c>
      <c r="F89" s="47">
        <f t="shared" si="27"/>
        <v>853870</v>
      </c>
      <c r="G89" s="48">
        <f t="shared" si="27"/>
        <v>857563</v>
      </c>
      <c r="H89" s="48">
        <f t="shared" si="27"/>
        <v>859546</v>
      </c>
      <c r="I89" s="23"/>
      <c r="J89" s="23"/>
      <c r="K89" s="23"/>
      <c r="L89" s="23"/>
      <c r="M89" s="23"/>
      <c r="N89" s="23"/>
    </row>
    <row r="90" spans="1:14" ht="13.5" customHeight="1" x14ac:dyDescent="0.25">
      <c r="A90" s="151" t="s">
        <v>8</v>
      </c>
      <c r="B90" s="146">
        <v>378133.84623000002</v>
      </c>
      <c r="C90" s="147">
        <v>914952</v>
      </c>
      <c r="D90" s="148">
        <v>927768</v>
      </c>
      <c r="E90" s="149">
        <v>673843</v>
      </c>
      <c r="F90" s="150">
        <v>676506</v>
      </c>
      <c r="G90" s="147">
        <v>678811</v>
      </c>
      <c r="H90" s="147">
        <v>680794</v>
      </c>
      <c r="I90" s="23"/>
      <c r="J90" s="23"/>
      <c r="K90" s="23"/>
      <c r="L90" s="23"/>
      <c r="M90" s="23"/>
      <c r="N90" s="23"/>
    </row>
    <row r="91" spans="1:14" ht="14.25" customHeight="1" x14ac:dyDescent="0.25">
      <c r="A91" s="151" t="s">
        <v>9</v>
      </c>
      <c r="B91" s="146">
        <v>124828</v>
      </c>
      <c r="C91" s="147">
        <v>233544</v>
      </c>
      <c r="D91" s="148">
        <v>236211</v>
      </c>
      <c r="E91" s="149">
        <v>175938</v>
      </c>
      <c r="F91" s="150">
        <v>177364</v>
      </c>
      <c r="G91" s="147">
        <v>178752</v>
      </c>
      <c r="H91" s="147">
        <v>178752</v>
      </c>
      <c r="I91" s="23"/>
      <c r="J91" s="23"/>
      <c r="K91" s="23"/>
      <c r="L91" s="23"/>
      <c r="M91" s="23"/>
      <c r="N91" s="23"/>
    </row>
    <row r="92" spans="1:14" ht="13.5" customHeight="1" x14ac:dyDescent="0.25">
      <c r="A92" s="157" t="s">
        <v>78</v>
      </c>
      <c r="B92" s="158">
        <f t="shared" ref="B92:H92" si="28">SUM(B93:B94)</f>
        <v>6434</v>
      </c>
      <c r="C92" s="159">
        <f t="shared" si="28"/>
        <v>8871</v>
      </c>
      <c r="D92" s="160">
        <f t="shared" si="28"/>
        <v>28189</v>
      </c>
      <c r="E92" s="161">
        <f t="shared" si="28"/>
        <v>21743</v>
      </c>
      <c r="F92" s="161">
        <f t="shared" si="28"/>
        <v>37047</v>
      </c>
      <c r="G92" s="162">
        <f t="shared" si="28"/>
        <v>52036</v>
      </c>
      <c r="H92" s="162">
        <f t="shared" si="28"/>
        <v>51454</v>
      </c>
      <c r="I92" s="23"/>
      <c r="J92" s="23"/>
      <c r="K92" s="23"/>
      <c r="L92" s="23"/>
      <c r="M92" s="23"/>
      <c r="N92" s="23"/>
    </row>
    <row r="93" spans="1:14" ht="13.5" customHeight="1" x14ac:dyDescent="0.25">
      <c r="A93" s="151" t="s">
        <v>8</v>
      </c>
      <c r="B93" s="154">
        <v>4189</v>
      </c>
      <c r="C93" s="153">
        <v>4875</v>
      </c>
      <c r="D93" s="154">
        <v>23676</v>
      </c>
      <c r="E93" s="154">
        <v>16800</v>
      </c>
      <c r="F93" s="154">
        <v>31733</v>
      </c>
      <c r="G93" s="156">
        <v>46538</v>
      </c>
      <c r="H93" s="156">
        <v>46938</v>
      </c>
      <c r="I93" s="23"/>
      <c r="J93" s="23"/>
      <c r="K93" s="23"/>
      <c r="L93" s="23"/>
      <c r="M93" s="23"/>
      <c r="N93" s="23"/>
    </row>
    <row r="94" spans="1:14" ht="13.5" customHeight="1" thickBot="1" x14ac:dyDescent="0.3">
      <c r="A94" s="164" t="s">
        <v>9</v>
      </c>
      <c r="B94" s="165">
        <v>2245</v>
      </c>
      <c r="C94" s="166">
        <v>3996</v>
      </c>
      <c r="D94" s="165">
        <v>4513</v>
      </c>
      <c r="E94" s="165">
        <v>4943</v>
      </c>
      <c r="F94" s="165">
        <v>5314</v>
      </c>
      <c r="G94" s="167">
        <v>5498</v>
      </c>
      <c r="H94" s="167">
        <v>4516</v>
      </c>
      <c r="I94" s="23"/>
      <c r="J94" s="23"/>
      <c r="K94" s="23"/>
      <c r="L94" s="23"/>
      <c r="M94" s="23"/>
      <c r="N94" s="23"/>
    </row>
    <row r="95" spans="1:14" ht="13.5" customHeight="1" x14ac:dyDescent="0.25">
      <c r="A95" s="168" t="s">
        <v>79</v>
      </c>
      <c r="B95" s="138"/>
      <c r="C95" s="138"/>
      <c r="D95" s="138"/>
      <c r="E95" s="138"/>
      <c r="F95" s="138"/>
      <c r="G95" s="138"/>
      <c r="H95" s="138"/>
    </row>
    <row r="96" spans="1:14" ht="13.5" customHeight="1" x14ac:dyDescent="0.25">
      <c r="A96" s="168" t="s">
        <v>80</v>
      </c>
      <c r="B96" s="138"/>
      <c r="C96" s="138"/>
      <c r="D96" s="138"/>
      <c r="E96" s="138"/>
      <c r="F96" s="138"/>
      <c r="G96" s="138"/>
      <c r="H96" s="138"/>
    </row>
    <row r="97" spans="1:8" ht="13.5" customHeight="1" x14ac:dyDescent="0.25">
      <c r="A97" s="357" t="s">
        <v>81</v>
      </c>
      <c r="B97" s="357"/>
      <c r="C97" s="357"/>
      <c r="D97" s="357"/>
      <c r="E97" s="357"/>
      <c r="F97" s="357"/>
      <c r="G97" s="357"/>
      <c r="H97" s="1"/>
    </row>
    <row r="98" spans="1:8" ht="13.5" customHeight="1" x14ac:dyDescent="0.25">
      <c r="A98" s="357"/>
      <c r="B98" s="357"/>
      <c r="C98" s="357"/>
      <c r="D98" s="357"/>
      <c r="E98" s="357"/>
      <c r="F98" s="357"/>
      <c r="G98" s="357"/>
      <c r="H98" s="1"/>
    </row>
    <row r="99" spans="1:8" ht="13.5" customHeight="1" x14ac:dyDescent="0.25">
      <c r="A99" s="96"/>
      <c r="B99" s="169"/>
      <c r="C99" s="169"/>
      <c r="D99" s="169"/>
      <c r="E99" s="169"/>
      <c r="F99" s="169"/>
      <c r="G99" s="169"/>
      <c r="H99" s="169"/>
    </row>
    <row r="100" spans="1:8" ht="13.5" customHeight="1" x14ac:dyDescent="0.25">
      <c r="B100" s="169"/>
      <c r="C100" s="169"/>
      <c r="D100" s="169"/>
      <c r="E100" s="169"/>
      <c r="F100" s="169"/>
      <c r="G100" s="169"/>
      <c r="H100" s="169"/>
    </row>
    <row r="101" spans="1:8" ht="13.5" customHeight="1" x14ac:dyDescent="0.25">
      <c r="B101" s="169"/>
      <c r="C101" s="169"/>
      <c r="D101" s="169"/>
      <c r="E101" s="169"/>
      <c r="F101" s="169"/>
      <c r="G101" s="169"/>
      <c r="H101" s="169"/>
    </row>
    <row r="102" spans="1:8" ht="13.5" customHeight="1" x14ac:dyDescent="0.25">
      <c r="B102" s="169"/>
      <c r="C102" s="169"/>
      <c r="D102" s="169"/>
      <c r="E102" s="169"/>
      <c r="F102" s="169"/>
      <c r="G102" s="169"/>
      <c r="H102" s="169"/>
    </row>
    <row r="103" spans="1:8" ht="13.5" customHeight="1" x14ac:dyDescent="0.25">
      <c r="B103" s="169"/>
      <c r="C103" s="169"/>
      <c r="D103" s="169"/>
      <c r="E103" s="169"/>
      <c r="F103" s="169"/>
      <c r="G103" s="169"/>
      <c r="H103" s="169"/>
    </row>
    <row r="104" spans="1:8" ht="13.5" customHeight="1" x14ac:dyDescent="0.25">
      <c r="B104" s="169"/>
      <c r="C104" s="169"/>
      <c r="D104" s="169"/>
      <c r="E104" s="169"/>
      <c r="F104" s="169"/>
      <c r="G104" s="169"/>
      <c r="H104" s="169"/>
    </row>
    <row r="105" spans="1:8" ht="13.5" customHeight="1" x14ac:dyDescent="0.25">
      <c r="B105" s="169"/>
      <c r="C105" s="169"/>
      <c r="D105" s="169"/>
      <c r="E105" s="169"/>
      <c r="F105" s="169"/>
      <c r="G105" s="169"/>
      <c r="H105" s="169"/>
    </row>
    <row r="106" spans="1:8" ht="13.5" customHeight="1" x14ac:dyDescent="0.25">
      <c r="B106" s="169"/>
      <c r="C106" s="169"/>
      <c r="D106" s="169"/>
      <c r="E106" s="169"/>
      <c r="F106" s="169"/>
      <c r="G106" s="169"/>
      <c r="H106" s="169"/>
    </row>
    <row r="107" spans="1:8" ht="13.5" customHeight="1" x14ac:dyDescent="0.25">
      <c r="B107" s="169"/>
      <c r="C107" s="169"/>
      <c r="D107" s="169"/>
      <c r="E107" s="169"/>
      <c r="F107" s="169"/>
      <c r="G107" s="169"/>
      <c r="H107" s="169"/>
    </row>
    <row r="108" spans="1:8" ht="13.5" customHeight="1" x14ac:dyDescent="0.25">
      <c r="B108" s="169"/>
      <c r="C108" s="169"/>
      <c r="D108" s="169"/>
      <c r="E108" s="169"/>
      <c r="F108" s="169"/>
      <c r="G108" s="169"/>
      <c r="H108" s="169"/>
    </row>
    <row r="109" spans="1:8" ht="13.5" customHeight="1" x14ac:dyDescent="0.25">
      <c r="B109" s="169"/>
      <c r="C109" s="169"/>
      <c r="D109" s="169"/>
      <c r="E109" s="169"/>
      <c r="F109" s="169"/>
      <c r="G109" s="169"/>
      <c r="H109" s="169"/>
    </row>
    <row r="110" spans="1:8" ht="13.5" customHeight="1" x14ac:dyDescent="0.25">
      <c r="B110" s="169"/>
      <c r="C110" s="169"/>
      <c r="D110" s="169"/>
      <c r="E110" s="169"/>
      <c r="F110" s="169"/>
      <c r="G110" s="169"/>
      <c r="H110" s="169"/>
    </row>
    <row r="111" spans="1:8" ht="13.5" customHeight="1" x14ac:dyDescent="0.25">
      <c r="B111" s="169"/>
      <c r="C111" s="169"/>
      <c r="D111" s="169"/>
      <c r="E111" s="169"/>
      <c r="F111" s="169"/>
      <c r="G111" s="169"/>
      <c r="H111" s="169"/>
    </row>
    <row r="112" spans="1:8" ht="13.5" customHeight="1" x14ac:dyDescent="0.25">
      <c r="B112" s="169"/>
      <c r="C112" s="169"/>
      <c r="D112" s="169"/>
      <c r="E112" s="169"/>
      <c r="F112" s="169"/>
      <c r="G112" s="169"/>
      <c r="H112" s="169"/>
    </row>
    <row r="113" spans="2:8" ht="13.5" customHeight="1" x14ac:dyDescent="0.25">
      <c r="B113" s="169"/>
      <c r="C113" s="169"/>
      <c r="D113" s="169"/>
      <c r="E113" s="169"/>
      <c r="F113" s="169"/>
      <c r="G113" s="169"/>
      <c r="H113" s="169"/>
    </row>
    <row r="114" spans="2:8" ht="13.5" customHeight="1" x14ac:dyDescent="0.25">
      <c r="B114" s="169"/>
      <c r="C114" s="169"/>
      <c r="D114" s="169"/>
      <c r="E114" s="169"/>
      <c r="F114" s="169"/>
      <c r="G114" s="169"/>
      <c r="H114" s="169"/>
    </row>
    <row r="115" spans="2:8" ht="13.5" customHeight="1" x14ac:dyDescent="0.25">
      <c r="B115" s="169"/>
      <c r="C115" s="169"/>
      <c r="D115" s="169"/>
      <c r="E115" s="169"/>
      <c r="F115" s="169"/>
      <c r="G115" s="169"/>
      <c r="H115" s="169"/>
    </row>
    <row r="116" spans="2:8" ht="13.5" customHeight="1" x14ac:dyDescent="0.25">
      <c r="B116" s="169"/>
      <c r="C116" s="169"/>
      <c r="D116" s="169"/>
      <c r="E116" s="169"/>
      <c r="F116" s="169"/>
      <c r="G116" s="169"/>
      <c r="H116" s="169"/>
    </row>
    <row r="117" spans="2:8" ht="13.5" customHeight="1" x14ac:dyDescent="0.25">
      <c r="B117" s="169"/>
      <c r="C117" s="169"/>
      <c r="D117" s="169"/>
      <c r="E117" s="169"/>
      <c r="F117" s="169"/>
      <c r="G117" s="169"/>
      <c r="H117" s="169"/>
    </row>
    <row r="118" spans="2:8" ht="13.5" customHeight="1" x14ac:dyDescent="0.25">
      <c r="B118" s="169"/>
      <c r="C118" s="169"/>
      <c r="D118" s="169"/>
      <c r="E118" s="169"/>
      <c r="F118" s="169"/>
      <c r="G118" s="169"/>
      <c r="H118" s="169"/>
    </row>
    <row r="119" spans="2:8" ht="13.5" customHeight="1" x14ac:dyDescent="0.25">
      <c r="B119" s="169"/>
      <c r="C119" s="169"/>
      <c r="D119" s="169"/>
      <c r="E119" s="169"/>
      <c r="F119" s="169"/>
      <c r="G119" s="169"/>
      <c r="H119" s="169"/>
    </row>
    <row r="120" spans="2:8" ht="13.5" customHeight="1" x14ac:dyDescent="0.25">
      <c r="B120" s="169"/>
      <c r="C120" s="169"/>
      <c r="D120" s="169"/>
      <c r="E120" s="169"/>
      <c r="F120" s="169"/>
      <c r="G120" s="169"/>
      <c r="H120" s="169"/>
    </row>
    <row r="121" spans="2:8" ht="13.5" customHeight="1" x14ac:dyDescent="0.25">
      <c r="B121" s="169"/>
      <c r="C121" s="169"/>
      <c r="D121" s="169"/>
      <c r="E121" s="169"/>
      <c r="F121" s="169"/>
      <c r="G121" s="169"/>
      <c r="H121" s="169"/>
    </row>
    <row r="122" spans="2:8" ht="13.5" customHeight="1" x14ac:dyDescent="0.25">
      <c r="B122" s="169"/>
      <c r="C122" s="169"/>
      <c r="D122" s="169"/>
      <c r="E122" s="169"/>
      <c r="F122" s="169"/>
      <c r="G122" s="169"/>
      <c r="H122" s="169"/>
    </row>
    <row r="123" spans="2:8" ht="13.5" customHeight="1" x14ac:dyDescent="0.25">
      <c r="B123" s="169"/>
      <c r="C123" s="169"/>
      <c r="D123" s="169"/>
      <c r="E123" s="169"/>
      <c r="F123" s="169"/>
      <c r="G123" s="169"/>
      <c r="H123" s="169"/>
    </row>
    <row r="124" spans="2:8" ht="13.5" customHeight="1" x14ac:dyDescent="0.25">
      <c r="B124" s="169"/>
      <c r="C124" s="169"/>
      <c r="D124" s="169"/>
      <c r="E124" s="169"/>
      <c r="F124" s="169"/>
      <c r="G124" s="169"/>
      <c r="H124" s="169"/>
    </row>
    <row r="125" spans="2:8" ht="13.5" customHeight="1" x14ac:dyDescent="0.25">
      <c r="B125" s="169"/>
      <c r="C125" s="169"/>
      <c r="D125" s="169"/>
      <c r="E125" s="169"/>
      <c r="F125" s="169"/>
      <c r="G125" s="169"/>
      <c r="H125" s="169"/>
    </row>
    <row r="126" spans="2:8" ht="13.5" customHeight="1" x14ac:dyDescent="0.25">
      <c r="B126" s="169"/>
      <c r="C126" s="169"/>
      <c r="D126" s="169"/>
      <c r="E126" s="169"/>
      <c r="F126" s="169"/>
      <c r="G126" s="169"/>
      <c r="H126" s="169"/>
    </row>
    <row r="127" spans="2:8" ht="13.5" customHeight="1" x14ac:dyDescent="0.25">
      <c r="B127" s="169"/>
      <c r="C127" s="169"/>
      <c r="D127" s="169"/>
      <c r="E127" s="169"/>
      <c r="F127" s="169"/>
      <c r="G127" s="169"/>
      <c r="H127" s="169"/>
    </row>
    <row r="128" spans="2:8" ht="13.5" customHeight="1" x14ac:dyDescent="0.25">
      <c r="B128" s="169"/>
      <c r="C128" s="169"/>
      <c r="D128" s="169"/>
      <c r="E128" s="169"/>
      <c r="F128" s="169"/>
      <c r="G128" s="169"/>
      <c r="H128" s="169"/>
    </row>
    <row r="129" spans="2:8" ht="13.5" customHeight="1" x14ac:dyDescent="0.25">
      <c r="B129" s="169"/>
      <c r="C129" s="169"/>
      <c r="D129" s="169"/>
      <c r="E129" s="169"/>
      <c r="F129" s="169"/>
      <c r="G129" s="169"/>
      <c r="H129" s="169"/>
    </row>
    <row r="130" spans="2:8" ht="13.5" customHeight="1" x14ac:dyDescent="0.25">
      <c r="B130" s="169"/>
      <c r="C130" s="169"/>
      <c r="D130" s="169"/>
      <c r="E130" s="169"/>
      <c r="F130" s="169"/>
      <c r="G130" s="169"/>
      <c r="H130" s="169"/>
    </row>
    <row r="131" spans="2:8" ht="13.5" customHeight="1" x14ac:dyDescent="0.25">
      <c r="B131" s="169"/>
      <c r="C131" s="169"/>
      <c r="D131" s="169"/>
      <c r="E131" s="169"/>
      <c r="F131" s="169"/>
      <c r="G131" s="169"/>
      <c r="H131" s="169"/>
    </row>
    <row r="132" spans="2:8" ht="13.5" customHeight="1" x14ac:dyDescent="0.25">
      <c r="B132" s="169"/>
      <c r="C132" s="169"/>
      <c r="D132" s="169"/>
      <c r="E132" s="169"/>
      <c r="F132" s="169"/>
      <c r="G132" s="169"/>
      <c r="H132" s="169"/>
    </row>
    <row r="133" spans="2:8" ht="13.5" customHeight="1" x14ac:dyDescent="0.25">
      <c r="B133" s="169"/>
      <c r="C133" s="169"/>
      <c r="D133" s="169"/>
      <c r="E133" s="169"/>
      <c r="F133" s="169"/>
      <c r="G133" s="169"/>
      <c r="H133" s="169"/>
    </row>
    <row r="134" spans="2:8" ht="13.5" customHeight="1" x14ac:dyDescent="0.25">
      <c r="B134" s="169"/>
      <c r="C134" s="169"/>
      <c r="D134" s="169"/>
      <c r="E134" s="169"/>
      <c r="F134" s="169"/>
      <c r="G134" s="169"/>
      <c r="H134" s="169"/>
    </row>
    <row r="135" spans="2:8" ht="13.5" customHeight="1" x14ac:dyDescent="0.25">
      <c r="B135" s="169"/>
      <c r="C135" s="169"/>
      <c r="D135" s="169"/>
      <c r="E135" s="169"/>
      <c r="F135" s="169"/>
      <c r="G135" s="169"/>
      <c r="H135" s="169"/>
    </row>
    <row r="136" spans="2:8" ht="13.5" customHeight="1" x14ac:dyDescent="0.25">
      <c r="B136" s="169"/>
      <c r="C136" s="169"/>
      <c r="D136" s="169"/>
      <c r="E136" s="169"/>
      <c r="F136" s="169"/>
      <c r="G136" s="169"/>
      <c r="H136" s="169"/>
    </row>
    <row r="137" spans="2:8" ht="13.5" customHeight="1" x14ac:dyDescent="0.25">
      <c r="B137" s="169"/>
      <c r="C137" s="169"/>
      <c r="D137" s="169"/>
      <c r="E137" s="169"/>
      <c r="F137" s="169"/>
      <c r="G137" s="169"/>
      <c r="H137" s="169"/>
    </row>
    <row r="138" spans="2:8" ht="13.5" customHeight="1" x14ac:dyDescent="0.25">
      <c r="B138" s="169"/>
      <c r="C138" s="169"/>
      <c r="D138" s="169"/>
      <c r="E138" s="169"/>
      <c r="F138" s="169"/>
      <c r="G138" s="169"/>
      <c r="H138" s="169"/>
    </row>
    <row r="139" spans="2:8" ht="13.5" customHeight="1" x14ac:dyDescent="0.25">
      <c r="B139" s="169"/>
      <c r="C139" s="169"/>
      <c r="D139" s="169"/>
      <c r="E139" s="169"/>
      <c r="F139" s="169"/>
      <c r="G139" s="169"/>
      <c r="H139" s="169"/>
    </row>
    <row r="140" spans="2:8" ht="13.5" customHeight="1" x14ac:dyDescent="0.25">
      <c r="B140" s="169"/>
      <c r="C140" s="169"/>
      <c r="D140" s="169"/>
      <c r="E140" s="169"/>
      <c r="F140" s="169"/>
      <c r="G140" s="169"/>
      <c r="H140" s="169"/>
    </row>
    <row r="141" spans="2:8" ht="13.5" customHeight="1" x14ac:dyDescent="0.25">
      <c r="B141" s="169"/>
      <c r="C141" s="169"/>
      <c r="D141" s="169"/>
      <c r="E141" s="169"/>
      <c r="F141" s="169"/>
      <c r="G141" s="169"/>
      <c r="H141" s="169"/>
    </row>
    <row r="142" spans="2:8" ht="13.5" customHeight="1" x14ac:dyDescent="0.25">
      <c r="B142" s="169"/>
      <c r="C142" s="169"/>
      <c r="D142" s="169"/>
      <c r="E142" s="169"/>
      <c r="F142" s="169"/>
      <c r="G142" s="169"/>
      <c r="H142" s="169"/>
    </row>
    <row r="143" spans="2:8" ht="13.5" customHeight="1" x14ac:dyDescent="0.25">
      <c r="B143" s="169"/>
      <c r="C143" s="169"/>
      <c r="D143" s="169"/>
      <c r="E143" s="169"/>
      <c r="F143" s="169"/>
      <c r="G143" s="169"/>
      <c r="H143" s="169"/>
    </row>
    <row r="144" spans="2:8" ht="13.5" customHeight="1" x14ac:dyDescent="0.25">
      <c r="B144" s="169"/>
      <c r="C144" s="169"/>
      <c r="D144" s="169"/>
      <c r="E144" s="169"/>
      <c r="F144" s="169"/>
      <c r="G144" s="169"/>
      <c r="H144" s="169"/>
    </row>
    <row r="145" spans="2:8" ht="13.5" customHeight="1" x14ac:dyDescent="0.25">
      <c r="B145" s="169"/>
      <c r="C145" s="169"/>
      <c r="D145" s="169"/>
      <c r="E145" s="169"/>
      <c r="F145" s="169"/>
      <c r="G145" s="169"/>
      <c r="H145" s="169"/>
    </row>
    <row r="146" spans="2:8" ht="13.5" customHeight="1" x14ac:dyDescent="0.25">
      <c r="B146" s="169"/>
      <c r="C146" s="169"/>
      <c r="D146" s="169"/>
      <c r="E146" s="169"/>
      <c r="F146" s="169"/>
      <c r="G146" s="169"/>
      <c r="H146" s="169"/>
    </row>
    <row r="147" spans="2:8" ht="13.5" customHeight="1" x14ac:dyDescent="0.25">
      <c r="B147" s="169"/>
      <c r="C147" s="169"/>
      <c r="D147" s="169"/>
      <c r="E147" s="169"/>
      <c r="F147" s="169"/>
      <c r="G147" s="169"/>
      <c r="H147" s="169"/>
    </row>
    <row r="148" spans="2:8" ht="13.5" customHeight="1" x14ac:dyDescent="0.25">
      <c r="B148" s="169"/>
      <c r="C148" s="169"/>
      <c r="D148" s="169"/>
      <c r="E148" s="169"/>
      <c r="F148" s="169"/>
      <c r="G148" s="169"/>
      <c r="H148" s="169"/>
    </row>
    <row r="149" spans="2:8" ht="13.5" customHeight="1" x14ac:dyDescent="0.25">
      <c r="B149" s="169"/>
      <c r="C149" s="169"/>
      <c r="D149" s="169"/>
      <c r="E149" s="169"/>
      <c r="F149" s="169"/>
      <c r="G149" s="169"/>
      <c r="H149" s="169"/>
    </row>
    <row r="150" spans="2:8" ht="13.5" customHeight="1" x14ac:dyDescent="0.25">
      <c r="B150" s="169"/>
      <c r="C150" s="169"/>
      <c r="D150" s="169"/>
      <c r="E150" s="169"/>
      <c r="F150" s="169"/>
      <c r="G150" s="169"/>
      <c r="H150" s="169"/>
    </row>
    <row r="151" spans="2:8" ht="13.5" customHeight="1" x14ac:dyDescent="0.25">
      <c r="B151" s="169"/>
      <c r="C151" s="169"/>
      <c r="D151" s="169"/>
      <c r="E151" s="169"/>
      <c r="F151" s="169"/>
      <c r="G151" s="169"/>
      <c r="H151" s="169"/>
    </row>
    <row r="152" spans="2:8" ht="13.5" customHeight="1" x14ac:dyDescent="0.25">
      <c r="B152" s="169"/>
      <c r="C152" s="169"/>
      <c r="D152" s="169"/>
      <c r="E152" s="169"/>
      <c r="F152" s="169"/>
      <c r="G152" s="169"/>
      <c r="H152" s="169"/>
    </row>
    <row r="153" spans="2:8" ht="13.5" customHeight="1" x14ac:dyDescent="0.25">
      <c r="B153" s="169"/>
      <c r="C153" s="169"/>
      <c r="D153" s="169"/>
      <c r="E153" s="169"/>
      <c r="F153" s="169"/>
      <c r="G153" s="169"/>
      <c r="H153" s="169"/>
    </row>
    <row r="154" spans="2:8" ht="13.5" customHeight="1" x14ac:dyDescent="0.25">
      <c r="B154" s="169"/>
      <c r="C154" s="169"/>
      <c r="D154" s="169"/>
      <c r="E154" s="169"/>
      <c r="F154" s="169"/>
      <c r="G154" s="169"/>
      <c r="H154" s="169"/>
    </row>
    <row r="155" spans="2:8" ht="13.5" customHeight="1" x14ac:dyDescent="0.25">
      <c r="B155" s="169"/>
      <c r="C155" s="169"/>
      <c r="D155" s="169"/>
      <c r="E155" s="169"/>
      <c r="F155" s="169"/>
      <c r="G155" s="169"/>
      <c r="H155" s="169"/>
    </row>
    <row r="156" spans="2:8" ht="13.5" customHeight="1" x14ac:dyDescent="0.25">
      <c r="B156" s="169"/>
      <c r="C156" s="169"/>
      <c r="D156" s="169"/>
      <c r="E156" s="169"/>
      <c r="F156" s="169"/>
      <c r="G156" s="169"/>
      <c r="H156" s="169"/>
    </row>
    <row r="157" spans="2:8" ht="13.5" customHeight="1" x14ac:dyDescent="0.25">
      <c r="B157" s="169"/>
      <c r="C157" s="169"/>
      <c r="D157" s="169"/>
      <c r="E157" s="169"/>
      <c r="F157" s="169"/>
      <c r="G157" s="169"/>
      <c r="H157" s="169"/>
    </row>
    <row r="158" spans="2:8" ht="13.5" customHeight="1" x14ac:dyDescent="0.25">
      <c r="B158" s="169"/>
      <c r="C158" s="169"/>
      <c r="D158" s="169"/>
      <c r="E158" s="169"/>
      <c r="F158" s="169"/>
      <c r="G158" s="169"/>
      <c r="H158" s="169"/>
    </row>
    <row r="159" spans="2:8" ht="13.5" customHeight="1" x14ac:dyDescent="0.25">
      <c r="B159" s="169"/>
      <c r="C159" s="169"/>
      <c r="D159" s="169"/>
      <c r="E159" s="169"/>
      <c r="F159" s="169"/>
      <c r="G159" s="169"/>
      <c r="H159" s="169"/>
    </row>
    <row r="160" spans="2:8" ht="13.5" customHeight="1" x14ac:dyDescent="0.25">
      <c r="B160" s="169"/>
      <c r="C160" s="169"/>
      <c r="D160" s="169"/>
      <c r="E160" s="169"/>
      <c r="F160" s="169"/>
      <c r="G160" s="169"/>
      <c r="H160" s="169"/>
    </row>
    <row r="161" spans="2:8" ht="13.5" customHeight="1" x14ac:dyDescent="0.25">
      <c r="B161" s="169"/>
      <c r="C161" s="169"/>
      <c r="D161" s="169"/>
      <c r="E161" s="169"/>
      <c r="F161" s="169"/>
      <c r="G161" s="169"/>
      <c r="H161" s="169"/>
    </row>
    <row r="162" spans="2:8" ht="13.5" customHeight="1" x14ac:dyDescent="0.25">
      <c r="B162" s="169"/>
      <c r="C162" s="169"/>
      <c r="D162" s="169"/>
      <c r="E162" s="169"/>
      <c r="F162" s="169"/>
      <c r="G162" s="169"/>
      <c r="H162" s="169"/>
    </row>
    <row r="163" spans="2:8" ht="13.5" customHeight="1" x14ac:dyDescent="0.25">
      <c r="B163" s="169"/>
      <c r="C163" s="169"/>
      <c r="D163" s="169"/>
      <c r="E163" s="169"/>
      <c r="F163" s="169"/>
      <c r="G163" s="169"/>
      <c r="H163" s="169"/>
    </row>
    <row r="164" spans="2:8" ht="13.5" customHeight="1" x14ac:dyDescent="0.25">
      <c r="B164" s="169"/>
      <c r="C164" s="169"/>
      <c r="D164" s="169"/>
      <c r="E164" s="169"/>
      <c r="F164" s="169"/>
      <c r="G164" s="169"/>
      <c r="H164" s="169"/>
    </row>
    <row r="165" spans="2:8" ht="13.5" customHeight="1" x14ac:dyDescent="0.25">
      <c r="B165" s="169"/>
      <c r="C165" s="169"/>
      <c r="D165" s="169"/>
      <c r="E165" s="169"/>
      <c r="F165" s="169"/>
      <c r="G165" s="169"/>
      <c r="H165" s="169"/>
    </row>
    <row r="166" spans="2:8" ht="13.5" customHeight="1" x14ac:dyDescent="0.25">
      <c r="B166" s="169"/>
      <c r="C166" s="169"/>
      <c r="D166" s="169"/>
      <c r="E166" s="169"/>
      <c r="F166" s="169"/>
      <c r="G166" s="169"/>
      <c r="H166" s="169"/>
    </row>
    <row r="167" spans="2:8" ht="13.5" customHeight="1" x14ac:dyDescent="0.25">
      <c r="B167" s="169"/>
      <c r="C167" s="169"/>
      <c r="D167" s="169"/>
      <c r="E167" s="169"/>
      <c r="F167" s="169"/>
      <c r="G167" s="169"/>
      <c r="H167" s="169"/>
    </row>
    <row r="168" spans="2:8" ht="13.5" customHeight="1" x14ac:dyDescent="0.25">
      <c r="B168" s="169">
        <v>0</v>
      </c>
      <c r="C168" s="169">
        <v>0</v>
      </c>
      <c r="D168" s="169">
        <v>0</v>
      </c>
      <c r="E168" s="169">
        <v>0</v>
      </c>
      <c r="F168" s="169">
        <v>0</v>
      </c>
      <c r="G168" s="169">
        <v>0</v>
      </c>
      <c r="H168" s="169"/>
    </row>
    <row r="169" spans="2:8" ht="13.5" customHeight="1" x14ac:dyDescent="0.25">
      <c r="B169" s="169">
        <v>0</v>
      </c>
      <c r="C169" s="169">
        <v>0</v>
      </c>
      <c r="D169" s="169">
        <v>0</v>
      </c>
      <c r="E169" s="169">
        <v>0</v>
      </c>
      <c r="F169" s="169">
        <v>0</v>
      </c>
      <c r="G169" s="169">
        <v>0</v>
      </c>
      <c r="H169" s="169"/>
    </row>
    <row r="170" spans="2:8" ht="13.5" customHeight="1" x14ac:dyDescent="0.25"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/>
    </row>
    <row r="171" spans="2:8" ht="13.5" customHeight="1" x14ac:dyDescent="0.25">
      <c r="B171" s="169">
        <v>0</v>
      </c>
      <c r="C171" s="169">
        <v>0</v>
      </c>
      <c r="D171" s="169">
        <v>0</v>
      </c>
      <c r="E171" s="169">
        <v>0</v>
      </c>
      <c r="F171" s="169">
        <v>0</v>
      </c>
      <c r="G171" s="169">
        <v>0</v>
      </c>
      <c r="H171" s="169"/>
    </row>
    <row r="172" spans="2:8" ht="13.5" customHeight="1" x14ac:dyDescent="0.25">
      <c r="B172" s="169"/>
      <c r="C172" s="169"/>
      <c r="D172" s="169"/>
      <c r="E172" s="169"/>
      <c r="F172" s="169"/>
      <c r="G172" s="169"/>
      <c r="H172" s="169"/>
    </row>
    <row r="173" spans="2:8" ht="13.5" customHeight="1" x14ac:dyDescent="0.25">
      <c r="B173" s="169"/>
      <c r="C173" s="169"/>
      <c r="D173" s="169"/>
      <c r="E173" s="169"/>
      <c r="F173" s="169"/>
      <c r="G173" s="169"/>
      <c r="H173" s="169"/>
    </row>
    <row r="174" spans="2:8" ht="13.5" customHeight="1" x14ac:dyDescent="0.25">
      <c r="B174" s="169"/>
      <c r="C174" s="169"/>
      <c r="D174" s="169"/>
      <c r="E174" s="169"/>
      <c r="F174" s="169"/>
      <c r="G174" s="169"/>
      <c r="H174" s="169"/>
    </row>
    <row r="175" spans="2:8" ht="13.5" customHeight="1" x14ac:dyDescent="0.25">
      <c r="B175" s="169"/>
      <c r="C175" s="169"/>
      <c r="D175" s="169"/>
      <c r="E175" s="169"/>
      <c r="F175" s="169"/>
      <c r="G175" s="169"/>
      <c r="H175" s="169"/>
    </row>
    <row r="176" spans="2:8" ht="13.5" customHeight="1" x14ac:dyDescent="0.25">
      <c r="B176" s="169"/>
      <c r="C176" s="169"/>
      <c r="D176" s="169"/>
      <c r="E176" s="169"/>
      <c r="F176" s="169"/>
      <c r="G176" s="169"/>
      <c r="H176" s="169"/>
    </row>
    <row r="177" spans="2:8" ht="13.5" customHeight="1" x14ac:dyDescent="0.25">
      <c r="B177" s="169"/>
      <c r="C177" s="169"/>
      <c r="D177" s="169"/>
      <c r="E177" s="169"/>
      <c r="F177" s="169"/>
      <c r="G177" s="169"/>
      <c r="H177" s="169"/>
    </row>
    <row r="178" spans="2:8" ht="13.5" customHeight="1" x14ac:dyDescent="0.25">
      <c r="B178" s="169"/>
      <c r="C178" s="169"/>
      <c r="D178" s="169"/>
      <c r="E178" s="169"/>
      <c r="F178" s="169"/>
      <c r="G178" s="169"/>
      <c r="H178" s="169"/>
    </row>
    <row r="179" spans="2:8" ht="13.5" customHeight="1" x14ac:dyDescent="0.25">
      <c r="B179" s="169"/>
      <c r="C179" s="169"/>
      <c r="D179" s="169"/>
      <c r="E179" s="169"/>
      <c r="F179" s="169"/>
      <c r="G179" s="169"/>
      <c r="H179" s="169"/>
    </row>
    <row r="180" spans="2:8" ht="13.5" customHeight="1" x14ac:dyDescent="0.25">
      <c r="B180" s="169"/>
      <c r="C180" s="169"/>
      <c r="D180" s="169"/>
      <c r="E180" s="169"/>
      <c r="F180" s="169"/>
      <c r="G180" s="169"/>
      <c r="H180" s="169"/>
    </row>
    <row r="181" spans="2:8" ht="13.5" customHeight="1" x14ac:dyDescent="0.25">
      <c r="B181" s="169"/>
      <c r="C181" s="169"/>
      <c r="D181" s="169"/>
      <c r="E181" s="169"/>
      <c r="F181" s="169"/>
      <c r="G181" s="169"/>
      <c r="H181" s="169"/>
    </row>
    <row r="182" spans="2:8" ht="13.5" customHeight="1" x14ac:dyDescent="0.25">
      <c r="B182" s="169"/>
      <c r="C182" s="169"/>
      <c r="D182" s="169"/>
      <c r="E182" s="169"/>
      <c r="F182" s="169"/>
      <c r="G182" s="169"/>
      <c r="H182" s="169"/>
    </row>
    <row r="183" spans="2:8" ht="13.5" customHeight="1" x14ac:dyDescent="0.25">
      <c r="B183" s="169"/>
      <c r="C183" s="169"/>
      <c r="D183" s="169"/>
      <c r="E183" s="169"/>
      <c r="F183" s="169"/>
      <c r="G183" s="169"/>
      <c r="H183" s="169"/>
    </row>
    <row r="184" spans="2:8" ht="13.5" customHeight="1" x14ac:dyDescent="0.25">
      <c r="B184" s="169"/>
      <c r="C184" s="169"/>
      <c r="D184" s="169"/>
      <c r="E184" s="169"/>
      <c r="F184" s="169"/>
      <c r="G184" s="169"/>
      <c r="H184" s="169"/>
    </row>
    <row r="185" spans="2:8" ht="13.5" customHeight="1" x14ac:dyDescent="0.25">
      <c r="B185" s="169"/>
      <c r="C185" s="169"/>
      <c r="D185" s="169"/>
      <c r="E185" s="169"/>
      <c r="F185" s="169"/>
      <c r="G185" s="169"/>
      <c r="H185" s="169"/>
    </row>
  </sheetData>
  <mergeCells count="2">
    <mergeCell ref="A97:G98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5"/>
  <sheetViews>
    <sheetView showGridLines="0" zoomScaleNormal="100" workbookViewId="0">
      <pane xSplit="1" ySplit="4" topLeftCell="B59" activePane="bottomRight" state="frozen"/>
      <selection activeCell="K4" sqref="K4:Q4"/>
      <selection pane="topRight" activeCell="K4" sqref="K4:Q4"/>
      <selection pane="bottomLeft" activeCell="K4" sqref="K4:Q4"/>
      <selection pane="bottomRight" activeCell="N75" sqref="N75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92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6" t="s">
        <v>0</v>
      </c>
      <c r="B2" s="7"/>
      <c r="C2" s="7"/>
      <c r="D2" s="7"/>
      <c r="E2" s="7"/>
      <c r="H2" s="6" t="s">
        <v>0</v>
      </c>
    </row>
    <row r="3" spans="1:22" ht="13.5" customHeight="1" x14ac:dyDescent="0.25">
      <c r="A3" s="259" t="s">
        <v>1</v>
      </c>
      <c r="B3" s="364" t="s">
        <v>4</v>
      </c>
      <c r="C3" s="365"/>
      <c r="D3" s="365"/>
      <c r="E3" s="366"/>
      <c r="H3" s="11" t="s">
        <v>1</v>
      </c>
      <c r="I3" s="367" t="s">
        <v>4</v>
      </c>
      <c r="J3" s="368"/>
      <c r="K3" s="368"/>
      <c r="L3" s="369"/>
    </row>
    <row r="4" spans="1:22" ht="14.25" customHeight="1" thickBot="1" x14ac:dyDescent="0.3">
      <c r="A4" s="260"/>
      <c r="B4" s="15">
        <v>2023</v>
      </c>
      <c r="C4" s="15">
        <v>2024</v>
      </c>
      <c r="D4" s="15">
        <v>2025</v>
      </c>
      <c r="E4" s="14">
        <v>2026</v>
      </c>
      <c r="H4" s="12"/>
      <c r="I4" s="15">
        <v>2023</v>
      </c>
      <c r="J4" s="15">
        <v>2024</v>
      </c>
      <c r="K4" s="15">
        <v>2025</v>
      </c>
      <c r="L4" s="14">
        <v>2026</v>
      </c>
    </row>
    <row r="5" spans="1:22" ht="13.5" customHeight="1" x14ac:dyDescent="0.25">
      <c r="A5" s="261" t="s">
        <v>5</v>
      </c>
      <c r="B5" s="20">
        <f t="shared" ref="B5:E5" si="0">B6+B12+B16</f>
        <v>9308854</v>
      </c>
      <c r="C5" s="20">
        <f t="shared" si="0"/>
        <v>9735271</v>
      </c>
      <c r="D5" s="20">
        <f t="shared" si="0"/>
        <v>10275792</v>
      </c>
      <c r="E5" s="18">
        <f t="shared" si="0"/>
        <v>10794319</v>
      </c>
      <c r="F5" s="21"/>
      <c r="H5" s="16" t="s">
        <v>5</v>
      </c>
      <c r="I5" s="20">
        <f t="shared" ref="I5:L5" si="1">I6+I12+I16</f>
        <v>8983.4558597173018</v>
      </c>
      <c r="J5" s="20">
        <f t="shared" si="1"/>
        <v>83323</v>
      </c>
      <c r="K5" s="20">
        <f t="shared" si="1"/>
        <v>237410</v>
      </c>
      <c r="L5" s="18">
        <f t="shared" si="1"/>
        <v>186548</v>
      </c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13.5" customHeight="1" x14ac:dyDescent="0.25">
      <c r="A6" s="262" t="s">
        <v>6</v>
      </c>
      <c r="B6" s="28">
        <f t="shared" ref="B6:E6" si="2">B7+B8</f>
        <v>4618197</v>
      </c>
      <c r="C6" s="28">
        <f t="shared" si="2"/>
        <v>4802550</v>
      </c>
      <c r="D6" s="28">
        <f t="shared" si="2"/>
        <v>5144394</v>
      </c>
      <c r="E6" s="26">
        <f t="shared" si="2"/>
        <v>5404510</v>
      </c>
      <c r="F6" s="21"/>
      <c r="H6" s="24" t="s">
        <v>7</v>
      </c>
      <c r="I6" s="28">
        <f t="shared" ref="I6:L6" si="3">I7+I8</f>
        <v>5818.6641897178197</v>
      </c>
      <c r="J6" s="28">
        <f t="shared" si="3"/>
        <v>-72300</v>
      </c>
      <c r="K6" s="28">
        <f t="shared" si="3"/>
        <v>-43642</v>
      </c>
      <c r="L6" s="26">
        <f t="shared" si="3"/>
        <v>-61935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ht="13.5" customHeight="1" x14ac:dyDescent="0.25">
      <c r="A7" s="263" t="s">
        <v>8</v>
      </c>
      <c r="B7" s="33">
        <v>4433291</v>
      </c>
      <c r="C7" s="33">
        <v>4604598</v>
      </c>
      <c r="D7" s="34">
        <v>4936104</v>
      </c>
      <c r="E7" s="35">
        <v>5183935</v>
      </c>
      <c r="F7" s="21"/>
      <c r="H7" s="29" t="s">
        <v>8</v>
      </c>
      <c r="I7" s="33">
        <f>ESA2010_mar24!C7-A_RVS_24_26!B7</f>
        <v>2521.6161412866786</v>
      </c>
      <c r="J7" s="33">
        <f>ESA2010_mar24!D7-A_RVS_24_26!C7</f>
        <v>-77148</v>
      </c>
      <c r="K7" s="33">
        <f>ESA2010_mar24!E7-A_RVS_24_26!D7</f>
        <v>-46176</v>
      </c>
      <c r="L7" s="26">
        <f>ESA2010_mar24!F7-A_RVS_24_26!E7</f>
        <v>-62405</v>
      </c>
      <c r="M7" s="22"/>
      <c r="N7" s="23"/>
      <c r="O7" s="23"/>
      <c r="P7" s="23"/>
      <c r="Q7" s="23"/>
      <c r="R7" s="23"/>
      <c r="S7" s="23"/>
      <c r="T7" s="23"/>
      <c r="U7" s="23"/>
      <c r="V7" s="23"/>
    </row>
    <row r="8" spans="1:22" ht="13.5" customHeight="1" x14ac:dyDescent="0.25">
      <c r="A8" s="263" t="s">
        <v>9</v>
      </c>
      <c r="B8" s="33">
        <v>184906</v>
      </c>
      <c r="C8" s="33">
        <v>197952</v>
      </c>
      <c r="D8" s="34">
        <v>208290</v>
      </c>
      <c r="E8" s="35">
        <v>220575</v>
      </c>
      <c r="F8" s="21"/>
      <c r="H8" s="29" t="s">
        <v>9</v>
      </c>
      <c r="I8" s="33">
        <f>ESA2010_mar24!C8-A_RVS_24_26!B8</f>
        <v>3297.0480484311411</v>
      </c>
      <c r="J8" s="33">
        <f>ESA2010_mar24!D8-A_RVS_24_26!C8</f>
        <v>4848</v>
      </c>
      <c r="K8" s="33">
        <f>ESA2010_mar24!E8-A_RVS_24_26!D8</f>
        <v>2534</v>
      </c>
      <c r="L8" s="26">
        <f>ESA2010_mar24!F8-A_RVS_24_26!E8</f>
        <v>470</v>
      </c>
      <c r="M8" s="22"/>
      <c r="N8" s="23"/>
      <c r="O8" s="23"/>
      <c r="P8" s="23"/>
      <c r="Q8" s="23"/>
      <c r="R8" s="23"/>
      <c r="S8" s="23"/>
      <c r="T8" s="23"/>
      <c r="U8" s="23"/>
      <c r="V8" s="23"/>
    </row>
    <row r="9" spans="1:22" ht="13.5" customHeight="1" x14ac:dyDescent="0.25">
      <c r="A9" s="264" t="s">
        <v>10</v>
      </c>
      <c r="B9" s="33">
        <v>1093570</v>
      </c>
      <c r="C9" s="33">
        <v>1250547</v>
      </c>
      <c r="D9" s="34">
        <v>1102961</v>
      </c>
      <c r="E9" s="35">
        <v>937628</v>
      </c>
      <c r="F9" s="21"/>
      <c r="H9" s="36" t="s">
        <v>10</v>
      </c>
      <c r="I9" s="33">
        <f>ESA2010_mar24!C9-A_RVS_24_26!B9</f>
        <v>8193.9406016345602</v>
      </c>
      <c r="J9" s="33">
        <f>ESA2010_mar24!D9-A_RVS_24_26!C9</f>
        <v>-27389</v>
      </c>
      <c r="K9" s="33">
        <f>ESA2010_mar24!E9-A_RVS_24_26!D9</f>
        <v>-19283</v>
      </c>
      <c r="L9" s="26">
        <f>ESA2010_mar24!F9-A_RVS_24_26!E9</f>
        <v>860</v>
      </c>
      <c r="M9" s="22"/>
      <c r="N9" s="23"/>
      <c r="O9" s="23"/>
      <c r="P9" s="23"/>
      <c r="Q9" s="23"/>
      <c r="R9" s="23"/>
      <c r="S9" s="23"/>
      <c r="T9" s="23"/>
      <c r="U9" s="23"/>
      <c r="V9" s="23"/>
    </row>
    <row r="10" spans="1:22" ht="13.5" customHeight="1" x14ac:dyDescent="0.25">
      <c r="A10" s="264" t="s">
        <v>11</v>
      </c>
      <c r="B10" s="33">
        <v>2467239</v>
      </c>
      <c r="C10" s="33">
        <v>2486402</v>
      </c>
      <c r="D10" s="34">
        <v>2829003</v>
      </c>
      <c r="E10" s="35">
        <v>3126818</v>
      </c>
      <c r="F10" s="21"/>
      <c r="H10" s="36" t="s">
        <v>11</v>
      </c>
      <c r="I10" s="33">
        <f>ESA2010_mar24!C10-A_RVS_24_26!B10</f>
        <v>-1662.7907903417945</v>
      </c>
      <c r="J10" s="33">
        <f>ESA2010_mar24!D10-A_RVS_24_26!C10</f>
        <v>-31438</v>
      </c>
      <c r="K10" s="33">
        <f>ESA2010_mar24!E10-A_RVS_24_26!D10</f>
        <v>-17051</v>
      </c>
      <c r="L10" s="26">
        <f>ESA2010_mar24!F10-A_RVS_24_26!E10</f>
        <v>-43957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3.5" customHeight="1" x14ac:dyDescent="0.25">
      <c r="A11" s="264" t="s">
        <v>12</v>
      </c>
      <c r="B11" s="33">
        <v>1057388</v>
      </c>
      <c r="C11" s="33">
        <v>1065601</v>
      </c>
      <c r="D11" s="34">
        <v>1212430</v>
      </c>
      <c r="E11" s="35">
        <v>1340064</v>
      </c>
      <c r="F11" s="21"/>
      <c r="H11" s="36" t="s">
        <v>12</v>
      </c>
      <c r="I11" s="33">
        <f>ESA2010_mar24!C11-A_RVS_24_26!B11</f>
        <v>-712.48562157503329</v>
      </c>
      <c r="J11" s="33">
        <f>ESA2010_mar24!D11-A_RVS_24_26!C11</f>
        <v>-13473</v>
      </c>
      <c r="K11" s="33">
        <f>ESA2010_mar24!E11-A_RVS_24_26!D11</f>
        <v>-7308</v>
      </c>
      <c r="L11" s="26">
        <f>ESA2010_mar24!F11-A_RVS_24_26!E11</f>
        <v>-18838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3.5" customHeight="1" x14ac:dyDescent="0.25">
      <c r="A12" s="262" t="s">
        <v>13</v>
      </c>
      <c r="B12" s="33">
        <v>4274903</v>
      </c>
      <c r="C12" s="33">
        <v>4517651</v>
      </c>
      <c r="D12" s="34">
        <v>4713950</v>
      </c>
      <c r="E12" s="35">
        <v>4969969</v>
      </c>
      <c r="F12" s="21"/>
      <c r="H12" s="24" t="s">
        <v>14</v>
      </c>
      <c r="I12" s="33">
        <f>ESA2010_mar24!C12-A_RVS_24_26!B12</f>
        <v>-11655.539940000512</v>
      </c>
      <c r="J12" s="33">
        <f>ESA2010_mar24!D12-A_RVS_24_26!C12</f>
        <v>100705</v>
      </c>
      <c r="K12" s="33">
        <f>ESA2010_mar24!E12-A_RVS_24_26!D12</f>
        <v>219053</v>
      </c>
      <c r="L12" s="26">
        <f>ESA2010_mar24!F12-A_RVS_24_26!E12</f>
        <v>185728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3.5" customHeight="1" x14ac:dyDescent="0.25">
      <c r="A13" s="264" t="s">
        <v>10</v>
      </c>
      <c r="B13" s="287">
        <v>3949105</v>
      </c>
      <c r="C13" s="287">
        <v>4179728</v>
      </c>
      <c r="D13" s="287">
        <v>4713950</v>
      </c>
      <c r="E13" s="287">
        <v>4969969</v>
      </c>
      <c r="F13" s="21"/>
      <c r="H13" s="264" t="s">
        <v>10</v>
      </c>
      <c r="I13" s="33">
        <f>ESA2010_mar24!C13-A_RVS_24_26!B13</f>
        <v>-11655.539940000512</v>
      </c>
      <c r="J13" s="33">
        <f>ESA2010_mar24!D13-A_RVS_24_26!C13</f>
        <v>100705</v>
      </c>
      <c r="K13" s="33">
        <f>ESA2010_mar24!E13-A_RVS_24_26!D13</f>
        <v>219053</v>
      </c>
      <c r="L13" s="26">
        <f>ESA2010_mar24!F13-A_RVS_24_26!E13</f>
        <v>185728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3.5" customHeight="1" x14ac:dyDescent="0.25">
      <c r="A14" s="264" t="s">
        <v>11</v>
      </c>
      <c r="B14" s="287">
        <v>228059</v>
      </c>
      <c r="C14" s="287">
        <v>236546</v>
      </c>
      <c r="D14" s="34">
        <v>0</v>
      </c>
      <c r="E14" s="35">
        <v>0</v>
      </c>
      <c r="F14" s="21"/>
      <c r="H14" s="264" t="s">
        <v>11</v>
      </c>
      <c r="I14" s="33">
        <f>ESA2010_mar24!C14-A_RVS_24_26!B14</f>
        <v>0</v>
      </c>
      <c r="J14" s="33">
        <f>ESA2010_mar24!D14-A_RVS_24_26!C14</f>
        <v>0</v>
      </c>
      <c r="K14" s="33">
        <f>ESA2010_mar24!E14-A_RVS_24_26!D14</f>
        <v>0</v>
      </c>
      <c r="L14" s="26">
        <f>ESA2010_mar24!F14-A_RVS_24_26!E14</f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3.5" customHeight="1" x14ac:dyDescent="0.25">
      <c r="A15" s="264" t="s">
        <v>12</v>
      </c>
      <c r="B15" s="287">
        <v>97739</v>
      </c>
      <c r="C15" s="287">
        <v>101377</v>
      </c>
      <c r="D15" s="34">
        <v>0</v>
      </c>
      <c r="E15" s="35">
        <v>0</v>
      </c>
      <c r="F15" s="21"/>
      <c r="H15" s="264" t="s">
        <v>12</v>
      </c>
      <c r="I15" s="33">
        <f>ESA2010_mar24!C15-A_RVS_24_26!B15</f>
        <v>0</v>
      </c>
      <c r="J15" s="33">
        <f>ESA2010_mar24!D15-A_RVS_24_26!C15</f>
        <v>0</v>
      </c>
      <c r="K15" s="33">
        <f>ESA2010_mar24!E15-A_RVS_24_26!D15</f>
        <v>0</v>
      </c>
      <c r="L15" s="26">
        <f>ESA2010_mar24!F15-A_RVS_24_26!E15</f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3.5" customHeight="1" x14ac:dyDescent="0.25">
      <c r="A16" s="262" t="s">
        <v>15</v>
      </c>
      <c r="B16" s="40">
        <v>415754</v>
      </c>
      <c r="C16" s="40">
        <v>415070</v>
      </c>
      <c r="D16" s="28">
        <v>417448</v>
      </c>
      <c r="E16" s="26">
        <v>419840</v>
      </c>
      <c r="F16" s="21"/>
      <c r="H16" s="24" t="s">
        <v>15</v>
      </c>
      <c r="I16" s="33">
        <f>ESA2010_mar24!C16-A_RVS_24_26!B16</f>
        <v>14820.331609999994</v>
      </c>
      <c r="J16" s="33">
        <f>ESA2010_mar24!D16-A_RVS_24_26!C16</f>
        <v>54918</v>
      </c>
      <c r="K16" s="33">
        <f>ESA2010_mar24!E16-A_RVS_24_26!D16</f>
        <v>61999</v>
      </c>
      <c r="L16" s="26">
        <f>ESA2010_mar24!F16-A_RVS_24_26!E16</f>
        <v>62755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3.5" customHeight="1" x14ac:dyDescent="0.25">
      <c r="A17" s="265" t="s">
        <v>16</v>
      </c>
      <c r="B17" s="45">
        <f t="shared" ref="B17:E17" si="4">B18+B19</f>
        <v>11947629</v>
      </c>
      <c r="C17" s="45">
        <f t="shared" si="4"/>
        <v>12877019</v>
      </c>
      <c r="D17" s="45">
        <f t="shared" si="4"/>
        <v>13215518</v>
      </c>
      <c r="E17" s="43">
        <f t="shared" si="4"/>
        <v>13606011</v>
      </c>
      <c r="F17" s="21"/>
      <c r="H17" s="41" t="s">
        <v>16</v>
      </c>
      <c r="I17" s="45">
        <f t="shared" ref="I17:L17" si="5">I18+I19</f>
        <v>452181.18614999903</v>
      </c>
      <c r="J17" s="45">
        <f t="shared" si="5"/>
        <v>-180056</v>
      </c>
      <c r="K17" s="45">
        <f t="shared" si="5"/>
        <v>252571</v>
      </c>
      <c r="L17" s="43">
        <f t="shared" si="5"/>
        <v>116459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3.5" customHeight="1" x14ac:dyDescent="0.25">
      <c r="A18" s="262" t="s">
        <v>17</v>
      </c>
      <c r="B18" s="40">
        <v>9373397</v>
      </c>
      <c r="C18" s="40">
        <v>10081564</v>
      </c>
      <c r="D18" s="28">
        <v>10344006</v>
      </c>
      <c r="E18" s="26">
        <v>10622044</v>
      </c>
      <c r="F18" s="46"/>
      <c r="H18" s="24" t="s">
        <v>17</v>
      </c>
      <c r="I18" s="33">
        <f>ESA2010_mar24!C18-A_RVS_24_26!B18</f>
        <v>426366.48124999925</v>
      </c>
      <c r="J18" s="33">
        <f>ESA2010_mar24!D18-A_RVS_24_26!C18</f>
        <v>-119718</v>
      </c>
      <c r="K18" s="33">
        <f>ESA2010_mar24!E18-A_RVS_24_26!D18</f>
        <v>261386</v>
      </c>
      <c r="L18" s="26">
        <f>ESA2010_mar24!F18-A_RVS_24_26!E18</f>
        <v>210623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3.5" customHeight="1" x14ac:dyDescent="0.25">
      <c r="A19" s="262" t="s">
        <v>18</v>
      </c>
      <c r="B19" s="33">
        <f t="shared" ref="B19:D19" si="6">SUM(B20:B27)</f>
        <v>2574232</v>
      </c>
      <c r="C19" s="33">
        <f t="shared" si="6"/>
        <v>2795455</v>
      </c>
      <c r="D19" s="28">
        <f t="shared" si="6"/>
        <v>2871512</v>
      </c>
      <c r="E19" s="26">
        <f t="shared" ref="E19" si="7">SUM(E20:E27)</f>
        <v>2983967</v>
      </c>
      <c r="F19" s="21"/>
      <c r="H19" s="24" t="s">
        <v>18</v>
      </c>
      <c r="I19" s="33">
        <f t="shared" ref="I19:L19" si="8">SUM(I20:I27)</f>
        <v>25814.704899999801</v>
      </c>
      <c r="J19" s="33">
        <f t="shared" si="8"/>
        <v>-60338</v>
      </c>
      <c r="K19" s="28">
        <f t="shared" si="8"/>
        <v>-8815</v>
      </c>
      <c r="L19" s="26">
        <f t="shared" si="8"/>
        <v>-94164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3.5" customHeight="1" x14ac:dyDescent="0.25">
      <c r="A20" s="263" t="s">
        <v>19</v>
      </c>
      <c r="B20" s="40">
        <v>1314876</v>
      </c>
      <c r="C20" s="40">
        <v>1347653</v>
      </c>
      <c r="D20" s="28">
        <v>1382432</v>
      </c>
      <c r="E20" s="26">
        <v>1409216</v>
      </c>
      <c r="F20" s="21"/>
      <c r="H20" s="29" t="s">
        <v>19</v>
      </c>
      <c r="I20" s="33">
        <f>ESA2010_mar24!C20-A_RVS_24_26!B20</f>
        <v>176.52474999986589</v>
      </c>
      <c r="J20" s="33">
        <f>ESA2010_mar24!D20-A_RVS_24_26!C20</f>
        <v>-9556</v>
      </c>
      <c r="K20" s="33">
        <f>ESA2010_mar24!E20-A_RVS_24_26!D20</f>
        <v>-6087</v>
      </c>
      <c r="L20" s="26">
        <f>ESA2010_mar24!F20-A_RVS_24_26!E20</f>
        <v>-5043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3.5" customHeight="1" x14ac:dyDescent="0.25">
      <c r="A21" s="263" t="s">
        <v>20</v>
      </c>
      <c r="B21" s="40">
        <v>234820</v>
      </c>
      <c r="C21" s="40">
        <v>309602</v>
      </c>
      <c r="D21" s="28">
        <v>312622</v>
      </c>
      <c r="E21" s="26">
        <v>311604</v>
      </c>
      <c r="F21" s="21"/>
      <c r="H21" s="29" t="s">
        <v>20</v>
      </c>
      <c r="I21" s="33">
        <f>ESA2010_mar24!C21-A_RVS_24_26!B21</f>
        <v>21208.683480000007</v>
      </c>
      <c r="J21" s="33">
        <f>ESA2010_mar24!D21-A_RVS_24_26!C21</f>
        <v>-27615</v>
      </c>
      <c r="K21" s="33">
        <f>ESA2010_mar24!E21-A_RVS_24_26!D21</f>
        <v>-2562</v>
      </c>
      <c r="L21" s="26">
        <f>ESA2010_mar24!F21-A_RVS_24_26!E21</f>
        <v>-526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3.5" customHeight="1" x14ac:dyDescent="0.25">
      <c r="A22" s="263" t="s">
        <v>21</v>
      </c>
      <c r="B22" s="40">
        <v>52924</v>
      </c>
      <c r="C22" s="40">
        <v>54510</v>
      </c>
      <c r="D22" s="28">
        <v>54523</v>
      </c>
      <c r="E22" s="26">
        <v>54198</v>
      </c>
      <c r="F22" s="21"/>
      <c r="H22" s="29" t="s">
        <v>21</v>
      </c>
      <c r="I22" s="33">
        <f>ESA2010_mar24!C22-A_RVS_24_26!B22</f>
        <v>-26.357559999989462</v>
      </c>
      <c r="J22" s="33">
        <f>ESA2010_mar24!D22-A_RVS_24_26!C22</f>
        <v>-609</v>
      </c>
      <c r="K22" s="33">
        <f>ESA2010_mar24!E22-A_RVS_24_26!D22</f>
        <v>-311</v>
      </c>
      <c r="L22" s="26">
        <f>ESA2010_mar24!F22-A_RVS_24_26!E22</f>
        <v>144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3.5" customHeight="1" x14ac:dyDescent="0.25">
      <c r="A23" s="263" t="s">
        <v>22</v>
      </c>
      <c r="B23" s="40">
        <v>5198</v>
      </c>
      <c r="C23" s="40">
        <v>5340</v>
      </c>
      <c r="D23" s="28">
        <v>5327</v>
      </c>
      <c r="E23" s="26">
        <v>5281</v>
      </c>
      <c r="F23" s="21"/>
      <c r="H23" s="29" t="s">
        <v>22</v>
      </c>
      <c r="I23" s="33">
        <f>ESA2010_mar24!C23-A_RVS_24_26!B23</f>
        <v>-129.2738700000009</v>
      </c>
      <c r="J23" s="33">
        <f>ESA2010_mar24!D23-A_RVS_24_26!C23</f>
        <v>-188</v>
      </c>
      <c r="K23" s="33">
        <f>ESA2010_mar24!E23-A_RVS_24_26!D23</f>
        <v>-160</v>
      </c>
      <c r="L23" s="26">
        <f>ESA2010_mar24!F23-A_RVS_24_26!E23</f>
        <v>-115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3.5" customHeight="1" x14ac:dyDescent="0.25">
      <c r="A24" s="263" t="s">
        <v>23</v>
      </c>
      <c r="B24" s="40">
        <v>932358</v>
      </c>
      <c r="C24" s="40">
        <v>1043240</v>
      </c>
      <c r="D24" s="28">
        <v>1080989</v>
      </c>
      <c r="E24" s="26">
        <v>1167752</v>
      </c>
      <c r="F24" s="21"/>
      <c r="H24" s="29" t="s">
        <v>23</v>
      </c>
      <c r="I24" s="33">
        <f>ESA2010_mar24!C24-A_RVS_24_26!B24</f>
        <v>4194.024679999915</v>
      </c>
      <c r="J24" s="33">
        <f>ESA2010_mar24!D24-A_RVS_24_26!C24</f>
        <v>-22389</v>
      </c>
      <c r="K24" s="33">
        <f>ESA2010_mar24!E24-A_RVS_24_26!D24</f>
        <v>93</v>
      </c>
      <c r="L24" s="26">
        <f>ESA2010_mar24!F24-A_RVS_24_26!E24</f>
        <v>-89138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3.5" customHeight="1" x14ac:dyDescent="0.25">
      <c r="A25" s="263" t="s">
        <v>24</v>
      </c>
      <c r="B25" s="40">
        <v>12479</v>
      </c>
      <c r="C25" s="40">
        <v>12853</v>
      </c>
      <c r="D25" s="28">
        <v>13026</v>
      </c>
      <c r="E25" s="26">
        <v>13119</v>
      </c>
      <c r="F25" s="21"/>
      <c r="H25" s="29" t="s">
        <v>24</v>
      </c>
      <c r="I25" s="33">
        <f>ESA2010_mar24!C25-A_RVS_24_26!B25</f>
        <v>659.47190999999839</v>
      </c>
      <c r="J25" s="33">
        <f>ESA2010_mar24!D25-A_RVS_24_26!C25</f>
        <v>534</v>
      </c>
      <c r="K25" s="33">
        <f>ESA2010_mar24!E25-A_RVS_24_26!D25</f>
        <v>617</v>
      </c>
      <c r="L25" s="26">
        <f>ESA2010_mar24!F25-A_RVS_24_26!E25</f>
        <v>737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3.5" customHeight="1" x14ac:dyDescent="0.25">
      <c r="A26" s="263" t="s">
        <v>25</v>
      </c>
      <c r="B26" s="40">
        <v>21400</v>
      </c>
      <c r="C26" s="40">
        <v>22101</v>
      </c>
      <c r="D26" s="28">
        <v>22458</v>
      </c>
      <c r="E26" s="26">
        <v>22680</v>
      </c>
      <c r="F26" s="21"/>
      <c r="H26" s="29" t="s">
        <v>25</v>
      </c>
      <c r="I26" s="33">
        <f>ESA2010_mar24!C26-A_RVS_24_26!B26</f>
        <v>-290.68178999999509</v>
      </c>
      <c r="J26" s="33">
        <f>ESA2010_mar24!D26-A_RVS_24_26!C26</f>
        <v>-533</v>
      </c>
      <c r="K26" s="33">
        <f>ESA2010_mar24!E26-A_RVS_24_26!D26</f>
        <v>-421</v>
      </c>
      <c r="L26" s="26">
        <f>ESA2010_mar24!F26-A_RVS_24_26!E26</f>
        <v>-238</v>
      </c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3.5" customHeight="1" x14ac:dyDescent="0.25">
      <c r="A27" s="263" t="s">
        <v>26</v>
      </c>
      <c r="B27" s="40">
        <v>177</v>
      </c>
      <c r="C27" s="40">
        <v>156</v>
      </c>
      <c r="D27" s="28">
        <v>135</v>
      </c>
      <c r="E27" s="26">
        <v>117</v>
      </c>
      <c r="F27" s="21"/>
      <c r="H27" s="29" t="s">
        <v>26</v>
      </c>
      <c r="I27" s="33">
        <f>ESA2010_mar24!C27-A_RVS_24_26!B27</f>
        <v>22.31329999999997</v>
      </c>
      <c r="J27" s="33">
        <f>ESA2010_mar24!D27-A_RVS_24_26!C27</f>
        <v>18</v>
      </c>
      <c r="K27" s="33">
        <f>ESA2010_mar24!E27-A_RVS_24_26!D27</f>
        <v>16</v>
      </c>
      <c r="L27" s="26">
        <f>ESA2010_mar24!F27-A_RVS_24_26!E27</f>
        <v>15</v>
      </c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3.5" customHeight="1" x14ac:dyDescent="0.25">
      <c r="A28" s="265" t="s">
        <v>27</v>
      </c>
      <c r="B28" s="45">
        <f t="shared" ref="B28:E28" si="9">SUM(B29:B32)</f>
        <v>38260</v>
      </c>
      <c r="C28" s="45">
        <f t="shared" si="9"/>
        <v>41724</v>
      </c>
      <c r="D28" s="45">
        <f t="shared" si="9"/>
        <v>43970</v>
      </c>
      <c r="E28" s="43">
        <f t="shared" si="9"/>
        <v>46930</v>
      </c>
      <c r="F28" s="21"/>
      <c r="H28" s="41" t="s">
        <v>27</v>
      </c>
      <c r="I28" s="45">
        <f t="shared" ref="I28:L28" si="10">SUM(I29:I32)</f>
        <v>-343.43288000000456</v>
      </c>
      <c r="J28" s="45">
        <f t="shared" si="10"/>
        <v>-6614</v>
      </c>
      <c r="K28" s="45">
        <f t="shared" si="10"/>
        <v>-4594</v>
      </c>
      <c r="L28" s="43">
        <f t="shared" si="10"/>
        <v>-5021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3.5" customHeight="1" x14ac:dyDescent="0.25">
      <c r="A29" s="262" t="s">
        <v>28</v>
      </c>
      <c r="B29" s="40">
        <v>12</v>
      </c>
      <c r="C29" s="40">
        <v>0</v>
      </c>
      <c r="D29" s="28">
        <v>0</v>
      </c>
      <c r="E29" s="26">
        <v>0</v>
      </c>
      <c r="F29" s="21"/>
      <c r="H29" s="24" t="s">
        <v>28</v>
      </c>
      <c r="I29" s="33">
        <f>ESA2010_mar24!C29-A_RVS_24_26!B29</f>
        <v>0.17311000000000121</v>
      </c>
      <c r="J29" s="33">
        <f>ESA2010_mar24!D29-A_RVS_24_26!C29</f>
        <v>0</v>
      </c>
      <c r="K29" s="33">
        <f>ESA2010_mar24!E29-A_RVS_24_26!D29</f>
        <v>0</v>
      </c>
      <c r="L29" s="26">
        <f>ESA2010_mar24!F29-A_RVS_24_26!E29</f>
        <v>0</v>
      </c>
      <c r="M29" s="22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3.5" customHeight="1" x14ac:dyDescent="0.25">
      <c r="A30" s="262" t="s">
        <v>29</v>
      </c>
      <c r="B30" s="40">
        <v>0</v>
      </c>
      <c r="C30" s="40">
        <v>0</v>
      </c>
      <c r="D30" s="28">
        <v>0</v>
      </c>
      <c r="E30" s="26">
        <v>0</v>
      </c>
      <c r="F30" s="21"/>
      <c r="H30" s="24" t="s">
        <v>29</v>
      </c>
      <c r="I30" s="33">
        <f>ESA2010_mar24!C30-A_RVS_24_26!B30</f>
        <v>0.29043000000000002</v>
      </c>
      <c r="J30" s="33">
        <f>ESA2010_mar24!D30-A_RVS_24_26!C30</f>
        <v>0</v>
      </c>
      <c r="K30" s="33">
        <f>ESA2010_mar24!E30-A_RVS_24_26!D30</f>
        <v>0</v>
      </c>
      <c r="L30" s="26">
        <f>ESA2010_mar24!F30-A_RVS_24_26!E30</f>
        <v>0</v>
      </c>
      <c r="M30" s="22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3.5" customHeight="1" x14ac:dyDescent="0.25">
      <c r="A31" s="262" t="s">
        <v>30</v>
      </c>
      <c r="B31" s="40">
        <v>38248</v>
      </c>
      <c r="C31" s="40">
        <v>41724</v>
      </c>
      <c r="D31" s="28">
        <v>43970</v>
      </c>
      <c r="E31" s="26">
        <v>46930</v>
      </c>
      <c r="F31" s="21"/>
      <c r="H31" s="24" t="s">
        <v>30</v>
      </c>
      <c r="I31" s="33">
        <f>ESA2010_mar24!C31-A_RVS_24_26!B31</f>
        <v>-343.89642000000458</v>
      </c>
      <c r="J31" s="33">
        <f>ESA2010_mar24!D31-A_RVS_24_26!C31</f>
        <v>-6614</v>
      </c>
      <c r="K31" s="33">
        <f>ESA2010_mar24!E31-A_RVS_24_26!D31</f>
        <v>-4594</v>
      </c>
      <c r="L31" s="26">
        <f>ESA2010_mar24!F31-A_RVS_24_26!E31</f>
        <v>-5021</v>
      </c>
      <c r="M31" s="22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3.5" customHeight="1" x14ac:dyDescent="0.25">
      <c r="A32" s="262" t="s">
        <v>31</v>
      </c>
      <c r="B32" s="40">
        <v>0</v>
      </c>
      <c r="C32" s="40">
        <v>0</v>
      </c>
      <c r="D32" s="28">
        <v>0</v>
      </c>
      <c r="E32" s="26">
        <v>0</v>
      </c>
      <c r="F32" s="21"/>
      <c r="H32" s="24" t="s">
        <v>31</v>
      </c>
      <c r="I32" s="33">
        <f>ESA2010_mar24!C32-A_RVS_24_26!B32</f>
        <v>0</v>
      </c>
      <c r="J32" s="33">
        <f>ESA2010_mar24!D32-A_RVS_24_26!C32</f>
        <v>0</v>
      </c>
      <c r="K32" s="33">
        <f>ESA2010_mar24!E32-A_RVS_24_26!D32</f>
        <v>0</v>
      </c>
      <c r="L32" s="26">
        <f>ESA2010_mar24!F32-A_RVS_24_26!E32</f>
        <v>0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3.5" customHeight="1" x14ac:dyDescent="0.25">
      <c r="A33" s="265" t="s">
        <v>32</v>
      </c>
      <c r="B33" s="45">
        <f t="shared" ref="B33:E33" si="11">SUM(B34:B36)</f>
        <v>790498</v>
      </c>
      <c r="C33" s="45">
        <f t="shared" si="11"/>
        <v>818002</v>
      </c>
      <c r="D33" s="45">
        <f t="shared" si="11"/>
        <v>839071</v>
      </c>
      <c r="E33" s="43">
        <f t="shared" si="11"/>
        <v>866721</v>
      </c>
      <c r="F33" s="21"/>
      <c r="G33" s="51"/>
      <c r="H33" s="41" t="s">
        <v>32</v>
      </c>
      <c r="I33" s="45">
        <f t="shared" ref="I33:L33" si="12">SUM(I34:I36)</f>
        <v>691.04542000003858</v>
      </c>
      <c r="J33" s="45">
        <f t="shared" si="12"/>
        <v>152680</v>
      </c>
      <c r="K33" s="45">
        <f t="shared" si="12"/>
        <v>155240</v>
      </c>
      <c r="L33" s="43">
        <f t="shared" si="12"/>
        <v>153819</v>
      </c>
      <c r="M33" s="22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3.5" customHeight="1" x14ac:dyDescent="0.25">
      <c r="A34" s="262" t="s">
        <v>33</v>
      </c>
      <c r="B34" s="40">
        <v>495461</v>
      </c>
      <c r="C34" s="40">
        <v>512041</v>
      </c>
      <c r="D34" s="28">
        <v>521320</v>
      </c>
      <c r="E34" s="26">
        <v>538538</v>
      </c>
      <c r="F34" s="21"/>
      <c r="H34" s="24" t="s">
        <v>33</v>
      </c>
      <c r="I34" s="33">
        <f>ESA2010_mar24!C34-A_RVS_24_26!B34</f>
        <v>1141.2370800000499</v>
      </c>
      <c r="J34" s="33">
        <f>ESA2010_mar24!D34-A_RVS_24_26!C34</f>
        <v>111846</v>
      </c>
      <c r="K34" s="33">
        <f>ESA2010_mar24!E34-A_RVS_24_26!D34</f>
        <v>112733</v>
      </c>
      <c r="L34" s="26">
        <f>ESA2010_mar24!F34-A_RVS_24_26!E34</f>
        <v>110588</v>
      </c>
      <c r="M34" s="22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3.5" customHeight="1" x14ac:dyDescent="0.25">
      <c r="A35" s="262" t="s">
        <v>34</v>
      </c>
      <c r="B35" s="40">
        <v>295037</v>
      </c>
      <c r="C35" s="40">
        <v>305961</v>
      </c>
      <c r="D35" s="28">
        <v>317751</v>
      </c>
      <c r="E35" s="26">
        <v>328183</v>
      </c>
      <c r="F35" s="21"/>
      <c r="H35" s="24" t="s">
        <v>34</v>
      </c>
      <c r="I35" s="33">
        <f>ESA2010_mar24!C35-A_RVS_24_26!B35</f>
        <v>-450.19166000001132</v>
      </c>
      <c r="J35" s="33">
        <f>ESA2010_mar24!D35-A_RVS_24_26!C35</f>
        <v>40834</v>
      </c>
      <c r="K35" s="33">
        <f>ESA2010_mar24!E35-A_RVS_24_26!D35</f>
        <v>42507</v>
      </c>
      <c r="L35" s="26">
        <f>ESA2010_mar24!F35-A_RVS_24_26!E35</f>
        <v>43231</v>
      </c>
      <c r="M35" s="22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3.5" customHeight="1" x14ac:dyDescent="0.25">
      <c r="A36" s="262" t="s">
        <v>35</v>
      </c>
      <c r="B36" s="40">
        <v>0</v>
      </c>
      <c r="C36" s="40">
        <v>0</v>
      </c>
      <c r="D36" s="28">
        <v>0</v>
      </c>
      <c r="E36" s="26">
        <v>0</v>
      </c>
      <c r="F36" s="21"/>
      <c r="H36" s="24" t="s">
        <v>35</v>
      </c>
      <c r="I36" s="33">
        <f>ESA2010_mar24!C36-A_RVS_24_26!B36</f>
        <v>0</v>
      </c>
      <c r="J36" s="33">
        <f>ESA2010_mar24!D36-A_RVS_24_26!C36</f>
        <v>0</v>
      </c>
      <c r="K36" s="33">
        <f>ESA2010_mar24!E36-A_RVS_24_26!D36</f>
        <v>0</v>
      </c>
      <c r="L36" s="26">
        <f>ESA2010_mar24!F36-A_RVS_24_26!E36</f>
        <v>0</v>
      </c>
      <c r="M36" s="22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3.5" customHeight="1" x14ac:dyDescent="0.25">
      <c r="A37" s="265" t="s">
        <v>36</v>
      </c>
      <c r="B37" s="45">
        <f>SUM(B38,B40,B41,B44,B45,B48:B51,B39,B42,B43)</f>
        <v>823433</v>
      </c>
      <c r="C37" s="45">
        <f t="shared" ref="C37:E37" si="13">SUM(C38,C40,C41,C44,C45,C48:C51,C39,C42,C43)</f>
        <v>1059453</v>
      </c>
      <c r="D37" s="45">
        <f t="shared" si="13"/>
        <v>762931</v>
      </c>
      <c r="E37" s="43">
        <f t="shared" si="13"/>
        <v>722536</v>
      </c>
      <c r="F37" s="21"/>
      <c r="H37" s="41" t="s">
        <v>37</v>
      </c>
      <c r="I37" s="45">
        <f>SUM(I38,I40,I41,I44,I45,I48:I51,I39,I42,I43)</f>
        <v>68359.581311564601</v>
      </c>
      <c r="J37" s="45">
        <f t="shared" ref="J37:L37" si="14">SUM(J38,J40,J41,J44,J45,J48:J51,J39,J42,J43)</f>
        <v>-76414</v>
      </c>
      <c r="K37" s="45">
        <f t="shared" si="14"/>
        <v>-12139</v>
      </c>
      <c r="L37" s="43">
        <f t="shared" si="14"/>
        <v>-10225</v>
      </c>
      <c r="M37" s="22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3.5" customHeight="1" x14ac:dyDescent="0.25">
      <c r="A38" s="266" t="s">
        <v>38</v>
      </c>
      <c r="B38" s="40">
        <v>0</v>
      </c>
      <c r="C38" s="40">
        <v>0</v>
      </c>
      <c r="D38" s="28">
        <v>0</v>
      </c>
      <c r="E38" s="26">
        <v>0</v>
      </c>
      <c r="F38" s="21"/>
      <c r="H38" s="24" t="s">
        <v>38</v>
      </c>
      <c r="I38" s="33">
        <f>ESA2010_mar24!C38-A_RVS_24_26!B38</f>
        <v>0</v>
      </c>
      <c r="J38" s="33">
        <f>ESA2010_mar24!D38-A_RVS_24_26!C38</f>
        <v>0</v>
      </c>
      <c r="K38" s="33">
        <f>ESA2010_mar24!E38-A_RVS_24_26!D38</f>
        <v>0</v>
      </c>
      <c r="L38" s="26">
        <f>ESA2010_mar24!F38-A_RVS_24_26!E38</f>
        <v>0</v>
      </c>
      <c r="M38" s="22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3.5" customHeight="1" x14ac:dyDescent="0.25">
      <c r="A39" s="262" t="s">
        <v>39</v>
      </c>
      <c r="B39" s="40">
        <v>136853</v>
      </c>
      <c r="C39" s="40">
        <v>139916</v>
      </c>
      <c r="D39" s="28">
        <v>144014</v>
      </c>
      <c r="E39" s="26">
        <v>147101</v>
      </c>
      <c r="F39" s="21"/>
      <c r="H39" s="24" t="s">
        <v>39</v>
      </c>
      <c r="I39" s="33">
        <f>ESA2010_mar24!C39-A_RVS_24_26!B39</f>
        <v>-627.67708143542404</v>
      </c>
      <c r="J39" s="33">
        <f>ESA2010_mar24!D39-A_RVS_24_26!C39</f>
        <v>-1888</v>
      </c>
      <c r="K39" s="33">
        <f>ESA2010_mar24!E39-A_RVS_24_26!D39</f>
        <v>-1632</v>
      </c>
      <c r="L39" s="26">
        <f>ESA2010_mar24!F39-A_RVS_24_26!E39</f>
        <v>-1591</v>
      </c>
      <c r="M39" s="22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3.5" customHeight="1" x14ac:dyDescent="0.25">
      <c r="A40" s="266" t="s">
        <v>40</v>
      </c>
      <c r="B40" s="40">
        <v>0</v>
      </c>
      <c r="C40" s="40">
        <v>0</v>
      </c>
      <c r="D40" s="28">
        <v>0</v>
      </c>
      <c r="E40" s="26">
        <v>0</v>
      </c>
      <c r="F40" s="21"/>
      <c r="H40" s="24" t="s">
        <v>40</v>
      </c>
      <c r="I40" s="33">
        <f>ESA2010_mar24!C40-A_RVS_24_26!B40</f>
        <v>0</v>
      </c>
      <c r="J40" s="33">
        <f>ESA2010_mar24!D40-A_RVS_24_26!C40</f>
        <v>0</v>
      </c>
      <c r="K40" s="33">
        <f>ESA2010_mar24!E40-A_RVS_24_26!D40</f>
        <v>0</v>
      </c>
      <c r="L40" s="26">
        <f>ESA2010_mar24!F40-A_RVS_24_26!E40</f>
        <v>0</v>
      </c>
      <c r="M40" s="22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3.5" customHeight="1" x14ac:dyDescent="0.25">
      <c r="A41" s="266" t="s">
        <v>41</v>
      </c>
      <c r="B41" s="40">
        <v>83293</v>
      </c>
      <c r="C41" s="40">
        <v>511553</v>
      </c>
      <c r="D41" s="28">
        <v>445963</v>
      </c>
      <c r="E41" s="26">
        <v>393816</v>
      </c>
      <c r="F41" s="21"/>
      <c r="H41" s="24" t="s">
        <v>41</v>
      </c>
      <c r="I41" s="33">
        <f>ESA2010_mar24!C41-A_RVS_24_26!B41</f>
        <v>4738.30325300002</v>
      </c>
      <c r="J41" s="33">
        <f>ESA2010_mar24!D41-A_RVS_24_26!C41</f>
        <v>-14435</v>
      </c>
      <c r="K41" s="33">
        <f>ESA2010_mar24!E41-A_RVS_24_26!D41</f>
        <v>-10394</v>
      </c>
      <c r="L41" s="26">
        <f>ESA2010_mar24!F41-A_RVS_24_26!E41</f>
        <v>-7920</v>
      </c>
      <c r="M41" s="22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3.5" customHeight="1" x14ac:dyDescent="0.25">
      <c r="A42" s="266" t="s">
        <v>88</v>
      </c>
      <c r="B42" s="40">
        <v>354113</v>
      </c>
      <c r="C42" s="40">
        <v>227600</v>
      </c>
      <c r="D42" s="28">
        <v>0</v>
      </c>
      <c r="E42" s="26">
        <v>0</v>
      </c>
      <c r="F42" s="21"/>
      <c r="H42" s="24" t="s">
        <v>88</v>
      </c>
      <c r="I42" s="33">
        <f>ESA2010_mar24!C42-A_RVS_24_26!B42</f>
        <v>61907</v>
      </c>
      <c r="J42" s="33">
        <f>ESA2010_mar24!D42-A_RVS_24_26!C42</f>
        <v>-64019</v>
      </c>
      <c r="K42" s="33">
        <f>ESA2010_mar24!E42-A_RVS_24_26!D42</f>
        <v>0</v>
      </c>
      <c r="L42" s="26">
        <f>ESA2010_mar24!F42-A_RVS_24_26!E42</f>
        <v>0</v>
      </c>
      <c r="M42" s="22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5">
      <c r="A43" s="266" t="s">
        <v>89</v>
      </c>
      <c r="B43" s="40">
        <v>36731</v>
      </c>
      <c r="C43" s="40">
        <v>1956</v>
      </c>
      <c r="D43" s="28">
        <v>0</v>
      </c>
      <c r="E43" s="26">
        <v>0</v>
      </c>
      <c r="F43" s="21"/>
      <c r="H43" s="24" t="s">
        <v>89</v>
      </c>
      <c r="I43" s="33">
        <f>ESA2010_mar24!C43-A_RVS_24_26!B43</f>
        <v>893.28987000000052</v>
      </c>
      <c r="J43" s="33">
        <f>ESA2010_mar24!D43-A_RVS_24_26!C43</f>
        <v>4094</v>
      </c>
      <c r="K43" s="33">
        <f>ESA2010_mar24!E43-A_RVS_24_26!D43</f>
        <v>0</v>
      </c>
      <c r="L43" s="26">
        <f>ESA2010_mar24!F43-A_RVS_24_26!E43</f>
        <v>0</v>
      </c>
      <c r="M43" s="22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3.5" customHeight="1" x14ac:dyDescent="0.25">
      <c r="A44" s="266" t="s">
        <v>42</v>
      </c>
      <c r="B44" s="40">
        <v>43596</v>
      </c>
      <c r="C44" s="40">
        <v>0</v>
      </c>
      <c r="D44" s="28">
        <v>0</v>
      </c>
      <c r="E44" s="26">
        <v>0</v>
      </c>
      <c r="F44" s="21"/>
      <c r="H44" s="24" t="s">
        <v>42</v>
      </c>
      <c r="I44" s="33">
        <f>ESA2010_mar24!C44-A_RVS_24_26!B44</f>
        <v>993.58952999999747</v>
      </c>
      <c r="J44" s="33">
        <f>ESA2010_mar24!D44-A_RVS_24_26!C44</f>
        <v>1000</v>
      </c>
      <c r="K44" s="33">
        <f>ESA2010_mar24!E44-A_RVS_24_26!D44</f>
        <v>0</v>
      </c>
      <c r="L44" s="26">
        <f>ESA2010_mar24!F44-A_RVS_24_26!E44</f>
        <v>0</v>
      </c>
      <c r="M44" s="22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3.5" customHeight="1" x14ac:dyDescent="0.25">
      <c r="A45" s="266" t="s">
        <v>43</v>
      </c>
      <c r="B45" s="40">
        <v>328</v>
      </c>
      <c r="C45" s="40">
        <v>328</v>
      </c>
      <c r="D45" s="28">
        <v>328</v>
      </c>
      <c r="E45" s="26">
        <v>328</v>
      </c>
      <c r="F45" s="21"/>
      <c r="H45" s="53" t="s">
        <v>43</v>
      </c>
      <c r="I45" s="33">
        <f>ESA2010_mar24!C45-A_RVS_24_26!B45</f>
        <v>10.890350000000012</v>
      </c>
      <c r="J45" s="33">
        <f>ESA2010_mar24!D45-A_RVS_24_26!C45</f>
        <v>0</v>
      </c>
      <c r="K45" s="33">
        <f>ESA2010_mar24!E45-A_RVS_24_26!D45</f>
        <v>0</v>
      </c>
      <c r="L45" s="26">
        <f>ESA2010_mar24!F45-A_RVS_24_26!E45</f>
        <v>0</v>
      </c>
      <c r="M45" s="22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3.5" customHeight="1" x14ac:dyDescent="0.25">
      <c r="A46" s="267" t="s">
        <v>10</v>
      </c>
      <c r="B46" s="40">
        <v>82</v>
      </c>
      <c r="C46" s="40">
        <v>82</v>
      </c>
      <c r="D46" s="28">
        <v>82</v>
      </c>
      <c r="E46" s="26">
        <v>82</v>
      </c>
      <c r="F46" s="21"/>
      <c r="H46" s="56" t="s">
        <v>10</v>
      </c>
      <c r="I46" s="33">
        <f>ESA2010_mar24!C46-A_RVS_24_26!B46</f>
        <v>-0.34188000000000329</v>
      </c>
      <c r="J46" s="33">
        <f>ESA2010_mar24!D46-A_RVS_24_26!C46</f>
        <v>0</v>
      </c>
      <c r="K46" s="33">
        <f>ESA2010_mar24!E46-A_RVS_24_26!D46</f>
        <v>0</v>
      </c>
      <c r="L46" s="26">
        <f>ESA2010_mar24!F46-A_RVS_24_26!E46</f>
        <v>0</v>
      </c>
      <c r="M46" s="22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3.5" customHeight="1" x14ac:dyDescent="0.25">
      <c r="A47" s="267" t="s">
        <v>11</v>
      </c>
      <c r="B47" s="40">
        <v>246</v>
      </c>
      <c r="C47" s="40">
        <v>246</v>
      </c>
      <c r="D47" s="28">
        <v>246</v>
      </c>
      <c r="E47" s="26">
        <v>246</v>
      </c>
      <c r="F47" s="21"/>
      <c r="H47" s="56" t="s">
        <v>11</v>
      </c>
      <c r="I47" s="33">
        <f>ESA2010_mar24!C47-A_RVS_24_26!B47</f>
        <v>11.232230000000015</v>
      </c>
      <c r="J47" s="33">
        <f>ESA2010_mar24!D47-A_RVS_24_26!C47</f>
        <v>0</v>
      </c>
      <c r="K47" s="33">
        <f>ESA2010_mar24!E47-A_RVS_24_26!D47</f>
        <v>0</v>
      </c>
      <c r="L47" s="26">
        <f>ESA2010_mar24!F47-A_RVS_24_26!E47</f>
        <v>0</v>
      </c>
      <c r="M47" s="22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3.5" customHeight="1" x14ac:dyDescent="0.25">
      <c r="A48" s="266" t="s">
        <v>44</v>
      </c>
      <c r="B48" s="40">
        <v>1638</v>
      </c>
      <c r="C48" s="40">
        <v>1000</v>
      </c>
      <c r="D48" s="28">
        <v>1000</v>
      </c>
      <c r="E48" s="26">
        <v>1000</v>
      </c>
      <c r="F48" s="21"/>
      <c r="H48" s="53" t="s">
        <v>44</v>
      </c>
      <c r="I48" s="33">
        <f>ESA2010_mar24!C48-A_RVS_24_26!B48</f>
        <v>-415.14614000000006</v>
      </c>
      <c r="J48" s="33">
        <f>ESA2010_mar24!D48-A_RVS_24_26!C48</f>
        <v>0</v>
      </c>
      <c r="K48" s="33">
        <f>ESA2010_mar24!E48-A_RVS_24_26!D48</f>
        <v>0</v>
      </c>
      <c r="L48" s="26">
        <f>ESA2010_mar24!F48-A_RVS_24_26!E48</f>
        <v>0</v>
      </c>
      <c r="M48" s="22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3.5" customHeight="1" x14ac:dyDescent="0.25">
      <c r="A49" s="266" t="s">
        <v>45</v>
      </c>
      <c r="B49" s="40">
        <v>30007</v>
      </c>
      <c r="C49" s="40">
        <v>30870</v>
      </c>
      <c r="D49" s="28">
        <v>16716</v>
      </c>
      <c r="E49" s="26">
        <v>17250</v>
      </c>
      <c r="F49" s="21"/>
      <c r="H49" s="53" t="s">
        <v>45</v>
      </c>
      <c r="I49" s="33">
        <f>ESA2010_mar24!C49-A_RVS_24_26!B49</f>
        <v>-400.11598999999842</v>
      </c>
      <c r="J49" s="33">
        <f>ESA2010_mar24!D49-A_RVS_24_26!C49</f>
        <v>-683</v>
      </c>
      <c r="K49" s="33">
        <f>ESA2010_mar24!E49-A_RVS_24_26!D49</f>
        <v>-570</v>
      </c>
      <c r="L49" s="26">
        <f>ESA2010_mar24!F49-A_RVS_24_26!E49</f>
        <v>-520</v>
      </c>
      <c r="M49" s="22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3.5" customHeight="1" x14ac:dyDescent="0.25">
      <c r="A50" s="266" t="s">
        <v>46</v>
      </c>
      <c r="B50" s="40">
        <v>7</v>
      </c>
      <c r="C50" s="40">
        <v>0</v>
      </c>
      <c r="D50" s="28">
        <v>0</v>
      </c>
      <c r="E50" s="26">
        <v>0</v>
      </c>
      <c r="F50" s="21"/>
      <c r="H50" s="53" t="s">
        <v>46</v>
      </c>
      <c r="I50" s="33">
        <f>ESA2010_mar24!C50-A_RVS_24_26!B50</f>
        <v>0.75394000000000005</v>
      </c>
      <c r="J50" s="33">
        <f>ESA2010_mar24!D50-A_RVS_24_26!C50</f>
        <v>0</v>
      </c>
      <c r="K50" s="33">
        <f>ESA2010_mar24!E50-A_RVS_24_26!D50</f>
        <v>0</v>
      </c>
      <c r="L50" s="26">
        <f>ESA2010_mar24!F50-A_RVS_24_26!E50</f>
        <v>0</v>
      </c>
      <c r="M50" s="22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3.5" customHeight="1" x14ac:dyDescent="0.25">
      <c r="A51" s="262" t="s">
        <v>47</v>
      </c>
      <c r="B51" s="28">
        <v>136867</v>
      </c>
      <c r="C51" s="28">
        <v>146230</v>
      </c>
      <c r="D51" s="28">
        <v>154910</v>
      </c>
      <c r="E51" s="26">
        <v>163041</v>
      </c>
      <c r="F51" s="21"/>
      <c r="H51" s="24" t="s">
        <v>48</v>
      </c>
      <c r="I51" s="33">
        <f>ESA2010_mar24!C51-A_RVS_24_26!B51</f>
        <v>1258.6935799999919</v>
      </c>
      <c r="J51" s="33">
        <f>ESA2010_mar24!D51-A_RVS_24_26!C51</f>
        <v>-483</v>
      </c>
      <c r="K51" s="33">
        <f>ESA2010_mar24!E51-A_RVS_24_26!D51</f>
        <v>457</v>
      </c>
      <c r="L51" s="26">
        <f>ESA2010_mar24!F51-A_RVS_24_26!E51</f>
        <v>-194</v>
      </c>
      <c r="M51" s="22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3.5" customHeight="1" x14ac:dyDescent="0.25">
      <c r="A52" s="264" t="s">
        <v>10</v>
      </c>
      <c r="B52" s="28">
        <v>102276</v>
      </c>
      <c r="C52" s="28">
        <v>109683</v>
      </c>
      <c r="D52" s="28">
        <v>116264</v>
      </c>
      <c r="E52" s="26">
        <v>122432</v>
      </c>
      <c r="F52" s="21"/>
      <c r="H52" s="36" t="s">
        <v>10</v>
      </c>
      <c r="I52" s="33">
        <f>ESA2010_mar24!C52-A_RVS_24_26!B52</f>
        <v>654.05752999999095</v>
      </c>
      <c r="J52" s="33">
        <f>ESA2010_mar24!D52-A_RVS_24_26!C52</f>
        <v>-191</v>
      </c>
      <c r="K52" s="33">
        <f>ESA2010_mar24!E52-A_RVS_24_26!D52</f>
        <v>662</v>
      </c>
      <c r="L52" s="26">
        <f>ESA2010_mar24!F52-A_RVS_24_26!E52</f>
        <v>-13</v>
      </c>
      <c r="M52" s="22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4.25" customHeight="1" x14ac:dyDescent="0.25">
      <c r="A53" s="264" t="s">
        <v>11</v>
      </c>
      <c r="B53" s="28">
        <v>0</v>
      </c>
      <c r="C53" s="28">
        <v>0</v>
      </c>
      <c r="D53" s="28">
        <v>0</v>
      </c>
      <c r="E53" s="26">
        <v>0</v>
      </c>
      <c r="F53" s="21"/>
      <c r="H53" s="36" t="s">
        <v>11</v>
      </c>
      <c r="I53" s="33">
        <f>ESA2010_mar24!C53-A_RVS_24_26!B53</f>
        <v>630.63604999999995</v>
      </c>
      <c r="J53" s="33">
        <f>ESA2010_mar24!D53-A_RVS_24_26!C53</f>
        <v>0</v>
      </c>
      <c r="K53" s="33">
        <f>ESA2010_mar24!E53-A_RVS_24_26!D53</f>
        <v>0</v>
      </c>
      <c r="L53" s="26">
        <f>ESA2010_mar24!F53-A_RVS_24_26!E53</f>
        <v>0</v>
      </c>
      <c r="M53" s="22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4.25" customHeight="1" x14ac:dyDescent="0.25">
      <c r="A54" s="268" t="s">
        <v>12</v>
      </c>
      <c r="B54" s="28">
        <v>0</v>
      </c>
      <c r="C54" s="28">
        <v>0</v>
      </c>
      <c r="D54" s="28">
        <v>0</v>
      </c>
      <c r="E54" s="26">
        <v>0</v>
      </c>
      <c r="F54" s="21"/>
      <c r="H54" s="58" t="s">
        <v>12</v>
      </c>
      <c r="I54" s="33">
        <f>ESA2010_mar24!C54-A_RVS_24_26!B54</f>
        <v>0</v>
      </c>
      <c r="J54" s="33">
        <f>ESA2010_mar24!D54-A_RVS_24_26!C54</f>
        <v>0</v>
      </c>
      <c r="K54" s="33">
        <f>ESA2010_mar24!E54-A_RVS_24_26!D54</f>
        <v>0</v>
      </c>
      <c r="L54" s="26">
        <f>ESA2010_mar24!F54-A_RVS_24_26!E54</f>
        <v>0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 x14ac:dyDescent="0.25">
      <c r="A55" s="264" t="s">
        <v>49</v>
      </c>
      <c r="B55" s="28">
        <v>34591</v>
      </c>
      <c r="C55" s="28">
        <v>36547</v>
      </c>
      <c r="D55" s="28">
        <v>38646</v>
      </c>
      <c r="E55" s="26">
        <v>40609</v>
      </c>
      <c r="F55" s="21"/>
      <c r="H55" s="36" t="s">
        <v>49</v>
      </c>
      <c r="I55" s="33">
        <f>ESA2010_mar24!C55-A_RVS_24_26!B55</f>
        <v>-26</v>
      </c>
      <c r="J55" s="33">
        <f>ESA2010_mar24!D55-A_RVS_24_26!C55</f>
        <v>-292</v>
      </c>
      <c r="K55" s="33">
        <f>ESA2010_mar24!E55-A_RVS_24_26!D55</f>
        <v>-205</v>
      </c>
      <c r="L55" s="26">
        <f>ESA2010_mar24!F55-A_RVS_24_26!E55</f>
        <v>-181</v>
      </c>
      <c r="M55" s="22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 x14ac:dyDescent="0.25">
      <c r="A56" s="269" t="s">
        <v>50</v>
      </c>
      <c r="B56" s="28">
        <v>0</v>
      </c>
      <c r="C56" s="28">
        <v>0</v>
      </c>
      <c r="D56" s="28">
        <v>0</v>
      </c>
      <c r="E56" s="26">
        <v>0</v>
      </c>
      <c r="F56" s="21"/>
      <c r="H56" s="257" t="s">
        <v>50</v>
      </c>
      <c r="I56" s="33">
        <f>ESA2010_mar24!C56-A_RVS_24_26!B56</f>
        <v>0.86316000000000015</v>
      </c>
      <c r="J56" s="33">
        <f>ESA2010_mar24!D56-A_RVS_24_26!C56</f>
        <v>0</v>
      </c>
      <c r="K56" s="33">
        <f>ESA2010_mar24!E56-A_RVS_24_26!D56</f>
        <v>0</v>
      </c>
      <c r="L56" s="26">
        <f>ESA2010_mar24!F56-A_RVS_24_26!E56</f>
        <v>0</v>
      </c>
      <c r="M56" s="22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 x14ac:dyDescent="0.25">
      <c r="A57" s="269" t="s">
        <v>51</v>
      </c>
      <c r="B57" s="28">
        <v>471</v>
      </c>
      <c r="C57" s="28">
        <v>0</v>
      </c>
      <c r="D57" s="28">
        <v>0</v>
      </c>
      <c r="E57" s="26">
        <v>0</v>
      </c>
      <c r="F57" s="21"/>
      <c r="H57" s="257" t="s">
        <v>51</v>
      </c>
      <c r="I57" s="33">
        <f>ESA2010_mar24!C57-A_RVS_24_26!B57</f>
        <v>152.38842999999997</v>
      </c>
      <c r="J57" s="33">
        <f>ESA2010_mar24!D57-A_RVS_24_26!C57</f>
        <v>9</v>
      </c>
      <c r="K57" s="33">
        <f>ESA2010_mar24!E57-A_RVS_24_26!D57</f>
        <v>0</v>
      </c>
      <c r="L57" s="26">
        <f>ESA2010_mar24!F57-A_RVS_24_26!E57</f>
        <v>0</v>
      </c>
      <c r="M57" s="22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 x14ac:dyDescent="0.25">
      <c r="A58" s="269" t="s">
        <v>52</v>
      </c>
      <c r="B58" s="28">
        <v>101805</v>
      </c>
      <c r="C58" s="28">
        <v>109683</v>
      </c>
      <c r="D58" s="28">
        <v>116264</v>
      </c>
      <c r="E58" s="26">
        <v>122432</v>
      </c>
      <c r="F58" s="21"/>
      <c r="H58" s="257" t="s">
        <v>52</v>
      </c>
      <c r="I58" s="33">
        <f>ESA2010_mar24!C58-A_RVS_24_26!B58</f>
        <v>500.8059399999911</v>
      </c>
      <c r="J58" s="33">
        <f>ESA2010_mar24!D58-A_RVS_24_26!C58</f>
        <v>-200</v>
      </c>
      <c r="K58" s="33">
        <f>ESA2010_mar24!E58-A_RVS_24_26!D58</f>
        <v>662</v>
      </c>
      <c r="L58" s="26">
        <f>ESA2010_mar24!F58-A_RVS_24_26!E58</f>
        <v>-13</v>
      </c>
      <c r="M58" s="22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 thickBot="1" x14ac:dyDescent="0.3">
      <c r="A59" s="270" t="s">
        <v>53</v>
      </c>
      <c r="B59" s="64">
        <v>34591</v>
      </c>
      <c r="C59" s="64">
        <v>36547</v>
      </c>
      <c r="D59" s="64">
        <v>38646</v>
      </c>
      <c r="E59" s="62">
        <v>40609</v>
      </c>
      <c r="F59" s="21"/>
      <c r="H59" s="258" t="s">
        <v>53</v>
      </c>
      <c r="I59" s="33">
        <f>ESA2010_mar24!C59-A_RVS_24_26!B59</f>
        <v>-26</v>
      </c>
      <c r="J59" s="33">
        <f>ESA2010_mar24!D59-A_RVS_24_26!C59</f>
        <v>-292</v>
      </c>
      <c r="K59" s="33">
        <f>ESA2010_mar24!E59-A_RVS_24_26!D59</f>
        <v>-205</v>
      </c>
      <c r="L59" s="26">
        <f>ESA2010_mar24!F59-A_RVS_24_26!E59</f>
        <v>-181</v>
      </c>
      <c r="M59" s="22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3.5" customHeight="1" x14ac:dyDescent="0.25">
      <c r="A60" s="261" t="s">
        <v>54</v>
      </c>
      <c r="B60" s="68">
        <f t="shared" ref="B60:E60" si="15">B61+B65</f>
        <v>15346647</v>
      </c>
      <c r="C60" s="68">
        <f t="shared" si="15"/>
        <v>17279116</v>
      </c>
      <c r="D60" s="68">
        <f t="shared" si="15"/>
        <v>18229884</v>
      </c>
      <c r="E60" s="66">
        <f t="shared" si="15"/>
        <v>19010986</v>
      </c>
      <c r="F60" s="21"/>
      <c r="H60" s="16" t="s">
        <v>54</v>
      </c>
      <c r="I60" s="71">
        <f t="shared" ref="I60:L60" si="16">I61+I65</f>
        <v>-6590.2919199734752</v>
      </c>
      <c r="J60" s="71">
        <f t="shared" si="16"/>
        <v>-211662</v>
      </c>
      <c r="K60" s="71">
        <f t="shared" si="16"/>
        <v>-141880</v>
      </c>
      <c r="L60" s="72">
        <f t="shared" si="16"/>
        <v>-91763</v>
      </c>
      <c r="M60" s="22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3.5" customHeight="1" x14ac:dyDescent="0.25">
      <c r="A61" s="271" t="s">
        <v>55</v>
      </c>
      <c r="B61" s="45">
        <f t="shared" ref="B61:E61" si="17">B62</f>
        <v>10168749</v>
      </c>
      <c r="C61" s="45">
        <f t="shared" si="17"/>
        <v>11300511</v>
      </c>
      <c r="D61" s="45">
        <f t="shared" si="17"/>
        <v>11911312</v>
      </c>
      <c r="E61" s="43">
        <f t="shared" si="17"/>
        <v>12406438</v>
      </c>
      <c r="F61" s="21"/>
      <c r="H61" s="73" t="s">
        <v>55</v>
      </c>
      <c r="I61" s="45">
        <f t="shared" ref="I61:L61" si="18">I62</f>
        <v>-33002.074449999986</v>
      </c>
      <c r="J61" s="45">
        <f t="shared" si="18"/>
        <v>-164905</v>
      </c>
      <c r="K61" s="45">
        <f t="shared" si="18"/>
        <v>-121627</v>
      </c>
      <c r="L61" s="43">
        <f t="shared" si="18"/>
        <v>-91845</v>
      </c>
      <c r="M61" s="22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3.5" customHeight="1" x14ac:dyDescent="0.25">
      <c r="A62" s="263" t="s">
        <v>56</v>
      </c>
      <c r="B62" s="28">
        <f t="shared" ref="B62:E62" si="19">B63+B64</f>
        <v>10168749</v>
      </c>
      <c r="C62" s="28">
        <f t="shared" si="19"/>
        <v>11300511</v>
      </c>
      <c r="D62" s="28">
        <f t="shared" si="19"/>
        <v>11911312</v>
      </c>
      <c r="E62" s="26">
        <f t="shared" si="19"/>
        <v>12406438</v>
      </c>
      <c r="F62" s="21"/>
      <c r="H62" s="29" t="s">
        <v>56</v>
      </c>
      <c r="I62" s="28">
        <f t="shared" ref="I62:L62" si="20">I63+I64</f>
        <v>-33002.074449999986</v>
      </c>
      <c r="J62" s="28">
        <f t="shared" si="20"/>
        <v>-164905</v>
      </c>
      <c r="K62" s="28">
        <f t="shared" si="20"/>
        <v>-121627</v>
      </c>
      <c r="L62" s="26">
        <f t="shared" si="20"/>
        <v>-91845</v>
      </c>
      <c r="M62" s="22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3.5" customHeight="1" x14ac:dyDescent="0.25">
      <c r="A63" s="263" t="s">
        <v>57</v>
      </c>
      <c r="B63" s="28">
        <v>9921390</v>
      </c>
      <c r="C63" s="28">
        <v>11081509</v>
      </c>
      <c r="D63" s="28">
        <v>11691806</v>
      </c>
      <c r="E63" s="26">
        <v>12187893</v>
      </c>
      <c r="F63" s="21"/>
      <c r="H63" s="29" t="s">
        <v>57</v>
      </c>
      <c r="I63" s="33">
        <f>ESA2010_mar24!C63-A_RVS_24_26!B63</f>
        <v>-34150</v>
      </c>
      <c r="J63" s="33">
        <f>ESA2010_mar24!D63-A_RVS_24_26!C63</f>
        <v>-182680</v>
      </c>
      <c r="K63" s="33">
        <f>ESA2010_mar24!E63-A_RVS_24_26!D63</f>
        <v>-121175</v>
      </c>
      <c r="L63" s="26">
        <f>ESA2010_mar24!F63-A_RVS_24_26!E63</f>
        <v>-91809</v>
      </c>
      <c r="M63" s="22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3.5" customHeight="1" x14ac:dyDescent="0.25">
      <c r="A64" s="263" t="s">
        <v>58</v>
      </c>
      <c r="B64" s="28">
        <v>247359</v>
      </c>
      <c r="C64" s="28">
        <v>219002</v>
      </c>
      <c r="D64" s="28">
        <v>219506</v>
      </c>
      <c r="E64" s="26">
        <v>218545</v>
      </c>
      <c r="F64" s="21"/>
      <c r="H64" s="29" t="s">
        <v>58</v>
      </c>
      <c r="I64" s="33">
        <f>ESA2010_mar24!C64-A_RVS_24_26!B64</f>
        <v>1147.9255500000145</v>
      </c>
      <c r="J64" s="33">
        <f>ESA2010_mar24!D64-A_RVS_24_26!C64</f>
        <v>17775</v>
      </c>
      <c r="K64" s="33">
        <f>ESA2010_mar24!E64-A_RVS_24_26!D64</f>
        <v>-452</v>
      </c>
      <c r="L64" s="26">
        <f>ESA2010_mar24!F64-A_RVS_24_26!E64</f>
        <v>-36</v>
      </c>
      <c r="M64" s="22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3.5" customHeight="1" x14ac:dyDescent="0.25">
      <c r="A65" s="271" t="s">
        <v>59</v>
      </c>
      <c r="B65" s="45">
        <f t="shared" ref="B65:E65" si="21">B66</f>
        <v>5177898</v>
      </c>
      <c r="C65" s="45">
        <f t="shared" si="21"/>
        <v>5978605</v>
      </c>
      <c r="D65" s="45">
        <f t="shared" si="21"/>
        <v>6318572</v>
      </c>
      <c r="E65" s="43">
        <f t="shared" si="21"/>
        <v>6604548</v>
      </c>
      <c r="F65" s="76"/>
      <c r="H65" s="73" t="s">
        <v>59</v>
      </c>
      <c r="I65" s="45">
        <f t="shared" ref="I65:L65" si="22">I66</f>
        <v>26411.78253002651</v>
      </c>
      <c r="J65" s="45">
        <f t="shared" si="22"/>
        <v>-46757</v>
      </c>
      <c r="K65" s="45">
        <f t="shared" si="22"/>
        <v>-20253</v>
      </c>
      <c r="L65" s="43">
        <f t="shared" si="22"/>
        <v>82</v>
      </c>
      <c r="M65" s="22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3.5" customHeight="1" x14ac:dyDescent="0.25">
      <c r="A66" s="263" t="s">
        <v>56</v>
      </c>
      <c r="B66" s="28">
        <v>5177898</v>
      </c>
      <c r="C66" s="28">
        <v>5978605</v>
      </c>
      <c r="D66" s="28">
        <v>6318572</v>
      </c>
      <c r="E66" s="26">
        <v>6604548</v>
      </c>
      <c r="F66" s="21"/>
      <c r="H66" s="29" t="s">
        <v>56</v>
      </c>
      <c r="I66" s="33">
        <f>ESA2010_mar24!C66-A_RVS_24_26!B66</f>
        <v>26411.78253002651</v>
      </c>
      <c r="J66" s="33">
        <f>ESA2010_mar24!D66-A_RVS_24_26!C66</f>
        <v>-46757</v>
      </c>
      <c r="K66" s="33">
        <f>ESA2010_mar24!E66-A_RVS_24_26!D66</f>
        <v>-20253</v>
      </c>
      <c r="L66" s="26">
        <f>ESA2010_mar24!F66-A_RVS_24_26!E66</f>
        <v>82</v>
      </c>
      <c r="M66" s="22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4.25" customHeight="1" thickBot="1" x14ac:dyDescent="0.3">
      <c r="A67" s="272" t="s">
        <v>60</v>
      </c>
      <c r="B67" s="40">
        <v>36470</v>
      </c>
      <c r="C67" s="40">
        <v>35329</v>
      </c>
      <c r="D67" s="40">
        <v>32796</v>
      </c>
      <c r="E67" s="54">
        <v>32579</v>
      </c>
      <c r="F67" s="21"/>
      <c r="H67" s="77" t="s">
        <v>60</v>
      </c>
      <c r="I67" s="33">
        <f>ESA2010_mar24!C67-A_RVS_24_26!B67</f>
        <v>11004</v>
      </c>
      <c r="J67" s="33">
        <f>ESA2010_mar24!D67-A_RVS_24_26!C67</f>
        <v>10089</v>
      </c>
      <c r="K67" s="33">
        <f>ESA2010_mar24!E67-A_RVS_24_26!D67</f>
        <v>12059</v>
      </c>
      <c r="L67" s="26">
        <f>ESA2010_mar24!F67-A_RVS_24_26!E67</f>
        <v>12120</v>
      </c>
      <c r="M67" s="22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4.25" customHeight="1" thickBot="1" x14ac:dyDescent="0.3">
      <c r="A68" s="273" t="s">
        <v>61</v>
      </c>
      <c r="B68" s="83">
        <f>B37+B33+B28+B17+B5</f>
        <v>22908674</v>
      </c>
      <c r="C68" s="83">
        <f>C37+C33+C28+C17+C5</f>
        <v>24531469</v>
      </c>
      <c r="D68" s="83">
        <f>D37+D33+D28+D17+D5</f>
        <v>25137282</v>
      </c>
      <c r="E68" s="81">
        <f>E37+E33+E28+E17+E5</f>
        <v>26036517</v>
      </c>
      <c r="F68" s="21"/>
      <c r="H68" s="79" t="s">
        <v>61</v>
      </c>
      <c r="I68" s="83">
        <f>+I37+I33+I28+I17+I5</f>
        <v>529871.83586128103</v>
      </c>
      <c r="J68" s="83">
        <f>+J37+J33+J28+J17+J5</f>
        <v>-27081</v>
      </c>
      <c r="K68" s="83">
        <f>+K37+K33+K28+K17+K5</f>
        <v>628488</v>
      </c>
      <c r="L68" s="81">
        <f>+L37+L33+L28+L17+L5</f>
        <v>441580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3.5" customHeight="1" x14ac:dyDescent="0.25">
      <c r="A69" s="274" t="s">
        <v>62</v>
      </c>
      <c r="B69" s="88">
        <f>B9+B13+B16+B18+B19+B28+B46+B50+B52+B39+B38+B42+B43</f>
        <v>18074380</v>
      </c>
      <c r="C69" s="88">
        <f>C9+C13+C16+C18+C19+C28+C46+C50+C52+C39+C38+C41+C42+C43</f>
        <v>19754878</v>
      </c>
      <c r="D69" s="88">
        <f t="shared" ref="D69:E69" si="23">D9+D13+D16+D18+D19+D28+D46+D50+D52+D39+D38+D41+D42+D43</f>
        <v>20200170</v>
      </c>
      <c r="E69" s="86">
        <f t="shared" si="23"/>
        <v>20643809</v>
      </c>
      <c r="F69" s="21"/>
      <c r="H69" s="84" t="s">
        <v>62</v>
      </c>
      <c r="I69" s="33">
        <f>ESA2010_mar24!C69-A_RVS_24_26!B69</f>
        <v>526023.56792020053</v>
      </c>
      <c r="J69" s="33">
        <f>ESA2010_mar24!D69-A_RVS_24_26!C69</f>
        <v>-134875</v>
      </c>
      <c r="K69" s="33">
        <f>ESA2010_mar24!E69-A_RVS_24_26!D69</f>
        <v>498382</v>
      </c>
      <c r="L69" s="26">
        <f>ESA2010_mar24!F69-A_RVS_24_26!E69</f>
        <v>351257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3.5" customHeight="1" x14ac:dyDescent="0.25">
      <c r="A70" s="274" t="s">
        <v>63</v>
      </c>
      <c r="B70" s="88">
        <f>0+B55</f>
        <v>34591</v>
      </c>
      <c r="C70" s="88">
        <f>0+C55</f>
        <v>36547</v>
      </c>
      <c r="D70" s="88">
        <f>0+D55</f>
        <v>38646</v>
      </c>
      <c r="E70" s="86">
        <f>0+E55</f>
        <v>40609</v>
      </c>
      <c r="F70" s="21"/>
      <c r="H70" s="84" t="s">
        <v>63</v>
      </c>
      <c r="I70" s="33">
        <f>ESA2010_mar24!C70-A_RVS_24_26!B70</f>
        <v>-26</v>
      </c>
      <c r="J70" s="33">
        <f>ESA2010_mar24!D70-A_RVS_24_26!C70</f>
        <v>-292</v>
      </c>
      <c r="K70" s="33">
        <f>ESA2010_mar24!E70-A_RVS_24_26!D70</f>
        <v>-205</v>
      </c>
      <c r="L70" s="26">
        <f>ESA2010_mar24!F70-A_RVS_24_26!E70</f>
        <v>-181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3.5" customHeight="1" x14ac:dyDescent="0.25">
      <c r="A71" s="262" t="s">
        <v>64</v>
      </c>
      <c r="B71" s="88">
        <f>B40+B41-B70+B55</f>
        <v>83293</v>
      </c>
      <c r="C71" s="88">
        <v>0</v>
      </c>
      <c r="D71" s="88">
        <v>0</v>
      </c>
      <c r="E71" s="86">
        <v>0</v>
      </c>
      <c r="F71" s="21"/>
      <c r="H71" s="24" t="s">
        <v>64</v>
      </c>
      <c r="I71" s="33">
        <f>ESA2010_mar24!C71-A_RVS_24_26!B71</f>
        <v>4738.30325300002</v>
      </c>
      <c r="J71" s="33">
        <f>ESA2010_mar24!D71-A_RVS_24_26!C71</f>
        <v>0</v>
      </c>
      <c r="K71" s="33">
        <f>ESA2010_mar24!E71-A_RVS_24_26!D71</f>
        <v>0</v>
      </c>
      <c r="L71" s="26">
        <f>ESA2010_mar24!F71-A_RVS_24_26!E71</f>
        <v>0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3.5" customHeight="1" x14ac:dyDescent="0.25">
      <c r="A72" s="262" t="s">
        <v>65</v>
      </c>
      <c r="B72" s="88">
        <f>B10+B35+B34+B47+B53+B14</f>
        <v>3486042</v>
      </c>
      <c r="C72" s="88">
        <f>C10+C35+C34+C47+C53+C14</f>
        <v>3541196</v>
      </c>
      <c r="D72" s="88">
        <f t="shared" ref="D72:E72" si="24">D10+D35+D34+D47+D53+D14</f>
        <v>3668320</v>
      </c>
      <c r="E72" s="86">
        <f t="shared" si="24"/>
        <v>3993785</v>
      </c>
      <c r="F72" s="21"/>
      <c r="H72" s="24" t="s">
        <v>65</v>
      </c>
      <c r="I72" s="33">
        <f>ESA2010_mar24!C72-A_RVS_24_26!B72</f>
        <v>-329.87709034187719</v>
      </c>
      <c r="J72" s="33">
        <f>ESA2010_mar24!D72-A_RVS_24_26!C72</f>
        <v>121242</v>
      </c>
      <c r="K72" s="33">
        <f>ESA2010_mar24!E72-A_RVS_24_26!D72</f>
        <v>138189</v>
      </c>
      <c r="L72" s="26">
        <f>ESA2010_mar24!F72-A_RVS_24_26!E72</f>
        <v>109862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3.5" customHeight="1" x14ac:dyDescent="0.25">
      <c r="A73" s="262" t="s">
        <v>66</v>
      </c>
      <c r="B73" s="88">
        <f>B11+B36+B54+B15</f>
        <v>1155127</v>
      </c>
      <c r="C73" s="88">
        <f>C11+C36+C54+C15</f>
        <v>1166978</v>
      </c>
      <c r="D73" s="88">
        <f t="shared" ref="D73:E73" si="25">D11+D36+D54+D15</f>
        <v>1212430</v>
      </c>
      <c r="E73" s="86">
        <f t="shared" si="25"/>
        <v>1340064</v>
      </c>
      <c r="F73" s="21"/>
      <c r="H73" s="24" t="s">
        <v>66</v>
      </c>
      <c r="I73" s="33">
        <f>ESA2010_mar24!C73-A_RVS_24_26!B73</f>
        <v>-712.48562157503329</v>
      </c>
      <c r="J73" s="33">
        <f>ESA2010_mar24!D73-A_RVS_24_26!C73</f>
        <v>-13473</v>
      </c>
      <c r="K73" s="33">
        <f>ESA2010_mar24!E73-A_RVS_24_26!D73</f>
        <v>-7308</v>
      </c>
      <c r="L73" s="26">
        <f>ESA2010_mar24!F73-A_RVS_24_26!E73</f>
        <v>-18838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3.5" customHeight="1" x14ac:dyDescent="0.25">
      <c r="A74" s="262" t="s">
        <v>67</v>
      </c>
      <c r="B74" s="88">
        <f t="shared" ref="B74:E74" si="26">B44</f>
        <v>43596</v>
      </c>
      <c r="C74" s="88">
        <f t="shared" si="26"/>
        <v>0</v>
      </c>
      <c r="D74" s="88">
        <f t="shared" si="26"/>
        <v>0</v>
      </c>
      <c r="E74" s="86">
        <f t="shared" si="26"/>
        <v>0</v>
      </c>
      <c r="F74" s="21"/>
      <c r="H74" s="24" t="s">
        <v>67</v>
      </c>
      <c r="I74" s="33">
        <f>ESA2010_mar24!C74-A_RVS_24_26!B74</f>
        <v>993.58952999999747</v>
      </c>
      <c r="J74" s="33">
        <f>ESA2010_mar24!D74-A_RVS_24_26!C74</f>
        <v>1000</v>
      </c>
      <c r="K74" s="33">
        <f>ESA2010_mar24!E74-A_RVS_24_26!D74</f>
        <v>0</v>
      </c>
      <c r="L74" s="26">
        <f>ESA2010_mar24!F74-A_RVS_24_26!E74</f>
        <v>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3.5" customHeight="1" x14ac:dyDescent="0.25">
      <c r="A75" s="262" t="s">
        <v>68</v>
      </c>
      <c r="B75" s="88">
        <f t="shared" ref="B75:E75" si="27">B49+B48</f>
        <v>31645</v>
      </c>
      <c r="C75" s="88">
        <f t="shared" si="27"/>
        <v>31870</v>
      </c>
      <c r="D75" s="88">
        <f t="shared" si="27"/>
        <v>17716</v>
      </c>
      <c r="E75" s="86">
        <f t="shared" si="27"/>
        <v>18250</v>
      </c>
      <c r="F75" s="21"/>
      <c r="H75" s="24" t="s">
        <v>68</v>
      </c>
      <c r="I75" s="33">
        <f>ESA2010_mar24!C75-A_RVS_24_26!B75</f>
        <v>-815.26212999999916</v>
      </c>
      <c r="J75" s="33">
        <f>ESA2010_mar24!D75-A_RVS_24_26!C75</f>
        <v>-683</v>
      </c>
      <c r="K75" s="33">
        <f>ESA2010_mar24!E75-A_RVS_24_26!D75</f>
        <v>-570</v>
      </c>
      <c r="L75" s="26">
        <f>ESA2010_mar24!F75-A_RVS_24_26!E75</f>
        <v>-520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4.25" customHeight="1" thickBot="1" x14ac:dyDescent="0.3">
      <c r="A76" s="275" t="s">
        <v>69</v>
      </c>
      <c r="B76" s="92">
        <f t="shared" ref="B76:E76" si="28">B60</f>
        <v>15346647</v>
      </c>
      <c r="C76" s="92">
        <f t="shared" si="28"/>
        <v>17279116</v>
      </c>
      <c r="D76" s="92">
        <f t="shared" si="28"/>
        <v>18229884</v>
      </c>
      <c r="E76" s="90">
        <f t="shared" si="28"/>
        <v>19010986</v>
      </c>
      <c r="F76" s="21"/>
      <c r="H76" s="89" t="s">
        <v>69</v>
      </c>
      <c r="I76" s="92">
        <f t="shared" ref="I76:L76" si="29">I60</f>
        <v>-6590.2919199734752</v>
      </c>
      <c r="J76" s="92">
        <f t="shared" si="29"/>
        <v>-211662</v>
      </c>
      <c r="K76" s="92">
        <f t="shared" si="29"/>
        <v>-141880</v>
      </c>
      <c r="L76" s="90">
        <f t="shared" si="29"/>
        <v>-91763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4.25" customHeight="1" thickBot="1" x14ac:dyDescent="0.3">
      <c r="A77" s="276" t="s">
        <v>70</v>
      </c>
      <c r="B77" s="83">
        <f t="shared" ref="B77:E77" si="30">B68+B76</f>
        <v>38255321</v>
      </c>
      <c r="C77" s="83">
        <f t="shared" si="30"/>
        <v>41810585</v>
      </c>
      <c r="D77" s="83">
        <f t="shared" si="30"/>
        <v>43367166</v>
      </c>
      <c r="E77" s="81">
        <f t="shared" si="30"/>
        <v>45047503</v>
      </c>
      <c r="F77" s="21"/>
      <c r="H77" s="94" t="s">
        <v>70</v>
      </c>
      <c r="I77" s="83">
        <f t="shared" ref="I77:L77" si="31">+I76+I68</f>
        <v>523281.54394130758</v>
      </c>
      <c r="J77" s="83">
        <f t="shared" si="31"/>
        <v>-238743</v>
      </c>
      <c r="K77" s="83">
        <f t="shared" si="31"/>
        <v>486608</v>
      </c>
      <c r="L77" s="81">
        <f t="shared" si="31"/>
        <v>349817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s="96" customFormat="1" ht="13.5" customHeight="1" thickBot="1" x14ac:dyDescent="0.3">
      <c r="A78" s="97"/>
      <c r="B78" s="226"/>
      <c r="C78" s="226"/>
      <c r="D78" s="226"/>
      <c r="E78" s="226"/>
      <c r="F78" s="46"/>
      <c r="H78" s="97"/>
      <c r="I78" s="226"/>
      <c r="J78" s="226"/>
      <c r="K78" s="226"/>
      <c r="L78" s="226"/>
      <c r="M78" s="99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4.25" customHeight="1" thickBot="1" x14ac:dyDescent="0.3">
      <c r="A79" s="100" t="s">
        <v>71</v>
      </c>
      <c r="B79" s="103">
        <f t="shared" ref="B79:E79" si="32">SUM(B80:B81)</f>
        <v>93681</v>
      </c>
      <c r="C79" s="104">
        <f t="shared" si="32"/>
        <v>101816</v>
      </c>
      <c r="D79" s="104">
        <f t="shared" si="32"/>
        <v>106230</v>
      </c>
      <c r="E79" s="102">
        <f t="shared" si="32"/>
        <v>116500</v>
      </c>
      <c r="H79" s="105" t="s">
        <v>71</v>
      </c>
      <c r="I79" s="108">
        <f>ESA2010_mar24!C79-A_RVS_24_26!B79</f>
        <v>7188.7680899999978</v>
      </c>
      <c r="J79" s="108">
        <f>ESA2010_mar24!D79-A_RVS_24_26!C79</f>
        <v>3298</v>
      </c>
      <c r="K79" s="108">
        <f>ESA2010_mar24!E79-A_RVS_24_26!D79</f>
        <v>4063</v>
      </c>
      <c r="L79" s="109">
        <f>ESA2010_mar24!F79-A_RVS_24_26!E79</f>
        <v>6028</v>
      </c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3.5" customHeight="1" x14ac:dyDescent="0.25">
      <c r="A80" s="110" t="s">
        <v>72</v>
      </c>
      <c r="B80" s="113">
        <v>47801</v>
      </c>
      <c r="C80" s="114">
        <v>47137</v>
      </c>
      <c r="D80" s="114">
        <v>48446</v>
      </c>
      <c r="E80" s="112">
        <v>56206</v>
      </c>
      <c r="H80" s="115" t="s">
        <v>72</v>
      </c>
      <c r="I80" s="33">
        <f>ESA2010_mar24!C80-A_RVS_24_26!B80</f>
        <v>163.61856000000262</v>
      </c>
      <c r="J80" s="33">
        <f>ESA2010_mar24!D80-A_RVS_24_26!C80</f>
        <v>286</v>
      </c>
      <c r="K80" s="33">
        <f>ESA2010_mar24!E80-A_RVS_24_26!D80</f>
        <v>-649</v>
      </c>
      <c r="L80" s="26">
        <f>ESA2010_mar24!F80-A_RVS_24_26!E80</f>
        <v>-433</v>
      </c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4.25" customHeight="1" thickBot="1" x14ac:dyDescent="0.3">
      <c r="A81" s="117" t="s">
        <v>73</v>
      </c>
      <c r="B81" s="120">
        <v>45880</v>
      </c>
      <c r="C81" s="121">
        <v>54679</v>
      </c>
      <c r="D81" s="121">
        <v>57784</v>
      </c>
      <c r="E81" s="119">
        <v>60294</v>
      </c>
      <c r="H81" s="117" t="s">
        <v>73</v>
      </c>
      <c r="I81" s="33">
        <f>ESA2010_mar24!C81-A_RVS_24_26!B81</f>
        <v>7025.1495299999951</v>
      </c>
      <c r="J81" s="33">
        <f>ESA2010_mar24!D81-A_RVS_24_26!C81</f>
        <v>3012</v>
      </c>
      <c r="K81" s="33">
        <f>ESA2010_mar24!E81-A_RVS_24_26!D81</f>
        <v>4712</v>
      </c>
      <c r="L81" s="26">
        <f>ESA2010_mar24!F81-A_RVS_24_26!E81</f>
        <v>6461</v>
      </c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7.25" customHeight="1" thickBot="1" x14ac:dyDescent="0.35">
      <c r="A82" s="125"/>
      <c r="B82" s="231"/>
      <c r="C82" s="231"/>
      <c r="D82" s="231"/>
      <c r="E82" s="231"/>
      <c r="H82" s="127"/>
      <c r="I82" s="129"/>
      <c r="J82" s="129"/>
      <c r="K82" s="129"/>
      <c r="L82" s="129"/>
      <c r="N82" s="23"/>
      <c r="O82" s="23"/>
      <c r="P82" s="23"/>
      <c r="Q82" s="23"/>
      <c r="R82" s="23"/>
      <c r="S82" s="23"/>
      <c r="T82" s="23"/>
      <c r="U82" s="23"/>
      <c r="V82" s="23"/>
    </row>
    <row r="83" spans="1:22" s="130" customFormat="1" ht="14.25" customHeight="1" thickBot="1" x14ac:dyDescent="0.3">
      <c r="A83" s="105" t="s">
        <v>74</v>
      </c>
      <c r="B83" s="133">
        <v>1172560</v>
      </c>
      <c r="C83" s="134">
        <v>923987</v>
      </c>
      <c r="D83" s="135">
        <v>994854</v>
      </c>
      <c r="E83" s="132">
        <v>1066737</v>
      </c>
      <c r="H83" s="105" t="s">
        <v>74</v>
      </c>
      <c r="I83" s="136">
        <f>ESA2010_mar24!C83-A_RVS_24_26!B83</f>
        <v>29087.102872380987</v>
      </c>
      <c r="J83" s="134">
        <f>ESA2010_mar24!D83-A_RVS_24_26!C83</f>
        <v>46346</v>
      </c>
      <c r="K83" s="135">
        <f>ESA2010_mar24!E83-A_RVS_24_26!D83</f>
        <v>76253</v>
      </c>
      <c r="L83" s="132">
        <f>ESA2010_mar24!F83-A_RVS_24_26!E83</f>
        <v>86941</v>
      </c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4.25" customHeight="1" thickBot="1" x14ac:dyDescent="0.3">
      <c r="B84" s="169"/>
      <c r="C84" s="169"/>
      <c r="D84" s="169"/>
      <c r="E84" s="169"/>
      <c r="I84" s="22"/>
      <c r="J84" s="22"/>
      <c r="K84" s="22"/>
      <c r="L84" s="22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3.5" customHeight="1" x14ac:dyDescent="0.25">
      <c r="A85" s="139" t="s">
        <v>75</v>
      </c>
      <c r="B85" s="142">
        <f t="shared" ref="B85:E85" si="33">SUM(B86,B89,B92)</f>
        <v>1158052</v>
      </c>
      <c r="C85" s="141">
        <f t="shared" si="33"/>
        <v>1193445</v>
      </c>
      <c r="D85" s="143">
        <f t="shared" si="33"/>
        <v>871987</v>
      </c>
      <c r="E85" s="144">
        <f t="shared" si="33"/>
        <v>891334</v>
      </c>
      <c r="H85" s="139" t="s">
        <v>75</v>
      </c>
      <c r="I85" s="142">
        <f t="shared" ref="I85:L85" si="34">SUM(I86,I89,I92)</f>
        <v>-809.12370885715086</v>
      </c>
      <c r="J85" s="141">
        <f t="shared" si="34"/>
        <v>-3416</v>
      </c>
      <c r="K85" s="143">
        <f t="shared" si="34"/>
        <v>-1308</v>
      </c>
      <c r="L85" s="144">
        <f t="shared" si="34"/>
        <v>-1307</v>
      </c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3.5" customHeight="1" x14ac:dyDescent="0.25">
      <c r="A86" s="145" t="s">
        <v>76</v>
      </c>
      <c r="B86" s="148">
        <f t="shared" ref="B86:E86" si="35">SUM(B87:B88)</f>
        <v>0</v>
      </c>
      <c r="C86" s="149">
        <f t="shared" si="35"/>
        <v>0</v>
      </c>
      <c r="D86" s="150">
        <f t="shared" si="35"/>
        <v>0</v>
      </c>
      <c r="E86" s="147">
        <f t="shared" si="35"/>
        <v>0</v>
      </c>
      <c r="H86" s="145" t="s">
        <v>76</v>
      </c>
      <c r="I86" s="148">
        <f t="shared" ref="I86:L86" si="36">SUM(I87:I88)</f>
        <v>-3.0000000000000027E-2</v>
      </c>
      <c r="J86" s="149">
        <f t="shared" si="36"/>
        <v>0</v>
      </c>
      <c r="K86" s="150">
        <f t="shared" si="36"/>
        <v>0</v>
      </c>
      <c r="L86" s="147">
        <f t="shared" si="36"/>
        <v>0</v>
      </c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3.5" customHeight="1" x14ac:dyDescent="0.25">
      <c r="A87" s="151" t="s">
        <v>8</v>
      </c>
      <c r="B87" s="148">
        <v>0</v>
      </c>
      <c r="C87" s="149">
        <v>0</v>
      </c>
      <c r="D87" s="150">
        <v>0</v>
      </c>
      <c r="E87" s="147">
        <v>0</v>
      </c>
      <c r="H87" s="151" t="s">
        <v>8</v>
      </c>
      <c r="I87" s="33">
        <f>ESA2010_mar24!C87-A_RVS_24_26!B87</f>
        <v>-3.0000000000000027E-2</v>
      </c>
      <c r="J87" s="33">
        <f>ESA2010_mar24!D87-A_RVS_24_26!C87</f>
        <v>0</v>
      </c>
      <c r="K87" s="33">
        <f>ESA2010_mar24!E87-A_RVS_24_26!D87</f>
        <v>0</v>
      </c>
      <c r="L87" s="26">
        <f>ESA2010_mar24!F87-A_RVS_24_26!E87</f>
        <v>0</v>
      </c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3.5" customHeight="1" x14ac:dyDescent="0.25">
      <c r="A88" s="151" t="s">
        <v>9</v>
      </c>
      <c r="B88" s="148">
        <v>0</v>
      </c>
      <c r="C88" s="149">
        <v>0</v>
      </c>
      <c r="D88" s="150">
        <v>0</v>
      </c>
      <c r="E88" s="147">
        <v>0</v>
      </c>
      <c r="H88" s="151" t="s">
        <v>9</v>
      </c>
      <c r="I88" s="33">
        <f>ESA2010_mar24!C88-A_RVS_24_26!B88</f>
        <v>0</v>
      </c>
      <c r="J88" s="33">
        <f>ESA2010_mar24!D88-A_RVS_24_26!C88</f>
        <v>0</v>
      </c>
      <c r="K88" s="33">
        <f>ESA2010_mar24!E88-A_RVS_24_26!D88</f>
        <v>0</v>
      </c>
      <c r="L88" s="26">
        <f>ESA2010_mar24!F88-A_RVS_24_26!E88</f>
        <v>0</v>
      </c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3.5" customHeight="1" x14ac:dyDescent="0.25">
      <c r="A89" s="145" t="s">
        <v>77</v>
      </c>
      <c r="B89" s="154">
        <f t="shared" ref="B89:E89" si="37">SUM(B90:B91)</f>
        <v>1149181</v>
      </c>
      <c r="C89" s="47">
        <f t="shared" si="37"/>
        <v>1165256</v>
      </c>
      <c r="D89" s="47">
        <f t="shared" si="37"/>
        <v>850244</v>
      </c>
      <c r="E89" s="48">
        <f t="shared" si="37"/>
        <v>854287</v>
      </c>
      <c r="H89" s="145" t="s">
        <v>77</v>
      </c>
      <c r="I89" s="155">
        <f t="shared" ref="I89:L89" si="38">SUM(I90:I91)</f>
        <v>-808.30189909980982</v>
      </c>
      <c r="J89" s="47">
        <f t="shared" si="38"/>
        <v>-3416</v>
      </c>
      <c r="K89" s="47">
        <f t="shared" si="38"/>
        <v>-1308</v>
      </c>
      <c r="L89" s="48">
        <f t="shared" si="38"/>
        <v>-1307</v>
      </c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3.5" customHeight="1" x14ac:dyDescent="0.25">
      <c r="A90" s="151" t="s">
        <v>8</v>
      </c>
      <c r="B90" s="148">
        <v>915637</v>
      </c>
      <c r="C90" s="149">
        <v>929045</v>
      </c>
      <c r="D90" s="150">
        <v>674306</v>
      </c>
      <c r="E90" s="147">
        <v>676923</v>
      </c>
      <c r="H90" s="151" t="s">
        <v>8</v>
      </c>
      <c r="I90" s="33">
        <f>ESA2010_mar24!C90-A_RVS_24_26!B90</f>
        <v>-684.72601579979528</v>
      </c>
      <c r="J90" s="33">
        <f>ESA2010_mar24!D90-A_RVS_24_26!C90</f>
        <v>-2815</v>
      </c>
      <c r="K90" s="33">
        <f>ESA2010_mar24!E90-A_RVS_24_26!D90</f>
        <v>-854</v>
      </c>
      <c r="L90" s="26">
        <f>ESA2010_mar24!F90-A_RVS_24_26!E90</f>
        <v>-841</v>
      </c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4.25" customHeight="1" x14ac:dyDescent="0.25">
      <c r="A91" s="151" t="s">
        <v>9</v>
      </c>
      <c r="B91" s="148">
        <v>233544</v>
      </c>
      <c r="C91" s="149">
        <v>236211</v>
      </c>
      <c r="D91" s="150">
        <v>175938</v>
      </c>
      <c r="E91" s="147">
        <v>177364</v>
      </c>
      <c r="H91" s="151" t="s">
        <v>9</v>
      </c>
      <c r="I91" s="33">
        <f>ESA2010_mar24!C91-A_RVS_24_26!B91</f>
        <v>-123.57588330001454</v>
      </c>
      <c r="J91" s="33">
        <f>ESA2010_mar24!D91-A_RVS_24_26!C91</f>
        <v>-601</v>
      </c>
      <c r="K91" s="33">
        <f>ESA2010_mar24!E91-A_RVS_24_26!D91</f>
        <v>-454</v>
      </c>
      <c r="L91" s="26">
        <f>ESA2010_mar24!F91-A_RVS_24_26!E91</f>
        <v>-466</v>
      </c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3.5" customHeight="1" x14ac:dyDescent="0.25">
      <c r="A92" s="157" t="s">
        <v>78</v>
      </c>
      <c r="B92" s="160">
        <f t="shared" ref="B92:D92" si="39">SUM(B93:B94)</f>
        <v>8871</v>
      </c>
      <c r="C92" s="161">
        <f t="shared" si="39"/>
        <v>28189</v>
      </c>
      <c r="D92" s="161">
        <f t="shared" si="39"/>
        <v>21743</v>
      </c>
      <c r="E92" s="162">
        <f t="shared" ref="E92" si="40">SUM(E93:E94)</f>
        <v>37047</v>
      </c>
      <c r="H92" s="157" t="s">
        <v>78</v>
      </c>
      <c r="I92" s="163">
        <f t="shared" ref="I92:L92" si="41">SUM(I93:I94)</f>
        <v>-0.79180975734107051</v>
      </c>
      <c r="J92" s="161">
        <f t="shared" si="41"/>
        <v>0</v>
      </c>
      <c r="K92" s="161">
        <f t="shared" si="41"/>
        <v>0</v>
      </c>
      <c r="L92" s="162">
        <f t="shared" si="41"/>
        <v>0</v>
      </c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3.5" customHeight="1" x14ac:dyDescent="0.25">
      <c r="A93" s="151" t="s">
        <v>8</v>
      </c>
      <c r="B93" s="154">
        <v>4875</v>
      </c>
      <c r="C93" s="154">
        <v>23676</v>
      </c>
      <c r="D93" s="154">
        <v>16800</v>
      </c>
      <c r="E93" s="156">
        <v>31733</v>
      </c>
      <c r="H93" s="151" t="s">
        <v>8</v>
      </c>
      <c r="I93" s="33">
        <f>ESA2010_mar24!C93-A_RVS_24_26!B93</f>
        <v>-0.31028624678128836</v>
      </c>
      <c r="J93" s="33">
        <f>ESA2010_mar24!D93-A_RVS_24_26!C93</f>
        <v>0</v>
      </c>
      <c r="K93" s="33">
        <f>ESA2010_mar24!E93-A_RVS_24_26!D93</f>
        <v>0</v>
      </c>
      <c r="L93" s="26">
        <f>ESA2010_mar24!F93-A_RVS_24_26!E93</f>
        <v>0</v>
      </c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3.5" customHeight="1" thickBot="1" x14ac:dyDescent="0.3">
      <c r="A94" s="164" t="s">
        <v>9</v>
      </c>
      <c r="B94" s="165">
        <v>3996</v>
      </c>
      <c r="C94" s="165">
        <v>4513</v>
      </c>
      <c r="D94" s="165">
        <v>4943</v>
      </c>
      <c r="E94" s="167">
        <v>5314</v>
      </c>
      <c r="H94" s="164" t="s">
        <v>9</v>
      </c>
      <c r="I94" s="33">
        <f>ESA2010_mar24!C94-A_RVS_24_26!B94</f>
        <v>-0.48152351055978215</v>
      </c>
      <c r="J94" s="33">
        <f>ESA2010_mar24!D94-A_RVS_24_26!C94</f>
        <v>0</v>
      </c>
      <c r="K94" s="33">
        <f>ESA2010_mar24!E94-A_RVS_24_26!D94</f>
        <v>0</v>
      </c>
      <c r="L94" s="26">
        <f>ESA2010_mar24!F94-A_RVS_24_26!E94</f>
        <v>0</v>
      </c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3.5" customHeight="1" x14ac:dyDescent="0.25">
      <c r="A95" s="168" t="s">
        <v>79</v>
      </c>
      <c r="B95" s="138"/>
      <c r="C95" s="138"/>
      <c r="D95" s="138"/>
      <c r="E95" s="138"/>
    </row>
    <row r="96" spans="1:22" ht="13.5" customHeight="1" x14ac:dyDescent="0.25">
      <c r="A96" s="168" t="s">
        <v>80</v>
      </c>
      <c r="B96" s="138"/>
      <c r="C96" s="138"/>
      <c r="D96" s="138"/>
      <c r="E96" s="138"/>
      <c r="I96" s="138"/>
      <c r="J96" s="138"/>
      <c r="K96" s="138"/>
      <c r="L96" s="138"/>
    </row>
    <row r="97" spans="1:12" ht="13.5" customHeight="1" x14ac:dyDescent="0.25">
      <c r="A97" s="357" t="s">
        <v>81</v>
      </c>
      <c r="B97" s="357"/>
      <c r="C97" s="357"/>
      <c r="D97" s="357"/>
      <c r="E97" s="357"/>
      <c r="I97" s="138"/>
      <c r="J97" s="138"/>
      <c r="K97" s="138"/>
      <c r="L97" s="138"/>
    </row>
    <row r="98" spans="1:12" ht="13.5" customHeight="1" x14ac:dyDescent="0.25">
      <c r="A98" s="357"/>
      <c r="B98" s="357"/>
      <c r="C98" s="357"/>
      <c r="D98" s="357"/>
      <c r="E98" s="357"/>
      <c r="I98" s="138"/>
      <c r="J98" s="138"/>
      <c r="K98" s="138"/>
      <c r="L98" s="138"/>
    </row>
    <row r="99" spans="1:12" ht="13.5" customHeight="1" x14ac:dyDescent="0.25">
      <c r="A99" s="96"/>
      <c r="B99" s="169"/>
      <c r="C99" s="169"/>
      <c r="D99" s="169"/>
      <c r="E99" s="169"/>
      <c r="I99" s="138"/>
      <c r="J99" s="138"/>
      <c r="K99" s="138"/>
      <c r="L99" s="138"/>
    </row>
    <row r="100" spans="1:12" ht="13.5" customHeight="1" x14ac:dyDescent="0.25">
      <c r="B100" s="169"/>
      <c r="C100" s="169"/>
      <c r="D100" s="169"/>
      <c r="E100" s="169"/>
      <c r="I100" s="138"/>
      <c r="J100" s="138"/>
      <c r="K100" s="138"/>
      <c r="L100" s="138"/>
    </row>
    <row r="101" spans="1:12" ht="13.5" customHeight="1" x14ac:dyDescent="0.25">
      <c r="B101" s="169"/>
      <c r="C101" s="169"/>
      <c r="D101" s="169"/>
      <c r="E101" s="169"/>
      <c r="I101" s="138"/>
      <c r="J101" s="138"/>
      <c r="K101" s="138"/>
      <c r="L101" s="138"/>
    </row>
    <row r="102" spans="1:12" ht="13.5" customHeight="1" x14ac:dyDescent="0.25">
      <c r="B102" s="169"/>
      <c r="C102" s="169"/>
      <c r="D102" s="169"/>
      <c r="E102" s="169"/>
      <c r="I102" s="138"/>
      <c r="J102" s="138"/>
      <c r="K102" s="138"/>
      <c r="L102" s="138"/>
    </row>
    <row r="103" spans="1:12" ht="13.5" customHeight="1" x14ac:dyDescent="0.25">
      <c r="B103" s="169"/>
      <c r="C103" s="169"/>
      <c r="D103" s="169"/>
      <c r="E103" s="169"/>
      <c r="F103" s="169"/>
      <c r="I103" s="138"/>
      <c r="J103" s="138"/>
      <c r="K103" s="138"/>
      <c r="L103" s="138"/>
    </row>
    <row r="104" spans="1:12" ht="13.5" customHeight="1" x14ac:dyDescent="0.25">
      <c r="B104" s="169"/>
      <c r="C104" s="169"/>
      <c r="D104" s="169"/>
      <c r="E104" s="169"/>
      <c r="I104" s="138"/>
      <c r="J104" s="138"/>
      <c r="K104" s="138"/>
      <c r="L104" s="138"/>
    </row>
    <row r="105" spans="1:12" ht="13.5" customHeight="1" x14ac:dyDescent="0.25">
      <c r="B105" s="169"/>
      <c r="C105" s="169"/>
      <c r="D105" s="169"/>
      <c r="E105" s="169"/>
      <c r="I105" s="138"/>
      <c r="J105" s="138"/>
      <c r="K105" s="138"/>
      <c r="L105" s="138"/>
    </row>
    <row r="106" spans="1:12" ht="13.5" customHeight="1" x14ac:dyDescent="0.25">
      <c r="B106" s="169"/>
      <c r="C106" s="169"/>
      <c r="D106" s="169"/>
      <c r="E106" s="169"/>
      <c r="I106" s="138"/>
      <c r="J106" s="138"/>
      <c r="K106" s="138"/>
      <c r="L106" s="138"/>
    </row>
    <row r="107" spans="1:12" ht="13.5" customHeight="1" x14ac:dyDescent="0.25">
      <c r="B107" s="169"/>
      <c r="C107" s="169"/>
      <c r="D107" s="169"/>
      <c r="E107" s="169"/>
      <c r="I107" s="138"/>
      <c r="J107" s="138"/>
      <c r="K107" s="138"/>
      <c r="L107" s="138"/>
    </row>
    <row r="108" spans="1:12" ht="13.5" customHeight="1" x14ac:dyDescent="0.25">
      <c r="B108" s="169"/>
      <c r="C108" s="169"/>
      <c r="D108" s="169"/>
      <c r="E108" s="169"/>
      <c r="I108" s="138"/>
      <c r="J108" s="138"/>
      <c r="K108" s="138"/>
      <c r="L108" s="138"/>
    </row>
    <row r="109" spans="1:12" ht="13.5" customHeight="1" x14ac:dyDescent="0.25">
      <c r="B109" s="169"/>
      <c r="C109" s="169"/>
      <c r="D109" s="169"/>
      <c r="E109" s="169"/>
    </row>
    <row r="110" spans="1:12" ht="13.5" customHeight="1" x14ac:dyDescent="0.25">
      <c r="B110" s="169"/>
      <c r="C110" s="169"/>
      <c r="D110" s="169"/>
      <c r="E110" s="169"/>
    </row>
    <row r="111" spans="1:12" ht="13.5" customHeight="1" x14ac:dyDescent="0.25">
      <c r="B111" s="169"/>
      <c r="C111" s="169"/>
      <c r="D111" s="169"/>
      <c r="E111" s="169"/>
    </row>
    <row r="112" spans="1:12" ht="13.5" customHeight="1" x14ac:dyDescent="0.25">
      <c r="B112" s="169"/>
      <c r="C112" s="169"/>
      <c r="D112" s="169"/>
      <c r="E112" s="169"/>
    </row>
    <row r="113" spans="2:5" ht="13.5" customHeight="1" x14ac:dyDescent="0.25">
      <c r="B113" s="169"/>
      <c r="C113" s="169"/>
      <c r="D113" s="169"/>
      <c r="E113" s="169"/>
    </row>
    <row r="114" spans="2:5" ht="13.5" customHeight="1" x14ac:dyDescent="0.25">
      <c r="B114" s="169"/>
      <c r="C114" s="169"/>
      <c r="D114" s="169"/>
      <c r="E114" s="169"/>
    </row>
    <row r="115" spans="2:5" ht="13.5" customHeight="1" x14ac:dyDescent="0.25">
      <c r="B115" s="169"/>
      <c r="C115" s="169"/>
      <c r="D115" s="169"/>
      <c r="E115" s="169"/>
    </row>
    <row r="116" spans="2:5" ht="13.5" customHeight="1" x14ac:dyDescent="0.25">
      <c r="B116" s="169"/>
      <c r="C116" s="169"/>
      <c r="D116" s="169"/>
      <c r="E116" s="169"/>
    </row>
    <row r="117" spans="2:5" ht="13.5" customHeight="1" x14ac:dyDescent="0.25">
      <c r="B117" s="169"/>
      <c r="C117" s="169"/>
      <c r="D117" s="169"/>
      <c r="E117" s="169"/>
    </row>
    <row r="118" spans="2:5" ht="13.5" customHeight="1" x14ac:dyDescent="0.25">
      <c r="B118" s="169"/>
      <c r="C118" s="169"/>
      <c r="D118" s="169"/>
      <c r="E118" s="169"/>
    </row>
    <row r="119" spans="2:5" ht="13.5" customHeight="1" x14ac:dyDescent="0.25">
      <c r="B119" s="169"/>
      <c r="C119" s="169"/>
      <c r="D119" s="169"/>
      <c r="E119" s="169"/>
    </row>
    <row r="120" spans="2:5" ht="13.5" customHeight="1" x14ac:dyDescent="0.25">
      <c r="B120" s="169"/>
      <c r="C120" s="169"/>
      <c r="D120" s="169"/>
      <c r="E120" s="169"/>
    </row>
    <row r="121" spans="2:5" ht="13.5" customHeight="1" x14ac:dyDescent="0.25">
      <c r="B121" s="169"/>
      <c r="C121" s="169"/>
      <c r="D121" s="169"/>
      <c r="E121" s="169"/>
    </row>
    <row r="122" spans="2:5" ht="13.5" customHeight="1" x14ac:dyDescent="0.25">
      <c r="B122" s="169"/>
      <c r="C122" s="169"/>
      <c r="D122" s="169"/>
      <c r="E122" s="169"/>
    </row>
    <row r="123" spans="2:5" ht="13.5" customHeight="1" x14ac:dyDescent="0.25">
      <c r="B123" s="169"/>
      <c r="C123" s="169"/>
      <c r="D123" s="169"/>
      <c r="E123" s="169"/>
    </row>
    <row r="124" spans="2:5" ht="13.5" customHeight="1" x14ac:dyDescent="0.25">
      <c r="B124" s="169"/>
      <c r="C124" s="169"/>
      <c r="D124" s="169"/>
      <c r="E124" s="169"/>
    </row>
    <row r="125" spans="2:5" ht="13.5" customHeight="1" x14ac:dyDescent="0.25">
      <c r="B125" s="169"/>
      <c r="C125" s="169"/>
      <c r="D125" s="169"/>
      <c r="E125" s="169"/>
    </row>
    <row r="126" spans="2:5" ht="13.5" customHeight="1" x14ac:dyDescent="0.25">
      <c r="B126" s="169"/>
      <c r="C126" s="169"/>
      <c r="D126" s="169"/>
      <c r="E126" s="169"/>
    </row>
    <row r="127" spans="2:5" ht="13.5" customHeight="1" x14ac:dyDescent="0.25">
      <c r="B127" s="169"/>
      <c r="C127" s="169"/>
      <c r="D127" s="169"/>
      <c r="E127" s="169"/>
    </row>
    <row r="128" spans="2:5" ht="13.5" customHeight="1" x14ac:dyDescent="0.25">
      <c r="B128" s="169"/>
      <c r="C128" s="169"/>
      <c r="D128" s="169"/>
      <c r="E128" s="169"/>
    </row>
    <row r="129" spans="2:5" ht="13.5" customHeight="1" x14ac:dyDescent="0.25">
      <c r="B129" s="169"/>
      <c r="C129" s="169"/>
      <c r="D129" s="169"/>
      <c r="E129" s="169"/>
    </row>
    <row r="130" spans="2:5" ht="13.5" customHeight="1" x14ac:dyDescent="0.25">
      <c r="B130" s="169"/>
      <c r="C130" s="169"/>
      <c r="D130" s="169"/>
      <c r="E130" s="169"/>
    </row>
    <row r="131" spans="2:5" ht="13.5" customHeight="1" x14ac:dyDescent="0.25">
      <c r="B131" s="169"/>
      <c r="C131" s="169"/>
      <c r="D131" s="169"/>
      <c r="E131" s="169"/>
    </row>
    <row r="132" spans="2:5" ht="13.5" customHeight="1" x14ac:dyDescent="0.25">
      <c r="B132" s="169"/>
      <c r="C132" s="169"/>
      <c r="D132" s="169"/>
      <c r="E132" s="169"/>
    </row>
    <row r="133" spans="2:5" ht="13.5" customHeight="1" x14ac:dyDescent="0.25">
      <c r="B133" s="169"/>
      <c r="C133" s="169"/>
      <c r="D133" s="169"/>
      <c r="E133" s="169"/>
    </row>
    <row r="134" spans="2:5" ht="13.5" customHeight="1" x14ac:dyDescent="0.25">
      <c r="B134" s="169"/>
      <c r="C134" s="169"/>
      <c r="D134" s="169"/>
      <c r="E134" s="169"/>
    </row>
    <row r="135" spans="2:5" ht="13.5" customHeight="1" x14ac:dyDescent="0.25">
      <c r="B135" s="169"/>
      <c r="C135" s="169"/>
      <c r="D135" s="169"/>
      <c r="E135" s="169"/>
    </row>
    <row r="136" spans="2:5" ht="13.5" customHeight="1" x14ac:dyDescent="0.25">
      <c r="B136" s="169"/>
      <c r="C136" s="169"/>
      <c r="D136" s="169"/>
      <c r="E136" s="169"/>
    </row>
    <row r="137" spans="2:5" ht="13.5" customHeight="1" x14ac:dyDescent="0.25">
      <c r="B137" s="169"/>
      <c r="C137" s="169"/>
      <c r="D137" s="169"/>
      <c r="E137" s="169"/>
    </row>
    <row r="138" spans="2:5" ht="13.5" customHeight="1" x14ac:dyDescent="0.25">
      <c r="B138" s="169"/>
      <c r="C138" s="169"/>
      <c r="D138" s="169"/>
      <c r="E138" s="169"/>
    </row>
    <row r="139" spans="2:5" ht="13.5" customHeight="1" x14ac:dyDescent="0.25">
      <c r="B139" s="169"/>
      <c r="C139" s="169"/>
      <c r="D139" s="169"/>
      <c r="E139" s="169"/>
    </row>
    <row r="140" spans="2:5" ht="13.5" customHeight="1" x14ac:dyDescent="0.25">
      <c r="B140" s="169"/>
      <c r="C140" s="169"/>
      <c r="D140" s="169"/>
      <c r="E140" s="169"/>
    </row>
    <row r="141" spans="2:5" ht="13.5" customHeight="1" x14ac:dyDescent="0.25">
      <c r="B141" s="169"/>
      <c r="C141" s="169"/>
      <c r="D141" s="169"/>
      <c r="E141" s="169"/>
    </row>
    <row r="142" spans="2:5" ht="13.5" customHeight="1" x14ac:dyDescent="0.25">
      <c r="B142" s="169"/>
      <c r="C142" s="169"/>
      <c r="D142" s="169"/>
      <c r="E142" s="169"/>
    </row>
    <row r="143" spans="2:5" ht="13.5" customHeight="1" x14ac:dyDescent="0.25">
      <c r="B143" s="169"/>
      <c r="C143" s="169"/>
      <c r="D143" s="169"/>
      <c r="E143" s="169"/>
    </row>
    <row r="144" spans="2:5" ht="13.5" customHeight="1" x14ac:dyDescent="0.25">
      <c r="B144" s="169"/>
      <c r="C144" s="169"/>
      <c r="D144" s="169"/>
      <c r="E144" s="169"/>
    </row>
    <row r="145" spans="2:5" ht="13.5" customHeight="1" x14ac:dyDescent="0.25">
      <c r="B145" s="169"/>
      <c r="C145" s="169"/>
      <c r="D145" s="169"/>
      <c r="E145" s="169"/>
    </row>
    <row r="146" spans="2:5" ht="13.5" customHeight="1" x14ac:dyDescent="0.25">
      <c r="B146" s="169"/>
      <c r="C146" s="169"/>
      <c r="D146" s="169"/>
      <c r="E146" s="169"/>
    </row>
    <row r="147" spans="2:5" ht="13.5" customHeight="1" x14ac:dyDescent="0.25">
      <c r="B147" s="169"/>
      <c r="C147" s="169"/>
      <c r="D147" s="169"/>
      <c r="E147" s="169"/>
    </row>
    <row r="148" spans="2:5" ht="13.5" customHeight="1" x14ac:dyDescent="0.25">
      <c r="B148" s="169"/>
      <c r="C148" s="169"/>
      <c r="D148" s="169"/>
      <c r="E148" s="169"/>
    </row>
    <row r="149" spans="2:5" ht="13.5" customHeight="1" x14ac:dyDescent="0.25">
      <c r="B149" s="169"/>
      <c r="C149" s="169"/>
      <c r="D149" s="169"/>
      <c r="E149" s="169"/>
    </row>
    <row r="150" spans="2:5" ht="13.5" customHeight="1" x14ac:dyDescent="0.25">
      <c r="B150" s="169"/>
      <c r="C150" s="169"/>
      <c r="D150" s="169"/>
      <c r="E150" s="169"/>
    </row>
    <row r="151" spans="2:5" ht="13.5" customHeight="1" x14ac:dyDescent="0.25">
      <c r="B151" s="169"/>
      <c r="C151" s="169"/>
      <c r="D151" s="169"/>
      <c r="E151" s="169"/>
    </row>
    <row r="152" spans="2:5" ht="13.5" customHeight="1" x14ac:dyDescent="0.25">
      <c r="B152" s="169"/>
      <c r="C152" s="169"/>
      <c r="D152" s="169"/>
      <c r="E152" s="169"/>
    </row>
    <row r="153" spans="2:5" ht="13.5" customHeight="1" x14ac:dyDescent="0.25">
      <c r="B153" s="169"/>
      <c r="C153" s="169"/>
      <c r="D153" s="169"/>
      <c r="E153" s="169"/>
    </row>
    <row r="154" spans="2:5" ht="13.5" customHeight="1" x14ac:dyDescent="0.25">
      <c r="B154" s="169"/>
      <c r="C154" s="169"/>
      <c r="D154" s="169"/>
      <c r="E154" s="169"/>
    </row>
    <row r="155" spans="2:5" ht="13.5" customHeight="1" x14ac:dyDescent="0.25">
      <c r="B155" s="169"/>
      <c r="C155" s="169"/>
      <c r="D155" s="169"/>
      <c r="E155" s="169"/>
    </row>
    <row r="156" spans="2:5" ht="13.5" customHeight="1" x14ac:dyDescent="0.25">
      <c r="B156" s="169"/>
      <c r="C156" s="169"/>
      <c r="D156" s="169"/>
      <c r="E156" s="169"/>
    </row>
    <row r="157" spans="2:5" ht="13.5" customHeight="1" x14ac:dyDescent="0.25">
      <c r="B157" s="169"/>
      <c r="C157" s="169"/>
      <c r="D157" s="169"/>
      <c r="E157" s="169"/>
    </row>
    <row r="158" spans="2:5" ht="13.5" customHeight="1" x14ac:dyDescent="0.25">
      <c r="B158" s="169"/>
      <c r="C158" s="169"/>
      <c r="D158" s="169"/>
      <c r="E158" s="169"/>
    </row>
    <row r="159" spans="2:5" ht="13.5" customHeight="1" x14ac:dyDescent="0.25">
      <c r="B159" s="169"/>
      <c r="C159" s="169"/>
      <c r="D159" s="169"/>
      <c r="E159" s="169"/>
    </row>
    <row r="160" spans="2:5" ht="13.5" customHeight="1" x14ac:dyDescent="0.25">
      <c r="B160" s="169"/>
      <c r="C160" s="169"/>
      <c r="D160" s="169"/>
      <c r="E160" s="169"/>
    </row>
    <row r="161" spans="2:5" ht="13.5" customHeight="1" x14ac:dyDescent="0.25">
      <c r="B161" s="169"/>
      <c r="C161" s="169"/>
      <c r="D161" s="169"/>
      <c r="E161" s="169"/>
    </row>
    <row r="162" spans="2:5" ht="13.5" customHeight="1" x14ac:dyDescent="0.25">
      <c r="B162" s="169"/>
      <c r="C162" s="169"/>
      <c r="D162" s="169"/>
      <c r="E162" s="169"/>
    </row>
    <row r="163" spans="2:5" ht="13.5" customHeight="1" x14ac:dyDescent="0.25">
      <c r="B163" s="169"/>
      <c r="C163" s="169"/>
      <c r="D163" s="169"/>
      <c r="E163" s="169"/>
    </row>
    <row r="164" spans="2:5" ht="13.5" customHeight="1" x14ac:dyDescent="0.25">
      <c r="B164" s="169"/>
      <c r="C164" s="169"/>
      <c r="D164" s="169"/>
      <c r="E164" s="169"/>
    </row>
    <row r="165" spans="2:5" ht="13.5" customHeight="1" x14ac:dyDescent="0.25">
      <c r="B165" s="169"/>
      <c r="C165" s="169"/>
      <c r="D165" s="169"/>
      <c r="E165" s="169"/>
    </row>
    <row r="166" spans="2:5" ht="13.5" customHeight="1" x14ac:dyDescent="0.25">
      <c r="B166" s="169"/>
      <c r="C166" s="169"/>
      <c r="D166" s="169"/>
      <c r="E166" s="169"/>
    </row>
    <row r="167" spans="2:5" ht="13.5" customHeight="1" x14ac:dyDescent="0.25">
      <c r="B167" s="169"/>
      <c r="C167" s="169"/>
      <c r="D167" s="169"/>
      <c r="E167" s="169"/>
    </row>
    <row r="168" spans="2:5" ht="13.5" customHeight="1" x14ac:dyDescent="0.25">
      <c r="B168" s="169">
        <v>0</v>
      </c>
      <c r="C168" s="169">
        <v>0</v>
      </c>
      <c r="D168" s="169">
        <v>0</v>
      </c>
      <c r="E168" s="169">
        <v>0</v>
      </c>
    </row>
    <row r="169" spans="2:5" ht="13.5" customHeight="1" x14ac:dyDescent="0.25">
      <c r="B169" s="169">
        <v>0</v>
      </c>
      <c r="C169" s="169">
        <v>0</v>
      </c>
      <c r="D169" s="169">
        <v>0</v>
      </c>
      <c r="E169" s="169">
        <v>0</v>
      </c>
    </row>
    <row r="170" spans="2:5" ht="13.5" customHeight="1" x14ac:dyDescent="0.25">
      <c r="B170" s="169">
        <v>0</v>
      </c>
      <c r="C170" s="169">
        <v>0</v>
      </c>
      <c r="D170" s="169">
        <v>0</v>
      </c>
      <c r="E170" s="169">
        <v>0</v>
      </c>
    </row>
    <row r="171" spans="2:5" ht="13.5" customHeight="1" x14ac:dyDescent="0.25">
      <c r="B171" s="169">
        <v>0</v>
      </c>
      <c r="C171" s="169">
        <v>0</v>
      </c>
      <c r="D171" s="169">
        <v>0</v>
      </c>
      <c r="E171" s="169">
        <v>0</v>
      </c>
    </row>
    <row r="172" spans="2:5" ht="13.5" customHeight="1" x14ac:dyDescent="0.25">
      <c r="B172" s="169"/>
      <c r="C172" s="169"/>
      <c r="D172" s="169"/>
      <c r="E172" s="169"/>
    </row>
    <row r="173" spans="2:5" ht="13.5" customHeight="1" x14ac:dyDescent="0.25">
      <c r="B173" s="169"/>
      <c r="C173" s="169"/>
      <c r="D173" s="169"/>
      <c r="E173" s="169"/>
    </row>
    <row r="174" spans="2:5" ht="13.5" customHeight="1" x14ac:dyDescent="0.25">
      <c r="B174" s="169"/>
      <c r="C174" s="169"/>
      <c r="D174" s="169"/>
      <c r="E174" s="169"/>
    </row>
    <row r="175" spans="2:5" ht="13.5" customHeight="1" x14ac:dyDescent="0.25">
      <c r="B175" s="169"/>
      <c r="C175" s="169"/>
      <c r="D175" s="169"/>
      <c r="E175" s="169"/>
    </row>
    <row r="176" spans="2:5" ht="13.5" customHeight="1" x14ac:dyDescent="0.25">
      <c r="B176" s="169"/>
      <c r="C176" s="169"/>
      <c r="D176" s="169"/>
      <c r="E176" s="169"/>
    </row>
    <row r="177" spans="2:5" ht="13.5" customHeight="1" x14ac:dyDescent="0.25">
      <c r="B177" s="169"/>
      <c r="C177" s="169"/>
      <c r="D177" s="169"/>
      <c r="E177" s="169"/>
    </row>
    <row r="178" spans="2:5" ht="13.5" customHeight="1" x14ac:dyDescent="0.25">
      <c r="B178" s="169"/>
      <c r="C178" s="169"/>
      <c r="D178" s="169"/>
      <c r="E178" s="169"/>
    </row>
    <row r="179" spans="2:5" ht="13.5" customHeight="1" x14ac:dyDescent="0.25">
      <c r="B179" s="169"/>
      <c r="C179" s="169"/>
      <c r="D179" s="169"/>
      <c r="E179" s="169"/>
    </row>
    <row r="180" spans="2:5" ht="13.5" customHeight="1" x14ac:dyDescent="0.25">
      <c r="B180" s="169"/>
      <c r="C180" s="169"/>
      <c r="D180" s="169"/>
      <c r="E180" s="169"/>
    </row>
    <row r="181" spans="2:5" ht="13.5" customHeight="1" x14ac:dyDescent="0.25">
      <c r="B181" s="169"/>
      <c r="C181" s="169"/>
      <c r="D181" s="169"/>
      <c r="E181" s="169"/>
    </row>
    <row r="182" spans="2:5" ht="13.5" customHeight="1" x14ac:dyDescent="0.25">
      <c r="B182" s="169"/>
      <c r="C182" s="169"/>
      <c r="D182" s="169"/>
      <c r="E182" s="169"/>
    </row>
    <row r="183" spans="2:5" ht="13.5" customHeight="1" x14ac:dyDescent="0.25">
      <c r="B183" s="169"/>
      <c r="C183" s="169"/>
      <c r="D183" s="169"/>
      <c r="E183" s="169"/>
    </row>
    <row r="184" spans="2:5" ht="13.5" customHeight="1" x14ac:dyDescent="0.25">
      <c r="B184" s="169"/>
      <c r="C184" s="169"/>
      <c r="D184" s="169"/>
      <c r="E184" s="169"/>
    </row>
    <row r="185" spans="2:5" ht="13.5" customHeight="1" x14ac:dyDescent="0.25">
      <c r="B185" s="169"/>
      <c r="C185" s="169"/>
      <c r="D185" s="169"/>
      <c r="E185" s="16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2"/>
  <sheetViews>
    <sheetView showGridLines="0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K4" sqref="K4:Q4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8164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91</v>
      </c>
      <c r="B1" s="5"/>
      <c r="C1" s="5"/>
      <c r="H1" s="4" t="s">
        <v>87</v>
      </c>
    </row>
    <row r="2" spans="1:13" ht="13.5" customHeight="1" thickBot="1" x14ac:dyDescent="0.3">
      <c r="A2" s="6" t="s">
        <v>0</v>
      </c>
      <c r="H2" s="6" t="s">
        <v>0</v>
      </c>
    </row>
    <row r="3" spans="1:13" ht="13.5" customHeight="1" x14ac:dyDescent="0.25">
      <c r="A3" s="11" t="s">
        <v>1</v>
      </c>
      <c r="B3" s="370" t="s">
        <v>4</v>
      </c>
      <c r="C3" s="371"/>
      <c r="D3" s="371"/>
      <c r="E3" s="372"/>
      <c r="H3" s="11" t="s">
        <v>1</v>
      </c>
      <c r="I3" s="367" t="s">
        <v>4</v>
      </c>
      <c r="J3" s="368"/>
      <c r="K3" s="368"/>
      <c r="L3" s="369"/>
    </row>
    <row r="4" spans="1:13" ht="14.25" customHeight="1" thickBot="1" x14ac:dyDescent="0.3">
      <c r="A4" s="12"/>
      <c r="B4" s="171">
        <v>2023</v>
      </c>
      <c r="C4" s="173">
        <v>2024</v>
      </c>
      <c r="D4" s="173">
        <v>2025</v>
      </c>
      <c r="E4" s="172">
        <v>2026</v>
      </c>
      <c r="H4" s="12"/>
      <c r="I4" s="171">
        <v>2023</v>
      </c>
      <c r="J4" s="173">
        <v>2024</v>
      </c>
      <c r="K4" s="173">
        <v>2025</v>
      </c>
      <c r="L4" s="172">
        <v>2026</v>
      </c>
    </row>
    <row r="5" spans="1:13" ht="13.5" customHeight="1" x14ac:dyDescent="0.25">
      <c r="A5" s="16" t="s">
        <v>5</v>
      </c>
      <c r="B5" s="174">
        <f t="shared" ref="B5:E5" si="0">B6+B12+B16</f>
        <v>8216174</v>
      </c>
      <c r="C5" s="71">
        <f t="shared" si="0"/>
        <v>8757683</v>
      </c>
      <c r="D5" s="71">
        <f t="shared" si="0"/>
        <v>9201885</v>
      </c>
      <c r="E5" s="72">
        <f t="shared" si="0"/>
        <v>9667803</v>
      </c>
      <c r="F5" s="22"/>
      <c r="G5" s="189"/>
      <c r="H5" s="16" t="s">
        <v>5</v>
      </c>
      <c r="I5" s="20">
        <f t="shared" ref="I5:L5" si="1">I6+I12+I16</f>
        <v>-29366.357670001154</v>
      </c>
      <c r="J5" s="20">
        <f t="shared" si="1"/>
        <v>-94509</v>
      </c>
      <c r="K5" s="20">
        <f t="shared" si="1"/>
        <v>366446</v>
      </c>
      <c r="L5" s="18">
        <f t="shared" si="1"/>
        <v>451739</v>
      </c>
    </row>
    <row r="6" spans="1:13" ht="13.5" customHeight="1" x14ac:dyDescent="0.25">
      <c r="A6" s="24" t="s">
        <v>7</v>
      </c>
      <c r="B6" s="175">
        <f t="shared" ref="B6:E6" si="2">+B7+B8</f>
        <v>3516515</v>
      </c>
      <c r="C6" s="28">
        <f t="shared" si="2"/>
        <v>3529080</v>
      </c>
      <c r="D6" s="28">
        <f t="shared" si="2"/>
        <v>4118234</v>
      </c>
      <c r="E6" s="26">
        <f t="shared" si="2"/>
        <v>4427453</v>
      </c>
      <c r="F6" s="22"/>
      <c r="G6" s="189"/>
      <c r="H6" s="24" t="s">
        <v>7</v>
      </c>
      <c r="I6" s="28">
        <f t="shared" ref="I6:L6" si="3">I7+I8</f>
        <v>7499.5243599995229</v>
      </c>
      <c r="J6" s="28">
        <f t="shared" si="3"/>
        <v>-57067</v>
      </c>
      <c r="K6" s="28">
        <f t="shared" si="3"/>
        <v>-35391</v>
      </c>
      <c r="L6" s="26">
        <f t="shared" si="3"/>
        <v>-51035</v>
      </c>
    </row>
    <row r="7" spans="1:13" ht="13.5" customHeight="1" x14ac:dyDescent="0.25">
      <c r="A7" s="29" t="s">
        <v>8</v>
      </c>
      <c r="B7" s="245">
        <v>3481243</v>
      </c>
      <c r="C7" s="247">
        <v>3579901</v>
      </c>
      <c r="D7" s="247">
        <v>4159559</v>
      </c>
      <c r="E7" s="246">
        <v>4398706</v>
      </c>
      <c r="F7" s="22"/>
      <c r="G7" s="189"/>
      <c r="H7" s="29" t="s">
        <v>8</v>
      </c>
      <c r="I7" s="33">
        <f>CASH_mar24!C7-C_RVS_24_26!B7</f>
        <v>9150.9756599995308</v>
      </c>
      <c r="J7" s="33">
        <f>CASH_mar24!D7-C_RVS_24_26!C7</f>
        <v>-61049</v>
      </c>
      <c r="K7" s="34">
        <f>CASH_mar24!E7-C_RVS_24_26!D7</f>
        <v>-46010</v>
      </c>
      <c r="L7" s="35">
        <f>CASH_mar24!F7-C_RVS_24_26!E7</f>
        <v>-59127</v>
      </c>
    </row>
    <row r="8" spans="1:13" ht="13.5" customHeight="1" x14ac:dyDescent="0.25">
      <c r="A8" s="29" t="s">
        <v>9</v>
      </c>
      <c r="B8" s="245">
        <v>35272</v>
      </c>
      <c r="C8" s="247">
        <v>-50821</v>
      </c>
      <c r="D8" s="247">
        <v>-41325</v>
      </c>
      <c r="E8" s="246">
        <v>28747</v>
      </c>
      <c r="F8" s="22"/>
      <c r="G8" s="189"/>
      <c r="H8" s="29" t="s">
        <v>9</v>
      </c>
      <c r="I8" s="33">
        <f>CASH_mar24!C8-C_RVS_24_26!B8</f>
        <v>-1651.4513000000079</v>
      </c>
      <c r="J8" s="33">
        <f>CASH_mar24!D8-C_RVS_24_26!C8</f>
        <v>3982</v>
      </c>
      <c r="K8" s="34">
        <f>CASH_mar24!E8-C_RVS_24_26!D8</f>
        <v>10619</v>
      </c>
      <c r="L8" s="35">
        <f>CASH_mar24!F8-C_RVS_24_26!E8</f>
        <v>8092</v>
      </c>
    </row>
    <row r="9" spans="1:13" ht="13.5" customHeight="1" x14ac:dyDescent="0.25">
      <c r="A9" s="36" t="s">
        <v>10</v>
      </c>
      <c r="B9" s="248">
        <v>-8112</v>
      </c>
      <c r="C9" s="249">
        <v>-22923</v>
      </c>
      <c r="D9" s="247">
        <v>76801</v>
      </c>
      <c r="E9" s="246">
        <v>-39429</v>
      </c>
      <c r="F9" s="22"/>
      <c r="G9" s="189"/>
      <c r="H9" s="36" t="s">
        <v>10</v>
      </c>
      <c r="I9" s="33">
        <f>CASH_mar24!C9-C_RVS_24_26!B9</f>
        <v>9874.800771916518</v>
      </c>
      <c r="J9" s="33">
        <f>CASH_mar24!D9-C_RVS_24_26!C9</f>
        <v>-12156</v>
      </c>
      <c r="K9" s="34">
        <f>CASH_mar24!E9-C_RVS_24_26!D9</f>
        <v>-11032</v>
      </c>
      <c r="L9" s="35">
        <f>CASH_mar24!F9-C_RVS_24_26!E9</f>
        <v>11760</v>
      </c>
      <c r="M9" s="23"/>
    </row>
    <row r="10" spans="1:13" ht="13.5" customHeight="1" x14ac:dyDescent="0.25">
      <c r="A10" s="36" t="s">
        <v>11</v>
      </c>
      <c r="B10" s="245">
        <v>2467239</v>
      </c>
      <c r="C10" s="247">
        <v>2486402</v>
      </c>
      <c r="D10" s="247">
        <v>2829003</v>
      </c>
      <c r="E10" s="246">
        <v>3126818</v>
      </c>
      <c r="F10" s="22"/>
      <c r="G10" s="189"/>
      <c r="H10" s="36" t="s">
        <v>11</v>
      </c>
      <c r="I10" s="33">
        <f>CASH_mar24!C10-C_RVS_24_26!B10</f>
        <v>-1662.7907903417945</v>
      </c>
      <c r="J10" s="33">
        <f>CASH_mar24!D10-C_RVS_24_26!C10</f>
        <v>-31438</v>
      </c>
      <c r="K10" s="34">
        <f>CASH_mar24!E10-C_RVS_24_26!D10</f>
        <v>-17051</v>
      </c>
      <c r="L10" s="35">
        <f>CASH_mar24!F10-C_RVS_24_26!E10</f>
        <v>-43957</v>
      </c>
    </row>
    <row r="11" spans="1:13" ht="13.5" customHeight="1" x14ac:dyDescent="0.25">
      <c r="A11" s="36" t="s">
        <v>12</v>
      </c>
      <c r="B11" s="245">
        <v>1057388</v>
      </c>
      <c r="C11" s="247">
        <v>1065601</v>
      </c>
      <c r="D11" s="247">
        <v>1212430</v>
      </c>
      <c r="E11" s="246">
        <v>1340064</v>
      </c>
      <c r="F11" s="22"/>
      <c r="G11" s="189"/>
      <c r="H11" s="36" t="s">
        <v>12</v>
      </c>
      <c r="I11" s="33">
        <f>CASH_mar24!C11-C_RVS_24_26!B11</f>
        <v>-712.48562157503329</v>
      </c>
      <c r="J11" s="33">
        <f>CASH_mar24!D11-C_RVS_24_26!C11</f>
        <v>-13473</v>
      </c>
      <c r="K11" s="34">
        <f>CASH_mar24!E11-C_RVS_24_26!D11</f>
        <v>-7308</v>
      </c>
      <c r="L11" s="35">
        <f>CASH_mar24!F11-C_RVS_24_26!E11</f>
        <v>-18838</v>
      </c>
    </row>
    <row r="12" spans="1:13" ht="13.5" customHeight="1" x14ac:dyDescent="0.25">
      <c r="A12" s="24" t="s">
        <v>14</v>
      </c>
      <c r="B12" s="245">
        <v>4283905</v>
      </c>
      <c r="C12" s="247">
        <v>4813533</v>
      </c>
      <c r="D12" s="247">
        <v>4666203</v>
      </c>
      <c r="E12" s="246">
        <v>4820510</v>
      </c>
      <c r="F12" s="22"/>
      <c r="G12" s="189"/>
      <c r="H12" s="24" t="s">
        <v>14</v>
      </c>
      <c r="I12" s="33">
        <f>CASH_mar24!C12-C_RVS_24_26!B12</f>
        <v>-51686.213640000671</v>
      </c>
      <c r="J12" s="33">
        <f>CASH_mar24!D12-C_RVS_24_26!C12</f>
        <v>-92360</v>
      </c>
      <c r="K12" s="34">
        <f>CASH_mar24!E12-C_RVS_24_26!D12</f>
        <v>339838</v>
      </c>
      <c r="L12" s="35">
        <f>CASH_mar24!F12-C_RVS_24_26!E12</f>
        <v>440019</v>
      </c>
    </row>
    <row r="13" spans="1:13" ht="13.5" customHeight="1" x14ac:dyDescent="0.25">
      <c r="A13" s="36" t="s">
        <v>10</v>
      </c>
      <c r="B13" s="245">
        <v>3958107</v>
      </c>
      <c r="C13" s="247">
        <v>4475610</v>
      </c>
      <c r="D13" s="247">
        <v>4666203</v>
      </c>
      <c r="E13" s="246">
        <v>4820510</v>
      </c>
      <c r="F13" s="22"/>
      <c r="G13" s="189"/>
      <c r="H13" s="36" t="s">
        <v>10</v>
      </c>
      <c r="I13" s="33">
        <f>CASH_mar24!C13-C_RVS_24_26!B13</f>
        <v>-51686.213640000671</v>
      </c>
      <c r="J13" s="33">
        <f>CASH_mar24!D13-C_RVS_24_26!C13</f>
        <v>-92360</v>
      </c>
      <c r="K13" s="34">
        <f>CASH_mar24!E13-C_RVS_24_26!D13</f>
        <v>339838</v>
      </c>
      <c r="L13" s="35">
        <f>CASH_mar24!F13-C_RVS_24_26!E13</f>
        <v>440019</v>
      </c>
    </row>
    <row r="14" spans="1:13" ht="13.5" customHeight="1" x14ac:dyDescent="0.25">
      <c r="A14" s="36" t="s">
        <v>11</v>
      </c>
      <c r="B14" s="245">
        <v>228059</v>
      </c>
      <c r="C14" s="247">
        <v>236546</v>
      </c>
      <c r="D14" s="247">
        <v>0</v>
      </c>
      <c r="E14" s="246">
        <v>0</v>
      </c>
      <c r="F14" s="22"/>
      <c r="G14" s="189"/>
      <c r="H14" s="36" t="s">
        <v>11</v>
      </c>
      <c r="I14" s="33">
        <f>CASH_mar24!C14-C_RVS_24_26!B14</f>
        <v>0</v>
      </c>
      <c r="J14" s="33">
        <f>CASH_mar24!D14-C_RVS_24_26!C14</f>
        <v>0</v>
      </c>
      <c r="K14" s="34">
        <f>CASH_mar24!E14-C_RVS_24_26!D14</f>
        <v>0</v>
      </c>
      <c r="L14" s="35">
        <f>CASH_mar24!F14-C_RVS_24_26!E14</f>
        <v>0</v>
      </c>
    </row>
    <row r="15" spans="1:13" ht="13.5" customHeight="1" x14ac:dyDescent="0.25">
      <c r="A15" s="36" t="s">
        <v>12</v>
      </c>
      <c r="B15" s="245">
        <v>97739</v>
      </c>
      <c r="C15" s="247">
        <v>101377</v>
      </c>
      <c r="D15" s="247">
        <v>0</v>
      </c>
      <c r="E15" s="246">
        <v>0</v>
      </c>
      <c r="F15" s="22"/>
      <c r="G15" s="189"/>
      <c r="H15" s="36" t="s">
        <v>12</v>
      </c>
      <c r="I15" s="33">
        <f>CASH_mar24!C15-C_RVS_24_26!B15</f>
        <v>0</v>
      </c>
      <c r="J15" s="33">
        <f>CASH_mar24!D15-C_RVS_24_26!C15</f>
        <v>0</v>
      </c>
      <c r="K15" s="34">
        <f>CASH_mar24!E15-C_RVS_24_26!D15</f>
        <v>0</v>
      </c>
      <c r="L15" s="35">
        <f>CASH_mar24!F15-C_RVS_24_26!E15</f>
        <v>0</v>
      </c>
    </row>
    <row r="16" spans="1:13" ht="13.5" customHeight="1" x14ac:dyDescent="0.25">
      <c r="A16" s="24" t="s">
        <v>15</v>
      </c>
      <c r="B16" s="245">
        <v>415754</v>
      </c>
      <c r="C16" s="247">
        <v>415070</v>
      </c>
      <c r="D16" s="247">
        <v>417448</v>
      </c>
      <c r="E16" s="246">
        <v>419840</v>
      </c>
      <c r="F16" s="232"/>
      <c r="G16" s="189"/>
      <c r="H16" s="24" t="s">
        <v>15</v>
      </c>
      <c r="I16" s="33">
        <f>CASH_mar24!C16-C_RVS_24_26!B16</f>
        <v>14820.331609999994</v>
      </c>
      <c r="J16" s="33">
        <f>CASH_mar24!D16-C_RVS_24_26!C16</f>
        <v>54918</v>
      </c>
      <c r="K16" s="34">
        <f>CASH_mar24!E16-C_RVS_24_26!D16</f>
        <v>61999</v>
      </c>
      <c r="L16" s="35">
        <f>CASH_mar24!F16-C_RVS_24_26!E16</f>
        <v>62755</v>
      </c>
    </row>
    <row r="17" spans="1:12" ht="13.5" customHeight="1" x14ac:dyDescent="0.25">
      <c r="A17" s="41" t="s">
        <v>16</v>
      </c>
      <c r="B17" s="176">
        <f t="shared" ref="B17:E17" si="4">B18+B19</f>
        <v>12189096</v>
      </c>
      <c r="C17" s="45">
        <f t="shared" si="4"/>
        <v>12605568</v>
      </c>
      <c r="D17" s="45">
        <f t="shared" si="4"/>
        <v>13256691</v>
      </c>
      <c r="E17" s="43">
        <f t="shared" si="4"/>
        <v>13639343</v>
      </c>
      <c r="F17" s="227"/>
      <c r="G17" s="189"/>
      <c r="H17" s="41" t="s">
        <v>16</v>
      </c>
      <c r="I17" s="45">
        <f t="shared" ref="I17:L17" si="5">I18+I19</f>
        <v>25045.414600000146</v>
      </c>
      <c r="J17" s="45">
        <f t="shared" si="5"/>
        <v>77839</v>
      </c>
      <c r="K17" s="45">
        <f t="shared" si="5"/>
        <v>212290</v>
      </c>
      <c r="L17" s="43">
        <f t="shared" si="5"/>
        <v>89189</v>
      </c>
    </row>
    <row r="18" spans="1:12" ht="13.5" customHeight="1" x14ac:dyDescent="0.25">
      <c r="A18" s="24" t="s">
        <v>17</v>
      </c>
      <c r="B18" s="175">
        <v>9624303</v>
      </c>
      <c r="C18" s="28">
        <v>9827000</v>
      </c>
      <c r="D18" s="28">
        <v>10390571</v>
      </c>
      <c r="E18" s="26">
        <v>10664390</v>
      </c>
      <c r="F18" s="227"/>
      <c r="G18" s="189"/>
      <c r="H18" s="24" t="s">
        <v>17</v>
      </c>
      <c r="I18" s="33">
        <f>CASH_mar24!C18-C_RVS_24_26!B18</f>
        <v>24760.597190000117</v>
      </c>
      <c r="J18" s="33">
        <f>CASH_mar24!D18-C_RVS_24_26!C18</f>
        <v>104014</v>
      </c>
      <c r="K18" s="34">
        <f>CASH_mar24!E18-C_RVS_24_26!D18</f>
        <v>228401</v>
      </c>
      <c r="L18" s="35">
        <f>CASH_mar24!F18-C_RVS_24_26!E18</f>
        <v>176523</v>
      </c>
    </row>
    <row r="19" spans="1:12" ht="13.5" customHeight="1" x14ac:dyDescent="0.25">
      <c r="A19" s="24" t="s">
        <v>18</v>
      </c>
      <c r="B19" s="245">
        <f t="shared" ref="B19:E19" si="6">SUM(B20:B27)</f>
        <v>2564793</v>
      </c>
      <c r="C19" s="247">
        <f t="shared" si="6"/>
        <v>2778568</v>
      </c>
      <c r="D19" s="247">
        <f t="shared" si="6"/>
        <v>2866120</v>
      </c>
      <c r="E19" s="246">
        <f t="shared" si="6"/>
        <v>2974953</v>
      </c>
      <c r="F19" s="227"/>
      <c r="G19" s="189"/>
      <c r="H19" s="24" t="s">
        <v>18</v>
      </c>
      <c r="I19" s="33">
        <f t="shared" ref="I19:L19" si="7">SUM(I20:I27)</f>
        <v>284.81741000002938</v>
      </c>
      <c r="J19" s="33">
        <f t="shared" si="7"/>
        <v>-26175</v>
      </c>
      <c r="K19" s="28">
        <f t="shared" si="7"/>
        <v>-16111</v>
      </c>
      <c r="L19" s="26">
        <f t="shared" si="7"/>
        <v>-87334</v>
      </c>
    </row>
    <row r="20" spans="1:12" ht="13.5" customHeight="1" x14ac:dyDescent="0.25">
      <c r="A20" s="29" t="s">
        <v>19</v>
      </c>
      <c r="B20" s="245">
        <v>1316841</v>
      </c>
      <c r="C20" s="247">
        <v>1344117</v>
      </c>
      <c r="D20" s="247">
        <v>1379672</v>
      </c>
      <c r="E20" s="246">
        <v>1407090</v>
      </c>
      <c r="F20" s="227"/>
      <c r="G20" s="189"/>
      <c r="H20" s="29" t="s">
        <v>19</v>
      </c>
      <c r="I20" s="33">
        <f>CASH_mar24!C20-C_RVS_24_26!B20</f>
        <v>643.32233000011183</v>
      </c>
      <c r="J20" s="33">
        <f>CASH_mar24!D20-C_RVS_24_26!C20</f>
        <v>-8488</v>
      </c>
      <c r="K20" s="34">
        <f>CASH_mar24!E20-C_RVS_24_26!D20</f>
        <v>-6633</v>
      </c>
      <c r="L20" s="35">
        <f>CASH_mar24!F20-C_RVS_24_26!E20</f>
        <v>-5116</v>
      </c>
    </row>
    <row r="21" spans="1:12" ht="13.5" customHeight="1" x14ac:dyDescent="0.25">
      <c r="A21" s="29" t="s">
        <v>20</v>
      </c>
      <c r="B21" s="245">
        <v>232321</v>
      </c>
      <c r="C21" s="247">
        <v>307037</v>
      </c>
      <c r="D21" s="247">
        <v>312558</v>
      </c>
      <c r="E21" s="246">
        <v>311716</v>
      </c>
      <c r="F21" s="227"/>
      <c r="G21" s="189"/>
      <c r="H21" s="29" t="s">
        <v>20</v>
      </c>
      <c r="I21" s="33">
        <f>CASH_mar24!C21-C_RVS_24_26!B21</f>
        <v>658.02336999998079</v>
      </c>
      <c r="J21" s="33">
        <f>CASH_mar24!D21-C_RVS_24_26!C21</f>
        <v>-6614</v>
      </c>
      <c r="K21" s="34">
        <f>CASH_mar24!E21-C_RVS_24_26!D21</f>
        <v>-2886</v>
      </c>
      <c r="L21" s="35">
        <f>CASH_mar24!F21-C_RVS_24_26!E21</f>
        <v>-751</v>
      </c>
    </row>
    <row r="22" spans="1:12" ht="13.5" customHeight="1" x14ac:dyDescent="0.25">
      <c r="A22" s="29" t="s">
        <v>21</v>
      </c>
      <c r="B22" s="245">
        <v>53211</v>
      </c>
      <c r="C22" s="247">
        <v>54653</v>
      </c>
      <c r="D22" s="247">
        <v>54522</v>
      </c>
      <c r="E22" s="246">
        <v>54220</v>
      </c>
      <c r="F22" s="23"/>
      <c r="G22" s="189"/>
      <c r="H22" s="29" t="s">
        <v>21</v>
      </c>
      <c r="I22" s="33">
        <f>CASH_mar24!C22-C_RVS_24_26!B22</f>
        <v>176.05687000000762</v>
      </c>
      <c r="J22" s="33">
        <f>CASH_mar24!D22-C_RVS_24_26!C22</f>
        <v>-710</v>
      </c>
      <c r="K22" s="34">
        <f>CASH_mar24!E22-C_RVS_24_26!D22</f>
        <v>-342</v>
      </c>
      <c r="L22" s="35">
        <f>CASH_mar24!F22-C_RVS_24_26!E22</f>
        <v>114</v>
      </c>
    </row>
    <row r="23" spans="1:12" ht="13.5" customHeight="1" x14ac:dyDescent="0.25">
      <c r="A23" s="29" t="s">
        <v>22</v>
      </c>
      <c r="B23" s="245">
        <v>5314</v>
      </c>
      <c r="C23" s="247">
        <v>5273</v>
      </c>
      <c r="D23" s="247">
        <v>5329</v>
      </c>
      <c r="E23" s="246">
        <v>5290</v>
      </c>
      <c r="F23" s="23"/>
      <c r="G23" s="189"/>
      <c r="H23" s="29" t="s">
        <v>22</v>
      </c>
      <c r="I23" s="33">
        <f>CASH_mar24!C23-C_RVS_24_26!B23</f>
        <v>-125.08190000000013</v>
      </c>
      <c r="J23" s="33">
        <f>CASH_mar24!D23-C_RVS_24_26!C23</f>
        <v>-166</v>
      </c>
      <c r="K23" s="34">
        <f>CASH_mar24!E23-C_RVS_24_26!D23</f>
        <v>-153</v>
      </c>
      <c r="L23" s="35">
        <f>CASH_mar24!F23-C_RVS_24_26!E23</f>
        <v>-124</v>
      </c>
    </row>
    <row r="24" spans="1:12" ht="13.5" customHeight="1" x14ac:dyDescent="0.25">
      <c r="A24" s="29" t="s">
        <v>23</v>
      </c>
      <c r="B24" s="245">
        <v>923169</v>
      </c>
      <c r="C24" s="247">
        <v>1032396</v>
      </c>
      <c r="D24" s="247">
        <v>1078474</v>
      </c>
      <c r="E24" s="246">
        <v>1160753</v>
      </c>
      <c r="F24" s="23"/>
      <c r="G24" s="189"/>
      <c r="H24" s="29" t="s">
        <v>23</v>
      </c>
      <c r="I24" s="33">
        <f>CASH_mar24!C24-C_RVS_24_26!B24</f>
        <v>-1391.0371300000697</v>
      </c>
      <c r="J24" s="33">
        <f>CASH_mar24!D24-C_RVS_24_26!C24</f>
        <v>-10259</v>
      </c>
      <c r="K24" s="34">
        <f>CASH_mar24!E24-C_RVS_24_26!D24</f>
        <v>-6322</v>
      </c>
      <c r="L24" s="35">
        <f>CASH_mar24!F24-C_RVS_24_26!E24</f>
        <v>-81940</v>
      </c>
    </row>
    <row r="25" spans="1:12" ht="13.5" customHeight="1" x14ac:dyDescent="0.25">
      <c r="A25" s="29" t="s">
        <v>24</v>
      </c>
      <c r="B25" s="245">
        <v>12698</v>
      </c>
      <c r="C25" s="247">
        <v>12532</v>
      </c>
      <c r="D25" s="247">
        <v>13011</v>
      </c>
      <c r="E25" s="246">
        <v>13111</v>
      </c>
      <c r="F25" s="23"/>
      <c r="G25" s="189"/>
      <c r="H25" s="29" t="s">
        <v>24</v>
      </c>
      <c r="I25" s="33">
        <f>CASH_mar24!C25-C_RVS_24_26!B25</f>
        <v>408.59701999999925</v>
      </c>
      <c r="J25" s="33">
        <f>CASH_mar24!D25-C_RVS_24_26!C25</f>
        <v>732</v>
      </c>
      <c r="K25" s="34">
        <f>CASH_mar24!E25-C_RVS_24_26!D25</f>
        <v>611</v>
      </c>
      <c r="L25" s="35">
        <f>CASH_mar24!F25-C_RVS_24_26!E25</f>
        <v>726</v>
      </c>
    </row>
    <row r="26" spans="1:12" ht="13.5" customHeight="1" x14ac:dyDescent="0.25">
      <c r="A26" s="29" t="s">
        <v>25</v>
      </c>
      <c r="B26" s="245">
        <v>21051</v>
      </c>
      <c r="C26" s="247">
        <v>22407</v>
      </c>
      <c r="D26" s="247">
        <v>22417</v>
      </c>
      <c r="E26" s="246">
        <v>22654</v>
      </c>
      <c r="F26" s="23"/>
      <c r="G26" s="189"/>
      <c r="H26" s="29" t="s">
        <v>25</v>
      </c>
      <c r="I26" s="33">
        <f>CASH_mar24!C26-C_RVS_24_26!B26</f>
        <v>-98.301690000000235</v>
      </c>
      <c r="J26" s="33">
        <f>CASH_mar24!D26-C_RVS_24_26!C26</f>
        <v>-696</v>
      </c>
      <c r="K26" s="34">
        <f>CASH_mar24!E26-C_RVS_24_26!D26</f>
        <v>-402</v>
      </c>
      <c r="L26" s="35">
        <f>CASH_mar24!F26-C_RVS_24_26!E26</f>
        <v>-259</v>
      </c>
    </row>
    <row r="27" spans="1:12" ht="13.5" customHeight="1" x14ac:dyDescent="0.25">
      <c r="A27" s="29" t="s">
        <v>26</v>
      </c>
      <c r="B27" s="245">
        <v>188</v>
      </c>
      <c r="C27" s="247">
        <v>153</v>
      </c>
      <c r="D27" s="247">
        <v>137</v>
      </c>
      <c r="E27" s="246">
        <v>119</v>
      </c>
      <c r="F27" s="23"/>
      <c r="G27" s="189"/>
      <c r="H27" s="29" t="s">
        <v>26</v>
      </c>
      <c r="I27" s="33">
        <f>CASH_mar24!C27-C_RVS_24_26!B27</f>
        <v>13.23854</v>
      </c>
      <c r="J27" s="33">
        <f>CASH_mar24!D27-C_RVS_24_26!C27</f>
        <v>26</v>
      </c>
      <c r="K27" s="34">
        <f>CASH_mar24!E27-C_RVS_24_26!D27</f>
        <v>16</v>
      </c>
      <c r="L27" s="35">
        <f>CASH_mar24!F27-C_RVS_24_26!E27</f>
        <v>16</v>
      </c>
    </row>
    <row r="28" spans="1:12" ht="13.5" customHeight="1" x14ac:dyDescent="0.25">
      <c r="A28" s="41" t="s">
        <v>27</v>
      </c>
      <c r="B28" s="176">
        <f t="shared" ref="B28:E28" si="8">SUM(B29:B32)</f>
        <v>38260</v>
      </c>
      <c r="C28" s="45">
        <f t="shared" si="8"/>
        <v>41724</v>
      </c>
      <c r="D28" s="45">
        <f t="shared" si="8"/>
        <v>43970</v>
      </c>
      <c r="E28" s="43">
        <f t="shared" si="8"/>
        <v>46930</v>
      </c>
      <c r="F28" s="23"/>
      <c r="G28" s="189"/>
      <c r="H28" s="41" t="s">
        <v>27</v>
      </c>
      <c r="I28" s="45">
        <f t="shared" ref="I28:L28" si="9">SUM(I29:I32)</f>
        <v>-343.43288000000456</v>
      </c>
      <c r="J28" s="45">
        <f t="shared" si="9"/>
        <v>-6614</v>
      </c>
      <c r="K28" s="45">
        <f t="shared" si="9"/>
        <v>-4594</v>
      </c>
      <c r="L28" s="43">
        <f t="shared" si="9"/>
        <v>-5021</v>
      </c>
    </row>
    <row r="29" spans="1:12" ht="13.5" customHeight="1" x14ac:dyDescent="0.25">
      <c r="A29" s="24" t="s">
        <v>28</v>
      </c>
      <c r="B29" s="245">
        <v>12</v>
      </c>
      <c r="C29" s="247">
        <v>0</v>
      </c>
      <c r="D29" s="247">
        <v>0</v>
      </c>
      <c r="E29" s="246">
        <v>0</v>
      </c>
      <c r="F29" s="23"/>
      <c r="G29" s="189"/>
      <c r="H29" s="24" t="s">
        <v>28</v>
      </c>
      <c r="I29" s="33">
        <f>CASH_mar24!C29-C_RVS_24_26!B29</f>
        <v>0.17311000000000121</v>
      </c>
      <c r="J29" s="33">
        <f>CASH_mar24!D29-C_RVS_24_26!C29</f>
        <v>0</v>
      </c>
      <c r="K29" s="34">
        <f>CASH_mar24!E29-C_RVS_24_26!D29</f>
        <v>0</v>
      </c>
      <c r="L29" s="35">
        <f>CASH_mar24!F29-C_RVS_24_26!E29</f>
        <v>0</v>
      </c>
    </row>
    <row r="30" spans="1:12" ht="13.5" customHeight="1" x14ac:dyDescent="0.25">
      <c r="A30" s="24" t="s">
        <v>29</v>
      </c>
      <c r="B30" s="245">
        <v>0</v>
      </c>
      <c r="C30" s="247">
        <v>0</v>
      </c>
      <c r="D30" s="247">
        <v>0</v>
      </c>
      <c r="E30" s="246">
        <v>0</v>
      </c>
      <c r="F30" s="23"/>
      <c r="G30" s="189"/>
      <c r="H30" s="24" t="s">
        <v>29</v>
      </c>
      <c r="I30" s="33">
        <f>CASH_mar24!C30-C_RVS_24_26!B30</f>
        <v>0.29043000000000002</v>
      </c>
      <c r="J30" s="33">
        <f>CASH_mar24!D30-C_RVS_24_26!C30</f>
        <v>0</v>
      </c>
      <c r="K30" s="34">
        <f>CASH_mar24!E30-C_RVS_24_26!D30</f>
        <v>0</v>
      </c>
      <c r="L30" s="35">
        <f>CASH_mar24!F30-C_RVS_24_26!E30</f>
        <v>0</v>
      </c>
    </row>
    <row r="31" spans="1:12" ht="13.5" customHeight="1" x14ac:dyDescent="0.25">
      <c r="A31" s="24" t="s">
        <v>30</v>
      </c>
      <c r="B31" s="245">
        <v>38248</v>
      </c>
      <c r="C31" s="247">
        <v>41724</v>
      </c>
      <c r="D31" s="247">
        <v>43970</v>
      </c>
      <c r="E31" s="246">
        <v>46930</v>
      </c>
      <c r="F31" s="23"/>
      <c r="G31" s="189"/>
      <c r="H31" s="24" t="s">
        <v>30</v>
      </c>
      <c r="I31" s="33">
        <f>CASH_mar24!C31-C_RVS_24_26!B31</f>
        <v>-343.89642000000458</v>
      </c>
      <c r="J31" s="33">
        <f>CASH_mar24!D31-C_RVS_24_26!C31</f>
        <v>-6614</v>
      </c>
      <c r="K31" s="34">
        <f>CASH_mar24!E31-C_RVS_24_26!D31</f>
        <v>-4594</v>
      </c>
      <c r="L31" s="35">
        <f>CASH_mar24!F31-C_RVS_24_26!E31</f>
        <v>-5021</v>
      </c>
    </row>
    <row r="32" spans="1:12" ht="13.5" customHeight="1" x14ac:dyDescent="0.25">
      <c r="A32" s="24" t="s">
        <v>31</v>
      </c>
      <c r="B32" s="245">
        <v>0</v>
      </c>
      <c r="C32" s="247">
        <v>0</v>
      </c>
      <c r="D32" s="247">
        <v>0</v>
      </c>
      <c r="E32" s="246">
        <v>0</v>
      </c>
      <c r="F32" s="23"/>
      <c r="G32" s="189"/>
      <c r="H32" s="24" t="s">
        <v>31</v>
      </c>
      <c r="I32" s="33">
        <f>CASH_mar24!C32-C_RVS_24_26!B32</f>
        <v>0</v>
      </c>
      <c r="J32" s="33">
        <f>CASH_mar24!D32-C_RVS_24_26!C32</f>
        <v>0</v>
      </c>
      <c r="K32" s="34">
        <f>CASH_mar24!E32-C_RVS_24_26!D32</f>
        <v>0</v>
      </c>
      <c r="L32" s="35">
        <f>CASH_mar24!F32-C_RVS_24_26!E32</f>
        <v>0</v>
      </c>
    </row>
    <row r="33" spans="1:12" ht="13.5" customHeight="1" x14ac:dyDescent="0.25">
      <c r="A33" s="41" t="s">
        <v>32</v>
      </c>
      <c r="B33" s="176">
        <f t="shared" ref="B33:E33" si="10">SUM(B34:B36)</f>
        <v>790498</v>
      </c>
      <c r="C33" s="45">
        <f t="shared" si="10"/>
        <v>818002</v>
      </c>
      <c r="D33" s="45">
        <f t="shared" si="10"/>
        <v>839071</v>
      </c>
      <c r="E33" s="43">
        <f t="shared" si="10"/>
        <v>866721</v>
      </c>
      <c r="F33" s="23"/>
      <c r="G33" s="189"/>
      <c r="H33" s="41" t="s">
        <v>32</v>
      </c>
      <c r="I33" s="45">
        <f t="shared" ref="I33:L33" si="11">SUM(I34:I36)</f>
        <v>691.04542000003858</v>
      </c>
      <c r="J33" s="45">
        <f t="shared" si="11"/>
        <v>152680</v>
      </c>
      <c r="K33" s="45">
        <f t="shared" si="11"/>
        <v>155240</v>
      </c>
      <c r="L33" s="43">
        <f t="shared" si="11"/>
        <v>153819</v>
      </c>
    </row>
    <row r="34" spans="1:12" ht="13.5" customHeight="1" x14ac:dyDescent="0.25">
      <c r="A34" s="24" t="s">
        <v>33</v>
      </c>
      <c r="B34" s="177">
        <v>495461</v>
      </c>
      <c r="C34" s="40">
        <v>512041</v>
      </c>
      <c r="D34" s="28">
        <v>521320</v>
      </c>
      <c r="E34" s="26">
        <v>538538</v>
      </c>
      <c r="F34" s="23"/>
      <c r="G34" s="189"/>
      <c r="H34" s="24" t="s">
        <v>33</v>
      </c>
      <c r="I34" s="33">
        <f>CASH_mar24!C34-C_RVS_24_26!B34</f>
        <v>1141.2370800000499</v>
      </c>
      <c r="J34" s="33">
        <f>CASH_mar24!D34-C_RVS_24_26!C34</f>
        <v>111846</v>
      </c>
      <c r="K34" s="34">
        <f>CASH_mar24!E34-C_RVS_24_26!D34</f>
        <v>112733</v>
      </c>
      <c r="L34" s="35">
        <f>CASH_mar24!F34-C_RVS_24_26!E34</f>
        <v>110588</v>
      </c>
    </row>
    <row r="35" spans="1:12" ht="13.5" customHeight="1" x14ac:dyDescent="0.25">
      <c r="A35" s="24" t="s">
        <v>34</v>
      </c>
      <c r="B35" s="175">
        <v>295037</v>
      </c>
      <c r="C35" s="28">
        <v>305961</v>
      </c>
      <c r="D35" s="28">
        <v>317751</v>
      </c>
      <c r="E35" s="26">
        <v>328183</v>
      </c>
      <c r="F35" s="23"/>
      <c r="G35" s="189"/>
      <c r="H35" s="24" t="s">
        <v>34</v>
      </c>
      <c r="I35" s="33">
        <f>CASH_mar24!C35-C_RVS_24_26!B35</f>
        <v>-450.19166000001132</v>
      </c>
      <c r="J35" s="33">
        <f>CASH_mar24!D35-C_RVS_24_26!C35</f>
        <v>40834</v>
      </c>
      <c r="K35" s="34">
        <f>CASH_mar24!E35-C_RVS_24_26!D35</f>
        <v>42507</v>
      </c>
      <c r="L35" s="35">
        <f>CASH_mar24!F35-C_RVS_24_26!E35</f>
        <v>43231</v>
      </c>
    </row>
    <row r="36" spans="1:12" ht="13.5" customHeight="1" x14ac:dyDescent="0.25">
      <c r="A36" s="24" t="s">
        <v>35</v>
      </c>
      <c r="B36" s="245">
        <v>0</v>
      </c>
      <c r="C36" s="247">
        <v>0</v>
      </c>
      <c r="D36" s="247">
        <v>0</v>
      </c>
      <c r="E36" s="246">
        <v>0</v>
      </c>
      <c r="F36" s="23"/>
      <c r="G36" s="189"/>
      <c r="H36" s="24" t="s">
        <v>35</v>
      </c>
      <c r="I36" s="33">
        <f>CASH_mar24!C36-C_RVS_24_26!B36</f>
        <v>0</v>
      </c>
      <c r="J36" s="33">
        <f>CASH_mar24!D36-C_RVS_24_26!C36</f>
        <v>0</v>
      </c>
      <c r="K36" s="34">
        <f>CASH_mar24!E36-C_RVS_24_26!D36</f>
        <v>0</v>
      </c>
      <c r="L36" s="35">
        <f>CASH_mar24!F36-C_RVS_24_26!E36</f>
        <v>0</v>
      </c>
    </row>
    <row r="37" spans="1:12" ht="13.5" customHeight="1" x14ac:dyDescent="0.25">
      <c r="A37" s="41" t="s">
        <v>37</v>
      </c>
      <c r="B37" s="176">
        <f>+SUM(B38:B45,B48:B51)</f>
        <v>995038</v>
      </c>
      <c r="C37" s="45">
        <f t="shared" ref="C37:E37" si="12">+SUM(C38:C45,C48:C51)</f>
        <v>1144538</v>
      </c>
      <c r="D37" s="45">
        <f t="shared" si="12"/>
        <v>990318</v>
      </c>
      <c r="E37" s="43">
        <f t="shared" si="12"/>
        <v>722012</v>
      </c>
      <c r="F37" s="23"/>
      <c r="G37" s="189"/>
      <c r="H37" s="41" t="s">
        <v>37</v>
      </c>
      <c r="I37" s="45">
        <f>SUM(I38:I39,I40,I41,I44,I45,I48:I51,I42,I43)</f>
        <v>6986.0499399999535</v>
      </c>
      <c r="J37" s="45">
        <f t="shared" ref="J37:L37" si="13">SUM(J38:J39,J40,J41,J44,J45,J48:J51,J42,J43)</f>
        <v>52726</v>
      </c>
      <c r="K37" s="45">
        <f t="shared" si="13"/>
        <v>-76684</v>
      </c>
      <c r="L37" s="43">
        <f t="shared" si="13"/>
        <v>-10125</v>
      </c>
    </row>
    <row r="38" spans="1:12" ht="13.5" customHeight="1" x14ac:dyDescent="0.25">
      <c r="A38" s="53" t="s">
        <v>38</v>
      </c>
      <c r="B38" s="177">
        <v>0</v>
      </c>
      <c r="C38" s="40">
        <v>0</v>
      </c>
      <c r="D38" s="40">
        <v>0</v>
      </c>
      <c r="E38" s="54">
        <v>0</v>
      </c>
      <c r="F38" s="23"/>
      <c r="G38" s="189"/>
      <c r="H38" s="24" t="s">
        <v>38</v>
      </c>
      <c r="I38" s="33">
        <f>CASH_mar24!C38-C_RVS_24_26!B38</f>
        <v>0</v>
      </c>
      <c r="J38" s="33">
        <f>CASH_mar24!D38-C_RVS_24_26!C38</f>
        <v>0</v>
      </c>
      <c r="K38" s="34">
        <f>CASH_mar24!E38-C_RVS_24_26!D38</f>
        <v>0</v>
      </c>
      <c r="L38" s="35">
        <f>CASH_mar24!F38-C_RVS_24_26!E38</f>
        <v>0</v>
      </c>
    </row>
    <row r="39" spans="1:12" ht="13.5" customHeight="1" x14ac:dyDescent="0.25">
      <c r="A39" s="24" t="s">
        <v>39</v>
      </c>
      <c r="B39" s="177">
        <v>128961</v>
      </c>
      <c r="C39" s="40">
        <v>138853</v>
      </c>
      <c r="D39" s="40">
        <v>142047</v>
      </c>
      <c r="E39" s="54">
        <v>145705</v>
      </c>
      <c r="F39" s="23"/>
      <c r="G39" s="189"/>
      <c r="H39" s="24" t="s">
        <v>39</v>
      </c>
      <c r="I39" s="33">
        <f>CASH_mar24!C39-C_RVS_24_26!B39</f>
        <v>6501.7888499999826</v>
      </c>
      <c r="J39" s="33">
        <f>CASH_mar24!D39-C_RVS_24_26!C39</f>
        <v>-902</v>
      </c>
      <c r="K39" s="34">
        <f>CASH_mar24!E39-C_RVS_24_26!D39</f>
        <v>-1534</v>
      </c>
      <c r="L39" s="35">
        <f>CASH_mar24!F39-C_RVS_24_26!E39</f>
        <v>-1434</v>
      </c>
    </row>
    <row r="40" spans="1:12" ht="13.5" customHeight="1" x14ac:dyDescent="0.25">
      <c r="A40" s="53" t="s">
        <v>40</v>
      </c>
      <c r="B40" s="175">
        <v>0</v>
      </c>
      <c r="C40" s="28">
        <v>0</v>
      </c>
      <c r="D40" s="28">
        <v>0</v>
      </c>
      <c r="E40" s="26">
        <v>0</v>
      </c>
      <c r="F40" s="23"/>
      <c r="G40" s="189"/>
      <c r="H40" s="24" t="s">
        <v>40</v>
      </c>
      <c r="I40" s="33">
        <f>CASH_mar24!C40-C_RVS_24_26!B40</f>
        <v>0</v>
      </c>
      <c r="J40" s="33">
        <f>CASH_mar24!D40-C_RVS_24_26!C40</f>
        <v>0</v>
      </c>
      <c r="K40" s="34">
        <f>CASH_mar24!E40-C_RVS_24_26!D40</f>
        <v>0</v>
      </c>
      <c r="L40" s="35">
        <f>CASH_mar24!F40-C_RVS_24_26!E40</f>
        <v>0</v>
      </c>
    </row>
    <row r="41" spans="1:12" ht="13.5" customHeight="1" x14ac:dyDescent="0.25">
      <c r="A41" s="53" t="s">
        <v>41</v>
      </c>
      <c r="B41" s="175">
        <v>99398</v>
      </c>
      <c r="C41" s="28">
        <v>475856</v>
      </c>
      <c r="D41" s="28">
        <v>451428</v>
      </c>
      <c r="E41" s="26">
        <v>398162</v>
      </c>
      <c r="F41" s="23"/>
      <c r="G41" s="189"/>
      <c r="H41" s="24" t="s">
        <v>41</v>
      </c>
      <c r="I41" s="33">
        <f>CASH_mar24!C41-C_RVS_24_26!B41</f>
        <v>-279.63946000003489</v>
      </c>
      <c r="J41" s="33">
        <f>CASH_mar24!D41-C_RVS_24_26!C41</f>
        <v>-12811</v>
      </c>
      <c r="K41" s="34">
        <f>CASH_mar24!E41-C_RVS_24_26!D41</f>
        <v>-10730</v>
      </c>
      <c r="L41" s="35">
        <f>CASH_mar24!F41-C_RVS_24_26!E41</f>
        <v>-8127</v>
      </c>
    </row>
    <row r="42" spans="1:12" ht="13.5" customHeight="1" x14ac:dyDescent="0.25">
      <c r="A42" s="53" t="s">
        <v>88</v>
      </c>
      <c r="B42" s="175">
        <v>521165</v>
      </c>
      <c r="C42" s="28">
        <v>354113</v>
      </c>
      <c r="D42" s="28">
        <v>227600</v>
      </c>
      <c r="E42" s="26"/>
      <c r="F42" s="23"/>
      <c r="G42" s="189"/>
      <c r="H42" s="24" t="s">
        <v>88</v>
      </c>
      <c r="I42" s="33">
        <f>CASH_mar24!C42-C_RVS_24_26!B42</f>
        <v>-1487.8770200000145</v>
      </c>
      <c r="J42" s="33">
        <f>CASH_mar24!D42-C_RVS_24_26!C42</f>
        <v>61907</v>
      </c>
      <c r="K42" s="34">
        <f>CASH_mar24!E42-C_RVS_24_26!D42</f>
        <v>-64019</v>
      </c>
      <c r="L42" s="35">
        <f>CASH_mar24!F42-C_RVS_24_26!E42</f>
        <v>0</v>
      </c>
    </row>
    <row r="43" spans="1:12" ht="13.5" customHeight="1" x14ac:dyDescent="0.25">
      <c r="A43" s="53" t="s">
        <v>89</v>
      </c>
      <c r="B43" s="175">
        <v>36731</v>
      </c>
      <c r="C43" s="28">
        <v>1956</v>
      </c>
      <c r="D43" s="28"/>
      <c r="E43" s="26"/>
      <c r="F43" s="23"/>
      <c r="G43" s="189"/>
      <c r="H43" s="24" t="s">
        <v>89</v>
      </c>
      <c r="I43" s="33">
        <f>CASH_mar24!C43-C_RVS_24_26!B43</f>
        <v>893.28987000000052</v>
      </c>
      <c r="J43" s="33">
        <f>CASH_mar24!D43-C_RVS_24_26!C43</f>
        <v>4094</v>
      </c>
      <c r="K43" s="34">
        <f>CASH_mar24!E43-C_RVS_24_26!D43</f>
        <v>0</v>
      </c>
      <c r="L43" s="35">
        <f>CASH_mar24!F43-C_RVS_24_26!E43</f>
        <v>0</v>
      </c>
    </row>
    <row r="44" spans="1:12" ht="13.5" customHeight="1" x14ac:dyDescent="0.25">
      <c r="A44" s="53" t="s">
        <v>42</v>
      </c>
      <c r="B44" s="175">
        <v>43596</v>
      </c>
      <c r="C44" s="28">
        <v>0</v>
      </c>
      <c r="D44" s="28">
        <v>0</v>
      </c>
      <c r="E44" s="26">
        <v>0</v>
      </c>
      <c r="F44" s="23"/>
      <c r="G44" s="189"/>
      <c r="H44" s="24" t="s">
        <v>42</v>
      </c>
      <c r="I44" s="33">
        <f>CASH_mar24!C44-C_RVS_24_26!B44</f>
        <v>993.58952999999747</v>
      </c>
      <c r="J44" s="33">
        <f>CASH_mar24!D44-C_RVS_24_26!C44</f>
        <v>1000</v>
      </c>
      <c r="K44" s="34">
        <f>CASH_mar24!E44-C_RVS_24_26!D44</f>
        <v>0</v>
      </c>
      <c r="L44" s="35">
        <f>CASH_mar24!F44-C_RVS_24_26!E44</f>
        <v>0</v>
      </c>
    </row>
    <row r="45" spans="1:12" ht="13.5" customHeight="1" x14ac:dyDescent="0.25">
      <c r="A45" s="53" t="s">
        <v>43</v>
      </c>
      <c r="B45" s="177">
        <v>328</v>
      </c>
      <c r="C45" s="40">
        <v>328</v>
      </c>
      <c r="D45" s="40">
        <v>328</v>
      </c>
      <c r="E45" s="54">
        <v>328</v>
      </c>
      <c r="F45" s="23"/>
      <c r="G45" s="189"/>
      <c r="H45" s="53" t="s">
        <v>43</v>
      </c>
      <c r="I45" s="33">
        <f>CASH_mar24!C45-C_RVS_24_26!B45</f>
        <v>10.890350000000012</v>
      </c>
      <c r="J45" s="33">
        <f>CASH_mar24!D45-C_RVS_24_26!C45</f>
        <v>0</v>
      </c>
      <c r="K45" s="34">
        <f>CASH_mar24!E45-C_RVS_24_26!D45</f>
        <v>0</v>
      </c>
      <c r="L45" s="35">
        <f>CASH_mar24!F45-C_RVS_24_26!E45</f>
        <v>0</v>
      </c>
    </row>
    <row r="46" spans="1:12" ht="13.5" customHeight="1" x14ac:dyDescent="0.25">
      <c r="A46" s="56" t="s">
        <v>10</v>
      </c>
      <c r="B46" s="177">
        <v>82</v>
      </c>
      <c r="C46" s="40">
        <v>82</v>
      </c>
      <c r="D46" s="40">
        <v>82</v>
      </c>
      <c r="E46" s="54">
        <v>82</v>
      </c>
      <c r="F46" s="23"/>
      <c r="G46" s="189"/>
      <c r="H46" s="56" t="s">
        <v>10</v>
      </c>
      <c r="I46" s="33">
        <f>CASH_mar24!C46-C_RVS_24_26!B46</f>
        <v>-0.34188000000000329</v>
      </c>
      <c r="J46" s="33">
        <f>CASH_mar24!D46-C_RVS_24_26!C46</f>
        <v>0</v>
      </c>
      <c r="K46" s="34">
        <f>CASH_mar24!E46-C_RVS_24_26!D46</f>
        <v>0</v>
      </c>
      <c r="L46" s="35">
        <f>CASH_mar24!F46-C_RVS_24_26!E46</f>
        <v>0</v>
      </c>
    </row>
    <row r="47" spans="1:12" ht="13.5" customHeight="1" x14ac:dyDescent="0.25">
      <c r="A47" s="56" t="s">
        <v>11</v>
      </c>
      <c r="B47" s="177">
        <v>246</v>
      </c>
      <c r="C47" s="40">
        <v>246</v>
      </c>
      <c r="D47" s="40">
        <v>246</v>
      </c>
      <c r="E47" s="54">
        <v>246</v>
      </c>
      <c r="F47" s="23"/>
      <c r="G47" s="189"/>
      <c r="H47" s="56" t="s">
        <v>11</v>
      </c>
      <c r="I47" s="33">
        <f>CASH_mar24!C47-C_RVS_24_26!B47</f>
        <v>11.232230000000015</v>
      </c>
      <c r="J47" s="33">
        <f>CASH_mar24!D47-C_RVS_24_26!C47</f>
        <v>0</v>
      </c>
      <c r="K47" s="34">
        <f>CASH_mar24!E47-C_RVS_24_26!D47</f>
        <v>0</v>
      </c>
      <c r="L47" s="35">
        <f>CASH_mar24!F47-C_RVS_24_26!E47</f>
        <v>0</v>
      </c>
    </row>
    <row r="48" spans="1:12" ht="13.5" customHeight="1" x14ac:dyDescent="0.25">
      <c r="A48" s="53" t="s">
        <v>44</v>
      </c>
      <c r="B48" s="177">
        <v>1638</v>
      </c>
      <c r="C48" s="40">
        <v>1000</v>
      </c>
      <c r="D48" s="40">
        <v>1000</v>
      </c>
      <c r="E48" s="54">
        <v>1000</v>
      </c>
      <c r="F48" s="23"/>
      <c r="G48" s="189"/>
      <c r="H48" s="53" t="s">
        <v>44</v>
      </c>
      <c r="I48" s="33">
        <f>CASH_mar24!C48-C_RVS_24_26!B48</f>
        <v>-415.14614000000006</v>
      </c>
      <c r="J48" s="33">
        <f>CASH_mar24!D48-C_RVS_24_26!C48</f>
        <v>0</v>
      </c>
      <c r="K48" s="34">
        <f>CASH_mar24!E48-C_RVS_24_26!D48</f>
        <v>0</v>
      </c>
      <c r="L48" s="35">
        <f>CASH_mar24!F48-C_RVS_24_26!E48</f>
        <v>0</v>
      </c>
    </row>
    <row r="49" spans="1:12" ht="13.5" customHeight="1" x14ac:dyDescent="0.25">
      <c r="A49" s="53" t="s">
        <v>45</v>
      </c>
      <c r="B49" s="177">
        <v>30007</v>
      </c>
      <c r="C49" s="40">
        <v>30870</v>
      </c>
      <c r="D49" s="40">
        <v>16716</v>
      </c>
      <c r="E49" s="54">
        <v>17250</v>
      </c>
      <c r="F49" s="23"/>
      <c r="G49" s="189"/>
      <c r="H49" s="53" t="s">
        <v>45</v>
      </c>
      <c r="I49" s="33">
        <f>CASH_mar24!C49-C_RVS_24_26!B49</f>
        <v>-400.11598999999842</v>
      </c>
      <c r="J49" s="33">
        <f>CASH_mar24!D49-C_RVS_24_26!C49</f>
        <v>-683</v>
      </c>
      <c r="K49" s="34">
        <f>CASH_mar24!E49-C_RVS_24_26!D49</f>
        <v>-570</v>
      </c>
      <c r="L49" s="35">
        <f>CASH_mar24!F49-C_RVS_24_26!E49</f>
        <v>-520</v>
      </c>
    </row>
    <row r="50" spans="1:12" ht="13.5" customHeight="1" x14ac:dyDescent="0.25">
      <c r="A50" s="53" t="s">
        <v>46</v>
      </c>
      <c r="B50" s="38">
        <v>7</v>
      </c>
      <c r="C50" s="40">
        <v>0</v>
      </c>
      <c r="D50" s="40">
        <v>0</v>
      </c>
      <c r="E50" s="54">
        <v>0</v>
      </c>
      <c r="F50" s="23"/>
      <c r="G50" s="189"/>
      <c r="H50" s="53" t="s">
        <v>46</v>
      </c>
      <c r="I50" s="33">
        <f>CASH_mar24!C50-C_RVS_24_26!B50</f>
        <v>0.75394000000000005</v>
      </c>
      <c r="J50" s="33">
        <f>CASH_mar24!D50-C_RVS_24_26!C50</f>
        <v>0</v>
      </c>
      <c r="K50" s="34">
        <f>CASH_mar24!E50-C_RVS_24_26!D50</f>
        <v>0</v>
      </c>
      <c r="L50" s="35">
        <f>CASH_mar24!F50-C_RVS_24_26!E50</f>
        <v>0</v>
      </c>
    </row>
    <row r="51" spans="1:12" ht="13.5" customHeight="1" x14ac:dyDescent="0.25">
      <c r="A51" s="24" t="s">
        <v>82</v>
      </c>
      <c r="B51" s="27">
        <v>133207</v>
      </c>
      <c r="C51" s="28">
        <v>141562</v>
      </c>
      <c r="D51" s="28">
        <v>151199</v>
      </c>
      <c r="E51" s="26">
        <v>159567</v>
      </c>
      <c r="F51" s="23"/>
      <c r="G51" s="189"/>
      <c r="H51" s="24" t="s">
        <v>48</v>
      </c>
      <c r="I51" s="33">
        <f>CASH_mar24!C51-C_RVS_24_26!B51</f>
        <v>1168.5160100000212</v>
      </c>
      <c r="J51" s="33">
        <f>CASH_mar24!D51-C_RVS_24_26!C51</f>
        <v>121</v>
      </c>
      <c r="K51" s="34">
        <f>CASH_mar24!E51-C_RVS_24_26!D51</f>
        <v>169</v>
      </c>
      <c r="L51" s="35">
        <f>CASH_mar24!F51-C_RVS_24_26!E51</f>
        <v>-44</v>
      </c>
    </row>
    <row r="52" spans="1:12" ht="13.5" customHeight="1" x14ac:dyDescent="0.25">
      <c r="A52" s="36" t="s">
        <v>10</v>
      </c>
      <c r="B52" s="27">
        <v>99990</v>
      </c>
      <c r="C52" s="28">
        <v>106971</v>
      </c>
      <c r="D52" s="28">
        <v>114652</v>
      </c>
      <c r="E52" s="26">
        <v>120921</v>
      </c>
      <c r="F52" s="23"/>
      <c r="G52" s="189"/>
      <c r="H52" s="36" t="s">
        <v>10</v>
      </c>
      <c r="I52" s="33">
        <f>CASH_mar24!C52-C_RVS_24_26!B52</f>
        <v>537.66435000000638</v>
      </c>
      <c r="J52" s="33">
        <f>CASH_mar24!D52-C_RVS_24_26!C52</f>
        <v>147</v>
      </c>
      <c r="K52" s="34">
        <f>CASH_mar24!E52-C_RVS_24_26!D52</f>
        <v>461</v>
      </c>
      <c r="L52" s="35">
        <f>CASH_mar24!F52-C_RVS_24_26!E52</f>
        <v>161</v>
      </c>
    </row>
    <row r="53" spans="1:12" ht="14.25" customHeight="1" x14ac:dyDescent="0.25">
      <c r="A53" s="57" t="s">
        <v>11</v>
      </c>
      <c r="B53" s="27">
        <v>0</v>
      </c>
      <c r="C53" s="28">
        <v>0</v>
      </c>
      <c r="D53" s="28">
        <v>0</v>
      </c>
      <c r="E53" s="26">
        <v>0</v>
      </c>
      <c r="F53" s="23"/>
      <c r="G53" s="189"/>
      <c r="H53" s="36" t="s">
        <v>11</v>
      </c>
      <c r="I53" s="33">
        <f>CASH_mar24!C53-C_RVS_24_26!B53</f>
        <v>630.63604999999995</v>
      </c>
      <c r="J53" s="33">
        <f>CASH_mar24!D53-C_RVS_24_26!C53</f>
        <v>0</v>
      </c>
      <c r="K53" s="34">
        <f>CASH_mar24!E53-C_RVS_24_26!D53</f>
        <v>0</v>
      </c>
      <c r="L53" s="35">
        <f>CASH_mar24!F53-C_RVS_24_26!E53</f>
        <v>0</v>
      </c>
    </row>
    <row r="54" spans="1:12" ht="14.25" customHeight="1" x14ac:dyDescent="0.25">
      <c r="A54" s="58" t="s">
        <v>12</v>
      </c>
      <c r="B54" s="27">
        <v>0</v>
      </c>
      <c r="C54" s="28">
        <v>0</v>
      </c>
      <c r="D54" s="28">
        <v>0</v>
      </c>
      <c r="E54" s="26">
        <v>0</v>
      </c>
      <c r="F54" s="23"/>
      <c r="G54" s="189"/>
      <c r="H54" s="58" t="s">
        <v>12</v>
      </c>
      <c r="I54" s="33">
        <f>CASH_mar24!C54-C_RVS_24_26!B54</f>
        <v>0</v>
      </c>
      <c r="J54" s="33">
        <f>CASH_mar24!D54-C_RVS_24_26!C54</f>
        <v>0</v>
      </c>
      <c r="K54" s="34">
        <f>CASH_mar24!E54-C_RVS_24_26!D54</f>
        <v>0</v>
      </c>
      <c r="L54" s="35">
        <f>CASH_mar24!F54-C_RVS_24_26!E54</f>
        <v>0</v>
      </c>
    </row>
    <row r="55" spans="1:12" ht="14.25" customHeight="1" x14ac:dyDescent="0.25">
      <c r="A55" s="36" t="s">
        <v>49</v>
      </c>
      <c r="B55" s="27">
        <v>33217</v>
      </c>
      <c r="C55" s="28">
        <v>34591</v>
      </c>
      <c r="D55" s="28">
        <v>36547</v>
      </c>
      <c r="E55" s="26">
        <v>38646</v>
      </c>
      <c r="F55" s="23"/>
      <c r="G55" s="189"/>
      <c r="H55" s="36" t="s">
        <v>49</v>
      </c>
      <c r="I55" s="33">
        <f>CASH_mar24!C55-C_RVS_24_26!B55</f>
        <v>0.21560999999928754</v>
      </c>
      <c r="J55" s="33">
        <f>CASH_mar24!D55-C_RVS_24_26!C55</f>
        <v>-26</v>
      </c>
      <c r="K55" s="34">
        <f>CASH_mar24!E55-C_RVS_24_26!D55</f>
        <v>-292</v>
      </c>
      <c r="L55" s="35">
        <f>CASH_mar24!F55-C_RVS_24_26!E55</f>
        <v>-205</v>
      </c>
    </row>
    <row r="56" spans="1:12" ht="14.25" customHeight="1" x14ac:dyDescent="0.25">
      <c r="A56" s="59" t="s">
        <v>50</v>
      </c>
      <c r="B56" s="27">
        <v>0</v>
      </c>
      <c r="C56" s="28">
        <v>0</v>
      </c>
      <c r="D56" s="28">
        <v>0</v>
      </c>
      <c r="E56" s="26">
        <v>0</v>
      </c>
      <c r="F56" s="23"/>
      <c r="G56" s="189"/>
      <c r="H56" s="257" t="s">
        <v>50</v>
      </c>
      <c r="I56" s="33">
        <f>CASH_mar24!C56-C_RVS_24_26!B56</f>
        <v>0.86316000000000015</v>
      </c>
      <c r="J56" s="33">
        <f>CASH_mar24!D56-C_RVS_24_26!C56</f>
        <v>0</v>
      </c>
      <c r="K56" s="34">
        <f>CASH_mar24!E56-C_RVS_24_26!D56</f>
        <v>0</v>
      </c>
      <c r="L56" s="35">
        <f>CASH_mar24!F56-C_RVS_24_26!E56</f>
        <v>0</v>
      </c>
    </row>
    <row r="57" spans="1:12" ht="14.25" customHeight="1" x14ac:dyDescent="0.25">
      <c r="A57" s="59" t="s">
        <v>51</v>
      </c>
      <c r="B57" s="27">
        <v>754</v>
      </c>
      <c r="C57" s="28">
        <v>0</v>
      </c>
      <c r="D57" s="28">
        <v>0</v>
      </c>
      <c r="E57" s="26">
        <v>0</v>
      </c>
      <c r="F57" s="23"/>
      <c r="G57" s="189"/>
      <c r="H57" s="257" t="s">
        <v>51</v>
      </c>
      <c r="I57" s="33">
        <f>CASH_mar24!C57-C_RVS_24_26!B57</f>
        <v>144.31369999999993</v>
      </c>
      <c r="J57" s="33">
        <f>CASH_mar24!D57-C_RVS_24_26!C57</f>
        <v>18</v>
      </c>
      <c r="K57" s="34">
        <f>CASH_mar24!E57-C_RVS_24_26!D57</f>
        <v>0</v>
      </c>
      <c r="L57" s="35">
        <f>CASH_mar24!F57-C_RVS_24_26!E57</f>
        <v>0</v>
      </c>
    </row>
    <row r="58" spans="1:12" ht="14.25" customHeight="1" x14ac:dyDescent="0.25">
      <c r="A58" s="59" t="s">
        <v>52</v>
      </c>
      <c r="B58" s="27">
        <v>99236</v>
      </c>
      <c r="C58" s="28">
        <v>106971</v>
      </c>
      <c r="D58" s="28">
        <v>114652</v>
      </c>
      <c r="E58" s="26">
        <v>120921</v>
      </c>
      <c r="F58" s="23"/>
      <c r="G58" s="189"/>
      <c r="H58" s="257" t="s">
        <v>52</v>
      </c>
      <c r="I58" s="33">
        <f>CASH_mar24!C58-C_RVS_24_26!B58</f>
        <v>392.48748999999953</v>
      </c>
      <c r="J58" s="33">
        <f>CASH_mar24!D58-C_RVS_24_26!C58</f>
        <v>129</v>
      </c>
      <c r="K58" s="34">
        <f>CASH_mar24!E58-C_RVS_24_26!D58</f>
        <v>461</v>
      </c>
      <c r="L58" s="35">
        <f>CASH_mar24!F58-C_RVS_24_26!E58</f>
        <v>161</v>
      </c>
    </row>
    <row r="59" spans="1:12" ht="14.25" customHeight="1" thickBot="1" x14ac:dyDescent="0.3">
      <c r="A59" s="60" t="s">
        <v>53</v>
      </c>
      <c r="B59" s="63">
        <v>33217</v>
      </c>
      <c r="C59" s="64">
        <v>34591</v>
      </c>
      <c r="D59" s="64">
        <v>36547</v>
      </c>
      <c r="E59" s="62">
        <v>38646</v>
      </c>
      <c r="F59" s="23"/>
      <c r="G59" s="189"/>
      <c r="H59" s="258" t="s">
        <v>53</v>
      </c>
      <c r="I59" s="33">
        <f>CASH_mar24!C59-C_RVS_24_26!B59</f>
        <v>0.21560999999928754</v>
      </c>
      <c r="J59" s="33">
        <f>CASH_mar24!D59-C_RVS_24_26!C59</f>
        <v>-26</v>
      </c>
      <c r="K59" s="34">
        <f>CASH_mar24!E59-C_RVS_24_26!D59</f>
        <v>-292</v>
      </c>
      <c r="L59" s="35">
        <f>CASH_mar24!F59-C_RVS_24_26!E59</f>
        <v>-205</v>
      </c>
    </row>
    <row r="60" spans="1:12" ht="13.5" customHeight="1" x14ac:dyDescent="0.25">
      <c r="A60" s="16" t="s">
        <v>54</v>
      </c>
      <c r="B60" s="174">
        <f t="shared" ref="B60:E60" si="14">B61+B66</f>
        <v>15253756</v>
      </c>
      <c r="C60" s="68">
        <f t="shared" si="14"/>
        <v>17198654</v>
      </c>
      <c r="D60" s="68">
        <f t="shared" si="14"/>
        <v>18164605</v>
      </c>
      <c r="E60" s="66">
        <f t="shared" si="14"/>
        <v>18951321</v>
      </c>
      <c r="F60" s="23"/>
      <c r="G60" s="189"/>
      <c r="H60" s="16" t="s">
        <v>54</v>
      </c>
      <c r="I60" s="71">
        <f>I61+I66</f>
        <v>53376.066190035286</v>
      </c>
      <c r="J60" s="71">
        <f>J61+J66</f>
        <v>-218227</v>
      </c>
      <c r="K60" s="71">
        <f>K61+K66</f>
        <v>-145136</v>
      </c>
      <c r="L60" s="72">
        <f>L61+L66</f>
        <v>-94123</v>
      </c>
    </row>
    <row r="61" spans="1:12" ht="13.5" customHeight="1" x14ac:dyDescent="0.25">
      <c r="A61" s="73" t="s">
        <v>55</v>
      </c>
      <c r="B61" s="176">
        <f t="shared" ref="B61:E61" si="15">B62+B65</f>
        <v>10115786</v>
      </c>
      <c r="C61" s="45">
        <f t="shared" si="15"/>
        <v>11255179</v>
      </c>
      <c r="D61" s="45">
        <f t="shared" si="15"/>
        <v>11874017</v>
      </c>
      <c r="E61" s="43">
        <f t="shared" si="15"/>
        <v>12370143</v>
      </c>
      <c r="F61" s="23"/>
      <c r="G61" s="189"/>
      <c r="H61" s="73" t="s">
        <v>55</v>
      </c>
      <c r="I61" s="45">
        <f>I62+I65</f>
        <v>28144.982450002077</v>
      </c>
      <c r="J61" s="45">
        <f t="shared" ref="J61:L61" si="16">J62+J65</f>
        <v>-147909</v>
      </c>
      <c r="K61" s="45">
        <f t="shared" si="16"/>
        <v>-121057</v>
      </c>
      <c r="L61" s="43">
        <f t="shared" si="16"/>
        <v>-91071</v>
      </c>
    </row>
    <row r="62" spans="1:12" s="3" customFormat="1" ht="13.5" customHeight="1" x14ac:dyDescent="0.25">
      <c r="A62" s="29" t="s">
        <v>56</v>
      </c>
      <c r="B62" s="175">
        <f t="shared" ref="B62:E62" si="17">B63+B64</f>
        <v>10115786</v>
      </c>
      <c r="C62" s="28">
        <f t="shared" si="17"/>
        <v>11255179</v>
      </c>
      <c r="D62" s="28">
        <f t="shared" si="17"/>
        <v>11874017</v>
      </c>
      <c r="E62" s="26">
        <f t="shared" si="17"/>
        <v>12370143</v>
      </c>
      <c r="F62" s="23"/>
      <c r="G62" s="189"/>
      <c r="H62" s="29" t="s">
        <v>56</v>
      </c>
      <c r="I62" s="28">
        <f t="shared" ref="I62:L62" si="18">I63+I64</f>
        <v>28144.982450002077</v>
      </c>
      <c r="J62" s="28">
        <f t="shared" si="18"/>
        <v>-147909</v>
      </c>
      <c r="K62" s="28">
        <f t="shared" si="18"/>
        <v>-121057</v>
      </c>
      <c r="L62" s="26">
        <f t="shared" si="18"/>
        <v>-91071</v>
      </c>
    </row>
    <row r="63" spans="1:12" s="3" customFormat="1" ht="13.5" customHeight="1" x14ac:dyDescent="0.25">
      <c r="A63" s="29" t="s">
        <v>57</v>
      </c>
      <c r="B63" s="175">
        <v>9868427</v>
      </c>
      <c r="C63" s="28">
        <v>11036177</v>
      </c>
      <c r="D63" s="28">
        <v>11654511</v>
      </c>
      <c r="E63" s="26">
        <v>12151598</v>
      </c>
      <c r="F63" s="23"/>
      <c r="G63" s="189"/>
      <c r="H63" s="29" t="s">
        <v>57</v>
      </c>
      <c r="I63" s="28">
        <f>CASH_mar24!C63-C_RVS_24_26!B63</f>
        <v>26997.056900002062</v>
      </c>
      <c r="J63" s="28">
        <f>CASH_mar24!D63-C_RVS_24_26!C63</f>
        <v>-165684</v>
      </c>
      <c r="K63" s="28">
        <f>CASH_mar24!E63-C_RVS_24_26!D63</f>
        <v>-120605</v>
      </c>
      <c r="L63" s="26">
        <f>CASH_mar24!F63-C_RVS_24_26!E63</f>
        <v>-91035</v>
      </c>
    </row>
    <row r="64" spans="1:12" s="3" customFormat="1" ht="13.5" customHeight="1" x14ac:dyDescent="0.25">
      <c r="A64" s="29" t="s">
        <v>58</v>
      </c>
      <c r="B64" s="175">
        <v>247359</v>
      </c>
      <c r="C64" s="28">
        <v>219002</v>
      </c>
      <c r="D64" s="28">
        <v>219506</v>
      </c>
      <c r="E64" s="26">
        <v>218545</v>
      </c>
      <c r="F64" s="23"/>
      <c r="G64" s="189"/>
      <c r="H64" s="29" t="s">
        <v>58</v>
      </c>
      <c r="I64" s="28">
        <f>CASH_mar24!C64-C_RVS_24_26!B64</f>
        <v>1147.9255500000145</v>
      </c>
      <c r="J64" s="28">
        <f>CASH_mar24!D64-C_RVS_24_26!C64</f>
        <v>17775</v>
      </c>
      <c r="K64" s="28">
        <f>CASH_mar24!E64-C_RVS_24_26!D64</f>
        <v>-452</v>
      </c>
      <c r="L64" s="26">
        <f>CASH_mar24!F64-C_RVS_24_26!E64</f>
        <v>-36</v>
      </c>
    </row>
    <row r="65" spans="1:17" s="3" customFormat="1" ht="13.5" customHeight="1" x14ac:dyDescent="0.25">
      <c r="A65" s="29" t="s">
        <v>83</v>
      </c>
      <c r="B65" s="175">
        <v>0</v>
      </c>
      <c r="C65" s="28">
        <v>0</v>
      </c>
      <c r="D65" s="28">
        <v>0</v>
      </c>
      <c r="E65" s="26">
        <v>0</v>
      </c>
      <c r="F65" s="23"/>
      <c r="G65" s="189"/>
      <c r="H65" s="29" t="s">
        <v>83</v>
      </c>
      <c r="I65" s="28">
        <f>CASH_mar24!C65-C_RVS_24_26!B65</f>
        <v>0</v>
      </c>
      <c r="J65" s="28">
        <f>CASH_mar24!D65-C_RVS_24_26!C65</f>
        <v>0</v>
      </c>
      <c r="K65" s="28">
        <f>CASH_mar24!E65-C_RVS_24_26!D65</f>
        <v>0</v>
      </c>
      <c r="L65" s="26">
        <f>CASH_mar24!F65-C_RVS_24_26!E65</f>
        <v>0</v>
      </c>
    </row>
    <row r="66" spans="1:17" s="3" customFormat="1" ht="13.5" customHeight="1" x14ac:dyDescent="0.25">
      <c r="A66" s="73" t="s">
        <v>59</v>
      </c>
      <c r="B66" s="176">
        <f t="shared" ref="B66:E66" si="19">B67</f>
        <v>5137970</v>
      </c>
      <c r="C66" s="45">
        <f t="shared" si="19"/>
        <v>5943475</v>
      </c>
      <c r="D66" s="45">
        <f t="shared" si="19"/>
        <v>6290588</v>
      </c>
      <c r="E66" s="43">
        <f t="shared" si="19"/>
        <v>6581178</v>
      </c>
      <c r="F66" s="23"/>
      <c r="G66" s="189"/>
      <c r="H66" s="73" t="s">
        <v>59</v>
      </c>
      <c r="I66" s="45">
        <f t="shared" ref="I66:L66" si="20">I67</f>
        <v>25231.083740033209</v>
      </c>
      <c r="J66" s="45">
        <f t="shared" si="20"/>
        <v>-70318</v>
      </c>
      <c r="K66" s="45">
        <f t="shared" si="20"/>
        <v>-24079</v>
      </c>
      <c r="L66" s="43">
        <f t="shared" si="20"/>
        <v>-3052</v>
      </c>
    </row>
    <row r="67" spans="1:17" s="3" customFormat="1" ht="13.5" customHeight="1" x14ac:dyDescent="0.25">
      <c r="A67" s="29" t="s">
        <v>56</v>
      </c>
      <c r="B67" s="175">
        <v>5137970</v>
      </c>
      <c r="C67" s="28">
        <v>5943475</v>
      </c>
      <c r="D67" s="28">
        <v>6290588</v>
      </c>
      <c r="E67" s="26">
        <v>6581178</v>
      </c>
      <c r="F67" s="23"/>
      <c r="G67" s="189"/>
      <c r="H67" s="29" t="s">
        <v>56</v>
      </c>
      <c r="I67" s="28">
        <f>CASH_mar24!C67-C_RVS_24_26!B67</f>
        <v>25231.083740033209</v>
      </c>
      <c r="J67" s="28">
        <f>CASH_mar24!D67-C_RVS_24_26!C67</f>
        <v>-70318</v>
      </c>
      <c r="K67" s="28">
        <f>CASH_mar24!E67-C_RVS_24_26!D67</f>
        <v>-24079</v>
      </c>
      <c r="L67" s="26">
        <f>CASH_mar24!F67-C_RVS_24_26!E67</f>
        <v>-3052</v>
      </c>
    </row>
    <row r="68" spans="1:17" s="3" customFormat="1" ht="14.25" customHeight="1" thickBot="1" x14ac:dyDescent="0.3">
      <c r="A68" s="77" t="s">
        <v>60</v>
      </c>
      <c r="B68" s="177">
        <v>36558</v>
      </c>
      <c r="C68" s="40">
        <v>35343</v>
      </c>
      <c r="D68" s="40">
        <v>32841</v>
      </c>
      <c r="E68" s="54">
        <v>32651</v>
      </c>
      <c r="F68" s="23"/>
      <c r="G68" s="189"/>
      <c r="H68" s="77" t="s">
        <v>60</v>
      </c>
      <c r="I68" s="40">
        <f>CASH_mar24!C68-C_RVS_24_26!B68</f>
        <v>10616</v>
      </c>
      <c r="J68" s="40">
        <f>CASH_mar24!D68-C_RVS_24_26!C68</f>
        <v>10091</v>
      </c>
      <c r="K68" s="40">
        <f>CASH_mar24!E68-C_RVS_24_26!D68</f>
        <v>12114</v>
      </c>
      <c r="L68" s="54">
        <f>CASH_mar24!F68-C_RVS_24_26!E68</f>
        <v>12128</v>
      </c>
    </row>
    <row r="69" spans="1:17" s="3" customFormat="1" ht="14.25" customHeight="1" thickBot="1" x14ac:dyDescent="0.3">
      <c r="A69" s="79" t="s">
        <v>61</v>
      </c>
      <c r="B69" s="178">
        <f>B37+B33+B28+B17+B5</f>
        <v>22229066</v>
      </c>
      <c r="C69" s="83">
        <f>C37+C33+C28+C17+C5</f>
        <v>23367515</v>
      </c>
      <c r="D69" s="83">
        <f>D37+D33+D28+D17+D5</f>
        <v>24331935</v>
      </c>
      <c r="E69" s="81">
        <f>E37+E33+E28+E17+E5</f>
        <v>24942809</v>
      </c>
      <c r="F69" s="23"/>
      <c r="G69" s="189"/>
      <c r="H69" s="79" t="s">
        <v>61</v>
      </c>
      <c r="I69" s="83">
        <f>+I37+I33+I28+I17+I5</f>
        <v>3012.7194099989792</v>
      </c>
      <c r="J69" s="83">
        <f>+J37+J33+J28+J17+J5</f>
        <v>182122</v>
      </c>
      <c r="K69" s="83">
        <f>+K37+K33+K28+K17+K5</f>
        <v>652698</v>
      </c>
      <c r="L69" s="81">
        <f>+L37+L33+L28+L17+L5</f>
        <v>679601</v>
      </c>
      <c r="M69" s="22"/>
      <c r="N69" s="22"/>
      <c r="O69" s="22"/>
      <c r="P69" s="22"/>
      <c r="Q69" s="22"/>
    </row>
    <row r="70" spans="1:17" s="3" customFormat="1" ht="13.5" customHeight="1" x14ac:dyDescent="0.25">
      <c r="A70" s="84" t="s">
        <v>62</v>
      </c>
      <c r="B70" s="238">
        <f>B9+B13+B16+B18+B19+B28+B46+B50+B52+B38+B39+B42+B43</f>
        <v>17380041</v>
      </c>
      <c r="C70" s="88">
        <f>C9+C13+C16+C18+C19+C28+C46+C50+C52+C38+C39+C42+C43+C41</f>
        <v>18592880</v>
      </c>
      <c r="D70" s="88">
        <f t="shared" ref="D70:E70" si="21">D9+D13+D16+D18+D19+D28+D46+D50+D52+D38+D39+D42+D43+D41</f>
        <v>19396922</v>
      </c>
      <c r="E70" s="86">
        <f t="shared" si="21"/>
        <v>19552064</v>
      </c>
      <c r="F70" s="23"/>
      <c r="G70" s="189"/>
      <c r="H70" s="84" t="s">
        <v>62</v>
      </c>
      <c r="I70" s="88">
        <f>CASH_mar24!C70-C_RVS_24_26!B70</f>
        <v>4156.1785719133914</v>
      </c>
      <c r="J70" s="88">
        <f>CASH_mar24!D70-C_RVS_24_26!C70</f>
        <v>74062</v>
      </c>
      <c r="K70" s="88">
        <f>CASH_mar24!E70-C_RVS_24_26!D70</f>
        <v>522679</v>
      </c>
      <c r="L70" s="86">
        <f>CASH_mar24!F70-C_RVS_24_26!E70</f>
        <v>589302</v>
      </c>
      <c r="M70" s="22"/>
      <c r="N70" s="22"/>
      <c r="O70" s="22"/>
      <c r="P70" s="22"/>
      <c r="Q70" s="22"/>
    </row>
    <row r="71" spans="1:17" s="3" customFormat="1" ht="13.5" customHeight="1" x14ac:dyDescent="0.25">
      <c r="A71" s="84" t="s">
        <v>63</v>
      </c>
      <c r="B71" s="238">
        <f t="shared" ref="B71:E71" si="22">+B55</f>
        <v>33217</v>
      </c>
      <c r="C71" s="88">
        <f t="shared" si="22"/>
        <v>34591</v>
      </c>
      <c r="D71" s="88">
        <f t="shared" si="22"/>
        <v>36547</v>
      </c>
      <c r="E71" s="86">
        <f t="shared" si="22"/>
        <v>38646</v>
      </c>
      <c r="F71" s="23"/>
      <c r="G71" s="189"/>
      <c r="H71" s="84" t="s">
        <v>63</v>
      </c>
      <c r="I71" s="88">
        <f>CASH_mar24!C71-C_RVS_24_26!B71</f>
        <v>0.21560999999928754</v>
      </c>
      <c r="J71" s="88">
        <f>CASH_mar24!D71-C_RVS_24_26!C71</f>
        <v>-26</v>
      </c>
      <c r="K71" s="88">
        <f>CASH_mar24!E71-C_RVS_24_26!D71</f>
        <v>-292</v>
      </c>
      <c r="L71" s="86">
        <f>CASH_mar24!F71-C_RVS_24_26!E71</f>
        <v>-205</v>
      </c>
      <c r="M71" s="22"/>
      <c r="N71" s="22"/>
      <c r="O71" s="22"/>
      <c r="P71" s="22"/>
      <c r="Q71" s="22"/>
    </row>
    <row r="72" spans="1:17" s="3" customFormat="1" ht="13.5" customHeight="1" x14ac:dyDescent="0.25">
      <c r="A72" s="24" t="s">
        <v>64</v>
      </c>
      <c r="B72" s="175">
        <f>B41+B40-B71+B55</f>
        <v>99398</v>
      </c>
      <c r="C72" s="28">
        <v>0</v>
      </c>
      <c r="D72" s="28">
        <v>0</v>
      </c>
      <c r="E72" s="26">
        <v>0</v>
      </c>
      <c r="F72" s="23"/>
      <c r="G72" s="189"/>
      <c r="H72" s="24" t="s">
        <v>64</v>
      </c>
      <c r="I72" s="88">
        <f>CASH_mar24!C72-C_RVS_24_26!B72</f>
        <v>-279.63946000003489</v>
      </c>
      <c r="J72" s="88">
        <f>CASH_mar24!D72-C_RVS_24_26!C72</f>
        <v>0</v>
      </c>
      <c r="K72" s="88">
        <f>CASH_mar24!E72-C_RVS_24_26!D72</f>
        <v>0</v>
      </c>
      <c r="L72" s="86">
        <f>CASH_mar24!F72-C_RVS_24_26!E72</f>
        <v>0</v>
      </c>
      <c r="M72" s="22"/>
      <c r="N72" s="22"/>
      <c r="O72" s="22"/>
      <c r="P72" s="22"/>
      <c r="Q72" s="22"/>
    </row>
    <row r="73" spans="1:17" s="3" customFormat="1" ht="13.5" customHeight="1" x14ac:dyDescent="0.25">
      <c r="A73" s="24" t="s">
        <v>65</v>
      </c>
      <c r="B73" s="175">
        <f>B10+B34+B35+B47+B53+B14</f>
        <v>3486042</v>
      </c>
      <c r="C73" s="28">
        <f t="shared" ref="C73:E73" si="23">C10+C34+C35+C47+C53+C14</f>
        <v>3541196</v>
      </c>
      <c r="D73" s="28">
        <f t="shared" si="23"/>
        <v>3668320</v>
      </c>
      <c r="E73" s="26">
        <f t="shared" si="23"/>
        <v>3993785</v>
      </c>
      <c r="F73" s="23"/>
      <c r="G73" s="189"/>
      <c r="H73" s="24" t="s">
        <v>65</v>
      </c>
      <c r="I73" s="88">
        <f>CASH_mar24!C73-C_RVS_24_26!B73</f>
        <v>-329.87709034187719</v>
      </c>
      <c r="J73" s="88">
        <f>CASH_mar24!D73-C_RVS_24_26!C73</f>
        <v>121242</v>
      </c>
      <c r="K73" s="88">
        <f>CASH_mar24!E73-C_RVS_24_26!D73</f>
        <v>138189</v>
      </c>
      <c r="L73" s="86">
        <f>CASH_mar24!F73-C_RVS_24_26!E73</f>
        <v>109862</v>
      </c>
      <c r="M73" s="22"/>
      <c r="N73" s="22"/>
      <c r="O73" s="22"/>
      <c r="P73" s="22"/>
      <c r="Q73" s="22"/>
    </row>
    <row r="74" spans="1:17" s="3" customFormat="1" ht="13.5" customHeight="1" x14ac:dyDescent="0.25">
      <c r="A74" s="24" t="s">
        <v>66</v>
      </c>
      <c r="B74" s="175">
        <f>B11+B36+B54+B15</f>
        <v>1155127</v>
      </c>
      <c r="C74" s="28">
        <f t="shared" ref="C74:E74" si="24">C11+C36+C54+C15</f>
        <v>1166978</v>
      </c>
      <c r="D74" s="28">
        <f t="shared" si="24"/>
        <v>1212430</v>
      </c>
      <c r="E74" s="26">
        <f t="shared" si="24"/>
        <v>1340064</v>
      </c>
      <c r="F74" s="23"/>
      <c r="G74" s="189"/>
      <c r="H74" s="24" t="s">
        <v>66</v>
      </c>
      <c r="I74" s="88">
        <f>CASH_mar24!C74-C_RVS_24_26!B74</f>
        <v>-712.48562157503329</v>
      </c>
      <c r="J74" s="88">
        <f>CASH_mar24!D74-C_RVS_24_26!C74</f>
        <v>-13473</v>
      </c>
      <c r="K74" s="88">
        <f>CASH_mar24!E74-C_RVS_24_26!D74</f>
        <v>-7308</v>
      </c>
      <c r="L74" s="86">
        <f>CASH_mar24!F74-C_RVS_24_26!E74</f>
        <v>-18838</v>
      </c>
      <c r="M74" s="22"/>
      <c r="N74" s="22"/>
      <c r="O74" s="22"/>
      <c r="P74" s="22"/>
      <c r="Q74" s="22"/>
    </row>
    <row r="75" spans="1:17" ht="13.5" customHeight="1" x14ac:dyDescent="0.25">
      <c r="A75" s="24" t="s">
        <v>67</v>
      </c>
      <c r="B75" s="175">
        <f>B44</f>
        <v>43596</v>
      </c>
      <c r="C75" s="28">
        <f>C44</f>
        <v>0</v>
      </c>
      <c r="D75" s="28">
        <f>D44</f>
        <v>0</v>
      </c>
      <c r="E75" s="26">
        <f>E44</f>
        <v>0</v>
      </c>
      <c r="F75" s="23"/>
      <c r="G75" s="189"/>
      <c r="H75" s="24" t="s">
        <v>67</v>
      </c>
      <c r="I75" s="88">
        <f>CASH_mar24!C75-C_RVS_24_26!B75</f>
        <v>993.58952999999747</v>
      </c>
      <c r="J75" s="88">
        <f>CASH_mar24!D75-C_RVS_24_26!C75</f>
        <v>1000</v>
      </c>
      <c r="K75" s="88">
        <f>CASH_mar24!E75-C_RVS_24_26!D75</f>
        <v>0</v>
      </c>
      <c r="L75" s="86">
        <f>CASH_mar24!F75-C_RVS_24_26!E75</f>
        <v>0</v>
      </c>
      <c r="M75" s="22"/>
      <c r="N75" s="22"/>
      <c r="O75" s="22"/>
      <c r="P75" s="22"/>
      <c r="Q75" s="22"/>
    </row>
    <row r="76" spans="1:17" ht="13.5" customHeight="1" x14ac:dyDescent="0.25">
      <c r="A76" s="24" t="s">
        <v>68</v>
      </c>
      <c r="B76" s="175">
        <f t="shared" ref="B76:E76" si="25">B48+B49</f>
        <v>31645</v>
      </c>
      <c r="C76" s="28">
        <f t="shared" si="25"/>
        <v>31870</v>
      </c>
      <c r="D76" s="28">
        <f t="shared" si="25"/>
        <v>17716</v>
      </c>
      <c r="E76" s="26">
        <f t="shared" si="25"/>
        <v>18250</v>
      </c>
      <c r="F76" s="23"/>
      <c r="G76" s="189"/>
      <c r="H76" s="24" t="s">
        <v>68</v>
      </c>
      <c r="I76" s="88">
        <f>CASH_mar24!C76-C_RVS_24_26!B76</f>
        <v>-815.26212999999916</v>
      </c>
      <c r="J76" s="88">
        <f>CASH_mar24!D76-C_RVS_24_26!C76</f>
        <v>-683</v>
      </c>
      <c r="K76" s="88">
        <f>CASH_mar24!E76-C_RVS_24_26!D76</f>
        <v>-570</v>
      </c>
      <c r="L76" s="86">
        <f>CASH_mar24!F76-C_RVS_24_26!E76</f>
        <v>-520</v>
      </c>
      <c r="M76" s="22"/>
      <c r="N76" s="22"/>
      <c r="O76" s="22"/>
      <c r="P76" s="22"/>
      <c r="Q76" s="22"/>
    </row>
    <row r="77" spans="1:17" ht="14.25" customHeight="1" thickBot="1" x14ac:dyDescent="0.3">
      <c r="A77" s="89" t="s">
        <v>69</v>
      </c>
      <c r="B77" s="250">
        <f t="shared" ref="B77:E77" si="26">B60</f>
        <v>15253756</v>
      </c>
      <c r="C77" s="92">
        <f t="shared" si="26"/>
        <v>17198654</v>
      </c>
      <c r="D77" s="92">
        <f t="shared" si="26"/>
        <v>18164605</v>
      </c>
      <c r="E77" s="90">
        <f t="shared" si="26"/>
        <v>18951321</v>
      </c>
      <c r="F77" s="23"/>
      <c r="G77" s="189"/>
      <c r="H77" s="89" t="s">
        <v>69</v>
      </c>
      <c r="I77" s="92">
        <f>CASH_mar24!C77-C_RVS_24_26!B77</f>
        <v>53376.066190036014</v>
      </c>
      <c r="J77" s="92">
        <f>CASH_mar24!D77-C_RVS_24_26!C77</f>
        <v>-218227</v>
      </c>
      <c r="K77" s="92">
        <f>CASH_mar24!E77-C_RVS_24_26!D77</f>
        <v>-145136</v>
      </c>
      <c r="L77" s="90">
        <f>CASH_mar24!F77-C_RVS_24_26!E77</f>
        <v>-94123</v>
      </c>
      <c r="M77" s="22"/>
      <c r="N77" s="22"/>
      <c r="O77" s="22"/>
      <c r="P77" s="22"/>
      <c r="Q77" s="22"/>
    </row>
    <row r="78" spans="1:17" ht="14.25" customHeight="1" thickBot="1" x14ac:dyDescent="0.3">
      <c r="A78" s="94" t="s">
        <v>70</v>
      </c>
      <c r="B78" s="251">
        <f t="shared" ref="B78:E78" si="27">B69+B77</f>
        <v>37482822</v>
      </c>
      <c r="C78" s="244">
        <f t="shared" si="27"/>
        <v>40566169</v>
      </c>
      <c r="D78" s="244">
        <f t="shared" si="27"/>
        <v>42496540</v>
      </c>
      <c r="E78" s="95">
        <f t="shared" si="27"/>
        <v>43894130</v>
      </c>
      <c r="F78" s="23"/>
      <c r="G78" s="189"/>
      <c r="H78" s="94" t="s">
        <v>70</v>
      </c>
      <c r="I78" s="83">
        <f t="shared" ref="I78:L78" si="28">+I77+I69</f>
        <v>56388.785600034993</v>
      </c>
      <c r="J78" s="83">
        <f t="shared" si="28"/>
        <v>-36105</v>
      </c>
      <c r="K78" s="83">
        <f t="shared" si="28"/>
        <v>507562</v>
      </c>
      <c r="L78" s="81">
        <f t="shared" si="28"/>
        <v>585478</v>
      </c>
      <c r="M78" s="22"/>
      <c r="N78" s="22"/>
      <c r="O78" s="22"/>
      <c r="P78" s="22"/>
      <c r="Q78" s="22"/>
    </row>
    <row r="79" spans="1:17" ht="17.25" customHeight="1" thickBot="1" x14ac:dyDescent="0.35">
      <c r="A79" s="125"/>
      <c r="B79" s="234"/>
      <c r="C79" s="234"/>
      <c r="D79" s="234"/>
      <c r="E79" s="234"/>
      <c r="F79" s="23"/>
      <c r="G79" s="22"/>
      <c r="H79" s="97"/>
      <c r="I79" s="226"/>
      <c r="J79" s="226"/>
      <c r="K79" s="226"/>
      <c r="L79" s="226"/>
    </row>
    <row r="80" spans="1:17" ht="14.25" customHeight="1" thickBot="1" x14ac:dyDescent="0.35">
      <c r="A80" s="182" t="s">
        <v>84</v>
      </c>
      <c r="B80" s="134">
        <v>1155483</v>
      </c>
      <c r="C80" s="135">
        <v>909311</v>
      </c>
      <c r="D80" s="135">
        <v>983121</v>
      </c>
      <c r="E80" s="132">
        <v>1055862</v>
      </c>
      <c r="F80" s="23"/>
      <c r="G80" s="189"/>
      <c r="H80" s="105" t="s">
        <v>74</v>
      </c>
      <c r="I80" s="136">
        <f>CASH_mar24!C80-C_RVS_24_26!B80</f>
        <v>-6206</v>
      </c>
      <c r="J80" s="136">
        <f>CASH_mar24!D80-C_RVS_24_26!C80</f>
        <v>48745</v>
      </c>
      <c r="K80" s="136">
        <f>CASH_mar24!E80-C_RVS_24_26!D80</f>
        <v>73376</v>
      </c>
      <c r="L80" s="136">
        <f>CASH_mar24!F80-C_RVS_24_26!E80</f>
        <v>84634</v>
      </c>
    </row>
    <row r="81" spans="2:12" x14ac:dyDescent="0.25">
      <c r="B81" s="169"/>
      <c r="C81" s="169"/>
      <c r="D81" s="169"/>
      <c r="E81" s="169"/>
      <c r="I81" s="138"/>
      <c r="J81" s="138"/>
      <c r="K81" s="138"/>
      <c r="L81" s="138"/>
    </row>
    <row r="82" spans="2:12" x14ac:dyDescent="0.25">
      <c r="B82" s="137"/>
      <c r="C82" s="137"/>
      <c r="D82" s="137"/>
      <c r="E82" s="137"/>
      <c r="I82" s="138"/>
      <c r="J82" s="138"/>
      <c r="K82" s="138"/>
      <c r="L82" s="138"/>
    </row>
    <row r="83" spans="2:12" x14ac:dyDescent="0.25">
      <c r="B83" s="137"/>
      <c r="C83" s="137"/>
      <c r="D83" s="137"/>
      <c r="E83" s="137"/>
      <c r="H83" s="138"/>
      <c r="I83" s="138"/>
      <c r="J83" s="138"/>
      <c r="K83" s="138"/>
    </row>
    <row r="84" spans="2:12" x14ac:dyDescent="0.25">
      <c r="B84" s="137"/>
      <c r="C84" s="137"/>
      <c r="D84" s="137"/>
      <c r="E84" s="137"/>
      <c r="I84" s="138"/>
      <c r="J84" s="138"/>
      <c r="K84" s="138"/>
      <c r="L84" s="138"/>
    </row>
    <row r="85" spans="2:12" x14ac:dyDescent="0.25">
      <c r="B85" s="137"/>
      <c r="C85" s="137"/>
      <c r="D85" s="137"/>
      <c r="E85" s="137"/>
      <c r="I85" s="138"/>
      <c r="J85" s="138"/>
      <c r="K85" s="138"/>
      <c r="L85" s="138"/>
    </row>
    <row r="86" spans="2:12" x14ac:dyDescent="0.25">
      <c r="B86" s="137"/>
      <c r="C86" s="137"/>
      <c r="D86" s="137"/>
      <c r="E86" s="137"/>
      <c r="I86" s="138"/>
      <c r="J86" s="138"/>
      <c r="K86" s="138"/>
      <c r="L86" s="138"/>
    </row>
    <row r="87" spans="2:12" x14ac:dyDescent="0.25">
      <c r="B87" s="137"/>
      <c r="C87" s="137"/>
      <c r="D87" s="137"/>
      <c r="E87" s="137"/>
      <c r="I87" s="138"/>
      <c r="J87" s="138"/>
      <c r="K87" s="138"/>
      <c r="L87" s="138"/>
    </row>
    <row r="88" spans="2:12" x14ac:dyDescent="0.25">
      <c r="B88" s="137"/>
      <c r="C88" s="137"/>
      <c r="D88" s="137"/>
      <c r="E88" s="137"/>
      <c r="I88" s="138"/>
      <c r="J88" s="138"/>
      <c r="K88" s="138"/>
      <c r="L88" s="138"/>
    </row>
    <row r="89" spans="2:12" x14ac:dyDescent="0.25">
      <c r="B89" s="137"/>
      <c r="C89" s="137"/>
      <c r="D89" s="137"/>
      <c r="E89" s="137"/>
      <c r="I89" s="138"/>
      <c r="J89" s="138"/>
      <c r="K89" s="138"/>
      <c r="L89" s="138"/>
    </row>
    <row r="90" spans="2:12" x14ac:dyDescent="0.25">
      <c r="B90" s="137"/>
      <c r="C90" s="137"/>
      <c r="D90" s="137"/>
      <c r="E90" s="137"/>
    </row>
    <row r="91" spans="2:12" x14ac:dyDescent="0.25">
      <c r="B91" s="137"/>
      <c r="C91" s="137"/>
      <c r="D91" s="137"/>
      <c r="E91" s="137"/>
    </row>
    <row r="92" spans="2:12" x14ac:dyDescent="0.25">
      <c r="B92" s="137"/>
      <c r="C92" s="137"/>
      <c r="D92" s="137"/>
      <c r="E92" s="137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ESA2010_mar24</vt:lpstr>
      <vt:lpstr>CASH_mar24</vt:lpstr>
      <vt:lpstr>Sankcie_mar24</vt:lpstr>
      <vt:lpstr>ESA2010_mar_vs_feb24</vt:lpstr>
      <vt:lpstr>ESA2010_feb24</vt:lpstr>
      <vt:lpstr>A_RVS_24_26</vt:lpstr>
      <vt:lpstr>C_RVS_24_26</vt:lpstr>
      <vt:lpstr>A_RVS_24_26!Oblasť_tlače</vt:lpstr>
      <vt:lpstr>C_RVS_24_26!Oblasť_tlače</vt:lpstr>
      <vt:lpstr>CASH_mar24!Oblasť_tlače</vt:lpstr>
      <vt:lpstr>ESA2010_feb24!Oblasť_tlače</vt:lpstr>
      <vt:lpstr>ESA2010_mar_vs_feb24!Oblasť_tlače</vt:lpstr>
      <vt:lpstr>ESA2010_mar24!Oblasť_tlače</vt:lpstr>
      <vt:lpstr>Sankcie_mar24!Oblasť_tlače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2024-03-25T14:27:57Z</dcterms:modified>
</cp:coreProperties>
</file>