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U:\IFP_NEW\1_DANE\1_05_Vybor\EDV\2024_zasadnutia\DV_2024_02\2-VYSTUPY\web\"/>
    </mc:Choice>
  </mc:AlternateContent>
  <xr:revisionPtr revIDLastSave="0" documentId="8_{EDD6DEF2-9EF7-42C4-9AC7-09D285368BD3}" xr6:coauthVersionLast="47" xr6:coauthVersionMax="47" xr10:uidLastSave="{00000000-0000-0000-0000-000000000000}"/>
  <bookViews>
    <workbookView xWindow="-120" yWindow="-120" windowWidth="29040" windowHeight="17640" tabRatio="816"/>
  </bookViews>
  <sheets>
    <sheet name="ESA2010_feb24" sheetId="1" r:id="rId1"/>
    <sheet name="CASH_feb24" sheetId="2" r:id="rId2"/>
    <sheet name="Sankcie_feb24" sheetId="3" r:id="rId3"/>
    <sheet name="ESA2010_feb24_vs_dec23" sheetId="4" r:id="rId4"/>
    <sheet name="ESA2010_dec23" sheetId="5" r:id="rId5"/>
    <sheet name="A_RVS_24_26" sheetId="6" r:id="rId6"/>
    <sheet name="C_RVS_24_26" sheetId="7" r:id="rId7"/>
  </sheets>
  <definedNames>
    <definedName name="_xlnm.Print_Area" localSheetId="5">A_RVS_24_26!$A$1:$M$98</definedName>
    <definedName name="_xlnm.Print_Area" localSheetId="6">C_RVS_24_26!$A$1:$E$80</definedName>
    <definedName name="_xlnm.Print_Area" localSheetId="1">CASH_feb24!$A$1:$G$80</definedName>
    <definedName name="_xlnm.Print_Area" localSheetId="4">ESA2010_dec23!$A$1:$H$98</definedName>
    <definedName name="_xlnm.Print_Area" localSheetId="0">ESA2010_feb24!$A$1:$Z$98</definedName>
    <definedName name="_xlnm.Print_Area" localSheetId="3">ESA2010_feb24_vs_dec23!$A$1:$G$91</definedName>
    <definedName name="_xlnm.Print_Area" localSheetId="2">Sankcie_feb24!$A$1:$G$60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0" i="7" l="1"/>
  <c r="K80" i="7"/>
  <c r="J80" i="7"/>
  <c r="I80" i="7"/>
  <c r="K73" i="7"/>
  <c r="L72" i="7"/>
  <c r="K72" i="7"/>
  <c r="J72" i="7"/>
  <c r="K71" i="7"/>
  <c r="L68" i="7"/>
  <c r="K68" i="7"/>
  <c r="J68" i="7"/>
  <c r="I68" i="7"/>
  <c r="L67" i="7"/>
  <c r="K67" i="7"/>
  <c r="J67" i="7"/>
  <c r="I67" i="7"/>
  <c r="L65" i="7"/>
  <c r="K65" i="7"/>
  <c r="J65" i="7"/>
  <c r="I65" i="7"/>
  <c r="L64" i="7"/>
  <c r="K64" i="7"/>
  <c r="J64" i="7"/>
  <c r="I64" i="7"/>
  <c r="L63" i="7"/>
  <c r="K63" i="7"/>
  <c r="K62" i="7" s="1"/>
  <c r="K61" i="7" s="1"/>
  <c r="K60" i="7" s="1"/>
  <c r="J63" i="7"/>
  <c r="I63" i="7"/>
  <c r="L59" i="7"/>
  <c r="K59" i="7"/>
  <c r="J59" i="7"/>
  <c r="I59" i="7"/>
  <c r="L58" i="7"/>
  <c r="K58" i="7"/>
  <c r="J58" i="7"/>
  <c r="I58" i="7"/>
  <c r="L57" i="7"/>
  <c r="K57" i="7"/>
  <c r="J57" i="7"/>
  <c r="I57" i="7"/>
  <c r="L56" i="7"/>
  <c r="K56" i="7"/>
  <c r="J56" i="7"/>
  <c r="I56" i="7"/>
  <c r="L55" i="7"/>
  <c r="K55" i="7"/>
  <c r="J55" i="7"/>
  <c r="I55" i="7"/>
  <c r="L54" i="7"/>
  <c r="K54" i="7"/>
  <c r="J54" i="7"/>
  <c r="I54" i="7"/>
  <c r="L53" i="7"/>
  <c r="K53" i="7"/>
  <c r="J53" i="7"/>
  <c r="I53" i="7"/>
  <c r="L52" i="7"/>
  <c r="K52" i="7"/>
  <c r="J52" i="7"/>
  <c r="I52" i="7"/>
  <c r="L51" i="7"/>
  <c r="K51" i="7"/>
  <c r="J51" i="7"/>
  <c r="I51" i="7"/>
  <c r="L50" i="7"/>
  <c r="K50" i="7"/>
  <c r="J50" i="7"/>
  <c r="I50" i="7"/>
  <c r="L49" i="7"/>
  <c r="K49" i="7"/>
  <c r="J49" i="7"/>
  <c r="I49" i="7"/>
  <c r="L48" i="7"/>
  <c r="K48" i="7"/>
  <c r="J48" i="7"/>
  <c r="I48" i="7"/>
  <c r="L47" i="7"/>
  <c r="K47" i="7"/>
  <c r="J47" i="7"/>
  <c r="I47" i="7"/>
  <c r="L46" i="7"/>
  <c r="K46" i="7"/>
  <c r="J46" i="7"/>
  <c r="I46" i="7"/>
  <c r="L45" i="7"/>
  <c r="K45" i="7"/>
  <c r="J45" i="7"/>
  <c r="I45" i="7"/>
  <c r="L44" i="7"/>
  <c r="K44" i="7"/>
  <c r="J44" i="7"/>
  <c r="I44" i="7"/>
  <c r="L43" i="7"/>
  <c r="K43" i="7"/>
  <c r="J43" i="7"/>
  <c r="I43" i="7"/>
  <c r="L42" i="7"/>
  <c r="K42" i="7"/>
  <c r="J42" i="7"/>
  <c r="I42" i="7"/>
  <c r="L41" i="7"/>
  <c r="K41" i="7"/>
  <c r="J41" i="7"/>
  <c r="I41" i="7"/>
  <c r="L40" i="7"/>
  <c r="K40" i="7"/>
  <c r="J40" i="7"/>
  <c r="I40" i="7"/>
  <c r="L39" i="7"/>
  <c r="K39" i="7"/>
  <c r="J39" i="7"/>
  <c r="I39" i="7"/>
  <c r="L38" i="7"/>
  <c r="K38" i="7"/>
  <c r="K37" i="7" s="1"/>
  <c r="J38" i="7"/>
  <c r="I38" i="7"/>
  <c r="L36" i="7"/>
  <c r="K36" i="7"/>
  <c r="J36" i="7"/>
  <c r="I36" i="7"/>
  <c r="L35" i="7"/>
  <c r="K35" i="7"/>
  <c r="K33" i="7" s="1"/>
  <c r="J35" i="7"/>
  <c r="I35" i="7"/>
  <c r="L34" i="7"/>
  <c r="K34" i="7"/>
  <c r="J34" i="7"/>
  <c r="I34" i="7"/>
  <c r="L32" i="7"/>
  <c r="K32" i="7"/>
  <c r="J32" i="7"/>
  <c r="I32" i="7"/>
  <c r="L31" i="7"/>
  <c r="K31" i="7"/>
  <c r="J31" i="7"/>
  <c r="I31" i="7"/>
  <c r="L30" i="7"/>
  <c r="K30" i="7"/>
  <c r="K28" i="7" s="1"/>
  <c r="J30" i="7"/>
  <c r="I30" i="7"/>
  <c r="L29" i="7"/>
  <c r="K29" i="7"/>
  <c r="J29" i="7"/>
  <c r="I29" i="7"/>
  <c r="L27" i="7"/>
  <c r="K27" i="7"/>
  <c r="J27" i="7"/>
  <c r="I27" i="7"/>
  <c r="L26" i="7"/>
  <c r="K26" i="7"/>
  <c r="J26" i="7"/>
  <c r="I26" i="7"/>
  <c r="L25" i="7"/>
  <c r="K25" i="7"/>
  <c r="J25" i="7"/>
  <c r="I25" i="7"/>
  <c r="L24" i="7"/>
  <c r="K24" i="7"/>
  <c r="J24" i="7"/>
  <c r="I24" i="7"/>
  <c r="L23" i="7"/>
  <c r="K23" i="7"/>
  <c r="J23" i="7"/>
  <c r="I23" i="7"/>
  <c r="L22" i="7"/>
  <c r="K22" i="7"/>
  <c r="J22" i="7"/>
  <c r="I22" i="7"/>
  <c r="L21" i="7"/>
  <c r="K21" i="7"/>
  <c r="K19" i="7" s="1"/>
  <c r="J21" i="7"/>
  <c r="I21" i="7"/>
  <c r="L20" i="7"/>
  <c r="K20" i="7"/>
  <c r="J20" i="7"/>
  <c r="I20" i="7"/>
  <c r="L18" i="7"/>
  <c r="K18" i="7"/>
  <c r="K17" i="7" s="1"/>
  <c r="J18" i="7"/>
  <c r="I18" i="7"/>
  <c r="L16" i="7"/>
  <c r="K16" i="7"/>
  <c r="J16" i="7"/>
  <c r="I16" i="7"/>
  <c r="L15" i="7"/>
  <c r="K15" i="7"/>
  <c r="J15" i="7"/>
  <c r="I15" i="7"/>
  <c r="L14" i="7"/>
  <c r="K14" i="7"/>
  <c r="J14" i="7"/>
  <c r="I14" i="7"/>
  <c r="L13" i="7"/>
  <c r="K13" i="7"/>
  <c r="J13" i="7"/>
  <c r="I13" i="7"/>
  <c r="L12" i="7"/>
  <c r="K12" i="7"/>
  <c r="J12" i="7"/>
  <c r="I12" i="7"/>
  <c r="L11" i="7"/>
  <c r="K11" i="7"/>
  <c r="J11" i="7"/>
  <c r="I11" i="7"/>
  <c r="L10" i="7"/>
  <c r="K10" i="7"/>
  <c r="J10" i="7"/>
  <c r="I10" i="7"/>
  <c r="L9" i="7"/>
  <c r="K9" i="7"/>
  <c r="J9" i="7"/>
  <c r="I9" i="7"/>
  <c r="L8" i="7"/>
  <c r="K8" i="7"/>
  <c r="J8" i="7"/>
  <c r="I8" i="7"/>
  <c r="L7" i="7"/>
  <c r="K7" i="7"/>
  <c r="K6" i="7" s="1"/>
  <c r="K5" i="7" s="1"/>
  <c r="J7" i="7"/>
  <c r="I7" i="7"/>
  <c r="L94" i="6"/>
  <c r="K94" i="6"/>
  <c r="J94" i="6"/>
  <c r="I94" i="6"/>
  <c r="L93" i="6"/>
  <c r="K93" i="6"/>
  <c r="K92" i="6" s="1"/>
  <c r="J93" i="6"/>
  <c r="I93" i="6"/>
  <c r="L91" i="6"/>
  <c r="K91" i="6"/>
  <c r="J91" i="6"/>
  <c r="I91" i="6"/>
  <c r="L90" i="6"/>
  <c r="K90" i="6"/>
  <c r="K89" i="6" s="1"/>
  <c r="J90" i="6"/>
  <c r="I90" i="6"/>
  <c r="L88" i="6"/>
  <c r="K88" i="6"/>
  <c r="J88" i="6"/>
  <c r="I88" i="6"/>
  <c r="L87" i="6"/>
  <c r="K87" i="6"/>
  <c r="K86" i="6" s="1"/>
  <c r="K85" i="6" s="1"/>
  <c r="J87" i="6"/>
  <c r="I87" i="6"/>
  <c r="L83" i="6"/>
  <c r="K83" i="6"/>
  <c r="J83" i="6"/>
  <c r="I83" i="6"/>
  <c r="L81" i="6"/>
  <c r="K81" i="6"/>
  <c r="J81" i="6"/>
  <c r="I81" i="6"/>
  <c r="L80" i="6"/>
  <c r="K80" i="6"/>
  <c r="J80" i="6"/>
  <c r="I80" i="6"/>
  <c r="K79" i="6"/>
  <c r="K74" i="6"/>
  <c r="L71" i="6"/>
  <c r="K71" i="6"/>
  <c r="J71" i="6"/>
  <c r="L67" i="6"/>
  <c r="K67" i="6"/>
  <c r="J67" i="6"/>
  <c r="I67" i="6"/>
  <c r="L66" i="6"/>
  <c r="K66" i="6"/>
  <c r="J66" i="6"/>
  <c r="I66" i="6"/>
  <c r="L64" i="6"/>
  <c r="K64" i="6"/>
  <c r="J64" i="6"/>
  <c r="I64" i="6"/>
  <c r="L63" i="6"/>
  <c r="K63" i="6"/>
  <c r="J63" i="6"/>
  <c r="I63" i="6"/>
  <c r="L59" i="6"/>
  <c r="K59" i="6"/>
  <c r="J59" i="6"/>
  <c r="I59" i="6"/>
  <c r="L58" i="6"/>
  <c r="K58" i="6"/>
  <c r="J58" i="6"/>
  <c r="I58" i="6"/>
  <c r="L57" i="6"/>
  <c r="K57" i="6"/>
  <c r="J57" i="6"/>
  <c r="I57" i="6"/>
  <c r="L56" i="6"/>
  <c r="K56" i="6"/>
  <c r="J56" i="6"/>
  <c r="I56" i="6"/>
  <c r="L55" i="6"/>
  <c r="K55" i="6"/>
  <c r="J55" i="6"/>
  <c r="I55" i="6"/>
  <c r="L54" i="6"/>
  <c r="K54" i="6"/>
  <c r="J54" i="6"/>
  <c r="I54" i="6"/>
  <c r="L53" i="6"/>
  <c r="K53" i="6"/>
  <c r="J53" i="6"/>
  <c r="I53" i="6"/>
  <c r="L52" i="6"/>
  <c r="K52" i="6"/>
  <c r="J52" i="6"/>
  <c r="I52" i="6"/>
  <c r="L51" i="6"/>
  <c r="K51" i="6"/>
  <c r="J51" i="6"/>
  <c r="I51" i="6"/>
  <c r="L50" i="6"/>
  <c r="K50" i="6"/>
  <c r="J50" i="6"/>
  <c r="I50" i="6"/>
  <c r="L49" i="6"/>
  <c r="K49" i="6"/>
  <c r="J49" i="6"/>
  <c r="I49" i="6"/>
  <c r="L48" i="6"/>
  <c r="K48" i="6"/>
  <c r="J48" i="6"/>
  <c r="I48" i="6"/>
  <c r="L47" i="6"/>
  <c r="K47" i="6"/>
  <c r="J47" i="6"/>
  <c r="I47" i="6"/>
  <c r="L46" i="6"/>
  <c r="K46" i="6"/>
  <c r="J46" i="6"/>
  <c r="I46" i="6"/>
  <c r="L45" i="6"/>
  <c r="K45" i="6"/>
  <c r="J45" i="6"/>
  <c r="I45" i="6"/>
  <c r="L44" i="6"/>
  <c r="K44" i="6"/>
  <c r="J44" i="6"/>
  <c r="I44" i="6"/>
  <c r="L43" i="6"/>
  <c r="K43" i="6"/>
  <c r="J43" i="6"/>
  <c r="I43" i="6"/>
  <c r="L42" i="6"/>
  <c r="K42" i="6"/>
  <c r="J42" i="6"/>
  <c r="I42" i="6"/>
  <c r="L41" i="6"/>
  <c r="K41" i="6"/>
  <c r="J41" i="6"/>
  <c r="I41" i="6"/>
  <c r="L40" i="6"/>
  <c r="K40" i="6"/>
  <c r="J40" i="6"/>
  <c r="I40" i="6"/>
  <c r="L39" i="6"/>
  <c r="K39" i="6"/>
  <c r="J39" i="6"/>
  <c r="I39" i="6"/>
  <c r="L38" i="6"/>
  <c r="K38" i="6"/>
  <c r="J38" i="6"/>
  <c r="I38" i="6"/>
  <c r="L36" i="6"/>
  <c r="K36" i="6"/>
  <c r="J36" i="6"/>
  <c r="I36" i="6"/>
  <c r="L35" i="6"/>
  <c r="K35" i="6"/>
  <c r="J35" i="6"/>
  <c r="I35" i="6"/>
  <c r="L34" i="6"/>
  <c r="K34" i="6"/>
  <c r="J34" i="6"/>
  <c r="I34" i="6"/>
  <c r="L32" i="6"/>
  <c r="K32" i="6"/>
  <c r="J32" i="6"/>
  <c r="I32" i="6"/>
  <c r="L31" i="6"/>
  <c r="K31" i="6"/>
  <c r="J31" i="6"/>
  <c r="I31" i="6"/>
  <c r="L30" i="6"/>
  <c r="K30" i="6"/>
  <c r="J30" i="6"/>
  <c r="I30" i="6"/>
  <c r="L29" i="6"/>
  <c r="K29" i="6"/>
  <c r="J29" i="6"/>
  <c r="I29" i="6"/>
  <c r="L27" i="6"/>
  <c r="K27" i="6"/>
  <c r="J27" i="6"/>
  <c r="I27" i="6"/>
  <c r="L26" i="6"/>
  <c r="K26" i="6"/>
  <c r="J26" i="6"/>
  <c r="I26" i="6"/>
  <c r="L25" i="6"/>
  <c r="K25" i="6"/>
  <c r="J25" i="6"/>
  <c r="I25" i="6"/>
  <c r="L24" i="6"/>
  <c r="K24" i="6"/>
  <c r="J24" i="6"/>
  <c r="I24" i="6"/>
  <c r="L23" i="6"/>
  <c r="K23" i="6"/>
  <c r="J23" i="6"/>
  <c r="I23" i="6"/>
  <c r="L22" i="6"/>
  <c r="K22" i="6"/>
  <c r="J22" i="6"/>
  <c r="I22" i="6"/>
  <c r="L21" i="6"/>
  <c r="K21" i="6"/>
  <c r="J21" i="6"/>
  <c r="I21" i="6"/>
  <c r="L20" i="6"/>
  <c r="K20" i="6"/>
  <c r="J20" i="6"/>
  <c r="I20" i="6"/>
  <c r="L18" i="6"/>
  <c r="K18" i="6"/>
  <c r="J18" i="6"/>
  <c r="I18" i="6"/>
  <c r="L16" i="6"/>
  <c r="K16" i="6"/>
  <c r="J16" i="6"/>
  <c r="I16" i="6"/>
  <c r="L15" i="6"/>
  <c r="K15" i="6"/>
  <c r="J15" i="6"/>
  <c r="I15" i="6"/>
  <c r="L14" i="6"/>
  <c r="K14" i="6"/>
  <c r="J14" i="6"/>
  <c r="I14" i="6"/>
  <c r="L13" i="6"/>
  <c r="K13" i="6"/>
  <c r="J13" i="6"/>
  <c r="I13" i="6"/>
  <c r="L12" i="6"/>
  <c r="K12" i="6"/>
  <c r="J12" i="6"/>
  <c r="I12" i="6"/>
  <c r="L11" i="6"/>
  <c r="K11" i="6"/>
  <c r="J11" i="6"/>
  <c r="I11" i="6"/>
  <c r="L10" i="6"/>
  <c r="K10" i="6"/>
  <c r="J10" i="6"/>
  <c r="I10" i="6"/>
  <c r="L9" i="6"/>
  <c r="K9" i="6"/>
  <c r="J9" i="6"/>
  <c r="I9" i="6"/>
  <c r="L8" i="6"/>
  <c r="K8" i="6"/>
  <c r="J8" i="6"/>
  <c r="I8" i="6"/>
  <c r="L7" i="6"/>
  <c r="K7" i="6"/>
  <c r="J7" i="6"/>
  <c r="I7" i="6"/>
  <c r="H91" i="4"/>
  <c r="G91" i="4"/>
  <c r="G89" i="4" s="1"/>
  <c r="F91" i="4"/>
  <c r="E91" i="4"/>
  <c r="D91" i="4"/>
  <c r="C91" i="4"/>
  <c r="B91" i="4"/>
  <c r="H90" i="4"/>
  <c r="G90" i="4"/>
  <c r="F90" i="4"/>
  <c r="F89" i="4" s="1"/>
  <c r="E90" i="4"/>
  <c r="D90" i="4"/>
  <c r="C90" i="4"/>
  <c r="B90" i="4"/>
  <c r="H88" i="4"/>
  <c r="G88" i="4"/>
  <c r="F88" i="4"/>
  <c r="E88" i="4"/>
  <c r="E86" i="4" s="1"/>
  <c r="E82" i="4" s="1"/>
  <c r="D88" i="4"/>
  <c r="C88" i="4"/>
  <c r="B88" i="4"/>
  <c r="H87" i="4"/>
  <c r="G87" i="4"/>
  <c r="F87" i="4"/>
  <c r="E87" i="4"/>
  <c r="D87" i="4"/>
  <c r="D86" i="4" s="1"/>
  <c r="D82" i="4" s="1"/>
  <c r="C87" i="4"/>
  <c r="B87" i="4"/>
  <c r="H85" i="4"/>
  <c r="G85" i="4"/>
  <c r="F85" i="4"/>
  <c r="E85" i="4"/>
  <c r="D85" i="4"/>
  <c r="C85" i="4"/>
  <c r="C83" i="4" s="1"/>
  <c r="C82" i="4" s="1"/>
  <c r="B85" i="4"/>
  <c r="H84" i="4"/>
  <c r="G84" i="4"/>
  <c r="F84" i="4"/>
  <c r="E84" i="4"/>
  <c r="D84" i="4"/>
  <c r="C84" i="4"/>
  <c r="B84" i="4"/>
  <c r="B83" i="4" s="1"/>
  <c r="H80" i="4"/>
  <c r="G80" i="4"/>
  <c r="F80" i="4"/>
  <c r="E80" i="4"/>
  <c r="D80" i="4"/>
  <c r="C80" i="4"/>
  <c r="B80" i="4"/>
  <c r="H78" i="4"/>
  <c r="H76" i="4" s="1"/>
  <c r="G78" i="4"/>
  <c r="F78" i="4"/>
  <c r="E78" i="4"/>
  <c r="D78" i="4"/>
  <c r="C78" i="4"/>
  <c r="B78" i="4"/>
  <c r="H77" i="4"/>
  <c r="G77" i="4"/>
  <c r="G76" i="4" s="1"/>
  <c r="F77" i="4"/>
  <c r="E77" i="4"/>
  <c r="D77" i="4"/>
  <c r="C77" i="4"/>
  <c r="B77" i="4"/>
  <c r="H68" i="4"/>
  <c r="G68" i="4"/>
  <c r="F68" i="4"/>
  <c r="E68" i="4"/>
  <c r="D68" i="4"/>
  <c r="H64" i="4"/>
  <c r="G64" i="4"/>
  <c r="F64" i="4"/>
  <c r="E64" i="4"/>
  <c r="D64" i="4"/>
  <c r="C64" i="4"/>
  <c r="B64" i="4"/>
  <c r="H63" i="4"/>
  <c r="G63" i="4"/>
  <c r="F63" i="4"/>
  <c r="F62" i="4" s="1"/>
  <c r="E63" i="4"/>
  <c r="D63" i="4"/>
  <c r="C63" i="4"/>
  <c r="B63" i="4"/>
  <c r="H61" i="4"/>
  <c r="G61" i="4"/>
  <c r="F61" i="4"/>
  <c r="E61" i="4"/>
  <c r="E59" i="4" s="1"/>
  <c r="E58" i="4" s="1"/>
  <c r="E57" i="4" s="1"/>
  <c r="E73" i="4" s="1"/>
  <c r="D61" i="4"/>
  <c r="C61" i="4"/>
  <c r="B61" i="4"/>
  <c r="H60" i="4"/>
  <c r="G60" i="4"/>
  <c r="F60" i="4"/>
  <c r="E60" i="4"/>
  <c r="D60" i="4"/>
  <c r="D59" i="4" s="1"/>
  <c r="D58" i="4" s="1"/>
  <c r="D57" i="4" s="1"/>
  <c r="C60" i="4"/>
  <c r="B60" i="4"/>
  <c r="H56" i="4"/>
  <c r="G56" i="4"/>
  <c r="F56" i="4"/>
  <c r="E56" i="4"/>
  <c r="D56" i="4"/>
  <c r="C56" i="4"/>
  <c r="B56" i="4"/>
  <c r="H55" i="4"/>
  <c r="G55" i="4"/>
  <c r="F55" i="4"/>
  <c r="E55" i="4"/>
  <c r="D55" i="4"/>
  <c r="C55" i="4"/>
  <c r="B55" i="4"/>
  <c r="H54" i="4"/>
  <c r="G54" i="4"/>
  <c r="F54" i="4"/>
  <c r="E54" i="4"/>
  <c r="D54" i="4"/>
  <c r="C54" i="4"/>
  <c r="B54" i="4"/>
  <c r="H53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H51" i="4"/>
  <c r="G51" i="4"/>
  <c r="F51" i="4"/>
  <c r="E51" i="4"/>
  <c r="D51" i="4"/>
  <c r="C51" i="4"/>
  <c r="B51" i="4"/>
  <c r="H50" i="4"/>
  <c r="G50" i="4"/>
  <c r="F50" i="4"/>
  <c r="E50" i="4"/>
  <c r="D50" i="4"/>
  <c r="C50" i="4"/>
  <c r="B50" i="4"/>
  <c r="H49" i="4"/>
  <c r="G49" i="4"/>
  <c r="F49" i="4"/>
  <c r="E49" i="4"/>
  <c r="D49" i="4"/>
  <c r="C49" i="4"/>
  <c r="B49" i="4"/>
  <c r="H48" i="4"/>
  <c r="G48" i="4"/>
  <c r="F48" i="4"/>
  <c r="E48" i="4"/>
  <c r="D48" i="4"/>
  <c r="C48" i="4"/>
  <c r="B48" i="4"/>
  <c r="H47" i="4"/>
  <c r="G47" i="4"/>
  <c r="F47" i="4"/>
  <c r="E47" i="4"/>
  <c r="D47" i="4"/>
  <c r="C47" i="4"/>
  <c r="B47" i="4"/>
  <c r="H46" i="4"/>
  <c r="G46" i="4"/>
  <c r="F46" i="4"/>
  <c r="E46" i="4"/>
  <c r="D46" i="4"/>
  <c r="C46" i="4"/>
  <c r="B46" i="4"/>
  <c r="H45" i="4"/>
  <c r="G45" i="4"/>
  <c r="F45" i="4"/>
  <c r="E45" i="4"/>
  <c r="D45" i="4"/>
  <c r="C45" i="4"/>
  <c r="B45" i="4"/>
  <c r="H44" i="4"/>
  <c r="G44" i="4"/>
  <c r="F44" i="4"/>
  <c r="E44" i="4"/>
  <c r="D44" i="4"/>
  <c r="C44" i="4"/>
  <c r="B44" i="4"/>
  <c r="H43" i="4"/>
  <c r="G43" i="4"/>
  <c r="F43" i="4"/>
  <c r="E43" i="4"/>
  <c r="D43" i="4"/>
  <c r="C43" i="4"/>
  <c r="B43" i="4"/>
  <c r="H42" i="4"/>
  <c r="G42" i="4"/>
  <c r="F42" i="4"/>
  <c r="E42" i="4"/>
  <c r="D42" i="4"/>
  <c r="C42" i="4"/>
  <c r="B42" i="4"/>
  <c r="H41" i="4"/>
  <c r="G41" i="4"/>
  <c r="F41" i="4"/>
  <c r="E41" i="4"/>
  <c r="D41" i="4"/>
  <c r="C41" i="4"/>
  <c r="B41" i="4"/>
  <c r="H40" i="4"/>
  <c r="G40" i="4"/>
  <c r="F40" i="4"/>
  <c r="E40" i="4"/>
  <c r="D40" i="4"/>
  <c r="C40" i="4"/>
  <c r="B40" i="4"/>
  <c r="H39" i="4"/>
  <c r="G39" i="4"/>
  <c r="F39" i="4"/>
  <c r="E39" i="4"/>
  <c r="D39" i="4"/>
  <c r="C39" i="4"/>
  <c r="B39" i="4"/>
  <c r="H38" i="4"/>
  <c r="G38" i="4"/>
  <c r="F38" i="4"/>
  <c r="E38" i="4"/>
  <c r="D38" i="4"/>
  <c r="C38" i="4"/>
  <c r="B38" i="4"/>
  <c r="H37" i="4"/>
  <c r="G37" i="4"/>
  <c r="F37" i="4"/>
  <c r="E37" i="4"/>
  <c r="D37" i="4"/>
  <c r="C37" i="4"/>
  <c r="B37" i="4"/>
  <c r="H36" i="4"/>
  <c r="G36" i="4"/>
  <c r="F36" i="4"/>
  <c r="E36" i="4"/>
  <c r="D36" i="4"/>
  <c r="C36" i="4"/>
  <c r="B36" i="4"/>
  <c r="H35" i="4"/>
  <c r="G35" i="4"/>
  <c r="F35" i="4"/>
  <c r="E35" i="4"/>
  <c r="D35" i="4"/>
  <c r="C35" i="4"/>
  <c r="B35" i="4"/>
  <c r="E34" i="4"/>
  <c r="H33" i="4"/>
  <c r="G33" i="4"/>
  <c r="F33" i="4"/>
  <c r="E33" i="4"/>
  <c r="D33" i="4"/>
  <c r="D30" i="4" s="1"/>
  <c r="C33" i="4"/>
  <c r="B33" i="4"/>
  <c r="H32" i="4"/>
  <c r="G32" i="4"/>
  <c r="F32" i="4"/>
  <c r="E32" i="4"/>
  <c r="D32" i="4"/>
  <c r="C32" i="4"/>
  <c r="C30" i="4" s="1"/>
  <c r="B32" i="4"/>
  <c r="H31" i="4"/>
  <c r="G31" i="4"/>
  <c r="F31" i="4"/>
  <c r="E31" i="4"/>
  <c r="D31" i="4"/>
  <c r="C31" i="4"/>
  <c r="B31" i="4"/>
  <c r="B30" i="4" s="1"/>
  <c r="H29" i="4"/>
  <c r="G29" i="4"/>
  <c r="F29" i="4"/>
  <c r="E29" i="4"/>
  <c r="D29" i="4"/>
  <c r="C29" i="4"/>
  <c r="B29" i="4"/>
  <c r="H28" i="4"/>
  <c r="H25" i="4" s="1"/>
  <c r="G28" i="4"/>
  <c r="F28" i="4"/>
  <c r="E28" i="4"/>
  <c r="D28" i="4"/>
  <c r="C28" i="4"/>
  <c r="B28" i="4"/>
  <c r="H27" i="4"/>
  <c r="G27" i="4"/>
  <c r="G25" i="4" s="1"/>
  <c r="F27" i="4"/>
  <c r="E27" i="4"/>
  <c r="D27" i="4"/>
  <c r="C27" i="4"/>
  <c r="B27" i="4"/>
  <c r="H26" i="4"/>
  <c r="G26" i="4"/>
  <c r="F26" i="4"/>
  <c r="F25" i="4" s="1"/>
  <c r="E26" i="4"/>
  <c r="D26" i="4"/>
  <c r="C26" i="4"/>
  <c r="B26" i="4"/>
  <c r="H24" i="4"/>
  <c r="G24" i="4"/>
  <c r="F24" i="4"/>
  <c r="E24" i="4"/>
  <c r="E16" i="4" s="1"/>
  <c r="D24" i="4"/>
  <c r="C24" i="4"/>
  <c r="B24" i="4"/>
  <c r="H23" i="4"/>
  <c r="G23" i="4"/>
  <c r="F23" i="4"/>
  <c r="E23" i="4"/>
  <c r="D23" i="4"/>
  <c r="C23" i="4"/>
  <c r="B23" i="4"/>
  <c r="H22" i="4"/>
  <c r="G22" i="4"/>
  <c r="F22" i="4"/>
  <c r="E22" i="4"/>
  <c r="D22" i="4"/>
  <c r="C22" i="4"/>
  <c r="C16" i="4" s="1"/>
  <c r="B22" i="4"/>
  <c r="H21" i="4"/>
  <c r="G21" i="4"/>
  <c r="F21" i="4"/>
  <c r="E21" i="4"/>
  <c r="D21" i="4"/>
  <c r="C21" i="4"/>
  <c r="B21" i="4"/>
  <c r="B16" i="4" s="1"/>
  <c r="B14" i="4" s="1"/>
  <c r="H20" i="4"/>
  <c r="G20" i="4"/>
  <c r="F20" i="4"/>
  <c r="E20" i="4"/>
  <c r="D20" i="4"/>
  <c r="C20" i="4"/>
  <c r="B20" i="4"/>
  <c r="H19" i="4"/>
  <c r="H16" i="4" s="1"/>
  <c r="H14" i="4" s="1"/>
  <c r="G19" i="4"/>
  <c r="F19" i="4"/>
  <c r="E19" i="4"/>
  <c r="D19" i="4"/>
  <c r="C19" i="4"/>
  <c r="B19" i="4"/>
  <c r="H18" i="4"/>
  <c r="G18" i="4"/>
  <c r="G16" i="4" s="1"/>
  <c r="G14" i="4" s="1"/>
  <c r="F18" i="4"/>
  <c r="E18" i="4"/>
  <c r="D18" i="4"/>
  <c r="C18" i="4"/>
  <c r="B18" i="4"/>
  <c r="H17" i="4"/>
  <c r="G17" i="4"/>
  <c r="F17" i="4"/>
  <c r="F16" i="4" s="1"/>
  <c r="F14" i="4" s="1"/>
  <c r="E17" i="4"/>
  <c r="D17" i="4"/>
  <c r="C17" i="4"/>
  <c r="B17" i="4"/>
  <c r="H15" i="4"/>
  <c r="G15" i="4"/>
  <c r="F15" i="4"/>
  <c r="E15" i="4"/>
  <c r="E14" i="4" s="1"/>
  <c r="D15" i="4"/>
  <c r="C15" i="4"/>
  <c r="B15" i="4"/>
  <c r="H13" i="4"/>
  <c r="G13" i="4"/>
  <c r="F13" i="4"/>
  <c r="E13" i="4"/>
  <c r="D13" i="4"/>
  <c r="D5" i="4" s="1"/>
  <c r="C13" i="4"/>
  <c r="B13" i="4"/>
  <c r="H12" i="4"/>
  <c r="G12" i="4"/>
  <c r="F12" i="4"/>
  <c r="E12" i="4"/>
  <c r="D12" i="4"/>
  <c r="C12" i="4"/>
  <c r="B12" i="4"/>
  <c r="H11" i="4"/>
  <c r="G11" i="4"/>
  <c r="F11" i="4"/>
  <c r="E11" i="4"/>
  <c r="D11" i="4"/>
  <c r="C11" i="4"/>
  <c r="B11" i="4"/>
  <c r="H10" i="4"/>
  <c r="G10" i="4"/>
  <c r="F10" i="4"/>
  <c r="E10" i="4"/>
  <c r="D10" i="4"/>
  <c r="C10" i="4"/>
  <c r="B10" i="4"/>
  <c r="H9" i="4"/>
  <c r="G9" i="4"/>
  <c r="F9" i="4"/>
  <c r="E9" i="4"/>
  <c r="D9" i="4"/>
  <c r="C9" i="4"/>
  <c r="B9" i="4"/>
  <c r="H8" i="4"/>
  <c r="G8" i="4"/>
  <c r="G6" i="4" s="1"/>
  <c r="G5" i="4" s="1"/>
  <c r="F8" i="4"/>
  <c r="E8" i="4"/>
  <c r="D8" i="4"/>
  <c r="C8" i="4"/>
  <c r="B8" i="4"/>
  <c r="H7" i="4"/>
  <c r="G7" i="4"/>
  <c r="F7" i="4"/>
  <c r="F6" i="4" s="1"/>
  <c r="F5" i="4" s="1"/>
  <c r="E7" i="4"/>
  <c r="D7" i="4"/>
  <c r="C7" i="4"/>
  <c r="B7" i="4"/>
  <c r="E77" i="7"/>
  <c r="B77" i="7"/>
  <c r="E76" i="7"/>
  <c r="D76" i="7"/>
  <c r="C76" i="7"/>
  <c r="B76" i="7"/>
  <c r="E75" i="7"/>
  <c r="D75" i="7"/>
  <c r="C75" i="7"/>
  <c r="B75" i="7"/>
  <c r="E74" i="7"/>
  <c r="D74" i="7"/>
  <c r="C74" i="7"/>
  <c r="B74" i="7"/>
  <c r="E73" i="7"/>
  <c r="D73" i="7"/>
  <c r="C73" i="7"/>
  <c r="B73" i="7"/>
  <c r="B72" i="7"/>
  <c r="E71" i="7"/>
  <c r="D71" i="7"/>
  <c r="C71" i="7"/>
  <c r="B71" i="7"/>
  <c r="L66" i="7"/>
  <c r="K66" i="7"/>
  <c r="J66" i="7"/>
  <c r="I66" i="7"/>
  <c r="E66" i="7"/>
  <c r="D66" i="7"/>
  <c r="C66" i="7"/>
  <c r="B66" i="7"/>
  <c r="L62" i="7"/>
  <c r="J62" i="7"/>
  <c r="I62" i="7"/>
  <c r="E62" i="7"/>
  <c r="D62" i="7"/>
  <c r="C62" i="7"/>
  <c r="C61" i="7" s="1"/>
  <c r="C60" i="7" s="1"/>
  <c r="C77" i="7" s="1"/>
  <c r="B62" i="7"/>
  <c r="L61" i="7"/>
  <c r="J61" i="7"/>
  <c r="I61" i="7"/>
  <c r="E61" i="7"/>
  <c r="D61" i="7"/>
  <c r="B61" i="7"/>
  <c r="L60" i="7"/>
  <c r="J60" i="7"/>
  <c r="I60" i="7"/>
  <c r="E60" i="7"/>
  <c r="D60" i="7"/>
  <c r="D77" i="7" s="1"/>
  <c r="B60" i="7"/>
  <c r="L37" i="7"/>
  <c r="L69" i="7" s="1"/>
  <c r="J37" i="7"/>
  <c r="J69" i="7" s="1"/>
  <c r="I37" i="7"/>
  <c r="I69" i="7" s="1"/>
  <c r="E37" i="7"/>
  <c r="E69" i="7" s="1"/>
  <c r="E78" i="7" s="1"/>
  <c r="D37" i="7"/>
  <c r="D69" i="7" s="1"/>
  <c r="D78" i="7" s="1"/>
  <c r="C37" i="7"/>
  <c r="B37" i="7"/>
  <c r="B69" i="7" s="1"/>
  <c r="L33" i="7"/>
  <c r="J33" i="7"/>
  <c r="I33" i="7"/>
  <c r="E33" i="7"/>
  <c r="D33" i="7"/>
  <c r="C33" i="7"/>
  <c r="C69" i="7" s="1"/>
  <c r="C78" i="7" s="1"/>
  <c r="B33" i="7"/>
  <c r="L28" i="7"/>
  <c r="J28" i="7"/>
  <c r="I28" i="7"/>
  <c r="E28" i="7"/>
  <c r="D28" i="7"/>
  <c r="C28" i="7"/>
  <c r="C70" i="7" s="1"/>
  <c r="B28" i="7"/>
  <c r="L19" i="7"/>
  <c r="J19" i="7"/>
  <c r="I19" i="7"/>
  <c r="E19" i="7"/>
  <c r="E70" i="7" s="1"/>
  <c r="D19" i="7"/>
  <c r="D70" i="7" s="1"/>
  <c r="C19" i="7"/>
  <c r="B19" i="7"/>
  <c r="B70" i="7" s="1"/>
  <c r="L17" i="7"/>
  <c r="J17" i="7"/>
  <c r="I17" i="7"/>
  <c r="E17" i="7"/>
  <c r="D17" i="7"/>
  <c r="C17" i="7"/>
  <c r="B17" i="7"/>
  <c r="L6" i="7"/>
  <c r="J6" i="7"/>
  <c r="I6" i="7"/>
  <c r="E6" i="7"/>
  <c r="D6" i="7"/>
  <c r="C6" i="7"/>
  <c r="C5" i="7" s="1"/>
  <c r="B6" i="7"/>
  <c r="L5" i="7"/>
  <c r="J5" i="7"/>
  <c r="I5" i="7"/>
  <c r="E5" i="7"/>
  <c r="D5" i="7"/>
  <c r="B5" i="7"/>
  <c r="L92" i="6"/>
  <c r="J92" i="6"/>
  <c r="I92" i="6"/>
  <c r="E92" i="6"/>
  <c r="D92" i="6"/>
  <c r="C92" i="6"/>
  <c r="B92" i="6"/>
  <c r="L89" i="6"/>
  <c r="J89" i="6"/>
  <c r="I89" i="6"/>
  <c r="E89" i="6"/>
  <c r="D89" i="6"/>
  <c r="C89" i="6"/>
  <c r="B89" i="6"/>
  <c r="L86" i="6"/>
  <c r="J86" i="6"/>
  <c r="I86" i="6"/>
  <c r="E86" i="6"/>
  <c r="D86" i="6"/>
  <c r="C86" i="6"/>
  <c r="B86" i="6"/>
  <c r="L85" i="6"/>
  <c r="J85" i="6"/>
  <c r="I85" i="6"/>
  <c r="E85" i="6"/>
  <c r="D85" i="6"/>
  <c r="C85" i="6"/>
  <c r="B85" i="6"/>
  <c r="E79" i="6"/>
  <c r="D79" i="6"/>
  <c r="C79" i="6"/>
  <c r="B79" i="6"/>
  <c r="J77" i="6"/>
  <c r="J76" i="6"/>
  <c r="D76" i="6"/>
  <c r="B76" i="6"/>
  <c r="E75" i="6"/>
  <c r="D75" i="6"/>
  <c r="C75" i="6"/>
  <c r="B75" i="6"/>
  <c r="E74" i="6"/>
  <c r="D74" i="6"/>
  <c r="C74" i="6"/>
  <c r="B74" i="6"/>
  <c r="E73" i="6"/>
  <c r="D73" i="6"/>
  <c r="C73" i="6"/>
  <c r="B73" i="6"/>
  <c r="E72" i="6"/>
  <c r="D72" i="6"/>
  <c r="C72" i="6"/>
  <c r="B72" i="6"/>
  <c r="E70" i="6"/>
  <c r="D70" i="6"/>
  <c r="K70" i="6" s="1"/>
  <c r="C70" i="6"/>
  <c r="B70" i="6"/>
  <c r="B71" i="6" s="1"/>
  <c r="L65" i="6"/>
  <c r="K65" i="6"/>
  <c r="J65" i="6"/>
  <c r="I65" i="6"/>
  <c r="E65" i="6"/>
  <c r="D65" i="6"/>
  <c r="C65" i="6"/>
  <c r="B65" i="6"/>
  <c r="L62" i="6"/>
  <c r="K62" i="6"/>
  <c r="J62" i="6"/>
  <c r="I62" i="6"/>
  <c r="E62" i="6"/>
  <c r="D62" i="6"/>
  <c r="C62" i="6"/>
  <c r="B62" i="6"/>
  <c r="L61" i="6"/>
  <c r="K61" i="6"/>
  <c r="J61" i="6"/>
  <c r="I61" i="6"/>
  <c r="E61" i="6"/>
  <c r="D61" i="6"/>
  <c r="C61" i="6"/>
  <c r="B61" i="6"/>
  <c r="L60" i="6"/>
  <c r="L76" i="6" s="1"/>
  <c r="K60" i="6"/>
  <c r="K76" i="6" s="1"/>
  <c r="J60" i="6"/>
  <c r="I60" i="6"/>
  <c r="I76" i="6" s="1"/>
  <c r="E60" i="6"/>
  <c r="E76" i="6" s="1"/>
  <c r="D60" i="6"/>
  <c r="C60" i="6"/>
  <c r="C76" i="6" s="1"/>
  <c r="B60" i="6"/>
  <c r="L37" i="6"/>
  <c r="L68" i="6" s="1"/>
  <c r="K37" i="6"/>
  <c r="J37" i="6"/>
  <c r="J68" i="6" s="1"/>
  <c r="I37" i="6"/>
  <c r="I68" i="6" s="1"/>
  <c r="E37" i="6"/>
  <c r="E68" i="6" s="1"/>
  <c r="E77" i="6" s="1"/>
  <c r="D37" i="6"/>
  <c r="D68" i="6" s="1"/>
  <c r="D77" i="6" s="1"/>
  <c r="C37" i="6"/>
  <c r="C68" i="6" s="1"/>
  <c r="C77" i="6" s="1"/>
  <c r="B37" i="6"/>
  <c r="B68" i="6" s="1"/>
  <c r="B77" i="6" s="1"/>
  <c r="L33" i="6"/>
  <c r="K33" i="6"/>
  <c r="J33" i="6"/>
  <c r="I33" i="6"/>
  <c r="E33" i="6"/>
  <c r="D33" i="6"/>
  <c r="C33" i="6"/>
  <c r="B33" i="6"/>
  <c r="L28" i="6"/>
  <c r="K28" i="6"/>
  <c r="J28" i="6"/>
  <c r="I28" i="6"/>
  <c r="E28" i="6"/>
  <c r="D28" i="6"/>
  <c r="C28" i="6"/>
  <c r="B28" i="6"/>
  <c r="L19" i="6"/>
  <c r="K19" i="6"/>
  <c r="J19" i="6"/>
  <c r="I19" i="6"/>
  <c r="E19" i="6"/>
  <c r="E69" i="6" s="1"/>
  <c r="D19" i="6"/>
  <c r="D69" i="6" s="1"/>
  <c r="C19" i="6"/>
  <c r="C69" i="6" s="1"/>
  <c r="B19" i="6"/>
  <c r="B69" i="6" s="1"/>
  <c r="L17" i="6"/>
  <c r="K17" i="6"/>
  <c r="J17" i="6"/>
  <c r="I17" i="6"/>
  <c r="E17" i="6"/>
  <c r="D17" i="6"/>
  <c r="C17" i="6"/>
  <c r="B17" i="6"/>
  <c r="L6" i="6"/>
  <c r="K6" i="6"/>
  <c r="K5" i="6" s="1"/>
  <c r="J6" i="6"/>
  <c r="I6" i="6"/>
  <c r="E6" i="6"/>
  <c r="D6" i="6"/>
  <c r="C6" i="6"/>
  <c r="B6" i="6"/>
  <c r="L5" i="6"/>
  <c r="J5" i="6"/>
  <c r="I5" i="6"/>
  <c r="E5" i="6"/>
  <c r="D5" i="6"/>
  <c r="C5" i="6"/>
  <c r="B5" i="6"/>
  <c r="H92" i="5"/>
  <c r="B92" i="5"/>
  <c r="B85" i="5" s="1"/>
  <c r="H89" i="5"/>
  <c r="B89" i="5"/>
  <c r="H86" i="5"/>
  <c r="G86" i="5"/>
  <c r="F86" i="5"/>
  <c r="F85" i="5" s="1"/>
  <c r="E86" i="5"/>
  <c r="D86" i="5"/>
  <c r="D85" i="5" s="1"/>
  <c r="C86" i="5"/>
  <c r="C85" i="5" s="1"/>
  <c r="B86" i="5"/>
  <c r="H85" i="5"/>
  <c r="G85" i="5"/>
  <c r="E85" i="5"/>
  <c r="H79" i="5"/>
  <c r="G79" i="5"/>
  <c r="F79" i="5"/>
  <c r="E79" i="5"/>
  <c r="D79" i="5"/>
  <c r="C79" i="5"/>
  <c r="B79" i="5"/>
  <c r="G76" i="5"/>
  <c r="H75" i="5"/>
  <c r="G75" i="5"/>
  <c r="F75" i="5"/>
  <c r="E75" i="5"/>
  <c r="D75" i="5"/>
  <c r="C75" i="5"/>
  <c r="B75" i="5"/>
  <c r="H74" i="5"/>
  <c r="G74" i="5"/>
  <c r="F74" i="5"/>
  <c r="E74" i="5"/>
  <c r="E71" i="4" s="1"/>
  <c r="D74" i="5"/>
  <c r="C74" i="5"/>
  <c r="B74" i="5"/>
  <c r="H73" i="5"/>
  <c r="G73" i="5"/>
  <c r="F73" i="5"/>
  <c r="E73" i="5"/>
  <c r="D73" i="5"/>
  <c r="D70" i="4" s="1"/>
  <c r="C73" i="5"/>
  <c r="B73" i="5"/>
  <c r="H72" i="5"/>
  <c r="G72" i="5"/>
  <c r="F72" i="5"/>
  <c r="E72" i="5"/>
  <c r="D72" i="5"/>
  <c r="C72" i="5"/>
  <c r="C69" i="4" s="1"/>
  <c r="B72" i="5"/>
  <c r="H70" i="5"/>
  <c r="G70" i="5"/>
  <c r="F70" i="5"/>
  <c r="E70" i="5"/>
  <c r="D70" i="5"/>
  <c r="C70" i="5"/>
  <c r="C71" i="5" s="1"/>
  <c r="B70" i="5"/>
  <c r="B71" i="5" s="1"/>
  <c r="H69" i="5"/>
  <c r="C69" i="5"/>
  <c r="B69" i="5"/>
  <c r="H65" i="5"/>
  <c r="G65" i="5"/>
  <c r="F65" i="5"/>
  <c r="E65" i="5"/>
  <c r="D65" i="5"/>
  <c r="C65" i="5"/>
  <c r="B65" i="5"/>
  <c r="H62" i="5"/>
  <c r="H61" i="5" s="1"/>
  <c r="H60" i="5" s="1"/>
  <c r="H76" i="5" s="1"/>
  <c r="H77" i="5" s="1"/>
  <c r="G62" i="5"/>
  <c r="F62" i="5"/>
  <c r="E62" i="5"/>
  <c r="D62" i="5"/>
  <c r="C62" i="5"/>
  <c r="C61" i="5" s="1"/>
  <c r="C60" i="5" s="1"/>
  <c r="C76" i="5" s="1"/>
  <c r="B62" i="5"/>
  <c r="G61" i="5"/>
  <c r="G60" i="5" s="1"/>
  <c r="F61" i="5"/>
  <c r="E61" i="5"/>
  <c r="D61" i="5"/>
  <c r="B61" i="5"/>
  <c r="B60" i="5" s="1"/>
  <c r="B76" i="5" s="1"/>
  <c r="F60" i="5"/>
  <c r="F76" i="5" s="1"/>
  <c r="E60" i="5"/>
  <c r="E76" i="5" s="1"/>
  <c r="D60" i="5"/>
  <c r="D76" i="5" s="1"/>
  <c r="G37" i="5"/>
  <c r="F37" i="5"/>
  <c r="E37" i="5"/>
  <c r="D37" i="5"/>
  <c r="C37" i="5"/>
  <c r="C68" i="5" s="1"/>
  <c r="C77" i="5" s="1"/>
  <c r="B37" i="5"/>
  <c r="G33" i="5"/>
  <c r="F33" i="5"/>
  <c r="E33" i="5"/>
  <c r="D33" i="5"/>
  <c r="C33" i="5"/>
  <c r="B33" i="5"/>
  <c r="G28" i="5"/>
  <c r="F28" i="5"/>
  <c r="E28" i="5"/>
  <c r="D28" i="5"/>
  <c r="C28" i="5"/>
  <c r="B28" i="5"/>
  <c r="G19" i="5"/>
  <c r="G69" i="5" s="1"/>
  <c r="F19" i="5"/>
  <c r="E19" i="5"/>
  <c r="E69" i="5" s="1"/>
  <c r="D19" i="5"/>
  <c r="D69" i="5" s="1"/>
  <c r="C19" i="5"/>
  <c r="B19" i="5"/>
  <c r="H17" i="5"/>
  <c r="E17" i="5"/>
  <c r="C17" i="5"/>
  <c r="B17" i="5"/>
  <c r="H6" i="5"/>
  <c r="G6" i="5"/>
  <c r="G5" i="5" s="1"/>
  <c r="F6" i="5"/>
  <c r="E6" i="5"/>
  <c r="E5" i="5" s="1"/>
  <c r="D6" i="5"/>
  <c r="D5" i="5" s="1"/>
  <c r="C6" i="5"/>
  <c r="B6" i="5"/>
  <c r="B5" i="5" s="1"/>
  <c r="B68" i="5" s="1"/>
  <c r="B77" i="5" s="1"/>
  <c r="H5" i="5"/>
  <c r="H68" i="5" s="1"/>
  <c r="F5" i="5"/>
  <c r="C5" i="5"/>
  <c r="H89" i="4"/>
  <c r="E89" i="4"/>
  <c r="D89" i="4"/>
  <c r="C89" i="4"/>
  <c r="B89" i="4"/>
  <c r="H86" i="4"/>
  <c r="G86" i="4"/>
  <c r="F86" i="4"/>
  <c r="C86" i="4"/>
  <c r="B86" i="4"/>
  <c r="H83" i="4"/>
  <c r="H82" i="4" s="1"/>
  <c r="G83" i="4"/>
  <c r="F83" i="4"/>
  <c r="F82" i="4" s="1"/>
  <c r="E83" i="4"/>
  <c r="D83" i="4"/>
  <c r="G82" i="4"/>
  <c r="F76" i="4"/>
  <c r="E76" i="4"/>
  <c r="D76" i="4"/>
  <c r="C76" i="4"/>
  <c r="B76" i="4"/>
  <c r="D73" i="4"/>
  <c r="H62" i="4"/>
  <c r="G62" i="4"/>
  <c r="E62" i="4"/>
  <c r="D62" i="4"/>
  <c r="C62" i="4"/>
  <c r="B62" i="4"/>
  <c r="H59" i="4"/>
  <c r="G59" i="4"/>
  <c r="G58" i="4" s="1"/>
  <c r="F59" i="4"/>
  <c r="C59" i="4"/>
  <c r="B59" i="4"/>
  <c r="B58" i="4" s="1"/>
  <c r="H58" i="4"/>
  <c r="H57" i="4" s="1"/>
  <c r="H73" i="4" s="1"/>
  <c r="F58" i="4"/>
  <c r="F57" i="4" s="1"/>
  <c r="F73" i="4" s="1"/>
  <c r="C58" i="4"/>
  <c r="C57" i="4" s="1"/>
  <c r="C73" i="4" s="1"/>
  <c r="G57" i="4"/>
  <c r="G73" i="4" s="1"/>
  <c r="H30" i="4"/>
  <c r="G30" i="4"/>
  <c r="F30" i="4"/>
  <c r="E30" i="4"/>
  <c r="E25" i="4"/>
  <c r="D25" i="4"/>
  <c r="C25" i="4"/>
  <c r="B25" i="4"/>
  <c r="D16" i="4"/>
  <c r="D14" i="4" s="1"/>
  <c r="C14" i="4"/>
  <c r="H6" i="4"/>
  <c r="H5" i="4" s="1"/>
  <c r="E6" i="4"/>
  <c r="E5" i="4" s="1"/>
  <c r="D6" i="4"/>
  <c r="C6" i="4"/>
  <c r="C5" i="4" s="1"/>
  <c r="B6" i="4"/>
  <c r="B5" i="4" s="1"/>
  <c r="H57" i="3"/>
  <c r="G57" i="3"/>
  <c r="F57" i="3"/>
  <c r="E57" i="3"/>
  <c r="D57" i="3"/>
  <c r="C57" i="3"/>
  <c r="B57" i="3"/>
  <c r="H55" i="3"/>
  <c r="G55" i="3"/>
  <c r="F55" i="3"/>
  <c r="E55" i="3"/>
  <c r="D55" i="3"/>
  <c r="C55" i="3"/>
  <c r="B55" i="3"/>
  <c r="H54" i="3"/>
  <c r="G54" i="3"/>
  <c r="F54" i="3"/>
  <c r="E54" i="3"/>
  <c r="D54" i="3"/>
  <c r="C54" i="3"/>
  <c r="B54" i="3"/>
  <c r="H53" i="3"/>
  <c r="G53" i="3"/>
  <c r="F53" i="3"/>
  <c r="E53" i="3"/>
  <c r="D53" i="3"/>
  <c r="C53" i="3"/>
  <c r="B53" i="3"/>
  <c r="H52" i="3"/>
  <c r="G52" i="3"/>
  <c r="F52" i="3"/>
  <c r="E52" i="3"/>
  <c r="D52" i="3"/>
  <c r="C52" i="3"/>
  <c r="B52" i="3"/>
  <c r="H50" i="3"/>
  <c r="B50" i="3"/>
  <c r="H46" i="3"/>
  <c r="G46" i="3"/>
  <c r="F46" i="3"/>
  <c r="E46" i="3"/>
  <c r="D46" i="3"/>
  <c r="C46" i="3"/>
  <c r="B46" i="3"/>
  <c r="H34" i="3"/>
  <c r="G34" i="3"/>
  <c r="F34" i="3"/>
  <c r="E34" i="3"/>
  <c r="E49" i="3" s="1"/>
  <c r="E60" i="3" s="1"/>
  <c r="D34" i="3"/>
  <c r="C34" i="3"/>
  <c r="B34" i="3"/>
  <c r="H30" i="3"/>
  <c r="G30" i="3"/>
  <c r="F30" i="3"/>
  <c r="E30" i="3"/>
  <c r="D30" i="3"/>
  <c r="C30" i="3"/>
  <c r="B30" i="3"/>
  <c r="H25" i="3"/>
  <c r="G25" i="3"/>
  <c r="F25" i="3"/>
  <c r="E25" i="3"/>
  <c r="E50" i="3" s="1"/>
  <c r="D25" i="3"/>
  <c r="C25" i="3"/>
  <c r="B25" i="3"/>
  <c r="H16" i="3"/>
  <c r="G16" i="3"/>
  <c r="G50" i="3" s="1"/>
  <c r="F16" i="3"/>
  <c r="F50" i="3" s="1"/>
  <c r="E16" i="3"/>
  <c r="E14" i="3" s="1"/>
  <c r="D16" i="3"/>
  <c r="C16" i="3"/>
  <c r="C50" i="3" s="1"/>
  <c r="B16" i="3"/>
  <c r="B14" i="3" s="1"/>
  <c r="H14" i="3"/>
  <c r="F14" i="3"/>
  <c r="C14" i="3"/>
  <c r="H6" i="3"/>
  <c r="H5" i="3" s="1"/>
  <c r="G6" i="3"/>
  <c r="F6" i="3"/>
  <c r="E6" i="3"/>
  <c r="E5" i="3" s="1"/>
  <c r="D6" i="3"/>
  <c r="C6" i="3"/>
  <c r="B6" i="3"/>
  <c r="B5" i="3" s="1"/>
  <c r="G5" i="3"/>
  <c r="F5" i="3"/>
  <c r="D5" i="3"/>
  <c r="C5" i="3"/>
  <c r="G77" i="2"/>
  <c r="H76" i="2"/>
  <c r="G76" i="2"/>
  <c r="F76" i="2"/>
  <c r="L76" i="7" s="1"/>
  <c r="E76" i="2"/>
  <c r="K76" i="7" s="1"/>
  <c r="D76" i="2"/>
  <c r="J76" i="7" s="1"/>
  <c r="C76" i="2"/>
  <c r="I76" i="7" s="1"/>
  <c r="B76" i="2"/>
  <c r="H75" i="2"/>
  <c r="G75" i="2"/>
  <c r="F75" i="2"/>
  <c r="L75" i="7" s="1"/>
  <c r="E75" i="2"/>
  <c r="K75" i="7" s="1"/>
  <c r="D75" i="2"/>
  <c r="J75" i="7" s="1"/>
  <c r="C75" i="2"/>
  <c r="B75" i="2"/>
  <c r="H74" i="2"/>
  <c r="G74" i="2"/>
  <c r="F74" i="2"/>
  <c r="L74" i="7" s="1"/>
  <c r="E74" i="2"/>
  <c r="K74" i="7" s="1"/>
  <c r="D74" i="2"/>
  <c r="J74" i="7" s="1"/>
  <c r="C74" i="2"/>
  <c r="I74" i="7" s="1"/>
  <c r="B74" i="2"/>
  <c r="H73" i="2"/>
  <c r="G73" i="2"/>
  <c r="F73" i="2"/>
  <c r="L73" i="7" s="1"/>
  <c r="E73" i="2"/>
  <c r="D73" i="2"/>
  <c r="J73" i="7" s="1"/>
  <c r="C73" i="2"/>
  <c r="B73" i="2"/>
  <c r="C72" i="2"/>
  <c r="I72" i="7" s="1"/>
  <c r="H71" i="2"/>
  <c r="G71" i="2"/>
  <c r="F71" i="2"/>
  <c r="L71" i="7" s="1"/>
  <c r="E71" i="2"/>
  <c r="D71" i="2"/>
  <c r="J71" i="7" s="1"/>
  <c r="C71" i="2"/>
  <c r="I71" i="7" s="1"/>
  <c r="B71" i="2"/>
  <c r="B72" i="2" s="1"/>
  <c r="H66" i="2"/>
  <c r="G66" i="2"/>
  <c r="F66" i="2"/>
  <c r="E66" i="2"/>
  <c r="D66" i="2"/>
  <c r="C66" i="2"/>
  <c r="B66" i="2"/>
  <c r="H62" i="2"/>
  <c r="H61" i="2" s="1"/>
  <c r="H60" i="2" s="1"/>
  <c r="H77" i="2" s="1"/>
  <c r="G62" i="2"/>
  <c r="F62" i="2"/>
  <c r="F61" i="2" s="1"/>
  <c r="F60" i="2" s="1"/>
  <c r="F77" i="2" s="1"/>
  <c r="L77" i="7" s="1"/>
  <c r="L78" i="7" s="1"/>
  <c r="E62" i="2"/>
  <c r="D62" i="2"/>
  <c r="C62" i="2"/>
  <c r="C61" i="2" s="1"/>
  <c r="C60" i="2" s="1"/>
  <c r="C77" i="2" s="1"/>
  <c r="B62" i="2"/>
  <c r="G61" i="2"/>
  <c r="G60" i="2" s="1"/>
  <c r="E61" i="2"/>
  <c r="E60" i="2" s="1"/>
  <c r="E77" i="2" s="1"/>
  <c r="K77" i="7" s="1"/>
  <c r="D61" i="2"/>
  <c r="B61" i="2"/>
  <c r="B60" i="2" s="1"/>
  <c r="B77" i="2" s="1"/>
  <c r="D60" i="2"/>
  <c r="D77" i="2" s="1"/>
  <c r="H37" i="2"/>
  <c r="G37" i="2"/>
  <c r="F37" i="2"/>
  <c r="E37" i="2"/>
  <c r="E69" i="2" s="1"/>
  <c r="E78" i="2" s="1"/>
  <c r="D37" i="2"/>
  <c r="C37" i="2"/>
  <c r="C69" i="2" s="1"/>
  <c r="C78" i="2" s="1"/>
  <c r="B37" i="2"/>
  <c r="H33" i="2"/>
  <c r="G33" i="2"/>
  <c r="G69" i="2" s="1"/>
  <c r="F33" i="2"/>
  <c r="E33" i="2"/>
  <c r="D33" i="2"/>
  <c r="C33" i="2"/>
  <c r="B33" i="2"/>
  <c r="H28" i="2"/>
  <c r="G28" i="2"/>
  <c r="F28" i="2"/>
  <c r="F70" i="2" s="1"/>
  <c r="L70" i="7" s="1"/>
  <c r="E28" i="2"/>
  <c r="D28" i="2"/>
  <c r="C28" i="2"/>
  <c r="C70" i="2" s="1"/>
  <c r="I70" i="7" s="1"/>
  <c r="B28" i="2"/>
  <c r="H19" i="2"/>
  <c r="H70" i="2" s="1"/>
  <c r="G19" i="2"/>
  <c r="G70" i="2" s="1"/>
  <c r="F19" i="2"/>
  <c r="E19" i="2"/>
  <c r="E17" i="2" s="1"/>
  <c r="D19" i="2"/>
  <c r="D70" i="2" s="1"/>
  <c r="C19" i="2"/>
  <c r="B19" i="2"/>
  <c r="G17" i="2"/>
  <c r="F17" i="2"/>
  <c r="D17" i="2"/>
  <c r="C17" i="2"/>
  <c r="H6" i="2"/>
  <c r="H5" i="2" s="1"/>
  <c r="G6" i="2"/>
  <c r="F6" i="2"/>
  <c r="F5" i="2" s="1"/>
  <c r="E6" i="2"/>
  <c r="D6" i="2"/>
  <c r="C6" i="2"/>
  <c r="C5" i="2" s="1"/>
  <c r="B6" i="2"/>
  <c r="G5" i="2"/>
  <c r="E5" i="2"/>
  <c r="D5" i="2"/>
  <c r="B5" i="2"/>
  <c r="Z94" i="1"/>
  <c r="Y94" i="1"/>
  <c r="X94" i="1"/>
  <c r="X92" i="1" s="1"/>
  <c r="W94" i="1"/>
  <c r="V94" i="1"/>
  <c r="U94" i="1"/>
  <c r="T94" i="1"/>
  <c r="Z93" i="1"/>
  <c r="Z92" i="1" s="1"/>
  <c r="Y93" i="1"/>
  <c r="X93" i="1"/>
  <c r="W93" i="1"/>
  <c r="W92" i="1" s="1"/>
  <c r="W85" i="1" s="1"/>
  <c r="V93" i="1"/>
  <c r="U93" i="1"/>
  <c r="U92" i="1" s="1"/>
  <c r="T93" i="1"/>
  <c r="Y92" i="1"/>
  <c r="V92" i="1"/>
  <c r="T92" i="1"/>
  <c r="Q92" i="1"/>
  <c r="P92" i="1"/>
  <c r="O92" i="1"/>
  <c r="N92" i="1"/>
  <c r="M92" i="1"/>
  <c r="L92" i="1"/>
  <c r="L85" i="1" s="1"/>
  <c r="K92" i="1"/>
  <c r="H92" i="1"/>
  <c r="G92" i="1"/>
  <c r="F92" i="1"/>
  <c r="E92" i="1"/>
  <c r="D92" i="1"/>
  <c r="C92" i="1"/>
  <c r="B92" i="1"/>
  <c r="B85" i="1" s="1"/>
  <c r="Z91" i="1"/>
  <c r="Y91" i="1"/>
  <c r="X91" i="1"/>
  <c r="W91" i="1"/>
  <c r="V91" i="1"/>
  <c r="U91" i="1"/>
  <c r="T91" i="1"/>
  <c r="Z90" i="1"/>
  <c r="Z89" i="1" s="1"/>
  <c r="Y90" i="1"/>
  <c r="X90" i="1"/>
  <c r="X89" i="1" s="1"/>
  <c r="W90" i="1"/>
  <c r="V90" i="1"/>
  <c r="U90" i="1"/>
  <c r="U89" i="1" s="1"/>
  <c r="T90" i="1"/>
  <c r="Y89" i="1"/>
  <c r="W89" i="1"/>
  <c r="V89" i="1"/>
  <c r="T89" i="1"/>
  <c r="Q89" i="1"/>
  <c r="P89" i="1"/>
  <c r="O89" i="1"/>
  <c r="N89" i="1"/>
  <c r="M89" i="1"/>
  <c r="L89" i="1"/>
  <c r="K89" i="1"/>
  <c r="H89" i="1"/>
  <c r="G89" i="1"/>
  <c r="F89" i="1"/>
  <c r="E89" i="1"/>
  <c r="E85" i="1" s="1"/>
  <c r="D89" i="1"/>
  <c r="C89" i="1"/>
  <c r="B89" i="1"/>
  <c r="Z88" i="1"/>
  <c r="Y88" i="1"/>
  <c r="X88" i="1"/>
  <c r="W88" i="1"/>
  <c r="V88" i="1"/>
  <c r="V86" i="1" s="1"/>
  <c r="U88" i="1"/>
  <c r="T88" i="1"/>
  <c r="Z87" i="1"/>
  <c r="Y87" i="1"/>
  <c r="X87" i="1"/>
  <c r="X86" i="1" s="1"/>
  <c r="W87" i="1"/>
  <c r="V87" i="1"/>
  <c r="U87" i="1"/>
  <c r="U86" i="1" s="1"/>
  <c r="U85" i="1" s="1"/>
  <c r="T87" i="1"/>
  <c r="Z86" i="1"/>
  <c r="Y86" i="1"/>
  <c r="W86" i="1"/>
  <c r="T86" i="1"/>
  <c r="T85" i="1" s="1"/>
  <c r="Q86" i="1"/>
  <c r="Q85" i="1" s="1"/>
  <c r="P86" i="1"/>
  <c r="P85" i="1" s="1"/>
  <c r="O86" i="1"/>
  <c r="N86" i="1"/>
  <c r="M86" i="1"/>
  <c r="L86" i="1"/>
  <c r="K86" i="1"/>
  <c r="H86" i="1"/>
  <c r="H85" i="1" s="1"/>
  <c r="G86" i="1"/>
  <c r="G85" i="1" s="1"/>
  <c r="F86" i="1"/>
  <c r="F85" i="1" s="1"/>
  <c r="E86" i="1"/>
  <c r="D86" i="1"/>
  <c r="C86" i="1"/>
  <c r="B86" i="1"/>
  <c r="Y85" i="1"/>
  <c r="O85" i="1"/>
  <c r="N85" i="1"/>
  <c r="M85" i="1"/>
  <c r="K85" i="1"/>
  <c r="D85" i="1"/>
  <c r="C85" i="1"/>
  <c r="Z83" i="1"/>
  <c r="Y83" i="1"/>
  <c r="X83" i="1"/>
  <c r="W83" i="1"/>
  <c r="V83" i="1"/>
  <c r="U83" i="1"/>
  <c r="T83" i="1"/>
  <c r="Z81" i="1"/>
  <c r="Y81" i="1"/>
  <c r="X81" i="1"/>
  <c r="W81" i="1"/>
  <c r="V81" i="1"/>
  <c r="U81" i="1"/>
  <c r="T81" i="1"/>
  <c r="Z80" i="1"/>
  <c r="Y80" i="1"/>
  <c r="X80" i="1"/>
  <c r="W80" i="1"/>
  <c r="V80" i="1"/>
  <c r="U80" i="1"/>
  <c r="T80" i="1"/>
  <c r="Q79" i="1"/>
  <c r="Z79" i="1" s="1"/>
  <c r="P79" i="1"/>
  <c r="O79" i="1"/>
  <c r="N79" i="1"/>
  <c r="M79" i="1"/>
  <c r="L79" i="1"/>
  <c r="K79" i="1"/>
  <c r="H79" i="1"/>
  <c r="G79" i="1"/>
  <c r="Y79" i="1" s="1"/>
  <c r="F79" i="1"/>
  <c r="X79" i="1" s="1"/>
  <c r="E79" i="1"/>
  <c r="W79" i="1" s="1"/>
  <c r="D79" i="1"/>
  <c r="V79" i="1" s="1"/>
  <c r="C79" i="1"/>
  <c r="U79" i="1" s="1"/>
  <c r="B79" i="1"/>
  <c r="T79" i="1" s="1"/>
  <c r="Z75" i="1"/>
  <c r="Q75" i="1"/>
  <c r="P75" i="1"/>
  <c r="Y75" i="1" s="1"/>
  <c r="O75" i="1"/>
  <c r="N75" i="1"/>
  <c r="M75" i="1"/>
  <c r="L75" i="1"/>
  <c r="K75" i="1"/>
  <c r="H75" i="1"/>
  <c r="H72" i="4" s="1"/>
  <c r="G75" i="1"/>
  <c r="G72" i="4" s="1"/>
  <c r="F75" i="1"/>
  <c r="E75" i="1"/>
  <c r="W75" i="1" s="1"/>
  <c r="D75" i="1"/>
  <c r="V75" i="1" s="1"/>
  <c r="C75" i="1"/>
  <c r="C72" i="4" s="1"/>
  <c r="B75" i="1"/>
  <c r="B72" i="4" s="1"/>
  <c r="W74" i="1"/>
  <c r="Q74" i="1"/>
  <c r="P74" i="1"/>
  <c r="O74" i="1"/>
  <c r="N74" i="1"/>
  <c r="M74" i="1"/>
  <c r="V74" i="1" s="1"/>
  <c r="L74" i="1"/>
  <c r="K74" i="1"/>
  <c r="H74" i="1"/>
  <c r="H71" i="4" s="1"/>
  <c r="G74" i="1"/>
  <c r="G71" i="4" s="1"/>
  <c r="F74" i="1"/>
  <c r="L74" i="6" s="1"/>
  <c r="E74" i="1"/>
  <c r="D74" i="1"/>
  <c r="J74" i="6" s="1"/>
  <c r="C74" i="1"/>
  <c r="B74" i="1"/>
  <c r="B71" i="4" s="1"/>
  <c r="T73" i="1"/>
  <c r="Q73" i="1"/>
  <c r="P73" i="1"/>
  <c r="O73" i="1"/>
  <c r="N73" i="1"/>
  <c r="M73" i="1"/>
  <c r="L73" i="1"/>
  <c r="K73" i="1"/>
  <c r="H73" i="1"/>
  <c r="G73" i="1"/>
  <c r="Y73" i="1" s="1"/>
  <c r="F73" i="1"/>
  <c r="L73" i="6" s="1"/>
  <c r="E73" i="1"/>
  <c r="K73" i="6" s="1"/>
  <c r="D73" i="1"/>
  <c r="J73" i="6" s="1"/>
  <c r="C73" i="1"/>
  <c r="I73" i="6" s="1"/>
  <c r="B73" i="1"/>
  <c r="B70" i="4" s="1"/>
  <c r="Y72" i="1"/>
  <c r="Q72" i="1"/>
  <c r="P72" i="1"/>
  <c r="O72" i="1"/>
  <c r="N72" i="1"/>
  <c r="M72" i="1"/>
  <c r="L72" i="1"/>
  <c r="K72" i="1"/>
  <c r="H72" i="1"/>
  <c r="H69" i="4" s="1"/>
  <c r="G72" i="1"/>
  <c r="G69" i="4" s="1"/>
  <c r="F72" i="1"/>
  <c r="F69" i="4" s="1"/>
  <c r="E72" i="1"/>
  <c r="K72" i="6" s="1"/>
  <c r="D72" i="1"/>
  <c r="V72" i="1" s="1"/>
  <c r="C72" i="1"/>
  <c r="U72" i="1" s="1"/>
  <c r="B72" i="1"/>
  <c r="T72" i="1" s="1"/>
  <c r="Z71" i="1"/>
  <c r="Y71" i="1"/>
  <c r="X71" i="1"/>
  <c r="W71" i="1"/>
  <c r="V71" i="1"/>
  <c r="Z70" i="1"/>
  <c r="Q70" i="1"/>
  <c r="P70" i="1"/>
  <c r="O70" i="1"/>
  <c r="N70" i="1"/>
  <c r="M70" i="1"/>
  <c r="M71" i="1" s="1"/>
  <c r="L70" i="1"/>
  <c r="L71" i="1" s="1"/>
  <c r="K70" i="1"/>
  <c r="K71" i="1" s="1"/>
  <c r="H70" i="1"/>
  <c r="H67" i="4" s="1"/>
  <c r="G70" i="1"/>
  <c r="F70" i="1"/>
  <c r="E70" i="1"/>
  <c r="W70" i="1" s="1"/>
  <c r="D70" i="1"/>
  <c r="V70" i="1" s="1"/>
  <c r="C70" i="1"/>
  <c r="U70" i="1" s="1"/>
  <c r="B70" i="1"/>
  <c r="T70" i="1" s="1"/>
  <c r="M69" i="1"/>
  <c r="C69" i="1"/>
  <c r="Z67" i="1"/>
  <c r="Y67" i="1"/>
  <c r="X67" i="1"/>
  <c r="W67" i="1"/>
  <c r="V67" i="1"/>
  <c r="U67" i="1"/>
  <c r="T67" i="1"/>
  <c r="Z66" i="1"/>
  <c r="Y66" i="1"/>
  <c r="X66" i="1"/>
  <c r="X65" i="1" s="1"/>
  <c r="W66" i="1"/>
  <c r="V66" i="1"/>
  <c r="V65" i="1" s="1"/>
  <c r="U66" i="1"/>
  <c r="T66" i="1"/>
  <c r="Z65" i="1"/>
  <c r="Y65" i="1"/>
  <c r="W65" i="1"/>
  <c r="U65" i="1"/>
  <c r="T65" i="1"/>
  <c r="Q65" i="1"/>
  <c r="P65" i="1"/>
  <c r="O65" i="1"/>
  <c r="N65" i="1"/>
  <c r="M65" i="1"/>
  <c r="L65" i="1"/>
  <c r="K65" i="1"/>
  <c r="H65" i="1"/>
  <c r="G65" i="1"/>
  <c r="F65" i="1"/>
  <c r="E65" i="1"/>
  <c r="D65" i="1"/>
  <c r="C65" i="1"/>
  <c r="B65" i="1"/>
  <c r="Z64" i="1"/>
  <c r="Y64" i="1"/>
  <c r="X64" i="1"/>
  <c r="W64" i="1"/>
  <c r="V64" i="1"/>
  <c r="U64" i="1"/>
  <c r="T64" i="1"/>
  <c r="T62" i="1" s="1"/>
  <c r="T61" i="1" s="1"/>
  <c r="T60" i="1" s="1"/>
  <c r="T76" i="1" s="1"/>
  <c r="Z63" i="1"/>
  <c r="Y63" i="1"/>
  <c r="Y62" i="1" s="1"/>
  <c r="Y61" i="1" s="1"/>
  <c r="Y60" i="1" s="1"/>
  <c r="Y76" i="1" s="1"/>
  <c r="X63" i="1"/>
  <c r="W63" i="1"/>
  <c r="V63" i="1"/>
  <c r="V62" i="1" s="1"/>
  <c r="V61" i="1" s="1"/>
  <c r="V60" i="1" s="1"/>
  <c r="V76" i="1" s="1"/>
  <c r="U63" i="1"/>
  <c r="T63" i="1"/>
  <c r="Z62" i="1"/>
  <c r="Z61" i="1" s="1"/>
  <c r="Z60" i="1" s="1"/>
  <c r="Z76" i="1" s="1"/>
  <c r="X62" i="1"/>
  <c r="X61" i="1" s="1"/>
  <c r="W62" i="1"/>
  <c r="U62" i="1"/>
  <c r="Q62" i="1"/>
  <c r="P62" i="1"/>
  <c r="P61" i="1" s="1"/>
  <c r="P60" i="1" s="1"/>
  <c r="P76" i="1" s="1"/>
  <c r="O62" i="1"/>
  <c r="N62" i="1"/>
  <c r="N61" i="1" s="1"/>
  <c r="N60" i="1" s="1"/>
  <c r="N76" i="1" s="1"/>
  <c r="M62" i="1"/>
  <c r="L62" i="1"/>
  <c r="K62" i="1"/>
  <c r="H62" i="1"/>
  <c r="G62" i="1"/>
  <c r="F62" i="1"/>
  <c r="F61" i="1" s="1"/>
  <c r="F60" i="1" s="1"/>
  <c r="F76" i="1" s="1"/>
  <c r="E62" i="1"/>
  <c r="D62" i="1"/>
  <c r="D61" i="1" s="1"/>
  <c r="D60" i="1" s="1"/>
  <c r="D76" i="1" s="1"/>
  <c r="C62" i="1"/>
  <c r="B62" i="1"/>
  <c r="W61" i="1"/>
  <c r="W60" i="1" s="1"/>
  <c r="W76" i="1" s="1"/>
  <c r="U61" i="1"/>
  <c r="U60" i="1" s="1"/>
  <c r="U76" i="1" s="1"/>
  <c r="Q61" i="1"/>
  <c r="O61" i="1"/>
  <c r="M61" i="1"/>
  <c r="L61" i="1"/>
  <c r="K61" i="1"/>
  <c r="K60" i="1" s="1"/>
  <c r="K76" i="1" s="1"/>
  <c r="H61" i="1"/>
  <c r="G61" i="1"/>
  <c r="E61" i="1"/>
  <c r="C61" i="1"/>
  <c r="C60" i="1" s="1"/>
  <c r="C76" i="1" s="1"/>
  <c r="B61" i="1"/>
  <c r="Q60" i="1"/>
  <c r="Q76" i="1" s="1"/>
  <c r="Q77" i="1" s="1"/>
  <c r="O60" i="1"/>
  <c r="O76" i="1" s="1"/>
  <c r="L60" i="1"/>
  <c r="L76" i="1" s="1"/>
  <c r="H60" i="1"/>
  <c r="H76" i="1" s="1"/>
  <c r="G60" i="1"/>
  <c r="G76" i="1" s="1"/>
  <c r="E60" i="1"/>
  <c r="E76" i="1" s="1"/>
  <c r="B60" i="1"/>
  <c r="B76" i="1" s="1"/>
  <c r="Z59" i="1"/>
  <c r="Y59" i="1"/>
  <c r="X59" i="1"/>
  <c r="W59" i="1"/>
  <c r="V59" i="1"/>
  <c r="U59" i="1"/>
  <c r="T59" i="1"/>
  <c r="Z58" i="1"/>
  <c r="Y58" i="1"/>
  <c r="X58" i="1"/>
  <c r="W58" i="1"/>
  <c r="V58" i="1"/>
  <c r="U58" i="1"/>
  <c r="T58" i="1"/>
  <c r="Z57" i="1"/>
  <c r="Y57" i="1"/>
  <c r="X57" i="1"/>
  <c r="W57" i="1"/>
  <c r="V57" i="1"/>
  <c r="U57" i="1"/>
  <c r="T57" i="1"/>
  <c r="Z56" i="1"/>
  <c r="Y56" i="1"/>
  <c r="X56" i="1"/>
  <c r="W56" i="1"/>
  <c r="V56" i="1"/>
  <c r="U56" i="1"/>
  <c r="T56" i="1"/>
  <c r="Z55" i="1"/>
  <c r="Y55" i="1"/>
  <c r="X55" i="1"/>
  <c r="W55" i="1"/>
  <c r="V55" i="1"/>
  <c r="U55" i="1"/>
  <c r="T55" i="1"/>
  <c r="Z54" i="1"/>
  <c r="Y54" i="1"/>
  <c r="X54" i="1"/>
  <c r="W54" i="1"/>
  <c r="V54" i="1"/>
  <c r="U54" i="1"/>
  <c r="T54" i="1"/>
  <c r="Z53" i="1"/>
  <c r="Y53" i="1"/>
  <c r="X53" i="1"/>
  <c r="W53" i="1"/>
  <c r="V53" i="1"/>
  <c r="U53" i="1"/>
  <c r="T53" i="1"/>
  <c r="Z52" i="1"/>
  <c r="Y52" i="1"/>
  <c r="X52" i="1"/>
  <c r="W52" i="1"/>
  <c r="V52" i="1"/>
  <c r="U52" i="1"/>
  <c r="T52" i="1"/>
  <c r="Y51" i="1"/>
  <c r="W51" i="1"/>
  <c r="Q51" i="1"/>
  <c r="Z51" i="1" s="1"/>
  <c r="Z37" i="1" s="1"/>
  <c r="Z68" i="1" s="1"/>
  <c r="P51" i="1"/>
  <c r="O51" i="1"/>
  <c r="N51" i="1"/>
  <c r="M51" i="1"/>
  <c r="V51" i="1" s="1"/>
  <c r="L51" i="1"/>
  <c r="U51" i="1" s="1"/>
  <c r="K51" i="1"/>
  <c r="T51" i="1" s="1"/>
  <c r="Z50" i="1"/>
  <c r="Y50" i="1"/>
  <c r="X50" i="1"/>
  <c r="W50" i="1"/>
  <c r="V50" i="1"/>
  <c r="U50" i="1"/>
  <c r="T50" i="1"/>
  <c r="Z49" i="1"/>
  <c r="Y49" i="1"/>
  <c r="X49" i="1"/>
  <c r="W49" i="1"/>
  <c r="V49" i="1"/>
  <c r="U49" i="1"/>
  <c r="T49" i="1"/>
  <c r="Z48" i="1"/>
  <c r="Y48" i="1"/>
  <c r="X48" i="1"/>
  <c r="W48" i="1"/>
  <c r="V48" i="1"/>
  <c r="U48" i="1"/>
  <c r="T48" i="1"/>
  <c r="Z47" i="1"/>
  <c r="Y47" i="1"/>
  <c r="X47" i="1"/>
  <c r="W47" i="1"/>
  <c r="V47" i="1"/>
  <c r="U47" i="1"/>
  <c r="T47" i="1"/>
  <c r="Z46" i="1"/>
  <c r="Y46" i="1"/>
  <c r="X46" i="1"/>
  <c r="W46" i="1"/>
  <c r="V46" i="1"/>
  <c r="U46" i="1"/>
  <c r="T46" i="1"/>
  <c r="Z45" i="1"/>
  <c r="Y45" i="1"/>
  <c r="X45" i="1"/>
  <c r="W45" i="1"/>
  <c r="V45" i="1"/>
  <c r="U45" i="1"/>
  <c r="T45" i="1"/>
  <c r="Z44" i="1"/>
  <c r="Y44" i="1"/>
  <c r="X44" i="1"/>
  <c r="W44" i="1"/>
  <c r="V44" i="1"/>
  <c r="U44" i="1"/>
  <c r="T44" i="1"/>
  <c r="Z43" i="1"/>
  <c r="Y43" i="1"/>
  <c r="X43" i="1"/>
  <c r="W43" i="1"/>
  <c r="V43" i="1"/>
  <c r="U43" i="1"/>
  <c r="T43" i="1"/>
  <c r="Z42" i="1"/>
  <c r="Y42" i="1"/>
  <c r="X42" i="1"/>
  <c r="W42" i="1"/>
  <c r="V42" i="1"/>
  <c r="U42" i="1"/>
  <c r="T42" i="1"/>
  <c r="Z41" i="1"/>
  <c r="Y41" i="1"/>
  <c r="X41" i="1"/>
  <c r="W41" i="1"/>
  <c r="V41" i="1"/>
  <c r="U41" i="1"/>
  <c r="T41" i="1"/>
  <c r="Z40" i="1"/>
  <c r="Y40" i="1"/>
  <c r="X40" i="1"/>
  <c r="W40" i="1"/>
  <c r="V40" i="1"/>
  <c r="U40" i="1"/>
  <c r="T40" i="1"/>
  <c r="Z39" i="1"/>
  <c r="Y39" i="1"/>
  <c r="X39" i="1"/>
  <c r="W39" i="1"/>
  <c r="V39" i="1"/>
  <c r="U39" i="1"/>
  <c r="T39" i="1"/>
  <c r="T37" i="1" s="1"/>
  <c r="Z38" i="1"/>
  <c r="Y38" i="1"/>
  <c r="Y37" i="1" s="1"/>
  <c r="X38" i="1"/>
  <c r="W38" i="1"/>
  <c r="V38" i="1"/>
  <c r="U38" i="1"/>
  <c r="T38" i="1"/>
  <c r="Q37" i="1"/>
  <c r="P37" i="1"/>
  <c r="N37" i="1"/>
  <c r="M37" i="1"/>
  <c r="L37" i="1"/>
  <c r="K37" i="1"/>
  <c r="H37" i="1"/>
  <c r="H34" i="4" s="1"/>
  <c r="H65" i="4" s="1"/>
  <c r="H74" i="4" s="1"/>
  <c r="G37" i="1"/>
  <c r="G34" i="4" s="1"/>
  <c r="G65" i="4" s="1"/>
  <c r="F37" i="1"/>
  <c r="E37" i="1"/>
  <c r="E68" i="1" s="1"/>
  <c r="E77" i="1" s="1"/>
  <c r="D37" i="1"/>
  <c r="C37" i="1"/>
  <c r="B37" i="1"/>
  <c r="B34" i="4" s="1"/>
  <c r="B65" i="4" s="1"/>
  <c r="Z36" i="1"/>
  <c r="Y36" i="1"/>
  <c r="X36" i="1"/>
  <c r="W36" i="1"/>
  <c r="W33" i="1" s="1"/>
  <c r="V36" i="1"/>
  <c r="U36" i="1"/>
  <c r="T36" i="1"/>
  <c r="Z35" i="1"/>
  <c r="Y35" i="1"/>
  <c r="X35" i="1"/>
  <c r="W35" i="1"/>
  <c r="V35" i="1"/>
  <c r="V33" i="1" s="1"/>
  <c r="U35" i="1"/>
  <c r="T35" i="1"/>
  <c r="Z34" i="1"/>
  <c r="Y34" i="1"/>
  <c r="Y33" i="1" s="1"/>
  <c r="X34" i="1"/>
  <c r="W34" i="1"/>
  <c r="V34" i="1"/>
  <c r="U34" i="1"/>
  <c r="U33" i="1" s="1"/>
  <c r="T34" i="1"/>
  <c r="Z33" i="1"/>
  <c r="X33" i="1"/>
  <c r="T33" i="1"/>
  <c r="T68" i="1" s="1"/>
  <c r="Q33" i="1"/>
  <c r="P33" i="1"/>
  <c r="O33" i="1"/>
  <c r="N33" i="1"/>
  <c r="M33" i="1"/>
  <c r="L33" i="1"/>
  <c r="K33" i="1"/>
  <c r="H33" i="1"/>
  <c r="H68" i="1" s="1"/>
  <c r="H77" i="1" s="1"/>
  <c r="G33" i="1"/>
  <c r="F33" i="1"/>
  <c r="E33" i="1"/>
  <c r="D33" i="1"/>
  <c r="C33" i="1"/>
  <c r="B33" i="1"/>
  <c r="Z32" i="1"/>
  <c r="Y32" i="1"/>
  <c r="Y28" i="1" s="1"/>
  <c r="X32" i="1"/>
  <c r="W32" i="1"/>
  <c r="V32" i="1"/>
  <c r="U32" i="1"/>
  <c r="T32" i="1"/>
  <c r="Z31" i="1"/>
  <c r="Y31" i="1"/>
  <c r="X31" i="1"/>
  <c r="X28" i="1" s="1"/>
  <c r="W31" i="1"/>
  <c r="V31" i="1"/>
  <c r="U31" i="1"/>
  <c r="T31" i="1"/>
  <c r="Z30" i="1"/>
  <c r="Y30" i="1"/>
  <c r="X30" i="1"/>
  <c r="W30" i="1"/>
  <c r="W28" i="1" s="1"/>
  <c r="V30" i="1"/>
  <c r="U30" i="1"/>
  <c r="T30" i="1"/>
  <c r="Z29" i="1"/>
  <c r="Z28" i="1" s="1"/>
  <c r="Y29" i="1"/>
  <c r="X29" i="1"/>
  <c r="W29" i="1"/>
  <c r="V29" i="1"/>
  <c r="V28" i="1" s="1"/>
  <c r="U29" i="1"/>
  <c r="T29" i="1"/>
  <c r="T28" i="1" s="1"/>
  <c r="U28" i="1"/>
  <c r="Q28" i="1"/>
  <c r="P28" i="1"/>
  <c r="O28" i="1"/>
  <c r="N28" i="1"/>
  <c r="M28" i="1"/>
  <c r="L28" i="1"/>
  <c r="L69" i="1" s="1"/>
  <c r="K28" i="1"/>
  <c r="K69" i="1" s="1"/>
  <c r="H28" i="1"/>
  <c r="G28" i="1"/>
  <c r="F28" i="1"/>
  <c r="E28" i="1"/>
  <c r="D28" i="1"/>
  <c r="C28" i="1"/>
  <c r="B28" i="1"/>
  <c r="Z27" i="1"/>
  <c r="Y27" i="1"/>
  <c r="X27" i="1"/>
  <c r="W27" i="1"/>
  <c r="V27" i="1"/>
  <c r="U27" i="1"/>
  <c r="T27" i="1"/>
  <c r="Z26" i="1"/>
  <c r="Y26" i="1"/>
  <c r="X26" i="1"/>
  <c r="W26" i="1"/>
  <c r="V26" i="1"/>
  <c r="U26" i="1"/>
  <c r="T26" i="1"/>
  <c r="Z25" i="1"/>
  <c r="Y25" i="1"/>
  <c r="X25" i="1"/>
  <c r="X19" i="1" s="1"/>
  <c r="X17" i="1" s="1"/>
  <c r="W25" i="1"/>
  <c r="V25" i="1"/>
  <c r="U25" i="1"/>
  <c r="T25" i="1"/>
  <c r="Z24" i="1"/>
  <c r="Y24" i="1"/>
  <c r="X24" i="1"/>
  <c r="W24" i="1"/>
  <c r="V24" i="1"/>
  <c r="U24" i="1"/>
  <c r="T24" i="1"/>
  <c r="Z23" i="1"/>
  <c r="Y23" i="1"/>
  <c r="X23" i="1"/>
  <c r="W23" i="1"/>
  <c r="V23" i="1"/>
  <c r="V19" i="1" s="1"/>
  <c r="V17" i="1" s="1"/>
  <c r="U23" i="1"/>
  <c r="T23" i="1"/>
  <c r="Z22" i="1"/>
  <c r="Y22" i="1"/>
  <c r="X22" i="1"/>
  <c r="W22" i="1"/>
  <c r="V22" i="1"/>
  <c r="U22" i="1"/>
  <c r="U19" i="1" s="1"/>
  <c r="T22" i="1"/>
  <c r="Z21" i="1"/>
  <c r="Y21" i="1"/>
  <c r="X21" i="1"/>
  <c r="W21" i="1"/>
  <c r="V21" i="1"/>
  <c r="U21" i="1"/>
  <c r="T21" i="1"/>
  <c r="T19" i="1" s="1"/>
  <c r="Z20" i="1"/>
  <c r="Y20" i="1"/>
  <c r="X20" i="1"/>
  <c r="W20" i="1"/>
  <c r="W19" i="1" s="1"/>
  <c r="W17" i="1" s="1"/>
  <c r="V20" i="1"/>
  <c r="U20" i="1"/>
  <c r="T20" i="1"/>
  <c r="Z19" i="1"/>
  <c r="Z17" i="1" s="1"/>
  <c r="Q19" i="1"/>
  <c r="Q69" i="1" s="1"/>
  <c r="P19" i="1"/>
  <c r="O19" i="1"/>
  <c r="O69" i="1" s="1"/>
  <c r="N19" i="1"/>
  <c r="N17" i="1" s="1"/>
  <c r="M19" i="1"/>
  <c r="H19" i="1"/>
  <c r="H69" i="1" s="1"/>
  <c r="Z69" i="1" s="1"/>
  <c r="G19" i="1"/>
  <c r="G69" i="1" s="1"/>
  <c r="F19" i="1"/>
  <c r="F69" i="1" s="1"/>
  <c r="E19" i="1"/>
  <c r="E69" i="1" s="1"/>
  <c r="D19" i="1"/>
  <c r="C19" i="1"/>
  <c r="B19" i="1"/>
  <c r="B17" i="1" s="1"/>
  <c r="Z18" i="1"/>
  <c r="Y18" i="1"/>
  <c r="X18" i="1"/>
  <c r="W18" i="1"/>
  <c r="V18" i="1"/>
  <c r="U18" i="1"/>
  <c r="T18" i="1"/>
  <c r="T17" i="1"/>
  <c r="Q17" i="1"/>
  <c r="O17" i="1"/>
  <c r="M17" i="1"/>
  <c r="L17" i="1"/>
  <c r="K17" i="1"/>
  <c r="H17" i="1"/>
  <c r="G17" i="1"/>
  <c r="F17" i="1"/>
  <c r="E17" i="1"/>
  <c r="C17" i="1"/>
  <c r="Z16" i="1"/>
  <c r="Y16" i="1"/>
  <c r="X16" i="1"/>
  <c r="W16" i="1"/>
  <c r="V16" i="1"/>
  <c r="U16" i="1"/>
  <c r="T16" i="1"/>
  <c r="Z15" i="1"/>
  <c r="Y15" i="1"/>
  <c r="X15" i="1"/>
  <c r="W15" i="1"/>
  <c r="V15" i="1"/>
  <c r="U15" i="1"/>
  <c r="T15" i="1"/>
  <c r="Z14" i="1"/>
  <c r="Y14" i="1"/>
  <c r="X14" i="1"/>
  <c r="W14" i="1"/>
  <c r="V14" i="1"/>
  <c r="U14" i="1"/>
  <c r="T14" i="1"/>
  <c r="Z13" i="1"/>
  <c r="Y13" i="1"/>
  <c r="X13" i="1"/>
  <c r="W13" i="1"/>
  <c r="V13" i="1"/>
  <c r="U13" i="1"/>
  <c r="T13" i="1"/>
  <c r="Z12" i="1"/>
  <c r="Y12" i="1"/>
  <c r="X12" i="1"/>
  <c r="W12" i="1"/>
  <c r="V12" i="1"/>
  <c r="U12" i="1"/>
  <c r="T12" i="1"/>
  <c r="Z11" i="1"/>
  <c r="Y11" i="1"/>
  <c r="X11" i="1"/>
  <c r="W11" i="1"/>
  <c r="V11" i="1"/>
  <c r="U11" i="1"/>
  <c r="T11" i="1"/>
  <c r="Z10" i="1"/>
  <c r="Y10" i="1"/>
  <c r="X10" i="1"/>
  <c r="W10" i="1"/>
  <c r="V10" i="1"/>
  <c r="U10" i="1"/>
  <c r="T10" i="1"/>
  <c r="Z9" i="1"/>
  <c r="Y9" i="1"/>
  <c r="X9" i="1"/>
  <c r="W9" i="1"/>
  <c r="V9" i="1"/>
  <c r="U9" i="1"/>
  <c r="T9" i="1"/>
  <c r="Z8" i="1"/>
  <c r="Y8" i="1"/>
  <c r="Y6" i="1" s="1"/>
  <c r="Y5" i="1" s="1"/>
  <c r="X8" i="1"/>
  <c r="W8" i="1"/>
  <c r="V8" i="1"/>
  <c r="U8" i="1"/>
  <c r="T8" i="1"/>
  <c r="Z7" i="1"/>
  <c r="Y7" i="1"/>
  <c r="X7" i="1"/>
  <c r="X6" i="1" s="1"/>
  <c r="X5" i="1" s="1"/>
  <c r="W7" i="1"/>
  <c r="V7" i="1"/>
  <c r="V6" i="1" s="1"/>
  <c r="V5" i="1" s="1"/>
  <c r="U7" i="1"/>
  <c r="T7" i="1"/>
  <c r="T6" i="1" s="1"/>
  <c r="T5" i="1" s="1"/>
  <c r="Z6" i="1"/>
  <c r="W6" i="1"/>
  <c r="W5" i="1" s="1"/>
  <c r="U6" i="1"/>
  <c r="U5" i="1" s="1"/>
  <c r="Q6" i="1"/>
  <c r="P6" i="1"/>
  <c r="O6" i="1"/>
  <c r="N6" i="1"/>
  <c r="M6" i="1"/>
  <c r="M5" i="1" s="1"/>
  <c r="M68" i="1" s="1"/>
  <c r="L6" i="1"/>
  <c r="K6" i="1"/>
  <c r="K5" i="1" s="1"/>
  <c r="K68" i="1" s="1"/>
  <c r="H6" i="1"/>
  <c r="G6" i="1"/>
  <c r="F6" i="1"/>
  <c r="E6" i="1"/>
  <c r="D6" i="1"/>
  <c r="C6" i="1"/>
  <c r="C5" i="1" s="1"/>
  <c r="B6" i="1"/>
  <c r="Z5" i="1"/>
  <c r="Q5" i="1"/>
  <c r="Q68" i="1" s="1"/>
  <c r="P5" i="1"/>
  <c r="O5" i="1"/>
  <c r="N5" i="1"/>
  <c r="L5" i="1"/>
  <c r="L68" i="1" s="1"/>
  <c r="H5" i="1"/>
  <c r="G5" i="1"/>
  <c r="F5" i="1"/>
  <c r="E5" i="1"/>
  <c r="D5" i="1"/>
  <c r="B5" i="1"/>
  <c r="K68" i="6" l="1"/>
  <c r="K77" i="1"/>
  <c r="T77" i="1"/>
  <c r="G66" i="4"/>
  <c r="U37" i="1"/>
  <c r="Z77" i="1"/>
  <c r="I74" i="6"/>
  <c r="C71" i="4"/>
  <c r="U74" i="1"/>
  <c r="V85" i="1"/>
  <c r="K77" i="6"/>
  <c r="C68" i="1"/>
  <c r="C77" i="1" s="1"/>
  <c r="W37" i="1"/>
  <c r="W68" i="1" s="1"/>
  <c r="M60" i="1"/>
  <c r="M76" i="1" s="1"/>
  <c r="M77" i="1" s="1"/>
  <c r="C66" i="4"/>
  <c r="I69" i="6"/>
  <c r="U69" i="1"/>
  <c r="Y70" i="1"/>
  <c r="L75" i="6"/>
  <c r="X75" i="1"/>
  <c r="D69" i="2"/>
  <c r="D78" i="2" s="1"/>
  <c r="F49" i="3"/>
  <c r="F60" i="3" s="1"/>
  <c r="F69" i="5"/>
  <c r="F17" i="5"/>
  <c r="D68" i="5"/>
  <c r="D77" i="5" s="1"/>
  <c r="L77" i="6"/>
  <c r="X85" i="1"/>
  <c r="B17" i="2"/>
  <c r="B69" i="2" s="1"/>
  <c r="B78" i="2" s="1"/>
  <c r="B70" i="2"/>
  <c r="D50" i="3"/>
  <c r="D14" i="3"/>
  <c r="D49" i="3" s="1"/>
  <c r="D60" i="3" s="1"/>
  <c r="K69" i="7"/>
  <c r="K78" i="7" s="1"/>
  <c r="E69" i="4"/>
  <c r="W72" i="1"/>
  <c r="F69" i="2"/>
  <c r="F78" i="2" s="1"/>
  <c r="I75" i="7"/>
  <c r="F68" i="5"/>
  <c r="F77" i="5" s="1"/>
  <c r="H66" i="4"/>
  <c r="B82" i="4"/>
  <c r="U17" i="1"/>
  <c r="D17" i="1"/>
  <c r="D69" i="1"/>
  <c r="P69" i="1"/>
  <c r="Y69" i="1" s="1"/>
  <c r="P17" i="1"/>
  <c r="Y19" i="1"/>
  <c r="Y17" i="1" s="1"/>
  <c r="Y68" i="1" s="1"/>
  <c r="Y77" i="1" s="1"/>
  <c r="F34" i="4"/>
  <c r="F65" i="4" s="1"/>
  <c r="F74" i="4" s="1"/>
  <c r="F68" i="1"/>
  <c r="F77" i="1" s="1"/>
  <c r="J70" i="7"/>
  <c r="H49" i="3"/>
  <c r="H60" i="3" s="1"/>
  <c r="B57" i="4"/>
  <c r="B73" i="4" s="1"/>
  <c r="B74" i="4" s="1"/>
  <c r="E68" i="5"/>
  <c r="E77" i="5" s="1"/>
  <c r="E65" i="4"/>
  <c r="E74" i="4" s="1"/>
  <c r="F67" i="4"/>
  <c r="L70" i="6"/>
  <c r="X70" i="1"/>
  <c r="D68" i="1"/>
  <c r="D77" i="1" s="1"/>
  <c r="N68" i="1"/>
  <c r="N77" i="1" s="1"/>
  <c r="G74" i="4"/>
  <c r="V37" i="1"/>
  <c r="V68" i="1" s="1"/>
  <c r="X51" i="1"/>
  <c r="X37" i="1" s="1"/>
  <c r="X68" i="1" s="1"/>
  <c r="O37" i="1"/>
  <c r="O68" i="1" s="1"/>
  <c r="O77" i="1" s="1"/>
  <c r="W77" i="1"/>
  <c r="H70" i="4"/>
  <c r="Z73" i="1"/>
  <c r="Z85" i="1"/>
  <c r="G78" i="2"/>
  <c r="I77" i="7"/>
  <c r="I78" i="7" s="1"/>
  <c r="I73" i="7"/>
  <c r="B49" i="3"/>
  <c r="B60" i="3" s="1"/>
  <c r="B78" i="7"/>
  <c r="F72" i="4"/>
  <c r="V77" i="1"/>
  <c r="P68" i="1"/>
  <c r="P77" i="1" s="1"/>
  <c r="E66" i="4"/>
  <c r="K69" i="6"/>
  <c r="L69" i="6"/>
  <c r="X69" i="1"/>
  <c r="F66" i="4"/>
  <c r="L77" i="1"/>
  <c r="X60" i="1"/>
  <c r="X76" i="1" s="1"/>
  <c r="J77" i="7"/>
  <c r="J78" i="7" s="1"/>
  <c r="C49" i="3"/>
  <c r="C60" i="3" s="1"/>
  <c r="I77" i="6"/>
  <c r="C34" i="4"/>
  <c r="C65" i="4" s="1"/>
  <c r="C74" i="4" s="1"/>
  <c r="G67" i="4"/>
  <c r="D72" i="4"/>
  <c r="I70" i="6"/>
  <c r="I72" i="6"/>
  <c r="I79" i="6"/>
  <c r="G68" i="1"/>
  <c r="G77" i="1" s="1"/>
  <c r="B69" i="1"/>
  <c r="X72" i="1"/>
  <c r="H17" i="2"/>
  <c r="H69" i="2" s="1"/>
  <c r="H78" i="2" s="1"/>
  <c r="D17" i="5"/>
  <c r="D34" i="4"/>
  <c r="D65" i="4" s="1"/>
  <c r="D74" i="4" s="1"/>
  <c r="B69" i="4"/>
  <c r="C70" i="4"/>
  <c r="D71" i="4"/>
  <c r="E72" i="4"/>
  <c r="J70" i="6"/>
  <c r="J72" i="6"/>
  <c r="J79" i="6"/>
  <c r="N69" i="1"/>
  <c r="W69" i="1" s="1"/>
  <c r="B71" i="1"/>
  <c r="Z72" i="1"/>
  <c r="U73" i="1"/>
  <c r="X74" i="1"/>
  <c r="B67" i="4"/>
  <c r="D69" i="4"/>
  <c r="E70" i="4"/>
  <c r="F71" i="4"/>
  <c r="L72" i="6"/>
  <c r="L79" i="6"/>
  <c r="B68" i="1"/>
  <c r="B77" i="1" s="1"/>
  <c r="C71" i="1"/>
  <c r="V73" i="1"/>
  <c r="Y74" i="1"/>
  <c r="T75" i="1"/>
  <c r="E70" i="2"/>
  <c r="K70" i="7" s="1"/>
  <c r="G17" i="5"/>
  <c r="G68" i="5" s="1"/>
  <c r="G77" i="5" s="1"/>
  <c r="C67" i="4"/>
  <c r="F70" i="4"/>
  <c r="I75" i="6"/>
  <c r="W73" i="1"/>
  <c r="Z74" i="1"/>
  <c r="U75" i="1"/>
  <c r="D67" i="4"/>
  <c r="G70" i="4"/>
  <c r="J75" i="6"/>
  <c r="X73" i="1"/>
  <c r="G14" i="3"/>
  <c r="G49" i="3" s="1"/>
  <c r="G60" i="3" s="1"/>
  <c r="E67" i="4"/>
  <c r="K75" i="6"/>
  <c r="T74" i="1"/>
  <c r="D66" i="4" l="1"/>
  <c r="J69" i="6"/>
  <c r="V69" i="1"/>
  <c r="X77" i="1"/>
  <c r="I71" i="6"/>
  <c r="C68" i="4"/>
  <c r="U71" i="1"/>
  <c r="T69" i="1"/>
  <c r="B66" i="4"/>
  <c r="T71" i="1"/>
  <c r="B68" i="4"/>
  <c r="U68" i="1"/>
  <c r="U77" i="1" s="1"/>
</calcChain>
</file>

<file path=xl/sharedStrings.xml><?xml version="1.0" encoding="utf-8"?>
<sst xmlns="http://schemas.openxmlformats.org/spreadsheetml/2006/main" count="952" uniqueCount="99">
  <si>
    <t>Prognóza daňových príjmov verejnej správy v metodike ESA2010 (v tis. EUR) - február 2024</t>
  </si>
  <si>
    <t>Vplyv legislatívnych zmien na prognózu daňových príjmov VS - nová legislatíva (ESA2010, v tis. EUR) - február 2024</t>
  </si>
  <si>
    <r>
      <t xml:space="preserve">Prognóza daňových príjmov verejnej správy v metodike ESA2010 (v tis. EUR) - február 2024 </t>
    </r>
    <r>
      <rPr>
        <b/>
        <sz val="12"/>
        <color indexed="49"/>
        <rFont val="Arial Narrow"/>
        <family val="2"/>
      </rPr>
      <t>(bez vplyvu novej legislatívy)</t>
    </r>
  </si>
  <si>
    <t>(bez sankcií)</t>
  </si>
  <si>
    <t>Ukazovateľ</t>
  </si>
  <si>
    <t>Skutočnosť</t>
  </si>
  <si>
    <t>Odhad</t>
  </si>
  <si>
    <t>Prognóza</t>
  </si>
  <si>
    <t>Dane z príjmov, ziskov a kapitálového majetku</t>
  </si>
  <si>
    <t>Daň z príjmov fyzických osôb *</t>
  </si>
  <si>
    <t>Daň z príjmov fyzických osôb</t>
  </si>
  <si>
    <t>DPFO zo závislej činnosti</t>
  </si>
  <si>
    <t>DPFO z podnikania</t>
  </si>
  <si>
    <t xml:space="preserve">do štátneho rozpočtu </t>
  </si>
  <si>
    <t xml:space="preserve">do obcí </t>
  </si>
  <si>
    <t xml:space="preserve">do VÚC </t>
  </si>
  <si>
    <t>Daň z príjmov právnických osôb *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</si>
  <si>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</si>
  <si>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</si>
  <si>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</si>
  <si>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</si>
  <si>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</si>
  <si>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</si>
  <si>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</si>
  <si>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</si>
  <si>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</si>
  <si>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</si>
  <si>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</si>
  <si>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</si>
  <si>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</si>
  <si>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</si>
  <si>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Dovozné clo</t>
  </si>
  <si>
    <t>Dovozná prirážka</t>
  </si>
  <si>
    <t>Podiel na vybratých finančných prostriedkoch</t>
  </si>
  <si>
    <t>Ostatné colné príjmy</t>
  </si>
  <si>
    <t>Miestne dane</t>
  </si>
  <si>
    <t>Daň z nehnuteľností</t>
  </si>
  <si>
    <t>Dane za špecifické služby</t>
  </si>
  <si>
    <t>Daň z motorových vozidiel (do r. 2014 príjmom VÚC)</t>
  </si>
  <si>
    <t>Ostatné dane **</t>
  </si>
  <si>
    <t>Ostatné dane</t>
  </si>
  <si>
    <t>Daň z emisných kvót</t>
  </si>
  <si>
    <t>Daň z motorových vozidiel (od r. 2015 príjmom ŠR)</t>
  </si>
  <si>
    <t>Osobitný odvod vybraných fin.inštitúcií</t>
  </si>
  <si>
    <t>Osobitný odvod z podnikania v regulovaných odvetviach</t>
  </si>
  <si>
    <t>Solidárny príspevok z činností v odvetviach ropy, zemného plynu, uhlia a rafinérií</t>
  </si>
  <si>
    <t>Príjem z odvodu z nadmerných príjmov - elektrárne</t>
  </si>
  <si>
    <t>Úhrada za služby verejnosti poskytované RTVS</t>
  </si>
  <si>
    <t>Daň z úhrad za dobývací priestor</t>
  </si>
  <si>
    <t>Daň z úhrad za uskladňovanie plynov alebo kvapalín</t>
  </si>
  <si>
    <t>Poplatok za uloženie odpadov (príjem EF)</t>
  </si>
  <si>
    <t>Majetkové dane (do ŠR)</t>
  </si>
  <si>
    <t>Iné dane ***</t>
  </si>
  <si>
    <t>Iné dane **</t>
  </si>
  <si>
    <t>na samostatný účet</t>
  </si>
  <si>
    <t>cestna dan - dobeh</t>
  </si>
  <si>
    <t>odvod z poistenia</t>
  </si>
  <si>
    <t>daň z poistenia</t>
  </si>
  <si>
    <t>odvod z PZP</t>
  </si>
  <si>
    <t>Fondy sociálneho a zdravotného poistenia (FSZP)</t>
  </si>
  <si>
    <t>Sociálna poisťovňa</t>
  </si>
  <si>
    <t>Ekonomicky aktívne obyvateľstvo + dlžné</t>
  </si>
  <si>
    <t xml:space="preserve"> - EAO</t>
  </si>
  <si>
    <t xml:space="preserve"> - dlžné</t>
  </si>
  <si>
    <t>Zdravotné poisťovne</t>
  </si>
  <si>
    <t>z toho: ročné zúčtovanie</t>
  </si>
  <si>
    <t>Daňové príjmy VS spolu</t>
  </si>
  <si>
    <t>Daňové príjmy ŠR</t>
  </si>
  <si>
    <t>Samostatné účty</t>
  </si>
  <si>
    <t>Štátne finančné aktíva</t>
  </si>
  <si>
    <t xml:space="preserve">Daňové príjmy obcí </t>
  </si>
  <si>
    <t>Daňové príjmy VÚC</t>
  </si>
  <si>
    <t>Daňové príjmy Rozhlasu a televízie Slovenska (RTVS)</t>
  </si>
  <si>
    <t>Environmentálny fond</t>
  </si>
  <si>
    <t>FSZP spolu</t>
  </si>
  <si>
    <t>Daňové príjmy a príjmy FSZP spolu</t>
  </si>
  <si>
    <t>Výdavky na verejnoprospešný účel</t>
  </si>
  <si>
    <t>z toho FO</t>
  </si>
  <si>
    <t>PO</t>
  </si>
  <si>
    <t>Príspevky na starobné dôchodkové sporenie - EAO</t>
  </si>
  <si>
    <t>Daňové kredity</t>
  </si>
  <si>
    <t>Zamestnanecká prémia</t>
  </si>
  <si>
    <t>Daňový bonus</t>
  </si>
  <si>
    <t>Daňový bonus na hypotéky</t>
  </si>
  <si>
    <t>* hrubý výnos DPFO a DPPO neznížený o výdavky na verejnoprospešný účel (2%)</t>
  </si>
  <si>
    <t>** Podľa štatútu Výboru je pre členov Výboru povinné prognózovať len celkový výnos Ostatných daní, rozbitie je najednotlivé podpoložky je len informatívne.</t>
  </si>
  <si>
    <t>*** Pre účely DV považujeme odvod z povinného zmluvného poistenia za daňový príjem od roku 2018 ako súčasť iných daní. Podľa aktuálnej ekonomickej klasifikácie rozpočtovej klasifikácie (EKRK) je odvod z PZP daňovým príjmom samostatného účtu kapitoly Ministerstva vnútra SR (EKRK 139003).</t>
  </si>
  <si>
    <t xml:space="preserve"> Prognóza daňových príjmov verejnej správy na hotovostnom princípe (v tis. EUR) - február 2024</t>
  </si>
  <si>
    <t>Iné dane *</t>
  </si>
  <si>
    <t>transfer úspor z DSS do SP- od vystúpených</t>
  </si>
  <si>
    <t>Príspevky na starobné dôchodkové sporenie</t>
  </si>
  <si>
    <t>Sankcie, cash = akruál (v tis.EUR) - február 2024</t>
  </si>
  <si>
    <t>Iné dane</t>
  </si>
  <si>
    <t>Sankcie uložené v daňovom konaní</t>
  </si>
  <si>
    <t>Prognóza daňových príjmov verejnej správy v metodike ESA2010 (v tis. EUR) - rozdiel oproti poslednej prognóze</t>
  </si>
  <si>
    <t>Prognóza daňových príjmov verejnej správy v metodike ESA2010 (v tis. EUR) - december 2023</t>
  </si>
  <si>
    <t>Prognóza daňových príjmov verejnej správy v metodike ESA2010 (v tis. EUR) - Schválený rozpočet VS na roky 2024 až 2026</t>
  </si>
  <si>
    <t>Porovnanie aktuálnej prognózy s rozpočtom</t>
  </si>
  <si>
    <t>Prognóza daňových príjmov verejnej správy na hotovostnom princípe (v tis. EUR) - Schválený rozpočet VS na roky 2024 až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</si>
</sst>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6" formatCode="#,##0.000"/>
    <numFmt numFmtId="167" formatCode="#,##0.0"/>
    <numFmt numFmtId="168" formatCode="0.000"/>
    <numFmt numFmtId="169" formatCode="#,##0.0000"/>
  </numFmts>
  <fonts count="4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Arial Narrow"/>
      <family val="2"/>
      <charset val="238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10"/>
      <name val="Arial Narrow"/>
      <family val="2"/>
      <charset val="238"/>
    </font>
    <font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name val="Arial Narrow"/>
      <family val="2"/>
      <charset val="238"/>
    </font>
    <font>
      <sz val="10"/>
      <color indexed="10"/>
      <name val="Arial Narrow"/>
      <family val="2"/>
    </font>
    <font>
      <sz val="8"/>
      <color indexed="10"/>
      <name val="Arial Narrow"/>
      <family val="2"/>
      <charset val="238"/>
    </font>
    <font>
      <b/>
      <sz val="10"/>
      <color indexed="10"/>
      <name val="Arial Narrow"/>
      <family val="2"/>
    </font>
    <font>
      <i/>
      <sz val="9"/>
      <name val="Arial"/>
      <family val="2"/>
      <charset val="238"/>
    </font>
    <font>
      <b/>
      <sz val="9"/>
      <color indexed="10"/>
      <name val="Arial Narrow"/>
      <family val="2"/>
    </font>
    <font>
      <sz val="9"/>
      <color indexed="10"/>
      <name val="Arial Narrow"/>
      <family val="2"/>
    </font>
    <font>
      <sz val="11"/>
      <name val="Arial Narrow"/>
      <family val="2"/>
    </font>
    <font>
      <i/>
      <sz val="9"/>
      <color indexed="23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sz val="12"/>
      <color indexed="49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</cellStyleXfs>
  <cellXfs count="369">
    <xf numFmtId="0" fontId="0" fillId="0" borderId="0" xfId="0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42" applyFont="1" applyFill="1" applyAlignment="1">
      <alignment horizontal="left" vertical="center"/>
    </xf>
    <xf numFmtId="0" fontId="24" fillId="0" borderId="0" xfId="42" applyFont="1" applyFill="1"/>
    <xf numFmtId="0" fontId="25" fillId="33" borderId="0" xfId="42" applyFont="1" applyFill="1" applyAlignment="1">
      <alignment horizontal="left" vertical="center"/>
    </xf>
    <xf numFmtId="0" fontId="26" fillId="0" borderId="0" xfId="42" applyFont="1" applyFill="1" applyAlignment="1">
      <alignment horizontal="left" vertical="center"/>
    </xf>
    <xf numFmtId="3" fontId="24" fillId="0" borderId="0" xfId="42" applyNumberFormat="1" applyFont="1" applyFill="1"/>
    <xf numFmtId="0" fontId="27" fillId="0" borderId="10" xfId="45" applyFont="1" applyFill="1" applyBorder="1" applyAlignment="1">
      <alignment horizontal="center" vertical="center"/>
    </xf>
    <xf numFmtId="0" fontId="20" fillId="0" borderId="11" xfId="45" applyFont="1" applyFill="1" applyBorder="1" applyAlignment="1">
      <alignment horizontal="center" vertical="center"/>
    </xf>
    <xf numFmtId="0" fontId="20" fillId="0" borderId="12" xfId="45" applyFont="1" applyFill="1" applyBorder="1" applyAlignment="1">
      <alignment horizontal="center" vertical="center"/>
    </xf>
    <xf numFmtId="0" fontId="20" fillId="0" borderId="15" xfId="45" applyFont="1" applyFill="1" applyBorder="1" applyAlignment="1">
      <alignment horizontal="center" vertical="center"/>
    </xf>
    <xf numFmtId="0" fontId="20" fillId="0" borderId="16" xfId="45" applyFont="1" applyFill="1" applyBorder="1" applyAlignment="1">
      <alignment horizontal="center" vertical="center"/>
    </xf>
    <xf numFmtId="0" fontId="20" fillId="0" borderId="17" xfId="45" applyFont="1" applyFill="1" applyBorder="1" applyAlignment="1">
      <alignment horizontal="center" vertical="center"/>
    </xf>
    <xf numFmtId="0" fontId="27" fillId="0" borderId="18" xfId="45" applyFont="1" applyFill="1" applyBorder="1" applyAlignment="1">
      <alignment horizontal="center" vertical="center"/>
    </xf>
    <xf numFmtId="0" fontId="20" fillId="0" borderId="19" xfId="45" applyFont="1" applyFill="1" applyBorder="1" applyAlignment="1">
      <alignment horizontal="center" vertical="center"/>
    </xf>
    <xf numFmtId="0" fontId="27" fillId="0" borderId="20" xfId="45" applyFont="1" applyFill="1" applyBorder="1" applyAlignment="1">
      <alignment horizontal="center" vertical="center"/>
    </xf>
    <xf numFmtId="0" fontId="20" fillId="0" borderId="21" xfId="45" applyFont="1" applyFill="1" applyBorder="1" applyAlignment="1">
      <alignment horizontal="center" vertical="center"/>
    </xf>
    <xf numFmtId="0" fontId="20" fillId="0" borderId="22" xfId="45" applyFont="1" applyFill="1" applyBorder="1" applyAlignment="1">
      <alignment horizontal="center" vertical="center"/>
    </xf>
    <xf numFmtId="0" fontId="20" fillId="0" borderId="23" xfId="45" applyFont="1" applyFill="1" applyBorder="1" applyAlignment="1">
      <alignment horizontal="center" vertical="center"/>
    </xf>
    <xf numFmtId="0" fontId="20" fillId="0" borderId="24" xfId="45" applyFont="1" applyFill="1" applyBorder="1" applyAlignment="1">
      <alignment horizontal="center" vertical="center"/>
    </xf>
    <xf numFmtId="0" fontId="20" fillId="0" borderId="25" xfId="45" applyFont="1" applyFill="1" applyBorder="1" applyAlignment="1">
      <alignment horizontal="center" vertical="center"/>
    </xf>
    <xf numFmtId="0" fontId="20" fillId="0" borderId="26" xfId="45" applyFont="1" applyFill="1" applyBorder="1" applyAlignment="1">
      <alignment horizontal="center" vertical="center"/>
    </xf>
    <xf numFmtId="0" fontId="20" fillId="0" borderId="27" xfId="45" applyFont="1" applyFill="1" applyBorder="1" applyAlignment="1">
      <alignment horizontal="center" vertical="center"/>
    </xf>
    <xf numFmtId="0" fontId="27" fillId="0" borderId="28" xfId="42" applyFont="1" applyFill="1" applyBorder="1" applyAlignment="1">
      <alignment vertical="center"/>
    </xf>
    <xf numFmtId="3" fontId="20" fillId="0" borderId="29" xfId="42" applyNumberFormat="1" applyFont="1" applyFill="1" applyBorder="1" applyAlignment="1">
      <alignment vertical="center"/>
    </xf>
    <xf numFmtId="3" fontId="20" fillId="0" borderId="30" xfId="42" applyNumberFormat="1" applyFont="1" applyFill="1" applyBorder="1" applyAlignment="1">
      <alignment vertical="center"/>
    </xf>
    <xf numFmtId="3" fontId="20" fillId="0" borderId="31" xfId="42" applyNumberFormat="1" applyFont="1" applyFill="1" applyBorder="1" applyAlignment="1">
      <alignment vertical="center"/>
    </xf>
    <xf numFmtId="3" fontId="20" fillId="0" borderId="32" xfId="42" applyNumberFormat="1" applyFont="1" applyFill="1" applyBorder="1" applyAlignment="1">
      <alignment vertical="center"/>
    </xf>
    <xf numFmtId="3" fontId="20" fillId="0" borderId="33" xfId="42" applyNumberFormat="1" applyFont="1" applyFill="1" applyBorder="1" applyAlignment="1">
      <alignment vertical="center"/>
    </xf>
    <xf numFmtId="3" fontId="20" fillId="0" borderId="34" xfId="42" applyNumberFormat="1" applyFont="1" applyFill="1" applyBorder="1" applyAlignment="1">
      <alignment vertical="center"/>
    </xf>
    <xf numFmtId="166" fontId="28" fillId="0" borderId="0" xfId="0" applyNumberFormat="1" applyFont="1" applyAlignment="1">
      <alignment horizontal="center" vertical="center"/>
    </xf>
    <xf numFmtId="166" fontId="22" fillId="0" borderId="0" xfId="0" applyNumberFormat="1" applyFont="1"/>
    <xf numFmtId="0" fontId="26" fillId="0" borderId="35" xfId="42" applyFont="1" applyFill="1" applyBorder="1" applyAlignment="1">
      <alignment horizontal="left" vertical="center" indent="2"/>
    </xf>
    <xf numFmtId="3" fontId="29" fillId="0" borderId="36" xfId="42" applyNumberFormat="1" applyFont="1" applyFill="1" applyBorder="1" applyAlignment="1">
      <alignment vertical="center"/>
    </xf>
    <xf numFmtId="3" fontId="29" fillId="0" borderId="37" xfId="42" applyNumberFormat="1" applyFont="1" applyFill="1" applyBorder="1" applyAlignment="1">
      <alignment vertical="center"/>
    </xf>
    <xf numFmtId="3" fontId="29" fillId="0" borderId="38" xfId="42" applyNumberFormat="1" applyFont="1" applyFill="1" applyBorder="1" applyAlignment="1">
      <alignment vertical="center"/>
    </xf>
    <xf numFmtId="3" fontId="29" fillId="0" borderId="39" xfId="42" applyNumberFormat="1" applyFont="1" applyFill="1" applyBorder="1" applyAlignment="1">
      <alignment vertical="center"/>
    </xf>
    <xf numFmtId="3" fontId="29" fillId="0" borderId="40" xfId="42" applyNumberFormat="1" applyFont="1" applyFill="1" applyBorder="1" applyAlignment="1">
      <alignment vertical="center"/>
    </xf>
    <xf numFmtId="3" fontId="29" fillId="0" borderId="41" xfId="42" applyNumberFormat="1" applyFont="1" applyFill="1" applyBorder="1" applyAlignment="1">
      <alignment vertical="center"/>
    </xf>
    <xf numFmtId="0" fontId="26" fillId="0" borderId="35" xfId="42" applyFont="1" applyFill="1" applyBorder="1" applyAlignment="1">
      <alignment horizontal="left" vertical="center" indent="4"/>
    </xf>
    <xf numFmtId="3" fontId="29" fillId="0" borderId="36" xfId="43" applyNumberFormat="1" applyFont="1" applyFill="1" applyBorder="1" applyAlignment="1">
      <alignment vertical="center"/>
    </xf>
    <xf numFmtId="3" fontId="29" fillId="0" borderId="42" xfId="43" applyNumberFormat="1" applyFont="1" applyFill="1" applyBorder="1" applyAlignment="1">
      <alignment vertical="center"/>
    </xf>
    <xf numFmtId="3" fontId="29" fillId="0" borderId="43" xfId="43" applyNumberFormat="1" applyFont="1" applyFill="1" applyBorder="1" applyAlignment="1">
      <alignment vertical="center"/>
    </xf>
    <xf numFmtId="3" fontId="29" fillId="0" borderId="40" xfId="43" applyNumberFormat="1" applyFont="1" applyFill="1" applyBorder="1" applyAlignment="1">
      <alignment vertical="center"/>
    </xf>
    <xf numFmtId="3" fontId="29" fillId="0" borderId="39" xfId="43" applyNumberFormat="1" applyFont="1" applyFill="1" applyBorder="1" applyAlignment="1">
      <alignment vertical="center"/>
    </xf>
    <xf numFmtId="3" fontId="29" fillId="0" borderId="41" xfId="43" applyNumberFormat="1" applyFont="1" applyFill="1" applyBorder="1" applyAlignment="1">
      <alignment vertical="center"/>
    </xf>
    <xf numFmtId="0" fontId="26" fillId="0" borderId="35" xfId="42" applyFont="1" applyFill="1" applyBorder="1" applyAlignment="1">
      <alignment horizontal="left" vertical="center" indent="6"/>
    </xf>
    <xf numFmtId="3" fontId="29" fillId="0" borderId="44" xfId="43" applyNumberFormat="1" applyFont="1" applyFill="1" applyBorder="1" applyAlignment="1">
      <alignment vertical="center"/>
    </xf>
    <xf numFmtId="3" fontId="29" fillId="0" borderId="45" xfId="43" applyNumberFormat="1" applyFont="1" applyFill="1" applyBorder="1" applyAlignment="1">
      <alignment vertical="center"/>
    </xf>
    <xf numFmtId="3" fontId="29" fillId="0" borderId="46" xfId="43" applyNumberFormat="1" applyFont="1" applyFill="1" applyBorder="1" applyAlignment="1">
      <alignment vertical="center"/>
    </xf>
    <xf numFmtId="3" fontId="29" fillId="0" borderId="47" xfId="42" applyNumberFormat="1" applyFont="1" applyFill="1" applyBorder="1" applyAlignment="1">
      <alignment vertical="center"/>
    </xf>
    <xf numFmtId="3" fontId="29" fillId="0" borderId="45" xfId="42" applyNumberFormat="1" applyFont="1" applyFill="1" applyBorder="1" applyAlignment="1">
      <alignment vertical="center"/>
    </xf>
    <xf numFmtId="3" fontId="29" fillId="0" borderId="46" xfId="42" applyNumberFormat="1" applyFont="1" applyFill="1" applyBorder="1" applyAlignment="1">
      <alignment vertical="center"/>
    </xf>
    <xf numFmtId="0" fontId="27" fillId="0" borderId="35" xfId="42" applyFont="1" applyFill="1" applyBorder="1" applyAlignment="1">
      <alignment vertical="center"/>
    </xf>
    <xf numFmtId="3" fontId="20" fillId="0" borderId="36" xfId="42" applyNumberFormat="1" applyFont="1" applyFill="1" applyBorder="1" applyAlignment="1">
      <alignment vertical="center"/>
    </xf>
    <xf numFmtId="3" fontId="20" fillId="0" borderId="37" xfId="42" applyNumberFormat="1" applyFont="1" applyFill="1" applyBorder="1" applyAlignment="1">
      <alignment vertical="center"/>
    </xf>
    <xf numFmtId="3" fontId="20" fillId="0" borderId="38" xfId="42" applyNumberFormat="1" applyFont="1" applyFill="1" applyBorder="1" applyAlignment="1">
      <alignment vertical="center"/>
    </xf>
    <xf numFmtId="3" fontId="20" fillId="0" borderId="39" xfId="42" applyNumberFormat="1" applyFont="1" applyFill="1" applyBorder="1" applyAlignment="1">
      <alignment vertical="center"/>
    </xf>
    <xf numFmtId="3" fontId="20" fillId="0" borderId="40" xfId="42" applyNumberFormat="1" applyFont="1" applyFill="1" applyBorder="1" applyAlignment="1">
      <alignment vertical="center"/>
    </xf>
    <xf numFmtId="3" fontId="20" fillId="0" borderId="41" xfId="42" applyNumberFormat="1" applyFont="1" applyFill="1" applyBorder="1" applyAlignment="1">
      <alignment vertical="center"/>
    </xf>
    <xf numFmtId="3" fontId="30" fillId="0" borderId="39" xfId="42" applyNumberFormat="1" applyFont="1" applyFill="1" applyBorder="1" applyAlignment="1">
      <alignment vertical="center"/>
    </xf>
    <xf numFmtId="3" fontId="30" fillId="0" borderId="40" xfId="42" applyNumberFormat="1" applyFont="1" applyFill="1" applyBorder="1" applyAlignment="1">
      <alignment vertical="center"/>
    </xf>
    <xf numFmtId="3" fontId="30" fillId="0" borderId="41" xfId="42" applyNumberFormat="1" applyFont="1" applyFill="1" applyBorder="1" applyAlignment="1">
      <alignment vertical="center"/>
    </xf>
    <xf numFmtId="3" fontId="29" fillId="0" borderId="48" xfId="43" applyNumberFormat="1" applyFont="1" applyFill="1" applyBorder="1" applyAlignment="1">
      <alignment vertical="center"/>
    </xf>
    <xf numFmtId="3" fontId="20" fillId="0" borderId="47" xfId="42" applyNumberFormat="1" applyFont="1" applyFill="1" applyBorder="1" applyAlignment="1">
      <alignment vertical="center"/>
    </xf>
    <xf numFmtId="167" fontId="24" fillId="0" borderId="0" xfId="0" applyNumberFormat="1" applyFont="1" applyAlignment="1">
      <alignment horizontal="center" vertical="center"/>
    </xf>
    <xf numFmtId="3" fontId="29" fillId="0" borderId="43" xfId="42" applyNumberFormat="1" applyFont="1" applyFill="1" applyBorder="1" applyAlignment="1">
      <alignment vertical="center"/>
    </xf>
    <xf numFmtId="0" fontId="31" fillId="0" borderId="35" xfId="42" applyFont="1" applyFill="1" applyBorder="1" applyAlignment="1">
      <alignment horizontal="left" vertical="center" indent="2"/>
    </xf>
    <xf numFmtId="3" fontId="29" fillId="0" borderId="49" xfId="42" applyNumberFormat="1" applyFont="1" applyFill="1" applyBorder="1" applyAlignment="1">
      <alignment vertical="center"/>
    </xf>
    <xf numFmtId="3" fontId="29" fillId="0" borderId="50" xfId="42" applyNumberFormat="1" applyFont="1" applyFill="1" applyBorder="1" applyAlignment="1">
      <alignment vertical="center"/>
    </xf>
    <xf numFmtId="0" fontId="31" fillId="0" borderId="35" xfId="42" applyFont="1" applyFill="1" applyBorder="1" applyAlignment="1">
      <alignment horizontal="left" vertical="center" indent="6"/>
    </xf>
    <xf numFmtId="0" fontId="26" fillId="0" borderId="51" xfId="42" applyFont="1" applyFill="1" applyBorder="1" applyAlignment="1">
      <alignment horizontal="left" vertical="center" indent="6"/>
    </xf>
    <xf numFmtId="0" fontId="26" fillId="0" borderId="28" xfId="42" applyFont="1" applyFill="1" applyBorder="1" applyAlignment="1">
      <alignment horizontal="left" vertical="center" indent="6"/>
    </xf>
    <xf numFmtId="0" fontId="26" fillId="0" borderId="51" xfId="42" applyFont="1" applyFill="1" applyBorder="1" applyAlignment="1">
      <alignment horizontal="left" vertical="center" indent="9"/>
    </xf>
    <xf numFmtId="0" fontId="26" fillId="0" borderId="52" xfId="42" applyFont="1" applyFill="1" applyBorder="1" applyAlignment="1">
      <alignment horizontal="left" vertical="center" indent="9"/>
    </xf>
    <xf numFmtId="3" fontId="29" fillId="0" borderId="21" xfId="42" applyNumberFormat="1" applyFont="1" applyFill="1" applyBorder="1" applyAlignment="1">
      <alignment vertical="center"/>
    </xf>
    <xf numFmtId="3" fontId="29" fillId="0" borderId="22" xfId="42" applyNumberFormat="1" applyFont="1" applyFill="1" applyBorder="1" applyAlignment="1">
      <alignment vertical="center"/>
    </xf>
    <xf numFmtId="3" fontId="29" fillId="0" borderId="53" xfId="42" applyNumberFormat="1" applyFont="1" applyFill="1" applyBorder="1" applyAlignment="1">
      <alignment vertical="center"/>
    </xf>
    <xf numFmtId="3" fontId="29" fillId="0" borderId="54" xfId="42" applyNumberFormat="1" applyFont="1" applyFill="1" applyBorder="1" applyAlignment="1">
      <alignment vertical="center"/>
    </xf>
    <xf numFmtId="3" fontId="29" fillId="0" borderId="55" xfId="42" applyNumberFormat="1" applyFont="1" applyFill="1" applyBorder="1" applyAlignment="1">
      <alignment vertical="center"/>
    </xf>
    <xf numFmtId="3" fontId="29" fillId="0" borderId="56" xfId="42" applyNumberFormat="1" applyFont="1" applyFill="1" applyBorder="1" applyAlignment="1">
      <alignment vertical="center"/>
    </xf>
    <xf numFmtId="3" fontId="20" fillId="0" borderId="44" xfId="42" applyNumberFormat="1" applyFont="1" applyFill="1" applyBorder="1" applyAlignment="1">
      <alignment vertical="center"/>
    </xf>
    <xf numFmtId="3" fontId="20" fillId="0" borderId="48" xfId="42" applyNumberFormat="1" applyFont="1" applyFill="1" applyBorder="1" applyAlignment="1">
      <alignment vertical="center"/>
    </xf>
    <xf numFmtId="3" fontId="20" fillId="0" borderId="57" xfId="42" applyNumberFormat="1" applyFont="1" applyFill="1" applyBorder="1" applyAlignment="1">
      <alignment vertical="center"/>
    </xf>
    <xf numFmtId="3" fontId="20" fillId="0" borderId="58" xfId="42" applyNumberFormat="1" applyFont="1" applyFill="1" applyBorder="1" applyAlignment="1">
      <alignment vertical="center"/>
    </xf>
    <xf numFmtId="3" fontId="20" fillId="0" borderId="59" xfId="42" applyNumberFormat="1" applyFont="1" applyFill="1" applyBorder="1" applyAlignment="1">
      <alignment vertical="center"/>
    </xf>
    <xf numFmtId="3" fontId="20" fillId="0" borderId="60" xfId="42" applyNumberFormat="1" applyFont="1" applyFill="1" applyBorder="1" applyAlignment="1">
      <alignment vertical="center"/>
    </xf>
    <xf numFmtId="3" fontId="20" fillId="0" borderId="11" xfId="42" applyNumberFormat="1" applyFont="1" applyFill="1" applyBorder="1" applyAlignment="1">
      <alignment vertical="center"/>
    </xf>
    <xf numFmtId="3" fontId="20" fillId="0" borderId="61" xfId="42" applyNumberFormat="1" applyFont="1" applyFill="1" applyBorder="1" applyAlignment="1">
      <alignment vertical="center"/>
    </xf>
    <xf numFmtId="3" fontId="20" fillId="0" borderId="62" xfId="42" applyNumberFormat="1" applyFont="1" applyFill="1" applyBorder="1" applyAlignment="1">
      <alignment vertical="center"/>
    </xf>
    <xf numFmtId="3" fontId="20" fillId="0" borderId="63" xfId="42" applyNumberFormat="1" applyFont="1" applyFill="1" applyBorder="1" applyAlignment="1">
      <alignment vertical="center"/>
    </xf>
    <xf numFmtId="3" fontId="20" fillId="0" borderId="64" xfId="42" applyNumberFormat="1" applyFont="1" applyFill="1" applyBorder="1" applyAlignment="1">
      <alignment vertical="center"/>
    </xf>
    <xf numFmtId="0" fontId="27" fillId="0" borderId="35" xfId="42" applyFont="1" applyFill="1" applyBorder="1" applyAlignment="1">
      <alignment horizontal="left" vertical="center" indent="2"/>
    </xf>
    <xf numFmtId="3" fontId="30" fillId="0" borderId="36" xfId="42" applyNumberFormat="1" applyFont="1" applyFill="1" applyBorder="1" applyAlignment="1">
      <alignment vertical="center"/>
    </xf>
    <xf numFmtId="3" fontId="30" fillId="0" borderId="37" xfId="42" applyNumberFormat="1" applyFont="1" applyFill="1" applyBorder="1" applyAlignment="1">
      <alignment vertical="center"/>
    </xf>
    <xf numFmtId="3" fontId="30" fillId="0" borderId="38" xfId="42" applyNumberFormat="1" applyFont="1" applyFill="1" applyBorder="1" applyAlignment="1">
      <alignment vertical="center"/>
    </xf>
    <xf numFmtId="0" fontId="26" fillId="0" borderId="65" xfId="42" applyFont="1" applyFill="1" applyBorder="1" applyAlignment="1">
      <alignment horizontal="left" vertical="center" indent="6"/>
    </xf>
    <xf numFmtId="3" fontId="30" fillId="0" borderId="47" xfId="42" applyNumberFormat="1" applyFont="1" applyFill="1" applyBorder="1" applyAlignment="1">
      <alignment vertical="center"/>
    </xf>
    <xf numFmtId="0" fontId="27" fillId="34" borderId="15" xfId="42" applyFont="1" applyFill="1" applyBorder="1" applyAlignment="1">
      <alignment horizontal="left" vertical="center"/>
    </xf>
    <xf numFmtId="3" fontId="20" fillId="34" borderId="66" xfId="42" applyNumberFormat="1" applyFont="1" applyFill="1" applyBorder="1" applyAlignment="1">
      <alignment vertical="center"/>
    </xf>
    <xf numFmtId="3" fontId="20" fillId="34" borderId="67" xfId="42" applyNumberFormat="1" applyFont="1" applyFill="1" applyBorder="1" applyAlignment="1">
      <alignment vertical="center"/>
    </xf>
    <xf numFmtId="3" fontId="20" fillId="34" borderId="17" xfId="42" applyNumberFormat="1" applyFont="1" applyFill="1" applyBorder="1" applyAlignment="1">
      <alignment vertical="center"/>
    </xf>
    <xf numFmtId="3" fontId="20" fillId="34" borderId="68" xfId="42" applyNumberFormat="1" applyFont="1" applyFill="1" applyBorder="1" applyAlignment="1">
      <alignment vertical="center"/>
    </xf>
    <xf numFmtId="3" fontId="20" fillId="34" borderId="25" xfId="42" applyNumberFormat="1" applyFont="1" applyFill="1" applyBorder="1" applyAlignment="1">
      <alignment vertical="center"/>
    </xf>
    <xf numFmtId="3" fontId="20" fillId="34" borderId="16" xfId="42" applyNumberFormat="1" applyFont="1" applyFill="1" applyBorder="1" applyAlignment="1">
      <alignment vertical="center"/>
    </xf>
    <xf numFmtId="0" fontId="26" fillId="0" borderId="28" xfId="42" applyFont="1" applyFill="1" applyBorder="1" applyAlignment="1">
      <alignment horizontal="left" vertical="center" indent="2"/>
    </xf>
    <xf numFmtId="3" fontId="29" fillId="0" borderId="44" xfId="42" applyNumberFormat="1" applyFont="1" applyFill="1" applyBorder="1" applyAlignment="1">
      <alignment vertical="center"/>
    </xf>
    <xf numFmtId="3" fontId="29" fillId="0" borderId="48" xfId="42" applyNumberFormat="1" applyFont="1" applyFill="1" applyBorder="1" applyAlignment="1">
      <alignment vertical="center"/>
    </xf>
    <xf numFmtId="3" fontId="29" fillId="0" borderId="57" xfId="42" applyNumberFormat="1" applyFont="1" applyFill="1" applyBorder="1" applyAlignment="1">
      <alignment vertical="center"/>
    </xf>
    <xf numFmtId="3" fontId="29" fillId="0" borderId="58" xfId="42" applyNumberFormat="1" applyFont="1" applyFill="1" applyBorder="1" applyAlignment="1">
      <alignment vertical="center"/>
    </xf>
    <xf numFmtId="3" fontId="29" fillId="0" borderId="59" xfId="42" applyNumberFormat="1" applyFont="1" applyFill="1" applyBorder="1" applyAlignment="1">
      <alignment vertical="center"/>
    </xf>
    <xf numFmtId="3" fontId="29" fillId="0" borderId="60" xfId="42" applyNumberFormat="1" applyFont="1" applyFill="1" applyBorder="1" applyAlignment="1">
      <alignment vertical="center"/>
    </xf>
    <xf numFmtId="0" fontId="27" fillId="0" borderId="65" xfId="42" applyFont="1" applyFill="1" applyBorder="1" applyAlignment="1">
      <alignment vertical="center" wrapText="1"/>
    </xf>
    <xf numFmtId="3" fontId="20" fillId="0" borderId="22" xfId="42" applyNumberFormat="1" applyFont="1" applyFill="1" applyBorder="1" applyAlignment="1">
      <alignment vertical="center"/>
    </xf>
    <xf numFmtId="3" fontId="20" fillId="0" borderId="53" xfId="42" applyNumberFormat="1" applyFont="1" applyFill="1" applyBorder="1" applyAlignment="1">
      <alignment vertical="center"/>
    </xf>
    <xf numFmtId="3" fontId="20" fillId="0" borderId="54" xfId="42" applyNumberFormat="1" applyFont="1" applyFill="1" applyBorder="1" applyAlignment="1">
      <alignment vertical="center"/>
    </xf>
    <xf numFmtId="3" fontId="20" fillId="0" borderId="55" xfId="42" applyNumberFormat="1" applyFont="1" applyFill="1" applyBorder="1" applyAlignment="1">
      <alignment vertical="center"/>
    </xf>
    <xf numFmtId="3" fontId="20" fillId="0" borderId="56" xfId="42" applyNumberFormat="1" applyFont="1" applyFill="1" applyBorder="1" applyAlignment="1">
      <alignment vertical="center"/>
    </xf>
    <xf numFmtId="3" fontId="20" fillId="0" borderId="21" xfId="42" applyNumberFormat="1" applyFont="1" applyFill="1" applyBorder="1" applyAlignment="1">
      <alignment vertical="center"/>
    </xf>
    <xf numFmtId="0" fontId="27" fillId="34" borderId="15" xfId="42" applyFont="1" applyFill="1" applyBorder="1" applyAlignment="1">
      <alignment horizontal="left" vertical="center" wrapText="1"/>
    </xf>
    <xf numFmtId="3" fontId="20" fillId="34" borderId="69" xfId="42" applyNumberFormat="1" applyFont="1" applyFill="1" applyBorder="1" applyAlignment="1">
      <alignment vertical="center"/>
    </xf>
    <xf numFmtId="0" fontId="22" fillId="0" borderId="0" xfId="0" applyFont="1" applyFill="1"/>
    <xf numFmtId="0" fontId="27" fillId="0" borderId="0" xfId="42" applyFont="1" applyFill="1" applyBorder="1" applyAlignment="1">
      <alignment horizontal="left" vertical="center" wrapText="1"/>
    </xf>
    <xf numFmtId="166" fontId="40" fillId="0" borderId="0" xfId="42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3" fontId="20" fillId="0" borderId="0" xfId="42" applyNumberFormat="1" applyFont="1" applyFill="1" applyBorder="1" applyAlignment="1">
      <alignment vertical="center"/>
    </xf>
    <xf numFmtId="166" fontId="20" fillId="0" borderId="0" xfId="42" applyNumberFormat="1" applyFont="1" applyFill="1" applyBorder="1" applyAlignment="1">
      <alignment vertical="center"/>
    </xf>
    <xf numFmtId="0" fontId="27" fillId="34" borderId="10" xfId="45" applyFont="1" applyFill="1" applyBorder="1" applyAlignment="1">
      <alignment horizontal="left" vertical="center"/>
    </xf>
    <xf numFmtId="3" fontId="21" fillId="34" borderId="70" xfId="45" applyNumberFormat="1" applyFont="1" applyFill="1" applyBorder="1" applyAlignment="1">
      <alignment vertical="center"/>
    </xf>
    <xf numFmtId="3" fontId="21" fillId="34" borderId="30" xfId="45" applyNumberFormat="1" applyFont="1" applyFill="1" applyBorder="1" applyAlignment="1">
      <alignment vertical="center"/>
    </xf>
    <xf numFmtId="3" fontId="21" fillId="34" borderId="31" xfId="45" applyNumberFormat="1" applyFont="1" applyFill="1" applyBorder="1" applyAlignment="1">
      <alignment vertical="center"/>
    </xf>
    <xf numFmtId="3" fontId="21" fillId="34" borderId="32" xfId="45" applyNumberFormat="1" applyFont="1" applyFill="1" applyBorder="1" applyAlignment="1">
      <alignment vertical="center"/>
    </xf>
    <xf numFmtId="3" fontId="21" fillId="34" borderId="33" xfId="45" applyNumberFormat="1" applyFont="1" applyFill="1" applyBorder="1" applyAlignment="1">
      <alignment vertical="center"/>
    </xf>
    <xf numFmtId="3" fontId="21" fillId="34" borderId="34" xfId="45" applyNumberFormat="1" applyFont="1" applyFill="1" applyBorder="1" applyAlignment="1">
      <alignment vertical="center"/>
    </xf>
    <xf numFmtId="0" fontId="27" fillId="34" borderId="13" xfId="45" applyFont="1" applyFill="1" applyBorder="1" applyAlignment="1">
      <alignment horizontal="left" vertical="center"/>
    </xf>
    <xf numFmtId="3" fontId="21" fillId="34" borderId="71" xfId="45" applyNumberFormat="1" applyFont="1" applyFill="1" applyBorder="1" applyAlignment="1">
      <alignment vertical="center"/>
    </xf>
    <xf numFmtId="3" fontId="21" fillId="34" borderId="17" xfId="45" applyNumberFormat="1" applyFont="1" applyFill="1" applyBorder="1" applyAlignment="1">
      <alignment vertical="center"/>
    </xf>
    <xf numFmtId="3" fontId="21" fillId="34" borderId="68" xfId="45" applyNumberFormat="1" applyFont="1" applyFill="1" applyBorder="1" applyAlignment="1">
      <alignment vertical="center"/>
    </xf>
    <xf numFmtId="3" fontId="21" fillId="34" borderId="25" xfId="45" applyNumberFormat="1" applyFont="1" applyFill="1" applyBorder="1" applyAlignment="1">
      <alignment vertical="center"/>
    </xf>
    <xf numFmtId="3" fontId="21" fillId="34" borderId="16" xfId="45" applyNumberFormat="1" applyFont="1" applyFill="1" applyBorder="1" applyAlignment="1">
      <alignment vertical="center"/>
    </xf>
    <xf numFmtId="0" fontId="26" fillId="0" borderId="10" xfId="45" applyFont="1" applyFill="1" applyBorder="1" applyAlignment="1">
      <alignment horizontal="left" vertical="center" indent="3"/>
    </xf>
    <xf numFmtId="3" fontId="30" fillId="0" borderId="72" xfId="45" applyNumberFormat="1" applyFont="1" applyFill="1" applyBorder="1" applyAlignment="1">
      <alignment vertical="center"/>
    </xf>
    <xf numFmtId="3" fontId="30" fillId="0" borderId="12" xfId="45" applyNumberFormat="1" applyFont="1" applyFill="1" applyBorder="1" applyAlignment="1">
      <alignment vertical="center"/>
    </xf>
    <xf numFmtId="3" fontId="30" fillId="0" borderId="61" xfId="45" applyNumberFormat="1" applyFont="1" applyFill="1" applyBorder="1" applyAlignment="1">
      <alignment vertical="center"/>
    </xf>
    <xf numFmtId="3" fontId="30" fillId="0" borderId="62" xfId="45" applyNumberFormat="1" applyFont="1" applyFill="1" applyBorder="1" applyAlignment="1">
      <alignment vertical="center"/>
    </xf>
    <xf numFmtId="3" fontId="30" fillId="0" borderId="63" xfId="45" applyNumberFormat="1" applyFont="1" applyFill="1" applyBorder="1" applyAlignment="1">
      <alignment vertical="center"/>
    </xf>
    <xf numFmtId="3" fontId="30" fillId="0" borderId="64" xfId="45" applyNumberFormat="1" applyFont="1" applyFill="1" applyBorder="1" applyAlignment="1">
      <alignment vertical="center"/>
    </xf>
    <xf numFmtId="0" fontId="26" fillId="0" borderId="73" xfId="45" applyFont="1" applyFill="1" applyBorder="1" applyAlignment="1">
      <alignment horizontal="left" vertical="center" indent="3"/>
    </xf>
    <xf numFmtId="3" fontId="29" fillId="0" borderId="58" xfId="43" applyNumberFormat="1" applyFont="1" applyFill="1" applyBorder="1" applyAlignment="1">
      <alignment vertical="center"/>
    </xf>
    <xf numFmtId="3" fontId="29" fillId="0" borderId="59" xfId="43" applyNumberFormat="1" applyFont="1" applyFill="1" applyBorder="1" applyAlignment="1">
      <alignment vertical="center"/>
    </xf>
    <xf numFmtId="3" fontId="29" fillId="0" borderId="60" xfId="43" applyNumberFormat="1" applyFont="1" applyFill="1" applyBorder="1" applyAlignment="1">
      <alignment vertical="center"/>
    </xf>
    <xf numFmtId="0" fontId="26" fillId="0" borderId="52" xfId="45" applyFont="1" applyFill="1" applyBorder="1" applyAlignment="1">
      <alignment horizontal="left" vertical="center" indent="6"/>
    </xf>
    <xf numFmtId="3" fontId="30" fillId="0" borderId="74" xfId="0" applyNumberFormat="1" applyFont="1" applyFill="1" applyBorder="1" applyAlignment="1">
      <alignment horizontal="right" vertical="center"/>
    </xf>
    <xf numFmtId="3" fontId="30" fillId="0" borderId="22" xfId="0" applyNumberFormat="1" applyFont="1" applyFill="1" applyBorder="1" applyAlignment="1">
      <alignment horizontal="right" vertical="center"/>
    </xf>
    <xf numFmtId="3" fontId="30" fillId="0" borderId="53" xfId="0" applyNumberFormat="1" applyFont="1" applyFill="1" applyBorder="1" applyAlignment="1">
      <alignment horizontal="right" vertical="center"/>
    </xf>
    <xf numFmtId="3" fontId="30" fillId="0" borderId="54" xfId="0" applyNumberFormat="1" applyFont="1" applyFill="1" applyBorder="1" applyAlignment="1">
      <alignment horizontal="right" vertical="center"/>
    </xf>
    <xf numFmtId="3" fontId="30" fillId="0" borderId="55" xfId="0" applyNumberFormat="1" applyFont="1" applyFill="1" applyBorder="1" applyAlignment="1">
      <alignment horizontal="right" vertical="center"/>
    </xf>
    <xf numFmtId="3" fontId="30" fillId="0" borderId="56" xfId="0" applyNumberFormat="1" applyFont="1" applyFill="1" applyBorder="1" applyAlignment="1">
      <alignment horizontal="right" vertical="center"/>
    </xf>
    <xf numFmtId="3" fontId="29" fillId="0" borderId="22" xfId="43" applyNumberFormat="1" applyFont="1" applyFill="1" applyBorder="1" applyAlignment="1">
      <alignment vertical="center"/>
    </xf>
    <xf numFmtId="3" fontId="29" fillId="0" borderId="21" xfId="43" applyNumberFormat="1" applyFont="1" applyFill="1" applyBorder="1" applyAlignment="1">
      <alignment vertical="center"/>
    </xf>
    <xf numFmtId="3" fontId="29" fillId="0" borderId="54" xfId="43" applyNumberFormat="1" applyFont="1" applyFill="1" applyBorder="1" applyAlignment="1">
      <alignment vertical="center"/>
    </xf>
    <xf numFmtId="3" fontId="29" fillId="0" borderId="55" xfId="43" applyNumberFormat="1" applyFont="1" applyFill="1" applyBorder="1" applyAlignment="1">
      <alignment vertical="center"/>
    </xf>
    <xf numFmtId="3" fontId="29" fillId="0" borderId="56" xfId="43" applyNumberFormat="1" applyFont="1" applyFill="1" applyBorder="1" applyAlignment="1">
      <alignment vertical="center"/>
    </xf>
    <xf numFmtId="0" fontId="32" fillId="0" borderId="0" xfId="45" applyFont="1" applyFill="1"/>
    <xf numFmtId="166" fontId="24" fillId="0" borderId="17" xfId="45" applyNumberFormat="1" applyFont="1" applyFill="1" applyBorder="1"/>
    <xf numFmtId="0" fontId="33" fillId="0" borderId="0" xfId="45" applyFont="1" applyFill="1"/>
    <xf numFmtId="3" fontId="30" fillId="0" borderId="0" xfId="0" applyNumberFormat="1" applyFont="1"/>
    <xf numFmtId="3" fontId="0" fillId="0" borderId="0" xfId="0" applyNumberFormat="1" applyFont="1"/>
    <xf numFmtId="0" fontId="22" fillId="33" borderId="0" xfId="0" applyFont="1" applyFill="1"/>
    <xf numFmtId="3" fontId="20" fillId="34" borderId="66" xfId="45" applyNumberFormat="1" applyFont="1" applyFill="1" applyBorder="1" applyAlignment="1">
      <alignment vertical="center"/>
    </xf>
    <xf numFmtId="3" fontId="20" fillId="34" borderId="67" xfId="45" applyNumberFormat="1" applyFont="1" applyFill="1" applyBorder="1" applyAlignment="1">
      <alignment vertical="center"/>
    </xf>
    <xf numFmtId="3" fontId="20" fillId="34" borderId="71" xfId="45" applyNumberFormat="1" applyFont="1" applyFill="1" applyBorder="1" applyAlignment="1">
      <alignment vertical="center"/>
    </xf>
    <xf numFmtId="3" fontId="20" fillId="34" borderId="17" xfId="45" applyNumberFormat="1" applyFont="1" applyFill="1" applyBorder="1" applyAlignment="1">
      <alignment vertical="center"/>
    </xf>
    <xf numFmtId="3" fontId="20" fillId="34" borderId="68" xfId="45" applyNumberFormat="1" applyFont="1" applyFill="1" applyBorder="1" applyAlignment="1">
      <alignment vertical="center"/>
    </xf>
    <xf numFmtId="3" fontId="20" fillId="34" borderId="25" xfId="45" applyNumberFormat="1" applyFont="1" applyFill="1" applyBorder="1" applyAlignment="1">
      <alignment vertical="center"/>
    </xf>
    <xf numFmtId="3" fontId="20" fillId="34" borderId="16" xfId="45" applyNumberFormat="1" applyFont="1" applyFill="1" applyBorder="1" applyAlignment="1">
      <alignment vertical="center"/>
    </xf>
    <xf numFmtId="166" fontId="23" fillId="0" borderId="0" xfId="0" applyNumberFormat="1" applyFont="1"/>
    <xf numFmtId="3" fontId="24" fillId="0" borderId="0" xfId="0" applyNumberFormat="1" applyFont="1"/>
    <xf numFmtId="3" fontId="22" fillId="0" borderId="0" xfId="0" applyNumberFormat="1" applyFont="1"/>
    <xf numFmtId="0" fontId="34" fillId="35" borderId="75" xfId="43" applyFont="1" applyFill="1" applyBorder="1" applyAlignment="1">
      <alignment horizontal="left" vertical="center" indent="6"/>
    </xf>
    <xf numFmtId="3" fontId="21" fillId="35" borderId="19" xfId="43" applyNumberFormat="1" applyFont="1" applyFill="1" applyBorder="1" applyAlignment="1">
      <alignment vertical="center"/>
    </xf>
    <xf numFmtId="3" fontId="21" fillId="35" borderId="12" xfId="43" applyNumberFormat="1" applyFont="1" applyFill="1" applyBorder="1" applyAlignment="1">
      <alignment vertical="center"/>
    </xf>
    <xf numFmtId="3" fontId="21" fillId="35" borderId="61" xfId="43" applyNumberFormat="1" applyFont="1" applyFill="1" applyBorder="1" applyAlignment="1">
      <alignment vertical="center"/>
    </xf>
    <xf numFmtId="3" fontId="21" fillId="35" borderId="63" xfId="43" applyNumberFormat="1" applyFont="1" applyFill="1" applyBorder="1" applyAlignment="1">
      <alignment vertical="center"/>
    </xf>
    <xf numFmtId="3" fontId="21" fillId="35" borderId="62" xfId="43" applyNumberFormat="1" applyFont="1" applyFill="1" applyBorder="1" applyAlignment="1">
      <alignment vertical="center"/>
    </xf>
    <xf numFmtId="3" fontId="21" fillId="35" borderId="64" xfId="43" applyNumberFormat="1" applyFont="1" applyFill="1" applyBorder="1" applyAlignment="1">
      <alignment vertical="center"/>
    </xf>
    <xf numFmtId="0" fontId="31" fillId="0" borderId="51" xfId="42" applyFont="1" applyFill="1" applyBorder="1" applyAlignment="1">
      <alignment horizontal="left" vertical="center" indent="2"/>
    </xf>
    <xf numFmtId="3" fontId="30" fillId="0" borderId="35" xfId="43" applyNumberFormat="1" applyFont="1" applyFill="1" applyBorder="1"/>
    <xf numFmtId="3" fontId="30" fillId="0" borderId="37" xfId="43" applyNumberFormat="1" applyFont="1" applyFill="1" applyBorder="1"/>
    <xf numFmtId="3" fontId="30" fillId="0" borderId="38" xfId="43" applyNumberFormat="1" applyFont="1" applyFill="1" applyBorder="1"/>
    <xf numFmtId="3" fontId="30" fillId="0" borderId="40" xfId="43" applyNumberFormat="1" applyFont="1" applyFill="1" applyBorder="1"/>
    <xf numFmtId="3" fontId="30" fillId="0" borderId="39" xfId="43" applyNumberFormat="1" applyFont="1" applyFill="1" applyBorder="1"/>
    <xf numFmtId="3" fontId="30" fillId="0" borderId="41" xfId="43" applyNumberFormat="1" applyFont="1" applyFill="1" applyBorder="1"/>
    <xf numFmtId="0" fontId="31" fillId="0" borderId="51" xfId="42" applyFont="1" applyFill="1" applyBorder="1" applyAlignment="1">
      <alignment horizontal="left" vertical="center" indent="4"/>
    </xf>
    <xf numFmtId="3" fontId="30" fillId="0" borderId="36" xfId="43" applyNumberFormat="1" applyFont="1" applyFill="1" applyBorder="1" applyAlignment="1">
      <alignment vertical="center"/>
    </xf>
    <xf numFmtId="3" fontId="30" fillId="0" borderId="37" xfId="43" applyNumberFormat="1" applyFont="1" applyFill="1" applyBorder="1" applyAlignment="1">
      <alignment vertical="center"/>
    </xf>
    <xf numFmtId="3" fontId="30" fillId="0" borderId="43" xfId="43" applyNumberFormat="1" applyFont="1" applyFill="1" applyBorder="1" applyAlignment="1">
      <alignment vertical="center"/>
    </xf>
    <xf numFmtId="3" fontId="30" fillId="0" borderId="40" xfId="43" applyNumberFormat="1" applyFont="1" applyFill="1" applyBorder="1" applyAlignment="1">
      <alignment vertical="center"/>
    </xf>
    <xf numFmtId="3" fontId="30" fillId="0" borderId="41" xfId="43" applyNumberFormat="1" applyFont="1" applyFill="1" applyBorder="1" applyAlignment="1">
      <alignment vertical="center"/>
    </xf>
    <xf numFmtId="0" fontId="31" fillId="0" borderId="76" xfId="42" applyFont="1" applyFill="1" applyBorder="1" applyAlignment="1">
      <alignment horizontal="left" vertical="center" indent="2"/>
    </xf>
    <xf numFmtId="3" fontId="30" fillId="0" borderId="44" xfId="43" applyNumberFormat="1" applyFont="1" applyFill="1" applyBorder="1" applyAlignment="1">
      <alignment vertical="center"/>
    </xf>
    <xf numFmtId="3" fontId="30" fillId="0" borderId="48" xfId="43" applyNumberFormat="1" applyFont="1" applyFill="1" applyBorder="1" applyAlignment="1">
      <alignment vertical="center"/>
    </xf>
    <xf numFmtId="3" fontId="30" fillId="0" borderId="77" xfId="43" applyNumberFormat="1" applyFont="1" applyFill="1" applyBorder="1" applyAlignment="1">
      <alignment vertical="center"/>
    </xf>
    <xf numFmtId="3" fontId="30" fillId="0" borderId="58" xfId="42" applyNumberFormat="1" applyFont="1" applyFill="1" applyBorder="1" applyAlignment="1">
      <alignment vertical="center"/>
    </xf>
    <xf numFmtId="3" fontId="30" fillId="0" borderId="59" xfId="42" applyNumberFormat="1" applyFont="1" applyFill="1" applyBorder="1" applyAlignment="1">
      <alignment vertical="center"/>
    </xf>
    <xf numFmtId="3" fontId="30" fillId="0" borderId="60" xfId="42" applyNumberFormat="1" applyFont="1" applyFill="1" applyBorder="1" applyAlignment="1">
      <alignment vertical="center"/>
    </xf>
    <xf numFmtId="3" fontId="30" fillId="0" borderId="59" xfId="43" applyNumberFormat="1" applyFont="1" applyFill="1" applyBorder="1" applyAlignment="1">
      <alignment vertical="center"/>
    </xf>
    <xf numFmtId="0" fontId="31" fillId="0" borderId="52" xfId="42" applyFont="1" applyFill="1" applyBorder="1" applyAlignment="1">
      <alignment horizontal="left" vertical="center" indent="4"/>
    </xf>
    <xf numFmtId="3" fontId="30" fillId="0" borderId="74" xfId="43" applyNumberFormat="1" applyFont="1" applyFill="1" applyBorder="1" applyAlignment="1">
      <alignment vertical="center"/>
    </xf>
    <xf numFmtId="3" fontId="30" fillId="0" borderId="22" xfId="43" applyNumberFormat="1" applyFont="1" applyFill="1" applyBorder="1" applyAlignment="1">
      <alignment vertical="center"/>
    </xf>
    <xf numFmtId="3" fontId="30" fillId="0" borderId="55" xfId="43" applyNumberFormat="1" applyFont="1" applyFill="1" applyBorder="1" applyAlignment="1">
      <alignment vertical="center"/>
    </xf>
    <xf numFmtId="3" fontId="30" fillId="0" borderId="56" xfId="43" applyNumberFormat="1" applyFont="1" applyFill="1" applyBorder="1" applyAlignment="1">
      <alignment vertical="center"/>
    </xf>
    <xf numFmtId="0" fontId="35" fillId="0" borderId="0" xfId="0" applyFont="1" applyFill="1"/>
    <xf numFmtId="0" fontId="35" fillId="0" borderId="0" xfId="42" applyFont="1" applyFill="1" applyBorder="1" applyAlignment="1">
      <alignment horizontal="left" wrapText="1"/>
    </xf>
    <xf numFmtId="0" fontId="35" fillId="0" borderId="0" xfId="42" applyFont="1" applyFill="1" applyBorder="1" applyAlignment="1">
      <alignment horizontal="left" wrapText="1"/>
    </xf>
    <xf numFmtId="166" fontId="43" fillId="0" borderId="0" xfId="0" applyNumberFormat="1" applyFont="1"/>
    <xf numFmtId="0" fontId="21" fillId="0" borderId="19" xfId="45" applyFont="1" applyFill="1" applyBorder="1" applyAlignment="1">
      <alignment horizontal="center" vertical="center"/>
    </xf>
    <xf numFmtId="0" fontId="21" fillId="0" borderId="12" xfId="45" applyFont="1" applyFill="1" applyBorder="1" applyAlignment="1">
      <alignment horizontal="center" vertical="center"/>
    </xf>
    <xf numFmtId="0" fontId="21" fillId="0" borderId="15" xfId="45" applyFont="1" applyFill="1" applyBorder="1" applyAlignment="1">
      <alignment horizontal="center" vertical="center"/>
    </xf>
    <xf numFmtId="0" fontId="21" fillId="0" borderId="16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1" fillId="0" borderId="78" xfId="45" applyFont="1" applyFill="1" applyBorder="1" applyAlignment="1">
      <alignment horizontal="center" vertical="center"/>
    </xf>
    <xf numFmtId="0" fontId="21" fillId="0" borderId="22" xfId="45" applyFont="1" applyFill="1" applyBorder="1" applyAlignment="1">
      <alignment horizontal="center" vertical="center"/>
    </xf>
    <xf numFmtId="0" fontId="21" fillId="0" borderId="20" xfId="45" applyFont="1" applyFill="1" applyBorder="1" applyAlignment="1">
      <alignment horizontal="center" vertical="center"/>
    </xf>
    <xf numFmtId="0" fontId="21" fillId="0" borderId="24" xfId="45" applyFont="1" applyFill="1" applyBorder="1" applyAlignment="1">
      <alignment horizontal="center" vertical="center"/>
    </xf>
    <xf numFmtId="0" fontId="21" fillId="0" borderId="25" xfId="45" applyFont="1" applyFill="1" applyBorder="1" applyAlignment="1">
      <alignment horizontal="center" vertical="center"/>
    </xf>
    <xf numFmtId="0" fontId="21" fillId="0" borderId="26" xfId="45" applyFont="1" applyFill="1" applyBorder="1" applyAlignment="1">
      <alignment horizontal="center" vertical="center"/>
    </xf>
    <xf numFmtId="3" fontId="20" fillId="0" borderId="28" xfId="42" applyNumberFormat="1" applyFont="1" applyFill="1" applyBorder="1" applyAlignment="1">
      <alignment vertical="center"/>
    </xf>
    <xf numFmtId="4" fontId="22" fillId="0" borderId="0" xfId="0" applyNumberFormat="1" applyFont="1"/>
    <xf numFmtId="3" fontId="29" fillId="0" borderId="35" xfId="42" applyNumberFormat="1" applyFont="1" applyFill="1" applyBorder="1" applyAlignment="1">
      <alignment vertical="center"/>
    </xf>
    <xf numFmtId="3" fontId="29" fillId="0" borderId="35" xfId="44" applyNumberFormat="1" applyFont="1" applyFill="1" applyBorder="1" applyAlignment="1">
      <alignment vertical="center"/>
    </xf>
    <xf numFmtId="3" fontId="29" fillId="0" borderId="37" xfId="44" applyNumberFormat="1" applyFont="1" applyFill="1" applyBorder="1" applyAlignment="1">
      <alignment vertical="center"/>
    </xf>
    <xf numFmtId="3" fontId="29" fillId="0" borderId="39" xfId="44" applyNumberFormat="1" applyFont="1" applyFill="1" applyBorder="1" applyAlignment="1">
      <alignment vertical="center"/>
    </xf>
    <xf numFmtId="3" fontId="29" fillId="0" borderId="40" xfId="44" applyNumberFormat="1" applyFont="1" applyFill="1" applyBorder="1" applyAlignment="1">
      <alignment vertical="center"/>
    </xf>
    <xf numFmtId="3" fontId="29" fillId="0" borderId="41" xfId="44" applyNumberFormat="1" applyFont="1" applyFill="1" applyBorder="1" applyAlignment="1">
      <alignment vertical="center"/>
    </xf>
    <xf numFmtId="3" fontId="29" fillId="0" borderId="36" xfId="44" applyNumberFormat="1" applyFont="1" applyFill="1" applyBorder="1" applyAlignment="1">
      <alignment vertical="center"/>
    </xf>
    <xf numFmtId="169" fontId="22" fillId="0" borderId="0" xfId="0" applyNumberFormat="1" applyFont="1"/>
    <xf numFmtId="3" fontId="20" fillId="0" borderId="35" xfId="42" applyNumberFormat="1" applyFont="1" applyFill="1" applyBorder="1" applyAlignment="1">
      <alignment vertical="center"/>
    </xf>
    <xf numFmtId="3" fontId="29" fillId="0" borderId="65" xfId="42" applyNumberFormat="1" applyFont="1" applyFill="1" applyBorder="1" applyAlignment="1">
      <alignment vertical="center"/>
    </xf>
    <xf numFmtId="0" fontId="31" fillId="0" borderId="36" xfId="42" applyFont="1" applyFill="1" applyBorder="1" applyAlignment="1">
      <alignment horizontal="left" vertical="center" indent="2"/>
    </xf>
    <xf numFmtId="3" fontId="29" fillId="0" borderId="42" xfId="42" applyNumberFormat="1" applyFont="1" applyFill="1" applyBorder="1" applyAlignment="1">
      <alignment vertical="center"/>
    </xf>
    <xf numFmtId="3" fontId="20" fillId="34" borderId="15" xfId="42" applyNumberFormat="1" applyFont="1" applyFill="1" applyBorder="1" applyAlignment="1">
      <alignment vertical="center"/>
    </xf>
    <xf numFmtId="3" fontId="29" fillId="0" borderId="28" xfId="42" applyNumberFormat="1" applyFont="1" applyFill="1" applyBorder="1" applyAlignment="1">
      <alignment vertical="center"/>
    </xf>
    <xf numFmtId="3" fontId="20" fillId="0" borderId="65" xfId="42" applyNumberFormat="1" applyFont="1" applyFill="1" applyBorder="1" applyAlignment="1">
      <alignment vertical="center"/>
    </xf>
    <xf numFmtId="3" fontId="20" fillId="0" borderId="78" xfId="42" applyNumberFormat="1" applyFont="1" applyFill="1" applyBorder="1" applyAlignment="1">
      <alignment vertical="center"/>
    </xf>
    <xf numFmtId="3" fontId="20" fillId="34" borderId="20" xfId="42" applyNumberFormat="1" applyFont="1" applyFill="1" applyBorder="1" applyAlignment="1">
      <alignment vertical="center"/>
    </xf>
    <xf numFmtId="3" fontId="20" fillId="34" borderId="24" xfId="42" applyNumberFormat="1" applyFont="1" applyFill="1" applyBorder="1" applyAlignment="1">
      <alignment vertical="center"/>
    </xf>
    <xf numFmtId="3" fontId="20" fillId="34" borderId="27" xfId="42" applyNumberFormat="1" applyFont="1" applyFill="1" applyBorder="1" applyAlignment="1">
      <alignment vertical="center"/>
    </xf>
    <xf numFmtId="3" fontId="20" fillId="34" borderId="26" xfId="42" applyNumberFormat="1" applyFont="1" applyFill="1" applyBorder="1" applyAlignment="1">
      <alignment vertical="center"/>
    </xf>
    <xf numFmtId="3" fontId="41" fillId="0" borderId="0" xfId="45" applyNumberFormat="1" applyFont="1" applyFill="1"/>
    <xf numFmtId="3" fontId="29" fillId="0" borderId="0" xfId="45" applyNumberFormat="1" applyFont="1" applyFill="1"/>
    <xf numFmtId="0" fontId="34" fillId="34" borderId="15" xfId="42" applyFont="1" applyFill="1" applyBorder="1"/>
    <xf numFmtId="0" fontId="31" fillId="0" borderId="0" xfId="42" applyFont="1" applyFill="1" applyBorder="1"/>
    <xf numFmtId="3" fontId="24" fillId="0" borderId="0" xfId="42" applyNumberFormat="1" applyFont="1" applyFill="1" applyBorder="1"/>
    <xf numFmtId="0" fontId="35" fillId="0" borderId="0" xfId="42" applyFont="1" applyFill="1" applyBorder="1" applyAlignment="1"/>
    <xf numFmtId="4" fontId="35" fillId="0" borderId="0" xfId="42" applyNumberFormat="1" applyFont="1" applyFill="1" applyBorder="1" applyAlignment="1"/>
    <xf numFmtId="169" fontId="35" fillId="0" borderId="0" xfId="42" applyNumberFormat="1" applyFont="1" applyFill="1" applyBorder="1" applyAlignment="1"/>
    <xf numFmtId="0" fontId="32" fillId="0" borderId="0" xfId="42" applyFont="1" applyFill="1"/>
    <xf numFmtId="0" fontId="36" fillId="0" borderId="0" xfId="42" applyFont="1" applyFill="1" applyAlignment="1">
      <alignment horizontal="left" vertical="center"/>
    </xf>
    <xf numFmtId="0" fontId="20" fillId="0" borderId="61" xfId="45" applyFont="1" applyFill="1" applyBorder="1" applyAlignment="1">
      <alignment horizontal="center" vertical="center"/>
    </xf>
    <xf numFmtId="0" fontId="27" fillId="0" borderId="79" xfId="45" applyFont="1" applyFill="1" applyBorder="1" applyAlignment="1">
      <alignment horizontal="center" vertical="center"/>
    </xf>
    <xf numFmtId="1" fontId="20" fillId="0" borderId="54" xfId="45" applyNumberFormat="1" applyFont="1" applyFill="1" applyBorder="1" applyAlignment="1">
      <alignment horizontal="center" vertical="center"/>
    </xf>
    <xf numFmtId="1" fontId="20" fillId="0" borderId="22" xfId="45" applyNumberFormat="1" applyFont="1" applyFill="1" applyBorder="1" applyAlignment="1">
      <alignment horizontal="center" vertical="center"/>
    </xf>
    <xf numFmtId="1" fontId="20" fillId="0" borderId="80" xfId="45" applyNumberFormat="1" applyFont="1" applyFill="1" applyBorder="1" applyAlignment="1">
      <alignment horizontal="center" vertical="center"/>
    </xf>
    <xf numFmtId="1" fontId="20" fillId="0" borderId="24" xfId="45" applyNumberFormat="1" applyFont="1" applyFill="1" applyBorder="1" applyAlignment="1">
      <alignment horizontal="center" vertical="center"/>
    </xf>
    <xf numFmtId="1" fontId="20" fillId="0" borderId="25" xfId="45" applyNumberFormat="1" applyFont="1" applyFill="1" applyBorder="1" applyAlignment="1">
      <alignment horizontal="center" vertical="center"/>
    </xf>
    <xf numFmtId="1" fontId="20" fillId="0" borderId="26" xfId="45" applyNumberFormat="1" applyFont="1" applyFill="1" applyBorder="1" applyAlignment="1">
      <alignment horizontal="center" vertical="center"/>
    </xf>
    <xf numFmtId="3" fontId="20" fillId="0" borderId="19" xfId="42" applyNumberFormat="1" applyFont="1" applyFill="1" applyBorder="1" applyAlignment="1">
      <alignment vertical="center"/>
    </xf>
    <xf numFmtId="0" fontId="27" fillId="0" borderId="14" xfId="42" applyFont="1" applyFill="1" applyBorder="1" applyAlignment="1">
      <alignment horizontal="left" vertical="center"/>
    </xf>
    <xf numFmtId="3" fontId="20" fillId="0" borderId="42" xfId="42" applyNumberFormat="1" applyFont="1" applyFill="1" applyBorder="1" applyAlignment="1">
      <alignment vertical="center"/>
    </xf>
    <xf numFmtId="3" fontId="20" fillId="0" borderId="46" xfId="42" applyNumberFormat="1" applyFont="1" applyFill="1" applyBorder="1" applyAlignment="1">
      <alignment vertical="center"/>
    </xf>
    <xf numFmtId="3" fontId="20" fillId="0" borderId="49" xfId="42" applyNumberFormat="1" applyFont="1" applyFill="1" applyBorder="1" applyAlignment="1">
      <alignment vertical="center"/>
    </xf>
    <xf numFmtId="3" fontId="20" fillId="0" borderId="50" xfId="42" applyNumberFormat="1" applyFont="1" applyFill="1" applyBorder="1" applyAlignment="1">
      <alignment vertical="center"/>
    </xf>
    <xf numFmtId="3" fontId="29" fillId="0" borderId="78" xfId="42" applyNumberFormat="1" applyFont="1" applyFill="1" applyBorder="1" applyAlignment="1">
      <alignment vertical="center"/>
    </xf>
    <xf numFmtId="0" fontId="34" fillId="34" borderId="15" xfId="42" applyFont="1" applyFill="1" applyBorder="1" applyAlignment="1">
      <alignment horizontal="left" vertical="center"/>
    </xf>
    <xf numFmtId="3" fontId="20" fillId="34" borderId="74" xfId="42" applyNumberFormat="1" applyFont="1" applyFill="1" applyBorder="1" applyAlignment="1">
      <alignment vertical="center"/>
    </xf>
    <xf numFmtId="3" fontId="20" fillId="34" borderId="21" xfId="42" applyNumberFormat="1" applyFont="1" applyFill="1" applyBorder="1" applyAlignment="1">
      <alignment vertical="center"/>
    </xf>
    <xf numFmtId="3" fontId="20" fillId="34" borderId="54" xfId="42" applyNumberFormat="1" applyFont="1" applyFill="1" applyBorder="1" applyAlignment="1">
      <alignment vertical="center"/>
    </xf>
    <xf numFmtId="3" fontId="20" fillId="34" borderId="55" xfId="42" applyNumberFormat="1" applyFont="1" applyFill="1" applyBorder="1" applyAlignment="1">
      <alignment vertical="center"/>
    </xf>
    <xf numFmtId="3" fontId="20" fillId="34" borderId="56" xfId="42" applyNumberFormat="1" applyFont="1" applyFill="1" applyBorder="1" applyAlignment="1">
      <alignment vertical="center"/>
    </xf>
    <xf numFmtId="0" fontId="31" fillId="0" borderId="28" xfId="42" applyFont="1" applyFill="1" applyBorder="1" applyAlignment="1">
      <alignment horizontal="left" vertical="center" indent="2"/>
    </xf>
    <xf numFmtId="3" fontId="29" fillId="0" borderId="12" xfId="42" applyNumberFormat="1" applyFont="1" applyFill="1" applyBorder="1" applyAlignment="1">
      <alignment vertical="center"/>
    </xf>
    <xf numFmtId="0" fontId="31" fillId="0" borderId="78" xfId="42" applyFont="1" applyFill="1" applyBorder="1" applyAlignment="1">
      <alignment horizontal="left" vertical="center" indent="2"/>
    </xf>
    <xf numFmtId="0" fontId="37" fillId="0" borderId="0" xfId="45" applyFont="1" applyFill="1" applyBorder="1" applyAlignment="1">
      <alignment vertical="center"/>
    </xf>
    <xf numFmtId="3" fontId="42" fillId="0" borderId="0" xfId="45" applyNumberFormat="1" applyFont="1" applyFill="1"/>
    <xf numFmtId="0" fontId="27" fillId="34" borderId="19" xfId="42" applyFont="1" applyFill="1" applyBorder="1" applyAlignment="1">
      <alignment vertical="center"/>
    </xf>
    <xf numFmtId="3" fontId="20" fillId="34" borderId="62" xfId="42" applyNumberFormat="1" applyFont="1" applyFill="1" applyBorder="1" applyAlignment="1">
      <alignment vertical="center"/>
    </xf>
    <xf numFmtId="3" fontId="20" fillId="34" borderId="63" xfId="42" applyNumberFormat="1" applyFont="1" applyFill="1" applyBorder="1" applyAlignment="1">
      <alignment vertical="center"/>
    </xf>
    <xf numFmtId="3" fontId="20" fillId="34" borderId="12" xfId="42" applyNumberFormat="1" applyFont="1" applyFill="1" applyBorder="1" applyAlignment="1">
      <alignment vertical="center"/>
    </xf>
    <xf numFmtId="0" fontId="38" fillId="0" borderId="0" xfId="42" applyFont="1" applyFill="1" applyBorder="1" applyAlignment="1">
      <alignment horizontal="left" vertical="center" indent="2"/>
    </xf>
    <xf numFmtId="0" fontId="0" fillId="0" borderId="0" xfId="0" applyFont="1"/>
    <xf numFmtId="169" fontId="44" fillId="0" borderId="0" xfId="0" applyNumberFormat="1" applyFont="1"/>
    <xf numFmtId="0" fontId="20" fillId="0" borderId="20" xfId="45" applyFont="1" applyFill="1" applyBorder="1" applyAlignment="1">
      <alignment horizontal="center" vertical="center"/>
    </xf>
    <xf numFmtId="0" fontId="20" fillId="0" borderId="69" xfId="45" applyFont="1" applyFill="1" applyBorder="1" applyAlignment="1">
      <alignment horizontal="center" vertical="center"/>
    </xf>
    <xf numFmtId="3" fontId="20" fillId="0" borderId="18" xfId="42" applyNumberFormat="1" applyFont="1" applyFill="1" applyBorder="1" applyAlignment="1">
      <alignment vertical="center"/>
    </xf>
    <xf numFmtId="3" fontId="30" fillId="0" borderId="19" xfId="45" applyNumberFormat="1" applyFont="1" applyFill="1" applyBorder="1" applyAlignment="1">
      <alignment vertical="center"/>
    </xf>
    <xf numFmtId="3" fontId="30" fillId="0" borderId="24" xfId="45" applyNumberFormat="1" applyFont="1" applyFill="1" applyBorder="1" applyAlignment="1">
      <alignment vertical="center"/>
    </xf>
    <xf numFmtId="3" fontId="30" fillId="0" borderId="69" xfId="45" applyNumberFormat="1" applyFont="1" applyFill="1" applyBorder="1" applyAlignment="1">
      <alignment vertical="center"/>
    </xf>
    <xf numFmtId="3" fontId="30" fillId="0" borderId="23" xfId="45" applyNumberFormat="1" applyFont="1" applyFill="1" applyBorder="1" applyAlignment="1">
      <alignment vertical="center"/>
    </xf>
    <xf numFmtId="3" fontId="24" fillId="0" borderId="23" xfId="45" applyNumberFormat="1" applyFont="1" applyFill="1" applyBorder="1"/>
    <xf numFmtId="166" fontId="24" fillId="0" borderId="31" xfId="45" applyNumberFormat="1" applyFont="1" applyFill="1" applyBorder="1"/>
    <xf numFmtId="3" fontId="21" fillId="35" borderId="70" xfId="43" applyNumberFormat="1" applyFont="1" applyFill="1" applyBorder="1" applyAlignment="1">
      <alignment vertical="center"/>
    </xf>
    <xf numFmtId="3" fontId="21" fillId="35" borderId="30" xfId="43" applyNumberFormat="1" applyFont="1" applyFill="1" applyBorder="1" applyAlignment="1">
      <alignment vertical="center"/>
    </xf>
    <xf numFmtId="3" fontId="21" fillId="35" borderId="25" xfId="43" applyNumberFormat="1" applyFont="1" applyFill="1" applyBorder="1" applyAlignment="1">
      <alignment vertical="center"/>
    </xf>
    <xf numFmtId="3" fontId="21" fillId="35" borderId="32" xfId="43" applyNumberFormat="1" applyFont="1" applyFill="1" applyBorder="1" applyAlignment="1">
      <alignment vertical="center"/>
    </xf>
    <xf numFmtId="3" fontId="30" fillId="0" borderId="11" xfId="43" applyNumberFormat="1" applyFont="1" applyFill="1" applyBorder="1"/>
    <xf numFmtId="3" fontId="29" fillId="0" borderId="12" xfId="43" applyNumberFormat="1" applyFont="1" applyFill="1" applyBorder="1"/>
    <xf numFmtId="3" fontId="29" fillId="0" borderId="72" xfId="43" applyNumberFormat="1" applyFont="1" applyFill="1" applyBorder="1"/>
    <xf numFmtId="3" fontId="29" fillId="0" borderId="63" xfId="43" applyNumberFormat="1" applyFont="1" applyFill="1" applyBorder="1"/>
    <xf numFmtId="3" fontId="29" fillId="0" borderId="62" xfId="43" applyNumberFormat="1" applyFont="1" applyFill="1" applyBorder="1"/>
    <xf numFmtId="0" fontId="31" fillId="0" borderId="35" xfId="42" applyFont="1" applyFill="1" applyBorder="1" applyAlignment="1">
      <alignment horizontal="left" vertical="center" indent="4"/>
    </xf>
    <xf numFmtId="3" fontId="30" fillId="0" borderId="36" xfId="43" applyNumberFormat="1" applyFont="1" applyFill="1" applyBorder="1"/>
    <xf numFmtId="3" fontId="30" fillId="0" borderId="43" xfId="43" applyNumberFormat="1" applyFont="1" applyFill="1" applyBorder="1"/>
    <xf numFmtId="3" fontId="29" fillId="0" borderId="37" xfId="43" applyNumberFormat="1" applyFont="1" applyFill="1" applyBorder="1"/>
    <xf numFmtId="3" fontId="29" fillId="0" borderId="43" xfId="43" applyNumberFormat="1" applyFont="1" applyFill="1" applyBorder="1"/>
    <xf numFmtId="3" fontId="29" fillId="0" borderId="40" xfId="43" applyNumberFormat="1" applyFont="1" applyFill="1" applyBorder="1"/>
    <xf numFmtId="3" fontId="29" fillId="0" borderId="39" xfId="43" applyNumberFormat="1" applyFont="1" applyFill="1" applyBorder="1"/>
    <xf numFmtId="3" fontId="30" fillId="0" borderId="48" xfId="42" applyNumberFormat="1" applyFont="1" applyFill="1" applyBorder="1" applyAlignment="1">
      <alignment vertical="center"/>
    </xf>
    <xf numFmtId="3" fontId="30" fillId="0" borderId="38" xfId="43" applyNumberFormat="1" applyFont="1" applyFill="1" applyBorder="1" applyAlignment="1">
      <alignment vertical="center"/>
    </xf>
    <xf numFmtId="3" fontId="30" fillId="0" borderId="53" xfId="43" applyNumberFormat="1" applyFont="1" applyFill="1" applyBorder="1" applyAlignment="1">
      <alignment vertical="center"/>
    </xf>
    <xf numFmtId="0" fontId="31" fillId="0" borderId="0" xfId="42" applyFont="1" applyFill="1" applyBorder="1" applyAlignment="1">
      <alignment horizontal="left" vertical="center" indent="4"/>
    </xf>
    <xf numFmtId="3" fontId="30" fillId="0" borderId="0" xfId="43" applyNumberFormat="1" applyFont="1" applyFill="1" applyBorder="1"/>
    <xf numFmtId="168" fontId="20" fillId="0" borderId="0" xfId="42" applyNumberFormat="1" applyFont="1" applyFill="1" applyBorder="1" applyAlignment="1">
      <alignment vertical="center"/>
    </xf>
    <xf numFmtId="0" fontId="39" fillId="33" borderId="0" xfId="0" applyFont="1" applyFill="1"/>
    <xf numFmtId="3" fontId="23" fillId="0" borderId="0" xfId="0" applyNumberFormat="1" applyFont="1"/>
    <xf numFmtId="0" fontId="20" fillId="0" borderId="62" xfId="45" applyFont="1" applyFill="1" applyBorder="1" applyAlignment="1">
      <alignment horizontal="center" vertical="center"/>
    </xf>
    <xf numFmtId="0" fontId="20" fillId="0" borderId="54" xfId="45" applyFont="1" applyFill="1" applyBorder="1" applyAlignment="1">
      <alignment horizontal="center" vertical="center"/>
    </xf>
    <xf numFmtId="0" fontId="20" fillId="0" borderId="67" xfId="45" applyFont="1" applyFill="1" applyBorder="1" applyAlignment="1">
      <alignment horizontal="center" vertical="center"/>
    </xf>
    <xf numFmtId="3" fontId="29" fillId="0" borderId="65" xfId="43" applyNumberFormat="1" applyFont="1" applyFill="1" applyBorder="1" applyAlignment="1">
      <alignment vertical="center"/>
    </xf>
    <xf numFmtId="3" fontId="29" fillId="0" borderId="37" xfId="43" applyNumberFormat="1" applyFont="1" applyFill="1" applyBorder="1" applyAlignment="1">
      <alignment vertical="center"/>
    </xf>
    <xf numFmtId="0" fontId="26" fillId="0" borderId="35" xfId="42" applyFont="1" applyFill="1" applyBorder="1" applyAlignment="1">
      <alignment horizontal="left" vertical="center" indent="9"/>
    </xf>
    <xf numFmtId="0" fontId="26" fillId="0" borderId="78" xfId="42" applyFont="1" applyFill="1" applyBorder="1" applyAlignment="1">
      <alignment horizontal="left" vertical="center" indent="9"/>
    </xf>
    <xf numFmtId="3" fontId="24" fillId="0" borderId="17" xfId="45" applyNumberFormat="1" applyFont="1" applyFill="1" applyBorder="1"/>
    <xf numFmtId="0" fontId="27" fillId="0" borderId="29" xfId="45" applyFont="1" applyFill="1" applyBorder="1" applyAlignment="1">
      <alignment horizontal="center" vertical="center"/>
    </xf>
    <xf numFmtId="0" fontId="20" fillId="0" borderId="32" xfId="45" applyFont="1" applyFill="1" applyBorder="1" applyAlignment="1">
      <alignment horizontal="center" vertical="center"/>
    </xf>
    <xf numFmtId="0" fontId="20" fillId="0" borderId="34" xfId="45" applyFont="1" applyFill="1" applyBorder="1" applyAlignment="1">
      <alignment horizontal="center" vertical="center"/>
    </xf>
    <xf numFmtId="0" fontId="20" fillId="0" borderId="31" xfId="45" applyFont="1" applyFill="1" applyBorder="1" applyAlignment="1">
      <alignment horizontal="center" vertical="center"/>
    </xf>
    <xf numFmtId="0" fontId="20" fillId="0" borderId="62" xfId="45" applyFont="1" applyFill="1" applyBorder="1" applyAlignment="1">
      <alignment horizontal="center" vertical="center"/>
    </xf>
    <xf numFmtId="0" fontId="20" fillId="0" borderId="64" xfId="45" applyFont="1" applyFill="1" applyBorder="1" applyAlignment="1">
      <alignment horizontal="center" vertical="center"/>
    </xf>
    <xf numFmtId="0" fontId="20" fillId="0" borderId="61" xfId="45" applyFont="1" applyFill="1" applyBorder="1" applyAlignment="1">
      <alignment horizontal="center" vertical="center"/>
    </xf>
    <xf numFmtId="0" fontId="27" fillId="0" borderId="80" xfId="45" applyFont="1" applyFill="1" applyBorder="1" applyAlignment="1">
      <alignment horizontal="center" vertical="center"/>
    </xf>
    <xf numFmtId="0" fontId="27" fillId="0" borderId="44" xfId="42" applyFont="1" applyFill="1" applyBorder="1" applyAlignment="1">
      <alignment vertical="center"/>
    </xf>
    <xf numFmtId="3" fontId="28" fillId="0" borderId="0" xfId="0" applyNumberFormat="1" applyFont="1" applyAlignment="1">
      <alignment horizontal="center" vertical="center"/>
    </xf>
    <xf numFmtId="0" fontId="26" fillId="0" borderId="36" xfId="42" applyFont="1" applyFill="1" applyBorder="1" applyAlignment="1">
      <alignment horizontal="left" vertical="center" indent="2"/>
    </xf>
    <xf numFmtId="0" fontId="26" fillId="0" borderId="36" xfId="42" applyFont="1" applyFill="1" applyBorder="1" applyAlignment="1">
      <alignment horizontal="left" vertical="center" indent="4"/>
    </xf>
    <xf numFmtId="0" fontId="26" fillId="0" borderId="36" xfId="42" applyFont="1" applyFill="1" applyBorder="1" applyAlignment="1">
      <alignment horizontal="left" vertical="center" indent="6"/>
    </xf>
    <xf numFmtId="0" fontId="27" fillId="0" borderId="36" xfId="42" applyFont="1" applyFill="1" applyBorder="1" applyAlignment="1">
      <alignment vertical="center"/>
    </xf>
    <xf numFmtId="0" fontId="31" fillId="0" borderId="36" xfId="42" applyFont="1" applyFill="1" applyBorder="1" applyAlignment="1">
      <alignment horizontal="left" vertical="center" indent="6"/>
    </xf>
    <xf numFmtId="0" fontId="26" fillId="0" borderId="44" xfId="42" applyFont="1" applyFill="1" applyBorder="1" applyAlignment="1">
      <alignment horizontal="left" vertical="center" indent="6"/>
    </xf>
    <xf numFmtId="0" fontId="26" fillId="0" borderId="36" xfId="42" applyFont="1" applyFill="1" applyBorder="1" applyAlignment="1">
      <alignment horizontal="left" vertical="center" indent="9"/>
    </xf>
    <xf numFmtId="0" fontId="26" fillId="0" borderId="21" xfId="42" applyFont="1" applyFill="1" applyBorder="1" applyAlignment="1">
      <alignment horizontal="left" vertical="center" indent="9"/>
    </xf>
    <xf numFmtId="3" fontId="20" fillId="0" borderId="12" xfId="42" applyNumberFormat="1" applyFont="1" applyFill="1" applyBorder="1" applyAlignment="1">
      <alignment vertical="center"/>
    </xf>
    <xf numFmtId="0" fontId="27" fillId="0" borderId="36" xfId="42" applyFont="1" applyFill="1" applyBorder="1" applyAlignment="1">
      <alignment horizontal="left" vertical="center" indent="2"/>
    </xf>
    <xf numFmtId="3" fontId="26" fillId="0" borderId="0" xfId="0" applyNumberFormat="1" applyFont="1" applyAlignment="1">
      <alignment horizontal="center" vertical="center"/>
    </xf>
    <xf numFmtId="0" fontId="26" fillId="0" borderId="47" xfId="42" applyFont="1" applyFill="1" applyBorder="1" applyAlignment="1">
      <alignment horizontal="left" vertical="center" indent="6"/>
    </xf>
    <xf numFmtId="0" fontId="27" fillId="34" borderId="66" xfId="42" applyFont="1" applyFill="1" applyBorder="1" applyAlignment="1">
      <alignment horizontal="left" vertical="center"/>
    </xf>
    <xf numFmtId="0" fontId="26" fillId="0" borderId="44" xfId="42" applyFont="1" applyFill="1" applyBorder="1" applyAlignment="1">
      <alignment horizontal="left" vertical="center" indent="2"/>
    </xf>
    <xf numFmtId="0" fontId="27" fillId="0" borderId="47" xfId="42" applyFont="1" applyFill="1" applyBorder="1" applyAlignment="1">
      <alignment vertical="center" wrapText="1"/>
    </xf>
    <xf numFmtId="0" fontId="27" fillId="34" borderId="66" xfId="42" applyFont="1" applyFill="1" applyBorder="1" applyAlignment="1">
      <alignment horizontal="left" vertical="center" wrapText="1"/>
    </xf>
    <xf numFmtId="3" fontId="22" fillId="0" borderId="0" xfId="0" applyNumberFormat="1" applyFont="1" applyFill="1"/>
    <xf numFmtId="3" fontId="21" fillId="34" borderId="67" xfId="45" applyNumberFormat="1" applyFont="1" applyFill="1" applyBorder="1" applyAlignment="1">
      <alignment vertical="center"/>
    </xf>
    <xf numFmtId="0" fontId="21" fillId="0" borderId="19" xfId="45" applyFont="1" applyFill="1" applyBorder="1" applyAlignment="1">
      <alignment horizontal="center" vertical="center"/>
    </xf>
    <xf numFmtId="0" fontId="21" fillId="0" borderId="64" xfId="45" applyFont="1" applyFill="1" applyBorder="1" applyAlignment="1">
      <alignment horizontal="center" vertical="center"/>
    </xf>
    <xf numFmtId="0" fontId="21" fillId="0" borderId="61" xfId="45" applyFont="1" applyFill="1" applyBorder="1" applyAlignment="1">
      <alignment horizontal="center" vertical="center"/>
    </xf>
    <xf numFmtId="0" fontId="21" fillId="0" borderId="54" xfId="45" applyFont="1" applyFill="1" applyBorder="1" applyAlignment="1">
      <alignment horizontal="center" vertical="center"/>
    </xf>
    <xf numFmtId="166" fontId="0" fillId="0" borderId="0" xfId="0" applyNumberFormat="1" applyFont="1"/>
    <xf numFmtId="166" fontId="41" fillId="0" borderId="0" xfId="45" applyNumberFormat="1" applyFont="1" applyFill="1"/>
  </cellXfs>
  <cellStyles count="46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 customBuiltin="1"/>
    <cellStyle name="normálne_dane pre rozpocet 2006-2008_JUN2005_final" xfId="42"/>
    <cellStyle name="normálne_dane pre rozpocet 2006-2008_JUN2005_final 2" xfId="43"/>
    <cellStyle name="normálne_dane pre rozpocet 2006-2008_JUN2005_final 3" xfId="44"/>
    <cellStyle name="normálne_IFP_DANE_20081103" xfId="45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5"/>
  <sheetViews>
    <sheetView showGridLines="0" tabSelected="1" workbookViewId="0">
      <pane xSplit="1" ySplit="4" topLeftCell="H62" activePane="bottomRight" state="frozen"/>
      <selection activeCell="K4" sqref="K4:Q4"/>
      <selection pane="topRight" activeCell="K4" sqref="K4:Q4"/>
      <selection pane="bottomLeft" activeCell="K4" sqref="K4:Q4"/>
      <selection pane="bottomRight" activeCell="O96" sqref="O96"/>
    </sheetView>
  </sheetViews>
  <sheetFormatPr defaultColWidth="9.5703125" defaultRowHeight="13.5" customHeight="1" x14ac:dyDescent="0.25"/>
  <cols>
    <col min="1" max="1" width="45.5703125" style="1" customWidth="1"/>
    <col min="2" max="8" width="13.140625" style="2" customWidth="1"/>
    <col min="9" max="9" width="10.7109375" style="1" customWidth="1"/>
    <col min="10" max="10" width="47.42578125" style="1" customWidth="1"/>
    <col min="11" max="12" width="13.140625" style="3" customWidth="1"/>
    <col min="13" max="17" width="13.140625" style="1" customWidth="1"/>
    <col min="18" max="18" width="7" style="1" customWidth="1"/>
    <col min="19" max="19" width="50.140625" style="1" customWidth="1"/>
    <col min="20" max="21" width="13.140625" style="3" customWidth="1"/>
    <col min="22" max="26" width="13.140625" style="1" customWidth="1"/>
    <col min="27" max="16384" width="9.5703125" style="1"/>
  </cols>
  <sheetData>
    <row r="1" spans="1:36" ht="15.75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J1" s="6" t="s">
        <v>1</v>
      </c>
      <c r="S1" s="4" t="s">
        <v>2</v>
      </c>
    </row>
    <row r="2" spans="1:36" ht="14.25" customHeight="1" thickBot="1" x14ac:dyDescent="0.3">
      <c r="A2" s="7" t="s">
        <v>3</v>
      </c>
      <c r="B2" s="8"/>
      <c r="C2" s="8"/>
      <c r="D2" s="8"/>
      <c r="E2" s="8"/>
      <c r="F2" s="8"/>
      <c r="G2" s="8"/>
      <c r="H2" s="8"/>
      <c r="J2" s="7" t="s">
        <v>3</v>
      </c>
      <c r="K2" s="8"/>
      <c r="S2" s="7" t="s">
        <v>3</v>
      </c>
    </row>
    <row r="3" spans="1:36" ht="13.5" customHeight="1" thickBot="1" x14ac:dyDescent="0.25">
      <c r="A3" s="9" t="s">
        <v>4</v>
      </c>
      <c r="B3" s="10" t="s">
        <v>5</v>
      </c>
      <c r="C3" s="11" t="s">
        <v>6</v>
      </c>
      <c r="D3" s="12" t="s">
        <v>7</v>
      </c>
      <c r="E3" s="14"/>
      <c r="F3" s="14"/>
      <c r="G3" s="14"/>
      <c r="H3" s="13"/>
      <c r="J3" s="15" t="s">
        <v>4</v>
      </c>
      <c r="K3" s="16" t="s">
        <v>5</v>
      </c>
      <c r="L3" s="11" t="s">
        <v>6</v>
      </c>
      <c r="M3" s="12" t="s">
        <v>7</v>
      </c>
      <c r="N3" s="14"/>
      <c r="O3" s="14"/>
      <c r="P3" s="14"/>
      <c r="Q3" s="13"/>
      <c r="S3" s="15" t="s">
        <v>4</v>
      </c>
      <c r="T3" s="10" t="s">
        <v>5</v>
      </c>
      <c r="U3" s="11" t="s">
        <v>6</v>
      </c>
      <c r="V3" s="12" t="s">
        <v>7</v>
      </c>
      <c r="W3" s="14"/>
      <c r="X3" s="14"/>
      <c r="Y3" s="14"/>
      <c r="Z3" s="13"/>
    </row>
    <row r="4" spans="1:36" ht="14.25" customHeight="1" thickBot="1" x14ac:dyDescent="0.25">
      <c r="A4" s="17"/>
      <c r="B4" s="18">
        <v>2022</v>
      </c>
      <c r="C4" s="19">
        <v>2023</v>
      </c>
      <c r="D4" s="20">
        <v>2024</v>
      </c>
      <c r="E4" s="21">
        <v>2025</v>
      </c>
      <c r="F4" s="21">
        <v>2026</v>
      </c>
      <c r="G4" s="22">
        <v>2027</v>
      </c>
      <c r="H4" s="23">
        <v>2028</v>
      </c>
      <c r="J4" s="17"/>
      <c r="K4" s="18">
        <v>2022</v>
      </c>
      <c r="L4" s="19">
        <v>2023</v>
      </c>
      <c r="M4" s="20">
        <v>2024</v>
      </c>
      <c r="N4" s="21">
        <v>2025</v>
      </c>
      <c r="O4" s="21">
        <v>2026</v>
      </c>
      <c r="P4" s="22">
        <v>2027</v>
      </c>
      <c r="Q4" s="23">
        <v>2028</v>
      </c>
      <c r="S4" s="17"/>
      <c r="T4" s="18">
        <v>2022</v>
      </c>
      <c r="U4" s="19">
        <v>2023</v>
      </c>
      <c r="V4" s="20">
        <v>2024</v>
      </c>
      <c r="W4" s="21">
        <v>2025</v>
      </c>
      <c r="X4" s="21">
        <v>2026</v>
      </c>
      <c r="Y4" s="24">
        <v>2027</v>
      </c>
      <c r="Z4" s="23">
        <v>2028</v>
      </c>
    </row>
    <row r="5" spans="1:36" ht="13.5" customHeight="1" x14ac:dyDescent="0.2">
      <c r="A5" s="25" t="s">
        <v>8</v>
      </c>
      <c r="B5" s="26">
        <f t="shared" ref="B5:H5" si="0">B6+B12+B16</f>
        <v>8359144.9554199995</v>
      </c>
      <c r="C5" s="27">
        <f t="shared" si="0"/>
        <v>9288201.3506799992</v>
      </c>
      <c r="D5" s="28">
        <f t="shared" si="0"/>
        <v>9667337</v>
      </c>
      <c r="E5" s="29">
        <f t="shared" si="0"/>
        <v>10215001</v>
      </c>
      <c r="F5" s="29">
        <f t="shared" si="0"/>
        <v>10725605</v>
      </c>
      <c r="G5" s="30">
        <f t="shared" si="0"/>
        <v>11167486</v>
      </c>
      <c r="H5" s="31">
        <f t="shared" si="0"/>
        <v>11694542</v>
      </c>
      <c r="I5" s="32"/>
      <c r="J5" s="25" t="s">
        <v>8</v>
      </c>
      <c r="K5" s="26">
        <f t="shared" ref="K5:Q5" si="1">K6+K12+K16</f>
        <v>0</v>
      </c>
      <c r="L5" s="27">
        <f t="shared" si="1"/>
        <v>0</v>
      </c>
      <c r="M5" s="28">
        <f t="shared" si="1"/>
        <v>349.43841761164367</v>
      </c>
      <c r="N5" s="29">
        <f t="shared" si="1"/>
        <v>27683.471548355184</v>
      </c>
      <c r="O5" s="29">
        <f t="shared" si="1"/>
        <v>34221.030277839862</v>
      </c>
      <c r="P5" s="30">
        <f t="shared" si="1"/>
        <v>36504.021275578067</v>
      </c>
      <c r="Q5" s="31">
        <f t="shared" si="1"/>
        <v>47633.392185507342</v>
      </c>
      <c r="S5" s="25" t="s">
        <v>8</v>
      </c>
      <c r="T5" s="26">
        <f t="shared" ref="T5:Z5" si="2">T6+T12+T16</f>
        <v>8359144.9554199995</v>
      </c>
      <c r="U5" s="27">
        <f t="shared" si="2"/>
        <v>9288201.3506799992</v>
      </c>
      <c r="V5" s="28">
        <f t="shared" si="2"/>
        <v>9666987.5615823884</v>
      </c>
      <c r="W5" s="29">
        <f t="shared" si="2"/>
        <v>10187317.528451644</v>
      </c>
      <c r="X5" s="29">
        <f t="shared" si="2"/>
        <v>10691383.969722159</v>
      </c>
      <c r="Y5" s="30">
        <f t="shared" si="2"/>
        <v>11130981.978724422</v>
      </c>
      <c r="Z5" s="31">
        <f t="shared" si="2"/>
        <v>11646908.607814493</v>
      </c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3.5" customHeight="1" x14ac:dyDescent="0.2">
      <c r="A6" s="34" t="s">
        <v>9</v>
      </c>
      <c r="B6" s="35">
        <f t="shared" ref="B6:H6" si="3">B7+B8</f>
        <v>4125684.1419600002</v>
      </c>
      <c r="C6" s="36">
        <f t="shared" si="3"/>
        <v>4620146</v>
      </c>
      <c r="D6" s="37">
        <f t="shared" si="3"/>
        <v>4766438</v>
      </c>
      <c r="E6" s="38">
        <f t="shared" si="3"/>
        <v>5106883</v>
      </c>
      <c r="F6" s="38">
        <f t="shared" si="3"/>
        <v>5364283</v>
      </c>
      <c r="G6" s="39">
        <f t="shared" si="3"/>
        <v>5602562</v>
      </c>
      <c r="H6" s="40">
        <f t="shared" si="3"/>
        <v>5847976</v>
      </c>
      <c r="I6" s="32"/>
      <c r="J6" s="34" t="s">
        <v>10</v>
      </c>
      <c r="K6" s="35">
        <f t="shared" ref="K6:Q6" si="4">K7+K8</f>
        <v>0</v>
      </c>
      <c r="L6" s="36">
        <f t="shared" si="4"/>
        <v>0</v>
      </c>
      <c r="M6" s="37">
        <f t="shared" si="4"/>
        <v>0</v>
      </c>
      <c r="N6" s="38">
        <f t="shared" si="4"/>
        <v>20933</v>
      </c>
      <c r="O6" s="38">
        <f t="shared" si="4"/>
        <v>21522</v>
      </c>
      <c r="P6" s="39">
        <f t="shared" si="4"/>
        <v>23082</v>
      </c>
      <c r="Q6" s="40">
        <f t="shared" si="4"/>
        <v>30896</v>
      </c>
      <c r="S6" s="34" t="s">
        <v>10</v>
      </c>
      <c r="T6" s="35">
        <f t="shared" ref="T6:Z6" si="5">T7+T8</f>
        <v>4125684.1419600002</v>
      </c>
      <c r="U6" s="36">
        <f t="shared" si="5"/>
        <v>4620146</v>
      </c>
      <c r="V6" s="37">
        <f t="shared" si="5"/>
        <v>4766438</v>
      </c>
      <c r="W6" s="38">
        <f t="shared" si="5"/>
        <v>5085950</v>
      </c>
      <c r="X6" s="38">
        <f t="shared" si="5"/>
        <v>5342761</v>
      </c>
      <c r="Y6" s="39">
        <f t="shared" si="5"/>
        <v>5579480</v>
      </c>
      <c r="Z6" s="40">
        <f t="shared" si="5"/>
        <v>5817080</v>
      </c>
      <c r="AA6" s="33"/>
      <c r="AB6" s="33"/>
      <c r="AC6" s="33"/>
      <c r="AD6" s="33"/>
      <c r="AE6" s="33"/>
      <c r="AF6" s="33"/>
      <c r="AG6" s="33"/>
      <c r="AH6" s="33"/>
      <c r="AI6" s="33"/>
    </row>
    <row r="7" spans="1:36" ht="13.5" customHeight="1" x14ac:dyDescent="0.2">
      <c r="A7" s="41" t="s">
        <v>11</v>
      </c>
      <c r="B7" s="42">
        <v>3967510.5436400003</v>
      </c>
      <c r="C7" s="43">
        <v>4436594</v>
      </c>
      <c r="D7" s="44">
        <v>4570977</v>
      </c>
      <c r="E7" s="45">
        <v>4900080</v>
      </c>
      <c r="F7" s="46">
        <v>5145997</v>
      </c>
      <c r="G7" s="45">
        <v>5376770</v>
      </c>
      <c r="H7" s="47">
        <v>5613542</v>
      </c>
      <c r="I7" s="32"/>
      <c r="J7" s="41" t="s">
        <v>11</v>
      </c>
      <c r="K7" s="35"/>
      <c r="L7" s="36"/>
      <c r="M7" s="37"/>
      <c r="N7" s="38">
        <v>20933</v>
      </c>
      <c r="O7" s="38">
        <v>21522</v>
      </c>
      <c r="P7" s="39">
        <v>23082</v>
      </c>
      <c r="Q7" s="40">
        <v>30896</v>
      </c>
      <c r="S7" s="41" t="s">
        <v>11</v>
      </c>
      <c r="T7" s="42">
        <f t="shared" ref="T7:T16" si="6">+B7-K7</f>
        <v>3967510.5436400003</v>
      </c>
      <c r="U7" s="43">
        <f t="shared" ref="U7:U16" si="7">+C7-L7</f>
        <v>4436594</v>
      </c>
      <c r="V7" s="44">
        <f t="shared" ref="V7:V16" si="8">+D7-M7</f>
        <v>4570977</v>
      </c>
      <c r="W7" s="45">
        <f t="shared" ref="W7:W16" si="9">+E7-N7</f>
        <v>4879147</v>
      </c>
      <c r="X7" s="46">
        <f t="shared" ref="X7:X16" si="10">+F7-O7</f>
        <v>5124475</v>
      </c>
      <c r="Y7" s="45">
        <f t="shared" ref="Y7:Y16" si="11">+G7-P7</f>
        <v>5353688</v>
      </c>
      <c r="Z7" s="47">
        <f t="shared" ref="Z7:Z16" si="12">+H7-Q7</f>
        <v>5582646</v>
      </c>
      <c r="AA7" s="33"/>
      <c r="AB7" s="33"/>
      <c r="AC7" s="33"/>
      <c r="AD7" s="33"/>
      <c r="AE7" s="33"/>
      <c r="AF7" s="33"/>
      <c r="AG7" s="33"/>
      <c r="AH7" s="33"/>
      <c r="AI7" s="33"/>
    </row>
    <row r="8" spans="1:36" ht="13.5" customHeight="1" x14ac:dyDescent="0.2">
      <c r="A8" s="41" t="s">
        <v>12</v>
      </c>
      <c r="B8" s="42">
        <v>158173.59831999996</v>
      </c>
      <c r="C8" s="43">
        <v>183552</v>
      </c>
      <c r="D8" s="44">
        <v>195461</v>
      </c>
      <c r="E8" s="45">
        <v>206803</v>
      </c>
      <c r="F8" s="46">
        <v>218286</v>
      </c>
      <c r="G8" s="45">
        <v>225792</v>
      </c>
      <c r="H8" s="47">
        <v>234434</v>
      </c>
      <c r="I8" s="32"/>
      <c r="J8" s="41" t="s">
        <v>12</v>
      </c>
      <c r="K8" s="35"/>
      <c r="L8" s="36"/>
      <c r="M8" s="37"/>
      <c r="N8" s="38">
        <v>0</v>
      </c>
      <c r="O8" s="38">
        <v>0</v>
      </c>
      <c r="P8" s="39">
        <v>0</v>
      </c>
      <c r="Q8" s="40">
        <v>0</v>
      </c>
      <c r="S8" s="41" t="s">
        <v>12</v>
      </c>
      <c r="T8" s="42">
        <f t="shared" si="6"/>
        <v>158173.59831999996</v>
      </c>
      <c r="U8" s="43">
        <f t="shared" si="7"/>
        <v>183552</v>
      </c>
      <c r="V8" s="44">
        <f t="shared" si="8"/>
        <v>195461</v>
      </c>
      <c r="W8" s="45">
        <f t="shared" si="9"/>
        <v>206803</v>
      </c>
      <c r="X8" s="46">
        <f t="shared" si="10"/>
        <v>218286</v>
      </c>
      <c r="Y8" s="45">
        <f t="shared" si="11"/>
        <v>225792</v>
      </c>
      <c r="Z8" s="47">
        <f t="shared" si="12"/>
        <v>234434</v>
      </c>
      <c r="AA8" s="33"/>
      <c r="AB8" s="33"/>
      <c r="AC8" s="33"/>
      <c r="AD8" s="33"/>
      <c r="AE8" s="33"/>
      <c r="AF8" s="33"/>
      <c r="AG8" s="33"/>
      <c r="AH8" s="33"/>
      <c r="AI8" s="33"/>
    </row>
    <row r="9" spans="1:36" ht="13.5" customHeight="1" x14ac:dyDescent="0.2">
      <c r="A9" s="48" t="s">
        <v>13</v>
      </c>
      <c r="B9" s="42">
        <v>524915.69833999989</v>
      </c>
      <c r="C9" s="43">
        <v>1097511</v>
      </c>
      <c r="D9" s="44">
        <v>1224561</v>
      </c>
      <c r="E9" s="45">
        <v>1091333</v>
      </c>
      <c r="F9" s="46">
        <v>946449</v>
      </c>
      <c r="G9" s="45">
        <v>987612</v>
      </c>
      <c r="H9" s="47">
        <v>1001113</v>
      </c>
      <c r="I9" s="32"/>
      <c r="J9" s="48" t="s">
        <v>13</v>
      </c>
      <c r="K9" s="35"/>
      <c r="L9" s="36"/>
      <c r="M9" s="37"/>
      <c r="N9" s="38">
        <v>1744.4166666666679</v>
      </c>
      <c r="O9" s="38">
        <v>49.083333333335759</v>
      </c>
      <c r="P9" s="39">
        <v>130</v>
      </c>
      <c r="Q9" s="40">
        <v>651.16666666667152</v>
      </c>
      <c r="S9" s="48" t="s">
        <v>13</v>
      </c>
      <c r="T9" s="42">
        <f t="shared" si="6"/>
        <v>524915.69833999989</v>
      </c>
      <c r="U9" s="43">
        <f t="shared" si="7"/>
        <v>1097511</v>
      </c>
      <c r="V9" s="44">
        <f t="shared" si="8"/>
        <v>1224561</v>
      </c>
      <c r="W9" s="45">
        <f t="shared" si="9"/>
        <v>1089588.5833333333</v>
      </c>
      <c r="X9" s="46">
        <f t="shared" si="10"/>
        <v>946399.91666666663</v>
      </c>
      <c r="Y9" s="45">
        <f t="shared" si="11"/>
        <v>987482</v>
      </c>
      <c r="Z9" s="47">
        <f t="shared" si="12"/>
        <v>1000461.8333333334</v>
      </c>
      <c r="AA9" s="33"/>
      <c r="AB9" s="33"/>
      <c r="AC9" s="33"/>
      <c r="AD9" s="33"/>
      <c r="AE9" s="33"/>
      <c r="AF9" s="33"/>
      <c r="AG9" s="33"/>
      <c r="AH9" s="33"/>
      <c r="AI9" s="33"/>
    </row>
    <row r="10" spans="1:36" ht="13.5" customHeight="1" x14ac:dyDescent="0.2">
      <c r="A10" s="48" t="s">
        <v>14</v>
      </c>
      <c r="B10" s="42">
        <v>2520537.9274300002</v>
      </c>
      <c r="C10" s="43">
        <v>2465845</v>
      </c>
      <c r="D10" s="44">
        <v>2479314</v>
      </c>
      <c r="E10" s="45">
        <v>2810885</v>
      </c>
      <c r="F10" s="46">
        <v>3092484</v>
      </c>
      <c r="G10" s="45">
        <v>3230465</v>
      </c>
      <c r="H10" s="47">
        <v>3392804</v>
      </c>
      <c r="I10" s="32"/>
      <c r="J10" s="48" t="s">
        <v>14</v>
      </c>
      <c r="K10" s="35"/>
      <c r="L10" s="36"/>
      <c r="M10" s="37"/>
      <c r="N10" s="38">
        <v>13432.008333333331</v>
      </c>
      <c r="O10" s="38">
        <v>15031.041666666666</v>
      </c>
      <c r="P10" s="39">
        <v>16066.4</v>
      </c>
      <c r="Q10" s="40">
        <v>21171.383333333331</v>
      </c>
      <c r="S10" s="48" t="s">
        <v>14</v>
      </c>
      <c r="T10" s="42">
        <f t="shared" si="6"/>
        <v>2520537.9274300002</v>
      </c>
      <c r="U10" s="43">
        <f t="shared" si="7"/>
        <v>2465845</v>
      </c>
      <c r="V10" s="44">
        <f t="shared" si="8"/>
        <v>2479314</v>
      </c>
      <c r="W10" s="45">
        <f t="shared" si="9"/>
        <v>2797452.9916666667</v>
      </c>
      <c r="X10" s="46">
        <f t="shared" si="10"/>
        <v>3077452.9583333335</v>
      </c>
      <c r="Y10" s="45">
        <f t="shared" si="11"/>
        <v>3214398.6</v>
      </c>
      <c r="Z10" s="47">
        <f t="shared" si="12"/>
        <v>3371632.6166666667</v>
      </c>
      <c r="AA10" s="33"/>
      <c r="AB10" s="33"/>
      <c r="AC10" s="33"/>
      <c r="AD10" s="33"/>
      <c r="AE10" s="33"/>
      <c r="AF10" s="33"/>
      <c r="AG10" s="33"/>
      <c r="AH10" s="33"/>
      <c r="AI10" s="33"/>
    </row>
    <row r="11" spans="1:36" ht="13.5" customHeight="1" x14ac:dyDescent="0.2">
      <c r="A11" s="48" t="s">
        <v>15</v>
      </c>
      <c r="B11" s="42">
        <v>1080230.5161900001</v>
      </c>
      <c r="C11" s="43">
        <v>1056790</v>
      </c>
      <c r="D11" s="44">
        <v>1062563</v>
      </c>
      <c r="E11" s="45">
        <v>1204665</v>
      </c>
      <c r="F11" s="46">
        <v>1325350</v>
      </c>
      <c r="G11" s="45">
        <v>1384485</v>
      </c>
      <c r="H11" s="47">
        <v>1454059</v>
      </c>
      <c r="I11" s="32"/>
      <c r="J11" s="48" t="s">
        <v>15</v>
      </c>
      <c r="K11" s="35"/>
      <c r="L11" s="36"/>
      <c r="M11" s="37"/>
      <c r="N11" s="38">
        <v>5756.5749999999998</v>
      </c>
      <c r="O11" s="38">
        <v>6441.875</v>
      </c>
      <c r="P11" s="39">
        <v>6885.5999999999995</v>
      </c>
      <c r="Q11" s="40">
        <v>9073.4499999999989</v>
      </c>
      <c r="S11" s="48" t="s">
        <v>15</v>
      </c>
      <c r="T11" s="42">
        <f t="shared" si="6"/>
        <v>1080230.5161900001</v>
      </c>
      <c r="U11" s="43">
        <f t="shared" si="7"/>
        <v>1056790</v>
      </c>
      <c r="V11" s="44">
        <f t="shared" si="8"/>
        <v>1062563</v>
      </c>
      <c r="W11" s="45">
        <f t="shared" si="9"/>
        <v>1198908.425</v>
      </c>
      <c r="X11" s="46">
        <f t="shared" si="10"/>
        <v>1318908.125</v>
      </c>
      <c r="Y11" s="45">
        <f t="shared" si="11"/>
        <v>1377599.4</v>
      </c>
      <c r="Z11" s="47">
        <f t="shared" si="12"/>
        <v>1444985.55</v>
      </c>
      <c r="AA11" s="33"/>
      <c r="AB11" s="33"/>
      <c r="AC11" s="33"/>
      <c r="AD11" s="33"/>
      <c r="AE11" s="33"/>
      <c r="AF11" s="33"/>
      <c r="AG11" s="33"/>
      <c r="AH11" s="33"/>
      <c r="AI11" s="33"/>
    </row>
    <row r="12" spans="1:36" ht="13.5" customHeight="1" x14ac:dyDescent="0.2">
      <c r="A12" s="34" t="s">
        <v>16</v>
      </c>
      <c r="B12" s="49">
        <v>3918696.6663099998</v>
      </c>
      <c r="C12" s="43">
        <v>4236942</v>
      </c>
      <c r="D12" s="44">
        <v>4470898</v>
      </c>
      <c r="E12" s="45">
        <v>4668797</v>
      </c>
      <c r="F12" s="46">
        <v>4916176</v>
      </c>
      <c r="G12" s="45">
        <v>5061624</v>
      </c>
      <c r="H12" s="47">
        <v>5323245</v>
      </c>
      <c r="I12" s="32"/>
      <c r="J12" s="34" t="s">
        <v>17</v>
      </c>
      <c r="K12" s="35"/>
      <c r="L12" s="36"/>
      <c r="M12" s="37">
        <v>349.43841761164367</v>
      </c>
      <c r="N12" s="38">
        <v>6750.4715483551845</v>
      </c>
      <c r="O12" s="38">
        <v>12699.030277839862</v>
      </c>
      <c r="P12" s="39">
        <v>13422.021275578067</v>
      </c>
      <c r="Q12" s="40">
        <v>16737.392185507342</v>
      </c>
      <c r="S12" s="34" t="s">
        <v>17</v>
      </c>
      <c r="T12" s="42">
        <f t="shared" si="6"/>
        <v>3918696.6663099998</v>
      </c>
      <c r="U12" s="43">
        <f t="shared" si="7"/>
        <v>4236942</v>
      </c>
      <c r="V12" s="44">
        <f t="shared" si="8"/>
        <v>4470548.5615823884</v>
      </c>
      <c r="W12" s="45">
        <f t="shared" si="9"/>
        <v>4662046.5284516448</v>
      </c>
      <c r="X12" s="46">
        <f t="shared" si="10"/>
        <v>4903476.9697221601</v>
      </c>
      <c r="Y12" s="45">
        <f t="shared" si="11"/>
        <v>5048201.9787244219</v>
      </c>
      <c r="Z12" s="47">
        <f t="shared" si="12"/>
        <v>5306507.6078144927</v>
      </c>
      <c r="AA12" s="33"/>
      <c r="AB12" s="33"/>
      <c r="AC12" s="33"/>
      <c r="AD12" s="33"/>
      <c r="AE12" s="33"/>
      <c r="AF12" s="33"/>
      <c r="AG12" s="33"/>
      <c r="AH12" s="33"/>
      <c r="AI12" s="33"/>
    </row>
    <row r="13" spans="1:36" ht="13.5" customHeight="1" x14ac:dyDescent="0.2">
      <c r="A13" s="48" t="s">
        <v>13</v>
      </c>
      <c r="B13" s="49">
        <v>3918696.6663099998</v>
      </c>
      <c r="C13" s="43">
        <v>3911144</v>
      </c>
      <c r="D13" s="50">
        <v>4132975</v>
      </c>
      <c r="E13" s="51">
        <v>4668797</v>
      </c>
      <c r="F13" s="46">
        <v>4916176</v>
      </c>
      <c r="G13" s="45">
        <v>5061624</v>
      </c>
      <c r="H13" s="47">
        <v>5323245</v>
      </c>
      <c r="I13" s="32"/>
      <c r="J13" s="34" t="s">
        <v>13</v>
      </c>
      <c r="K13" s="35"/>
      <c r="L13" s="36"/>
      <c r="M13" s="37">
        <v>349.43841761164367</v>
      </c>
      <c r="N13" s="38">
        <v>6750.4715483551845</v>
      </c>
      <c r="O13" s="38">
        <v>12699.030277839862</v>
      </c>
      <c r="P13" s="39">
        <v>13422.021275578067</v>
      </c>
      <c r="Q13" s="40">
        <v>16737.392185507342</v>
      </c>
      <c r="S13" s="48" t="s">
        <v>13</v>
      </c>
      <c r="T13" s="42">
        <f t="shared" si="6"/>
        <v>3918696.6663099998</v>
      </c>
      <c r="U13" s="43">
        <f t="shared" si="7"/>
        <v>3911144</v>
      </c>
      <c r="V13" s="44">
        <f t="shared" si="8"/>
        <v>4132625.5615823884</v>
      </c>
      <c r="W13" s="45">
        <f t="shared" si="9"/>
        <v>4662046.5284516448</v>
      </c>
      <c r="X13" s="46">
        <f t="shared" si="10"/>
        <v>4903476.9697221601</v>
      </c>
      <c r="Y13" s="45">
        <f t="shared" si="11"/>
        <v>5048201.9787244219</v>
      </c>
      <c r="Z13" s="47">
        <f t="shared" si="12"/>
        <v>5306507.6078144927</v>
      </c>
      <c r="AA13" s="33"/>
      <c r="AB13" s="33"/>
      <c r="AC13" s="33"/>
      <c r="AD13" s="33"/>
      <c r="AE13" s="33"/>
      <c r="AF13" s="33"/>
      <c r="AG13" s="33"/>
      <c r="AH13" s="33"/>
      <c r="AI13" s="33"/>
    </row>
    <row r="14" spans="1:36" ht="13.5" customHeight="1" x14ac:dyDescent="0.2">
      <c r="A14" s="48" t="s">
        <v>14</v>
      </c>
      <c r="B14" s="49">
        <v>0</v>
      </c>
      <c r="C14" s="43">
        <v>228059</v>
      </c>
      <c r="D14" s="50">
        <v>236546</v>
      </c>
      <c r="E14" s="51">
        <v>0</v>
      </c>
      <c r="F14" s="46">
        <v>0</v>
      </c>
      <c r="G14" s="45">
        <v>0</v>
      </c>
      <c r="H14" s="47">
        <v>0</v>
      </c>
      <c r="I14" s="32"/>
      <c r="J14" s="34" t="s">
        <v>14</v>
      </c>
      <c r="K14" s="35"/>
      <c r="L14" s="36"/>
      <c r="M14" s="37"/>
      <c r="N14" s="38"/>
      <c r="O14" s="38"/>
      <c r="P14" s="39"/>
      <c r="Q14" s="40"/>
      <c r="S14" s="48" t="s">
        <v>14</v>
      </c>
      <c r="T14" s="42">
        <f t="shared" si="6"/>
        <v>0</v>
      </c>
      <c r="U14" s="43">
        <f t="shared" si="7"/>
        <v>228059</v>
      </c>
      <c r="V14" s="44">
        <f t="shared" si="8"/>
        <v>236546</v>
      </c>
      <c r="W14" s="45">
        <f t="shared" si="9"/>
        <v>0</v>
      </c>
      <c r="X14" s="46">
        <f t="shared" si="10"/>
        <v>0</v>
      </c>
      <c r="Y14" s="45">
        <f t="shared" si="11"/>
        <v>0</v>
      </c>
      <c r="Z14" s="47">
        <f t="shared" si="12"/>
        <v>0</v>
      </c>
      <c r="AA14" s="33"/>
      <c r="AB14" s="33"/>
      <c r="AC14" s="33"/>
      <c r="AD14" s="33"/>
      <c r="AE14" s="33"/>
      <c r="AF14" s="33"/>
      <c r="AG14" s="33"/>
      <c r="AH14" s="33"/>
      <c r="AI14" s="33"/>
    </row>
    <row r="15" spans="1:36" ht="13.5" customHeight="1" x14ac:dyDescent="0.2">
      <c r="A15" s="48" t="s">
        <v>15</v>
      </c>
      <c r="B15" s="49">
        <v>0</v>
      </c>
      <c r="C15" s="43">
        <v>97739</v>
      </c>
      <c r="D15" s="50">
        <v>101377</v>
      </c>
      <c r="E15" s="51">
        <v>0</v>
      </c>
      <c r="F15" s="46">
        <v>0</v>
      </c>
      <c r="G15" s="45">
        <v>0</v>
      </c>
      <c r="H15" s="47">
        <v>0</v>
      </c>
      <c r="I15" s="32"/>
      <c r="J15" s="34" t="s">
        <v>15</v>
      </c>
      <c r="K15" s="35"/>
      <c r="L15" s="36"/>
      <c r="M15" s="37"/>
      <c r="N15" s="38"/>
      <c r="O15" s="38"/>
      <c r="P15" s="39"/>
      <c r="Q15" s="40"/>
      <c r="S15" s="48" t="s">
        <v>15</v>
      </c>
      <c r="T15" s="42">
        <f t="shared" si="6"/>
        <v>0</v>
      </c>
      <c r="U15" s="43">
        <f t="shared" si="7"/>
        <v>97739</v>
      </c>
      <c r="V15" s="44">
        <f t="shared" si="8"/>
        <v>101377</v>
      </c>
      <c r="W15" s="45">
        <f t="shared" si="9"/>
        <v>0</v>
      </c>
      <c r="X15" s="46">
        <f t="shared" si="10"/>
        <v>0</v>
      </c>
      <c r="Y15" s="45">
        <f t="shared" si="11"/>
        <v>0</v>
      </c>
      <c r="Z15" s="47">
        <f t="shared" si="12"/>
        <v>0</v>
      </c>
      <c r="AA15" s="33"/>
      <c r="AB15" s="33"/>
      <c r="AC15" s="33"/>
      <c r="AD15" s="33"/>
      <c r="AE15" s="33"/>
      <c r="AF15" s="33"/>
      <c r="AG15" s="33"/>
      <c r="AH15" s="33"/>
      <c r="AI15" s="33"/>
    </row>
    <row r="16" spans="1:36" ht="13.5" customHeight="1" x14ac:dyDescent="0.2">
      <c r="A16" s="34" t="s">
        <v>18</v>
      </c>
      <c r="B16" s="52">
        <v>314764.14714999998</v>
      </c>
      <c r="C16" s="36">
        <v>431113.35068000003</v>
      </c>
      <c r="D16" s="53">
        <v>430001</v>
      </c>
      <c r="E16" s="54">
        <v>439321</v>
      </c>
      <c r="F16" s="38">
        <v>445146</v>
      </c>
      <c r="G16" s="39">
        <v>503300</v>
      </c>
      <c r="H16" s="40">
        <v>523321</v>
      </c>
      <c r="I16" s="32"/>
      <c r="J16" s="34" t="s">
        <v>18</v>
      </c>
      <c r="K16" s="35"/>
      <c r="L16" s="36"/>
      <c r="M16" s="37"/>
      <c r="N16" s="38"/>
      <c r="O16" s="38"/>
      <c r="P16" s="39"/>
      <c r="Q16" s="40"/>
      <c r="S16" s="34" t="s">
        <v>18</v>
      </c>
      <c r="T16" s="42">
        <f t="shared" si="6"/>
        <v>314764.14714999998</v>
      </c>
      <c r="U16" s="43">
        <f t="shared" si="7"/>
        <v>431113.35068000003</v>
      </c>
      <c r="V16" s="44">
        <f t="shared" si="8"/>
        <v>430001</v>
      </c>
      <c r="W16" s="45">
        <f t="shared" si="9"/>
        <v>439321</v>
      </c>
      <c r="X16" s="46">
        <f t="shared" si="10"/>
        <v>445146</v>
      </c>
      <c r="Y16" s="45">
        <f t="shared" si="11"/>
        <v>503300</v>
      </c>
      <c r="Z16" s="47">
        <f t="shared" si="12"/>
        <v>523321</v>
      </c>
      <c r="AA16" s="33"/>
      <c r="AB16" s="33"/>
      <c r="AC16" s="33"/>
      <c r="AD16" s="33"/>
      <c r="AE16" s="33"/>
      <c r="AF16" s="33"/>
      <c r="AG16" s="33"/>
      <c r="AH16" s="33"/>
      <c r="AI16" s="33"/>
    </row>
    <row r="17" spans="1:35" ht="13.5" customHeight="1" x14ac:dyDescent="0.2">
      <c r="A17" s="55" t="s">
        <v>19</v>
      </c>
      <c r="B17" s="56">
        <f t="shared" ref="B17:H17" si="13">B18+B19</f>
        <v>10971856.990050003</v>
      </c>
      <c r="C17" s="57">
        <f t="shared" si="13"/>
        <v>12142076</v>
      </c>
      <c r="D17" s="58">
        <f t="shared" si="13"/>
        <v>12875741</v>
      </c>
      <c r="E17" s="59">
        <f t="shared" si="13"/>
        <v>13223755</v>
      </c>
      <c r="F17" s="59">
        <f t="shared" si="13"/>
        <v>13503585</v>
      </c>
      <c r="G17" s="60">
        <f t="shared" si="13"/>
        <v>13557225</v>
      </c>
      <c r="H17" s="61">
        <f t="shared" si="13"/>
        <v>14004742</v>
      </c>
      <c r="I17" s="32"/>
      <c r="J17" s="55" t="s">
        <v>19</v>
      </c>
      <c r="K17" s="56">
        <f t="shared" ref="K17:Q17" si="14">K18+K19</f>
        <v>0</v>
      </c>
      <c r="L17" s="57">
        <f t="shared" si="14"/>
        <v>0</v>
      </c>
      <c r="M17" s="58">
        <f t="shared" si="14"/>
        <v>2931</v>
      </c>
      <c r="N17" s="59">
        <f t="shared" si="14"/>
        <v>25367</v>
      </c>
      <c r="O17" s="59">
        <f t="shared" si="14"/>
        <v>26636</v>
      </c>
      <c r="P17" s="60">
        <f t="shared" si="14"/>
        <v>23863</v>
      </c>
      <c r="Q17" s="61">
        <f t="shared" si="14"/>
        <v>36308</v>
      </c>
      <c r="S17" s="55" t="s">
        <v>19</v>
      </c>
      <c r="T17" s="56">
        <f t="shared" ref="T17:Z17" si="15">T18+T19</f>
        <v>10971856.990050003</v>
      </c>
      <c r="U17" s="57">
        <f t="shared" si="15"/>
        <v>12142076</v>
      </c>
      <c r="V17" s="58">
        <f t="shared" si="15"/>
        <v>12872810</v>
      </c>
      <c r="W17" s="59">
        <f t="shared" si="15"/>
        <v>13198388</v>
      </c>
      <c r="X17" s="59">
        <f t="shared" si="15"/>
        <v>13476949</v>
      </c>
      <c r="Y17" s="60">
        <f t="shared" si="15"/>
        <v>13533362</v>
      </c>
      <c r="Z17" s="61">
        <f t="shared" si="15"/>
        <v>13968434</v>
      </c>
      <c r="AA17" s="33"/>
      <c r="AB17" s="33"/>
      <c r="AC17" s="33"/>
      <c r="AD17" s="33"/>
      <c r="AE17" s="33"/>
      <c r="AF17" s="33"/>
      <c r="AG17" s="33"/>
      <c r="AH17" s="33"/>
      <c r="AI17" s="33"/>
    </row>
    <row r="18" spans="1:35" ht="13.5" customHeight="1" x14ac:dyDescent="0.2">
      <c r="A18" s="34" t="s">
        <v>20</v>
      </c>
      <c r="B18" s="52">
        <v>8440843.1460500024</v>
      </c>
      <c r="C18" s="36">
        <v>9541567</v>
      </c>
      <c r="D18" s="53">
        <v>10112816</v>
      </c>
      <c r="E18" s="54">
        <v>10351565</v>
      </c>
      <c r="F18" s="38">
        <v>10611210</v>
      </c>
      <c r="G18" s="39">
        <v>10643817</v>
      </c>
      <c r="H18" s="40">
        <v>11059898</v>
      </c>
      <c r="I18" s="32"/>
      <c r="J18" s="34" t="s">
        <v>20</v>
      </c>
      <c r="K18" s="35"/>
      <c r="L18" s="36"/>
      <c r="M18" s="37">
        <v>2392</v>
      </c>
      <c r="N18" s="38">
        <v>20946</v>
      </c>
      <c r="O18" s="38">
        <v>21991</v>
      </c>
      <c r="P18" s="39">
        <v>20236</v>
      </c>
      <c r="Q18" s="40">
        <v>31786</v>
      </c>
      <c r="S18" s="34" t="s">
        <v>20</v>
      </c>
      <c r="T18" s="35">
        <f t="shared" ref="T18:Z18" si="16">+B18-K18</f>
        <v>8440843.1460500024</v>
      </c>
      <c r="U18" s="36">
        <f t="shared" si="16"/>
        <v>9541567</v>
      </c>
      <c r="V18" s="44">
        <f t="shared" si="16"/>
        <v>10110424</v>
      </c>
      <c r="W18" s="45">
        <f t="shared" si="16"/>
        <v>10330619</v>
      </c>
      <c r="X18" s="38">
        <f t="shared" si="16"/>
        <v>10589219</v>
      </c>
      <c r="Y18" s="39">
        <f t="shared" si="16"/>
        <v>10623581</v>
      </c>
      <c r="Z18" s="40">
        <f t="shared" si="16"/>
        <v>11028112</v>
      </c>
      <c r="AA18" s="33"/>
      <c r="AB18" s="33"/>
      <c r="AC18" s="33"/>
      <c r="AD18" s="33"/>
      <c r="AE18" s="33"/>
      <c r="AF18" s="33"/>
      <c r="AG18" s="33"/>
      <c r="AH18" s="33"/>
      <c r="AI18" s="33"/>
    </row>
    <row r="19" spans="1:35" ht="13.5" customHeight="1" x14ac:dyDescent="0.2">
      <c r="A19" s="34" t="s">
        <v>21</v>
      </c>
      <c r="B19" s="35">
        <f t="shared" ref="B19:H19" si="17">SUM(B20:B27)</f>
        <v>2531013.8439999996</v>
      </c>
      <c r="C19" s="36">
        <f t="shared" si="17"/>
        <v>2600509</v>
      </c>
      <c r="D19" s="44">
        <f t="shared" si="17"/>
        <v>2762925</v>
      </c>
      <c r="E19" s="45">
        <f t="shared" si="17"/>
        <v>2872190</v>
      </c>
      <c r="F19" s="38">
        <f t="shared" si="17"/>
        <v>2892375</v>
      </c>
      <c r="G19" s="39">
        <f t="shared" si="17"/>
        <v>2913408</v>
      </c>
      <c r="H19" s="40">
        <f t="shared" si="17"/>
        <v>2944844</v>
      </c>
      <c r="I19" s="32"/>
      <c r="J19" s="34" t="s">
        <v>21</v>
      </c>
      <c r="K19" s="35"/>
      <c r="L19" s="36"/>
      <c r="M19" s="44">
        <f>SUM(M20:M27)</f>
        <v>539</v>
      </c>
      <c r="N19" s="45">
        <f>SUM(N20:N27)</f>
        <v>4421</v>
      </c>
      <c r="O19" s="62">
        <f>SUM(O20:O27)</f>
        <v>4645</v>
      </c>
      <c r="P19" s="63">
        <f>SUM(P20:P27)</f>
        <v>3627</v>
      </c>
      <c r="Q19" s="64">
        <f>SUM(Q20:Q27)</f>
        <v>4522</v>
      </c>
      <c r="S19" s="34" t="s">
        <v>21</v>
      </c>
      <c r="T19" s="35">
        <f t="shared" ref="T19:Z19" si="18">SUM(T20:T27)</f>
        <v>2531013.8439999996</v>
      </c>
      <c r="U19" s="36">
        <f t="shared" si="18"/>
        <v>2600509</v>
      </c>
      <c r="V19" s="44">
        <f t="shared" si="18"/>
        <v>2762386</v>
      </c>
      <c r="W19" s="45">
        <f t="shared" si="18"/>
        <v>2867769</v>
      </c>
      <c r="X19" s="38">
        <f t="shared" si="18"/>
        <v>2887730</v>
      </c>
      <c r="Y19" s="39">
        <f t="shared" si="18"/>
        <v>2909781</v>
      </c>
      <c r="Z19" s="40">
        <f t="shared" si="18"/>
        <v>2940322</v>
      </c>
      <c r="AA19" s="33"/>
      <c r="AB19" s="33"/>
      <c r="AC19" s="33"/>
      <c r="AD19" s="33"/>
      <c r="AE19" s="33"/>
      <c r="AF19" s="33"/>
      <c r="AG19" s="33"/>
      <c r="AH19" s="33"/>
      <c r="AI19" s="33"/>
    </row>
    <row r="20" spans="1:35" ht="13.5" customHeight="1" x14ac:dyDescent="0.2">
      <c r="A20" s="41" t="s">
        <v>22</v>
      </c>
      <c r="B20" s="52">
        <v>1294143.4468799999</v>
      </c>
      <c r="C20" s="36">
        <v>1315111</v>
      </c>
      <c r="D20" s="53">
        <v>1347894</v>
      </c>
      <c r="E20" s="54">
        <v>1382679</v>
      </c>
      <c r="F20" s="38">
        <v>1409468</v>
      </c>
      <c r="G20" s="39">
        <v>1429978</v>
      </c>
      <c r="H20" s="40">
        <v>1452906</v>
      </c>
      <c r="I20" s="32"/>
      <c r="J20" s="41" t="s">
        <v>22</v>
      </c>
      <c r="K20" s="35"/>
      <c r="L20" s="36"/>
      <c r="M20" s="37">
        <v>382</v>
      </c>
      <c r="N20" s="38">
        <v>2993</v>
      </c>
      <c r="O20" s="38">
        <v>3417</v>
      </c>
      <c r="P20" s="39">
        <v>2871</v>
      </c>
      <c r="Q20" s="40">
        <v>2995</v>
      </c>
      <c r="S20" s="41" t="s">
        <v>22</v>
      </c>
      <c r="T20" s="49">
        <f t="shared" ref="T20:Z27" si="19">+B20-K20</f>
        <v>1294143.4468799999</v>
      </c>
      <c r="U20" s="65">
        <f t="shared" si="19"/>
        <v>1315111</v>
      </c>
      <c r="V20" s="44">
        <f t="shared" si="19"/>
        <v>1347512</v>
      </c>
      <c r="W20" s="45">
        <f t="shared" si="19"/>
        <v>1379686</v>
      </c>
      <c r="X20" s="38">
        <f t="shared" si="19"/>
        <v>1406051</v>
      </c>
      <c r="Y20" s="39">
        <f t="shared" si="19"/>
        <v>1427107</v>
      </c>
      <c r="Z20" s="40">
        <f t="shared" si="19"/>
        <v>1449911</v>
      </c>
      <c r="AA20" s="33"/>
      <c r="AB20" s="33"/>
      <c r="AC20" s="33"/>
      <c r="AD20" s="33"/>
      <c r="AE20" s="33"/>
      <c r="AF20" s="33"/>
      <c r="AG20" s="33"/>
      <c r="AH20" s="33"/>
      <c r="AI20" s="33"/>
    </row>
    <row r="21" spans="1:35" ht="13.5" customHeight="1" x14ac:dyDescent="0.2">
      <c r="A21" s="41" t="s">
        <v>23</v>
      </c>
      <c r="B21" s="52">
        <v>237907.41753999997</v>
      </c>
      <c r="C21" s="36">
        <v>256063</v>
      </c>
      <c r="D21" s="53">
        <v>286964</v>
      </c>
      <c r="E21" s="54">
        <v>312562</v>
      </c>
      <c r="F21" s="38">
        <v>311544</v>
      </c>
      <c r="G21" s="39">
        <v>310755</v>
      </c>
      <c r="H21" s="40">
        <v>311499</v>
      </c>
      <c r="I21" s="32"/>
      <c r="J21" s="41" t="s">
        <v>23</v>
      </c>
      <c r="K21" s="35"/>
      <c r="L21" s="36"/>
      <c r="M21" s="37">
        <v>52</v>
      </c>
      <c r="N21" s="38">
        <v>471</v>
      </c>
      <c r="O21" s="38">
        <v>405</v>
      </c>
      <c r="P21" s="39">
        <v>249</v>
      </c>
      <c r="Q21" s="40">
        <v>327</v>
      </c>
      <c r="S21" s="41" t="s">
        <v>23</v>
      </c>
      <c r="T21" s="49">
        <f t="shared" si="19"/>
        <v>237907.41753999997</v>
      </c>
      <c r="U21" s="65">
        <f t="shared" si="19"/>
        <v>256063</v>
      </c>
      <c r="V21" s="44">
        <f t="shared" si="19"/>
        <v>286912</v>
      </c>
      <c r="W21" s="45">
        <f t="shared" si="19"/>
        <v>312091</v>
      </c>
      <c r="X21" s="38">
        <f t="shared" si="19"/>
        <v>311139</v>
      </c>
      <c r="Y21" s="39">
        <f t="shared" si="19"/>
        <v>310506</v>
      </c>
      <c r="Z21" s="40">
        <f t="shared" si="19"/>
        <v>311172</v>
      </c>
      <c r="AA21" s="33"/>
      <c r="AB21" s="33"/>
      <c r="AC21" s="33"/>
      <c r="AD21" s="33"/>
      <c r="AE21" s="33"/>
      <c r="AF21" s="33"/>
      <c r="AG21" s="33"/>
      <c r="AH21" s="33"/>
      <c r="AI21" s="33"/>
    </row>
    <row r="22" spans="1:35" ht="13.5" customHeight="1" x14ac:dyDescent="0.2">
      <c r="A22" s="41" t="s">
        <v>24</v>
      </c>
      <c r="B22" s="52">
        <v>56343.800469999995</v>
      </c>
      <c r="C22" s="36">
        <v>52998</v>
      </c>
      <c r="D22" s="53">
        <v>54586</v>
      </c>
      <c r="E22" s="54">
        <v>54599</v>
      </c>
      <c r="F22" s="38">
        <v>54274</v>
      </c>
      <c r="G22" s="39">
        <v>53978</v>
      </c>
      <c r="H22" s="40">
        <v>54049</v>
      </c>
      <c r="I22" s="32"/>
      <c r="J22" s="41" t="s">
        <v>24</v>
      </c>
      <c r="K22" s="35"/>
      <c r="L22" s="36"/>
      <c r="M22" s="37">
        <v>12</v>
      </c>
      <c r="N22" s="38">
        <v>113</v>
      </c>
      <c r="O22" s="38">
        <v>97</v>
      </c>
      <c r="P22" s="39">
        <v>59</v>
      </c>
      <c r="Q22" s="40">
        <v>78</v>
      </c>
      <c r="S22" s="41" t="s">
        <v>24</v>
      </c>
      <c r="T22" s="49">
        <f t="shared" si="19"/>
        <v>56343.800469999995</v>
      </c>
      <c r="U22" s="65">
        <f t="shared" si="19"/>
        <v>52998</v>
      </c>
      <c r="V22" s="44">
        <f t="shared" si="19"/>
        <v>54574</v>
      </c>
      <c r="W22" s="45">
        <f t="shared" si="19"/>
        <v>54486</v>
      </c>
      <c r="X22" s="38">
        <f t="shared" si="19"/>
        <v>54177</v>
      </c>
      <c r="Y22" s="39">
        <f t="shared" si="19"/>
        <v>53919</v>
      </c>
      <c r="Z22" s="40">
        <f t="shared" si="19"/>
        <v>53971</v>
      </c>
      <c r="AA22" s="33"/>
      <c r="AB22" s="33"/>
      <c r="AC22" s="33"/>
      <c r="AD22" s="33"/>
      <c r="AE22" s="33"/>
      <c r="AF22" s="33"/>
      <c r="AG22" s="33"/>
      <c r="AH22" s="33"/>
      <c r="AI22" s="33"/>
    </row>
    <row r="23" spans="1:35" ht="13.5" customHeight="1" x14ac:dyDescent="0.2">
      <c r="A23" s="41" t="s">
        <v>25</v>
      </c>
      <c r="B23" s="52">
        <v>5219.6114199999993</v>
      </c>
      <c r="C23" s="36">
        <v>5087</v>
      </c>
      <c r="D23" s="53">
        <v>5226</v>
      </c>
      <c r="E23" s="54">
        <v>5213</v>
      </c>
      <c r="F23" s="38">
        <v>5168</v>
      </c>
      <c r="G23" s="39">
        <v>5127</v>
      </c>
      <c r="H23" s="40">
        <v>5121</v>
      </c>
      <c r="I23" s="32"/>
      <c r="J23" s="41" t="s">
        <v>25</v>
      </c>
      <c r="K23" s="35"/>
      <c r="L23" s="36"/>
      <c r="M23" s="37">
        <v>1</v>
      </c>
      <c r="N23" s="38">
        <v>11</v>
      </c>
      <c r="O23" s="38">
        <v>9</v>
      </c>
      <c r="P23" s="39">
        <v>6</v>
      </c>
      <c r="Q23" s="40">
        <v>7</v>
      </c>
      <c r="S23" s="41" t="s">
        <v>25</v>
      </c>
      <c r="T23" s="49">
        <f t="shared" si="19"/>
        <v>5219.6114199999993</v>
      </c>
      <c r="U23" s="65">
        <f t="shared" si="19"/>
        <v>5087</v>
      </c>
      <c r="V23" s="44">
        <f t="shared" si="19"/>
        <v>5225</v>
      </c>
      <c r="W23" s="45">
        <f t="shared" si="19"/>
        <v>5202</v>
      </c>
      <c r="X23" s="38">
        <f t="shared" si="19"/>
        <v>5159</v>
      </c>
      <c r="Y23" s="39">
        <f t="shared" si="19"/>
        <v>5121</v>
      </c>
      <c r="Z23" s="40">
        <f t="shared" si="19"/>
        <v>5114</v>
      </c>
      <c r="AA23" s="33"/>
      <c r="AB23" s="33"/>
      <c r="AC23" s="33"/>
      <c r="AD23" s="33"/>
      <c r="AE23" s="33"/>
      <c r="AF23" s="33"/>
      <c r="AG23" s="33"/>
      <c r="AH23" s="33"/>
      <c r="AI23" s="33"/>
    </row>
    <row r="24" spans="1:35" ht="13.5" customHeight="1" x14ac:dyDescent="0.2">
      <c r="A24" s="41" t="s">
        <v>26</v>
      </c>
      <c r="B24" s="52">
        <v>901197.60029999982</v>
      </c>
      <c r="C24" s="36">
        <v>936679</v>
      </c>
      <c r="D24" s="53">
        <v>1032619</v>
      </c>
      <c r="E24" s="54">
        <v>1080989</v>
      </c>
      <c r="F24" s="38">
        <v>1075475</v>
      </c>
      <c r="G24" s="39">
        <v>1076802</v>
      </c>
      <c r="H24" s="40">
        <v>1083923</v>
      </c>
      <c r="I24" s="32"/>
      <c r="J24" s="41" t="s">
        <v>26</v>
      </c>
      <c r="K24" s="35"/>
      <c r="L24" s="36"/>
      <c r="M24" s="37">
        <v>84</v>
      </c>
      <c r="N24" s="38">
        <v>759</v>
      </c>
      <c r="O24" s="38">
        <v>652</v>
      </c>
      <c r="P24" s="39">
        <v>401</v>
      </c>
      <c r="Q24" s="40">
        <v>1062</v>
      </c>
      <c r="S24" s="41" t="s">
        <v>26</v>
      </c>
      <c r="T24" s="49">
        <f t="shared" si="19"/>
        <v>901197.60029999982</v>
      </c>
      <c r="U24" s="65">
        <f t="shared" si="19"/>
        <v>936679</v>
      </c>
      <c r="V24" s="44">
        <f t="shared" si="19"/>
        <v>1032535</v>
      </c>
      <c r="W24" s="45">
        <f t="shared" si="19"/>
        <v>1080230</v>
      </c>
      <c r="X24" s="38">
        <f t="shared" si="19"/>
        <v>1074823</v>
      </c>
      <c r="Y24" s="39">
        <f t="shared" si="19"/>
        <v>1076401</v>
      </c>
      <c r="Z24" s="40">
        <f t="shared" si="19"/>
        <v>1082861</v>
      </c>
      <c r="AA24" s="33"/>
      <c r="AB24" s="33"/>
      <c r="AC24" s="33"/>
      <c r="AD24" s="33"/>
      <c r="AE24" s="33"/>
      <c r="AF24" s="33"/>
      <c r="AG24" s="33"/>
      <c r="AH24" s="33"/>
      <c r="AI24" s="33"/>
    </row>
    <row r="25" spans="1:35" ht="13.5" customHeight="1" x14ac:dyDescent="0.2">
      <c r="A25" s="41" t="s">
        <v>27</v>
      </c>
      <c r="B25" s="52">
        <v>11597.070300000001</v>
      </c>
      <c r="C25" s="36">
        <v>13163</v>
      </c>
      <c r="D25" s="53">
        <v>13557</v>
      </c>
      <c r="E25" s="54">
        <v>13740</v>
      </c>
      <c r="F25" s="38">
        <v>13838</v>
      </c>
      <c r="G25" s="39">
        <v>13945</v>
      </c>
      <c r="H25" s="40">
        <v>14147</v>
      </c>
      <c r="I25" s="32"/>
      <c r="J25" s="41" t="s">
        <v>27</v>
      </c>
      <c r="K25" s="35"/>
      <c r="L25" s="36"/>
      <c r="M25" s="37">
        <v>3</v>
      </c>
      <c r="N25" s="38">
        <v>28</v>
      </c>
      <c r="O25" s="38">
        <v>25</v>
      </c>
      <c r="P25" s="39">
        <v>16</v>
      </c>
      <c r="Q25" s="40">
        <v>20</v>
      </c>
      <c r="S25" s="41" t="s">
        <v>27</v>
      </c>
      <c r="T25" s="49">
        <f t="shared" si="19"/>
        <v>11597.070300000001</v>
      </c>
      <c r="U25" s="65">
        <f t="shared" si="19"/>
        <v>13163</v>
      </c>
      <c r="V25" s="44">
        <f t="shared" si="19"/>
        <v>13554</v>
      </c>
      <c r="W25" s="45">
        <f t="shared" si="19"/>
        <v>13712</v>
      </c>
      <c r="X25" s="38">
        <f t="shared" si="19"/>
        <v>13813</v>
      </c>
      <c r="Y25" s="39">
        <f t="shared" si="19"/>
        <v>13929</v>
      </c>
      <c r="Z25" s="40">
        <f t="shared" si="19"/>
        <v>14127</v>
      </c>
      <c r="AA25" s="33"/>
      <c r="AB25" s="33"/>
      <c r="AC25" s="33"/>
      <c r="AD25" s="33"/>
      <c r="AE25" s="33"/>
      <c r="AF25" s="33"/>
      <c r="AG25" s="33"/>
      <c r="AH25" s="33"/>
      <c r="AI25" s="33"/>
    </row>
    <row r="26" spans="1:35" ht="13.5" customHeight="1" x14ac:dyDescent="0.2">
      <c r="A26" s="41" t="s">
        <v>28</v>
      </c>
      <c r="B26" s="52">
        <v>24343.003249999998</v>
      </c>
      <c r="C26" s="36">
        <v>21207</v>
      </c>
      <c r="D26" s="53">
        <v>21902</v>
      </c>
      <c r="E26" s="54">
        <v>22255</v>
      </c>
      <c r="F26" s="38">
        <v>22475</v>
      </c>
      <c r="G26" s="39">
        <v>22708</v>
      </c>
      <c r="H26" s="40">
        <v>23099</v>
      </c>
      <c r="I26" s="32"/>
      <c r="J26" s="41" t="s">
        <v>28</v>
      </c>
      <c r="K26" s="35"/>
      <c r="L26" s="36"/>
      <c r="M26" s="37">
        <v>5</v>
      </c>
      <c r="N26" s="38">
        <v>46</v>
      </c>
      <c r="O26" s="38">
        <v>40</v>
      </c>
      <c r="P26" s="39">
        <v>25</v>
      </c>
      <c r="Q26" s="40">
        <v>33</v>
      </c>
      <c r="S26" s="41" t="s">
        <v>28</v>
      </c>
      <c r="T26" s="49">
        <f t="shared" si="19"/>
        <v>24343.003249999998</v>
      </c>
      <c r="U26" s="65">
        <f t="shared" si="19"/>
        <v>21207</v>
      </c>
      <c r="V26" s="44">
        <f t="shared" si="19"/>
        <v>21897</v>
      </c>
      <c r="W26" s="45">
        <f t="shared" si="19"/>
        <v>22209</v>
      </c>
      <c r="X26" s="38">
        <f t="shared" si="19"/>
        <v>22435</v>
      </c>
      <c r="Y26" s="39">
        <f t="shared" si="19"/>
        <v>22683</v>
      </c>
      <c r="Z26" s="40">
        <f t="shared" si="19"/>
        <v>23066</v>
      </c>
      <c r="AA26" s="33"/>
      <c r="AB26" s="33"/>
      <c r="AC26" s="33"/>
      <c r="AD26" s="33"/>
      <c r="AE26" s="33"/>
      <c r="AF26" s="33"/>
      <c r="AG26" s="33"/>
      <c r="AH26" s="33"/>
      <c r="AI26" s="33"/>
    </row>
    <row r="27" spans="1:35" ht="13.5" customHeight="1" x14ac:dyDescent="0.2">
      <c r="A27" s="41" t="s">
        <v>29</v>
      </c>
      <c r="B27" s="52">
        <v>261.89383999999995</v>
      </c>
      <c r="C27" s="36">
        <v>201</v>
      </c>
      <c r="D27" s="53">
        <v>177</v>
      </c>
      <c r="E27" s="54">
        <v>153</v>
      </c>
      <c r="F27" s="38">
        <v>133</v>
      </c>
      <c r="G27" s="39">
        <v>115</v>
      </c>
      <c r="H27" s="40">
        <v>100</v>
      </c>
      <c r="I27" s="32"/>
      <c r="J27" s="41" t="s">
        <v>29</v>
      </c>
      <c r="K27" s="35"/>
      <c r="L27" s="36"/>
      <c r="M27" s="37">
        <v>0</v>
      </c>
      <c r="N27" s="38">
        <v>0</v>
      </c>
      <c r="O27" s="38">
        <v>0</v>
      </c>
      <c r="P27" s="39">
        <v>0</v>
      </c>
      <c r="Q27" s="40">
        <v>0</v>
      </c>
      <c r="S27" s="41" t="s">
        <v>29</v>
      </c>
      <c r="T27" s="49">
        <f t="shared" si="19"/>
        <v>261.89383999999995</v>
      </c>
      <c r="U27" s="65">
        <f t="shared" si="19"/>
        <v>201</v>
      </c>
      <c r="V27" s="44">
        <f t="shared" si="19"/>
        <v>177</v>
      </c>
      <c r="W27" s="45">
        <f t="shared" si="19"/>
        <v>153</v>
      </c>
      <c r="X27" s="38">
        <f t="shared" si="19"/>
        <v>133</v>
      </c>
      <c r="Y27" s="39">
        <f t="shared" si="19"/>
        <v>115</v>
      </c>
      <c r="Z27" s="40">
        <f t="shared" si="19"/>
        <v>100</v>
      </c>
      <c r="AA27" s="33"/>
      <c r="AB27" s="33"/>
      <c r="AC27" s="33"/>
      <c r="AD27" s="33"/>
      <c r="AE27" s="33"/>
      <c r="AF27" s="33"/>
      <c r="AG27" s="33"/>
      <c r="AH27" s="33"/>
      <c r="AI27" s="33"/>
    </row>
    <row r="28" spans="1:35" ht="13.5" customHeight="1" x14ac:dyDescent="0.2">
      <c r="A28" s="55" t="s">
        <v>30</v>
      </c>
      <c r="B28" s="56">
        <f t="shared" ref="B28:H28" si="20">SUM(B29:B32)</f>
        <v>39847.674830000004</v>
      </c>
      <c r="C28" s="57">
        <f t="shared" si="20"/>
        <v>37916.56712</v>
      </c>
      <c r="D28" s="58">
        <f t="shared" si="20"/>
        <v>38974</v>
      </c>
      <c r="E28" s="59">
        <f t="shared" si="20"/>
        <v>42029</v>
      </c>
      <c r="F28" s="59">
        <f t="shared" si="20"/>
        <v>44831</v>
      </c>
      <c r="G28" s="60">
        <f t="shared" si="20"/>
        <v>47628</v>
      </c>
      <c r="H28" s="61">
        <f t="shared" si="20"/>
        <v>50483</v>
      </c>
      <c r="I28" s="32"/>
      <c r="J28" s="55" t="s">
        <v>30</v>
      </c>
      <c r="K28" s="56">
        <f t="shared" ref="K28:Q28" si="21">SUM(K29:K32)</f>
        <v>0</v>
      </c>
      <c r="L28" s="57">
        <f t="shared" si="21"/>
        <v>0</v>
      </c>
      <c r="M28" s="58">
        <f t="shared" si="21"/>
        <v>0</v>
      </c>
      <c r="N28" s="59">
        <f t="shared" si="21"/>
        <v>0</v>
      </c>
      <c r="O28" s="59">
        <f t="shared" si="21"/>
        <v>0</v>
      </c>
      <c r="P28" s="60">
        <f t="shared" si="21"/>
        <v>0</v>
      </c>
      <c r="Q28" s="61">
        <f t="shared" si="21"/>
        <v>0</v>
      </c>
      <c r="S28" s="55" t="s">
        <v>30</v>
      </c>
      <c r="T28" s="56">
        <f t="shared" ref="T28:Z28" si="22">SUM(T29:T32)</f>
        <v>39847.674830000004</v>
      </c>
      <c r="U28" s="57">
        <f t="shared" si="22"/>
        <v>37916.56712</v>
      </c>
      <c r="V28" s="58">
        <f t="shared" si="22"/>
        <v>38974</v>
      </c>
      <c r="W28" s="59">
        <f t="shared" si="22"/>
        <v>42029</v>
      </c>
      <c r="X28" s="59">
        <f t="shared" si="22"/>
        <v>44831</v>
      </c>
      <c r="Y28" s="60">
        <f t="shared" si="22"/>
        <v>47628</v>
      </c>
      <c r="Z28" s="61">
        <f t="shared" si="22"/>
        <v>50483</v>
      </c>
      <c r="AA28" s="33"/>
      <c r="AB28" s="33"/>
      <c r="AC28" s="33"/>
      <c r="AD28" s="33"/>
      <c r="AE28" s="33"/>
      <c r="AF28" s="33"/>
      <c r="AG28" s="33"/>
      <c r="AH28" s="33"/>
      <c r="AI28" s="33"/>
    </row>
    <row r="29" spans="1:35" ht="13.5" customHeight="1" x14ac:dyDescent="0.2">
      <c r="A29" s="34" t="s">
        <v>31</v>
      </c>
      <c r="B29" s="52">
        <v>21.53632</v>
      </c>
      <c r="C29" s="36">
        <v>12.173109999999999</v>
      </c>
      <c r="D29" s="53">
        <v>0</v>
      </c>
      <c r="E29" s="54">
        <v>0</v>
      </c>
      <c r="F29" s="38">
        <v>0</v>
      </c>
      <c r="G29" s="39">
        <v>0</v>
      </c>
      <c r="H29" s="40">
        <v>0</v>
      </c>
      <c r="I29" s="32"/>
      <c r="J29" s="34" t="s">
        <v>31</v>
      </c>
      <c r="K29" s="35"/>
      <c r="L29" s="36"/>
      <c r="M29" s="37"/>
      <c r="N29" s="38"/>
      <c r="O29" s="38"/>
      <c r="P29" s="39"/>
      <c r="Q29" s="40"/>
      <c r="S29" s="34" t="s">
        <v>31</v>
      </c>
      <c r="T29" s="35">
        <f t="shared" ref="T29:Z32" si="23">+B29-K29</f>
        <v>21.53632</v>
      </c>
      <c r="U29" s="65">
        <f t="shared" si="23"/>
        <v>12.173109999999999</v>
      </c>
      <c r="V29" s="44">
        <f t="shared" si="23"/>
        <v>0</v>
      </c>
      <c r="W29" s="45">
        <f t="shared" si="23"/>
        <v>0</v>
      </c>
      <c r="X29" s="38">
        <f t="shared" si="23"/>
        <v>0</v>
      </c>
      <c r="Y29" s="39">
        <f t="shared" si="23"/>
        <v>0</v>
      </c>
      <c r="Z29" s="40">
        <f t="shared" si="23"/>
        <v>0</v>
      </c>
      <c r="AA29" s="33"/>
      <c r="AB29" s="33"/>
      <c r="AC29" s="33"/>
      <c r="AD29" s="33"/>
      <c r="AE29" s="33"/>
      <c r="AF29" s="33"/>
      <c r="AG29" s="33"/>
      <c r="AH29" s="33"/>
      <c r="AI29" s="33"/>
    </row>
    <row r="30" spans="1:35" ht="13.5" customHeight="1" x14ac:dyDescent="0.2">
      <c r="A30" s="34" t="s">
        <v>32</v>
      </c>
      <c r="B30" s="52">
        <v>7.4841899999999999</v>
      </c>
      <c r="C30" s="36">
        <v>0.29043000000000002</v>
      </c>
      <c r="D30" s="53">
        <v>0</v>
      </c>
      <c r="E30" s="54">
        <v>0</v>
      </c>
      <c r="F30" s="38">
        <v>0</v>
      </c>
      <c r="G30" s="39">
        <v>0</v>
      </c>
      <c r="H30" s="40">
        <v>0</v>
      </c>
      <c r="I30" s="32"/>
      <c r="J30" s="34" t="s">
        <v>32</v>
      </c>
      <c r="K30" s="35"/>
      <c r="L30" s="36"/>
      <c r="M30" s="37"/>
      <c r="N30" s="38"/>
      <c r="O30" s="38"/>
      <c r="P30" s="39"/>
      <c r="Q30" s="40"/>
      <c r="S30" s="34" t="s">
        <v>32</v>
      </c>
      <c r="T30" s="35">
        <f t="shared" si="23"/>
        <v>7.4841899999999999</v>
      </c>
      <c r="U30" s="65">
        <f t="shared" si="23"/>
        <v>0.29043000000000002</v>
      </c>
      <c r="V30" s="44">
        <f t="shared" si="23"/>
        <v>0</v>
      </c>
      <c r="W30" s="45">
        <f t="shared" si="23"/>
        <v>0</v>
      </c>
      <c r="X30" s="38">
        <f t="shared" si="23"/>
        <v>0</v>
      </c>
      <c r="Y30" s="39">
        <f t="shared" si="23"/>
        <v>0</v>
      </c>
      <c r="Z30" s="40">
        <f t="shared" si="23"/>
        <v>0</v>
      </c>
      <c r="AA30" s="33"/>
      <c r="AB30" s="33"/>
      <c r="AC30" s="33"/>
      <c r="AD30" s="33"/>
      <c r="AE30" s="33"/>
      <c r="AF30" s="33"/>
      <c r="AG30" s="33"/>
      <c r="AH30" s="33"/>
      <c r="AI30" s="33"/>
    </row>
    <row r="31" spans="1:35" ht="13.5" customHeight="1" x14ac:dyDescent="0.2">
      <c r="A31" s="34" t="s">
        <v>33</v>
      </c>
      <c r="B31" s="52">
        <v>39818.654320000001</v>
      </c>
      <c r="C31" s="36">
        <v>37904.103580000003</v>
      </c>
      <c r="D31" s="53">
        <v>38974</v>
      </c>
      <c r="E31" s="54">
        <v>42029</v>
      </c>
      <c r="F31" s="38">
        <v>44831</v>
      </c>
      <c r="G31" s="39">
        <v>47628</v>
      </c>
      <c r="H31" s="40">
        <v>50483</v>
      </c>
      <c r="I31" s="32"/>
      <c r="J31" s="34" t="s">
        <v>33</v>
      </c>
      <c r="K31" s="35"/>
      <c r="L31" s="36"/>
      <c r="M31" s="37"/>
      <c r="N31" s="38"/>
      <c r="O31" s="38"/>
      <c r="P31" s="39"/>
      <c r="Q31" s="40"/>
      <c r="S31" s="34" t="s">
        <v>33</v>
      </c>
      <c r="T31" s="52">
        <f t="shared" si="23"/>
        <v>39818.654320000001</v>
      </c>
      <c r="U31" s="65">
        <f t="shared" si="23"/>
        <v>37904.103580000003</v>
      </c>
      <c r="V31" s="44">
        <f t="shared" si="23"/>
        <v>38974</v>
      </c>
      <c r="W31" s="45">
        <f t="shared" si="23"/>
        <v>42029</v>
      </c>
      <c r="X31" s="38">
        <f t="shared" si="23"/>
        <v>44831</v>
      </c>
      <c r="Y31" s="39">
        <f t="shared" si="23"/>
        <v>47628</v>
      </c>
      <c r="Z31" s="40">
        <f t="shared" si="23"/>
        <v>50483</v>
      </c>
      <c r="AA31" s="33"/>
      <c r="AB31" s="33"/>
      <c r="AC31" s="33"/>
      <c r="AD31" s="33"/>
      <c r="AE31" s="33"/>
      <c r="AF31" s="33"/>
      <c r="AG31" s="33"/>
      <c r="AH31" s="33"/>
      <c r="AI31" s="33"/>
    </row>
    <row r="32" spans="1:35" ht="13.5" customHeight="1" x14ac:dyDescent="0.2">
      <c r="A32" s="34" t="s">
        <v>34</v>
      </c>
      <c r="B32" s="52">
        <v>0</v>
      </c>
      <c r="C32" s="36">
        <v>0</v>
      </c>
      <c r="D32" s="53">
        <v>0</v>
      </c>
      <c r="E32" s="54">
        <v>0</v>
      </c>
      <c r="F32" s="38">
        <v>0</v>
      </c>
      <c r="G32" s="39">
        <v>0</v>
      </c>
      <c r="H32" s="40">
        <v>0</v>
      </c>
      <c r="I32" s="32"/>
      <c r="J32" s="34" t="s">
        <v>34</v>
      </c>
      <c r="K32" s="35"/>
      <c r="L32" s="36"/>
      <c r="M32" s="37"/>
      <c r="N32" s="38"/>
      <c r="O32" s="38"/>
      <c r="P32" s="39"/>
      <c r="Q32" s="40"/>
      <c r="S32" s="34" t="s">
        <v>34</v>
      </c>
      <c r="T32" s="35">
        <f t="shared" si="23"/>
        <v>0</v>
      </c>
      <c r="U32" s="65">
        <f t="shared" si="23"/>
        <v>0</v>
      </c>
      <c r="V32" s="44">
        <f t="shared" si="23"/>
        <v>0</v>
      </c>
      <c r="W32" s="45">
        <f t="shared" si="23"/>
        <v>0</v>
      </c>
      <c r="X32" s="38">
        <f t="shared" si="23"/>
        <v>0</v>
      </c>
      <c r="Y32" s="39">
        <f t="shared" si="23"/>
        <v>0</v>
      </c>
      <c r="Z32" s="40">
        <f t="shared" si="23"/>
        <v>0</v>
      </c>
      <c r="AA32" s="33"/>
      <c r="AB32" s="33"/>
      <c r="AC32" s="33"/>
      <c r="AD32" s="33"/>
      <c r="AE32" s="33"/>
      <c r="AF32" s="33"/>
      <c r="AG32" s="33"/>
      <c r="AH32" s="33"/>
      <c r="AI32" s="33"/>
    </row>
    <row r="33" spans="1:35" ht="13.5" customHeight="1" x14ac:dyDescent="0.2">
      <c r="A33" s="55" t="s">
        <v>35</v>
      </c>
      <c r="B33" s="56">
        <f t="shared" ref="B33:H33" si="24">SUM(B34:B36)</f>
        <v>714845.81651000003</v>
      </c>
      <c r="C33" s="57">
        <f t="shared" si="24"/>
        <v>790498</v>
      </c>
      <c r="D33" s="58">
        <f t="shared" si="24"/>
        <v>978138</v>
      </c>
      <c r="E33" s="59">
        <f t="shared" si="24"/>
        <v>1002005</v>
      </c>
      <c r="F33" s="59">
        <f t="shared" si="24"/>
        <v>1033348</v>
      </c>
      <c r="G33" s="60">
        <f t="shared" si="24"/>
        <v>1058121</v>
      </c>
      <c r="H33" s="61">
        <f t="shared" si="24"/>
        <v>1080447</v>
      </c>
      <c r="I33" s="32"/>
      <c r="J33" s="55" t="s">
        <v>35</v>
      </c>
      <c r="K33" s="66">
        <f t="shared" ref="K33:Q33" si="25">+K34+K35+K36</f>
        <v>0</v>
      </c>
      <c r="L33" s="57">
        <f t="shared" si="25"/>
        <v>0</v>
      </c>
      <c r="M33" s="58">
        <f t="shared" si="25"/>
        <v>162912</v>
      </c>
      <c r="N33" s="59">
        <f t="shared" si="25"/>
        <v>164277</v>
      </c>
      <c r="O33" s="59">
        <f t="shared" si="25"/>
        <v>165239</v>
      </c>
      <c r="P33" s="60">
        <f t="shared" si="25"/>
        <v>166395</v>
      </c>
      <c r="Q33" s="61">
        <f t="shared" si="25"/>
        <v>167589</v>
      </c>
      <c r="R33" s="67"/>
      <c r="S33" s="55" t="s">
        <v>35</v>
      </c>
      <c r="T33" s="56">
        <f t="shared" ref="T33:Z33" si="26">SUM(T34:T36)</f>
        <v>714845.81651000003</v>
      </c>
      <c r="U33" s="57">
        <f t="shared" si="26"/>
        <v>790498</v>
      </c>
      <c r="V33" s="58">
        <f t="shared" si="26"/>
        <v>815226</v>
      </c>
      <c r="W33" s="59">
        <f t="shared" si="26"/>
        <v>837728</v>
      </c>
      <c r="X33" s="59">
        <f t="shared" si="26"/>
        <v>868109</v>
      </c>
      <c r="Y33" s="60">
        <f t="shared" si="26"/>
        <v>891726</v>
      </c>
      <c r="Z33" s="61">
        <f t="shared" si="26"/>
        <v>912858</v>
      </c>
      <c r="AA33" s="33"/>
      <c r="AB33" s="33"/>
      <c r="AC33" s="33"/>
      <c r="AD33" s="33"/>
      <c r="AE33" s="33"/>
      <c r="AF33" s="33"/>
      <c r="AG33" s="33"/>
      <c r="AH33" s="33"/>
      <c r="AI33" s="33"/>
    </row>
    <row r="34" spans="1:35" ht="13.5" customHeight="1" x14ac:dyDescent="0.2">
      <c r="A34" s="34" t="s">
        <v>36</v>
      </c>
      <c r="B34" s="52">
        <v>456735.76896000002</v>
      </c>
      <c r="C34" s="36">
        <v>495461</v>
      </c>
      <c r="D34" s="53">
        <v>628818</v>
      </c>
      <c r="E34" s="54">
        <v>639529</v>
      </c>
      <c r="F34" s="38">
        <v>659477</v>
      </c>
      <c r="G34" s="39">
        <v>673671</v>
      </c>
      <c r="H34" s="40">
        <v>684358</v>
      </c>
      <c r="I34" s="32"/>
      <c r="J34" s="34" t="s">
        <v>36</v>
      </c>
      <c r="K34" s="52"/>
      <c r="L34" s="36"/>
      <c r="M34" s="37">
        <v>119552</v>
      </c>
      <c r="N34" s="38">
        <v>119552</v>
      </c>
      <c r="O34" s="38">
        <v>119552</v>
      </c>
      <c r="P34" s="39">
        <v>119552</v>
      </c>
      <c r="Q34" s="40">
        <v>119552</v>
      </c>
      <c r="S34" s="34" t="s">
        <v>36</v>
      </c>
      <c r="T34" s="35">
        <f t="shared" ref="T34:Z36" si="27">+B34-K34</f>
        <v>456735.76896000002</v>
      </c>
      <c r="U34" s="36">
        <f t="shared" si="27"/>
        <v>495461</v>
      </c>
      <c r="V34" s="53">
        <f t="shared" si="27"/>
        <v>509266</v>
      </c>
      <c r="W34" s="54">
        <f t="shared" si="27"/>
        <v>519977</v>
      </c>
      <c r="X34" s="38">
        <f t="shared" si="27"/>
        <v>539925</v>
      </c>
      <c r="Y34" s="39">
        <f t="shared" si="27"/>
        <v>554119</v>
      </c>
      <c r="Z34" s="40">
        <f t="shared" si="27"/>
        <v>564806</v>
      </c>
      <c r="AA34" s="33"/>
      <c r="AB34" s="33"/>
      <c r="AC34" s="33"/>
      <c r="AD34" s="33"/>
      <c r="AE34" s="33"/>
      <c r="AF34" s="33"/>
      <c r="AG34" s="33"/>
      <c r="AH34" s="33"/>
      <c r="AI34" s="33"/>
    </row>
    <row r="35" spans="1:35" ht="13.5" customHeight="1" x14ac:dyDescent="0.2">
      <c r="A35" s="34" t="s">
        <v>37</v>
      </c>
      <c r="B35" s="52">
        <v>258110.04755000002</v>
      </c>
      <c r="C35" s="36">
        <v>295037</v>
      </c>
      <c r="D35" s="53">
        <v>349320</v>
      </c>
      <c r="E35" s="54">
        <v>362476</v>
      </c>
      <c r="F35" s="38">
        <v>373871</v>
      </c>
      <c r="G35" s="39">
        <v>384450</v>
      </c>
      <c r="H35" s="40">
        <v>396089</v>
      </c>
      <c r="I35" s="32"/>
      <c r="J35" s="34" t="s">
        <v>37</v>
      </c>
      <c r="K35" s="52"/>
      <c r="L35" s="36"/>
      <c r="M35" s="37">
        <v>43360</v>
      </c>
      <c r="N35" s="38">
        <v>44725</v>
      </c>
      <c r="O35" s="38">
        <v>45687</v>
      </c>
      <c r="P35" s="39">
        <v>46843</v>
      </c>
      <c r="Q35" s="40">
        <v>48037</v>
      </c>
      <c r="S35" s="34" t="s">
        <v>37</v>
      </c>
      <c r="T35" s="52">
        <f t="shared" si="27"/>
        <v>258110.04755000002</v>
      </c>
      <c r="U35" s="36">
        <f t="shared" si="27"/>
        <v>295037</v>
      </c>
      <c r="V35" s="53">
        <f t="shared" si="27"/>
        <v>305960</v>
      </c>
      <c r="W35" s="54">
        <f t="shared" si="27"/>
        <v>317751</v>
      </c>
      <c r="X35" s="38">
        <f t="shared" si="27"/>
        <v>328184</v>
      </c>
      <c r="Y35" s="39">
        <f t="shared" si="27"/>
        <v>337607</v>
      </c>
      <c r="Z35" s="40">
        <f t="shared" si="27"/>
        <v>348052</v>
      </c>
      <c r="AA35" s="33"/>
      <c r="AB35" s="33"/>
      <c r="AC35" s="33"/>
      <c r="AD35" s="33"/>
      <c r="AE35" s="33"/>
      <c r="AF35" s="33"/>
      <c r="AG35" s="33"/>
      <c r="AH35" s="33"/>
      <c r="AI35" s="33"/>
    </row>
    <row r="36" spans="1:35" ht="13.5" customHeight="1" x14ac:dyDescent="0.2">
      <c r="A36" s="34" t="s">
        <v>38</v>
      </c>
      <c r="B36" s="52">
        <v>0</v>
      </c>
      <c r="C36" s="36">
        <v>0</v>
      </c>
      <c r="D36" s="53">
        <v>0</v>
      </c>
      <c r="E36" s="54">
        <v>0</v>
      </c>
      <c r="F36" s="38">
        <v>0</v>
      </c>
      <c r="G36" s="39">
        <v>0</v>
      </c>
      <c r="H36" s="40">
        <v>0</v>
      </c>
      <c r="I36" s="32"/>
      <c r="J36" s="34" t="s">
        <v>38</v>
      </c>
      <c r="K36" s="52"/>
      <c r="L36" s="36"/>
      <c r="M36" s="37"/>
      <c r="N36" s="38"/>
      <c r="O36" s="38"/>
      <c r="P36" s="39"/>
      <c r="Q36" s="40"/>
      <c r="S36" s="34" t="s">
        <v>38</v>
      </c>
      <c r="T36" s="35">
        <f t="shared" si="27"/>
        <v>0</v>
      </c>
      <c r="U36" s="36">
        <f t="shared" si="27"/>
        <v>0</v>
      </c>
      <c r="V36" s="68">
        <f t="shared" si="27"/>
        <v>0</v>
      </c>
      <c r="W36" s="53">
        <f t="shared" si="27"/>
        <v>0</v>
      </c>
      <c r="X36" s="38">
        <f t="shared" si="27"/>
        <v>0</v>
      </c>
      <c r="Y36" s="39">
        <f t="shared" si="27"/>
        <v>0</v>
      </c>
      <c r="Z36" s="40">
        <f t="shared" si="27"/>
        <v>0</v>
      </c>
      <c r="AA36" s="33"/>
      <c r="AB36" s="33"/>
      <c r="AC36" s="33"/>
      <c r="AD36" s="33"/>
      <c r="AE36" s="33"/>
      <c r="AF36" s="33"/>
      <c r="AG36" s="33"/>
      <c r="AH36" s="33"/>
      <c r="AI36" s="33"/>
    </row>
    <row r="37" spans="1:35" ht="13.5" customHeight="1" x14ac:dyDescent="0.2">
      <c r="A37" s="55" t="s">
        <v>39</v>
      </c>
      <c r="B37" s="56">
        <f t="shared" ref="B37:H37" si="28">SUM(B38:B45,B48:B51)</f>
        <v>977753.24118999997</v>
      </c>
      <c r="C37" s="57">
        <f t="shared" si="28"/>
        <v>825447.48300000001</v>
      </c>
      <c r="D37" s="58">
        <f t="shared" si="28"/>
        <v>1059501</v>
      </c>
      <c r="E37" s="59">
        <f t="shared" si="28"/>
        <v>762906</v>
      </c>
      <c r="F37" s="59">
        <f t="shared" si="28"/>
        <v>722484</v>
      </c>
      <c r="G37" s="60">
        <f t="shared" si="28"/>
        <v>671815</v>
      </c>
      <c r="H37" s="61">
        <f t="shared" si="28"/>
        <v>526161</v>
      </c>
      <c r="I37" s="32"/>
      <c r="J37" s="55" t="s">
        <v>40</v>
      </c>
      <c r="K37" s="56">
        <f t="shared" ref="K37:Q37" si="29">SUM(K38:K45,K48:K51)</f>
        <v>0</v>
      </c>
      <c r="L37" s="57">
        <f t="shared" si="29"/>
        <v>0</v>
      </c>
      <c r="M37" s="58">
        <f t="shared" si="29"/>
        <v>0</v>
      </c>
      <c r="N37" s="59">
        <f t="shared" si="29"/>
        <v>0</v>
      </c>
      <c r="O37" s="59">
        <f t="shared" si="29"/>
        <v>0</v>
      </c>
      <c r="P37" s="60">
        <f t="shared" si="29"/>
        <v>0</v>
      </c>
      <c r="Q37" s="61">
        <f t="shared" si="29"/>
        <v>0</v>
      </c>
      <c r="S37" s="55" t="s">
        <v>40</v>
      </c>
      <c r="T37" s="56">
        <f t="shared" ref="T37:Z37" si="30">SUM(T38:T45,T48:T51)</f>
        <v>977753.24118999997</v>
      </c>
      <c r="U37" s="57">
        <f t="shared" si="30"/>
        <v>825447.48300000001</v>
      </c>
      <c r="V37" s="58">
        <f t="shared" si="30"/>
        <v>1059501</v>
      </c>
      <c r="W37" s="59">
        <f t="shared" si="30"/>
        <v>762906</v>
      </c>
      <c r="X37" s="59">
        <f t="shared" si="30"/>
        <v>722484</v>
      </c>
      <c r="Y37" s="60">
        <f t="shared" si="30"/>
        <v>671815</v>
      </c>
      <c r="Z37" s="61">
        <f t="shared" si="30"/>
        <v>526161</v>
      </c>
      <c r="AA37" s="33"/>
      <c r="AB37" s="33"/>
      <c r="AC37" s="33"/>
      <c r="AD37" s="33"/>
      <c r="AE37" s="33"/>
      <c r="AF37" s="33"/>
      <c r="AG37" s="33"/>
      <c r="AH37" s="33"/>
      <c r="AI37" s="33"/>
    </row>
    <row r="38" spans="1:35" ht="13.5" customHeight="1" x14ac:dyDescent="0.2">
      <c r="A38" s="69" t="s">
        <v>41</v>
      </c>
      <c r="B38" s="52">
        <v>0</v>
      </c>
      <c r="C38" s="36">
        <v>0</v>
      </c>
      <c r="D38" s="53">
        <v>0</v>
      </c>
      <c r="E38" s="54">
        <v>0</v>
      </c>
      <c r="F38" s="38">
        <v>0</v>
      </c>
      <c r="G38" s="39">
        <v>0</v>
      </c>
      <c r="H38" s="40">
        <v>0</v>
      </c>
      <c r="I38" s="32"/>
      <c r="J38" s="34" t="s">
        <v>41</v>
      </c>
      <c r="K38" s="35"/>
      <c r="L38" s="36"/>
      <c r="M38" s="37"/>
      <c r="N38" s="38"/>
      <c r="O38" s="38"/>
      <c r="P38" s="39"/>
      <c r="Q38" s="40"/>
      <c r="S38" s="34" t="s">
        <v>41</v>
      </c>
      <c r="T38" s="52">
        <f t="shared" ref="T38:T59" si="31">+B38-K38</f>
        <v>0</v>
      </c>
      <c r="U38" s="36">
        <f t="shared" ref="U38:U59" si="32">+C38-L38</f>
        <v>0</v>
      </c>
      <c r="V38" s="53">
        <f t="shared" ref="V38:V59" si="33">+D38-M38</f>
        <v>0</v>
      </c>
      <c r="W38" s="54">
        <f t="shared" ref="W38:W59" si="34">+E38-N38</f>
        <v>0</v>
      </c>
      <c r="X38" s="54">
        <f t="shared" ref="X38:X59" si="35">+F38-O38</f>
        <v>0</v>
      </c>
      <c r="Y38" s="70">
        <f t="shared" ref="Y38:Y59" si="36">+G38-P38</f>
        <v>0</v>
      </c>
      <c r="Z38" s="71">
        <f t="shared" ref="Z38:Z59" si="37">+H38-Q38</f>
        <v>0</v>
      </c>
      <c r="AA38" s="33"/>
      <c r="AB38" s="33"/>
      <c r="AC38" s="33"/>
      <c r="AD38" s="33"/>
      <c r="AE38" s="33"/>
      <c r="AF38" s="33"/>
      <c r="AG38" s="33"/>
      <c r="AH38" s="33"/>
      <c r="AI38" s="33"/>
    </row>
    <row r="39" spans="1:35" ht="13.5" customHeight="1" x14ac:dyDescent="0.2">
      <c r="A39" s="34" t="s">
        <v>42</v>
      </c>
      <c r="B39" s="52">
        <v>133682.80103999999</v>
      </c>
      <c r="C39" s="36">
        <v>136762</v>
      </c>
      <c r="D39" s="53">
        <v>139822</v>
      </c>
      <c r="E39" s="54">
        <v>143917</v>
      </c>
      <c r="F39" s="38">
        <v>147003</v>
      </c>
      <c r="G39" s="39">
        <v>149295</v>
      </c>
      <c r="H39" s="40">
        <v>151910</v>
      </c>
      <c r="I39" s="32"/>
      <c r="J39" s="34" t="s">
        <v>42</v>
      </c>
      <c r="K39" s="35"/>
      <c r="L39" s="36"/>
      <c r="M39" s="37"/>
      <c r="N39" s="38"/>
      <c r="O39" s="38"/>
      <c r="P39" s="39"/>
      <c r="Q39" s="40"/>
      <c r="S39" s="34" t="s">
        <v>42</v>
      </c>
      <c r="T39" s="52">
        <f t="shared" si="31"/>
        <v>133682.80103999999</v>
      </c>
      <c r="U39" s="36">
        <f t="shared" si="32"/>
        <v>136762</v>
      </c>
      <c r="V39" s="68">
        <f t="shared" si="33"/>
        <v>139822</v>
      </c>
      <c r="W39" s="39">
        <f t="shared" si="34"/>
        <v>143917</v>
      </c>
      <c r="X39" s="38">
        <f t="shared" si="35"/>
        <v>147003</v>
      </c>
      <c r="Y39" s="39">
        <f t="shared" si="36"/>
        <v>149295</v>
      </c>
      <c r="Z39" s="40">
        <f t="shared" si="37"/>
        <v>151910</v>
      </c>
      <c r="AA39" s="33"/>
      <c r="AB39" s="33"/>
      <c r="AC39" s="33"/>
      <c r="AD39" s="33"/>
      <c r="AE39" s="33"/>
      <c r="AF39" s="33"/>
      <c r="AG39" s="33"/>
      <c r="AH39" s="33"/>
      <c r="AI39" s="33"/>
    </row>
    <row r="40" spans="1:35" ht="13.5" customHeight="1" x14ac:dyDescent="0.2">
      <c r="A40" s="69" t="s">
        <v>43</v>
      </c>
      <c r="B40" s="52">
        <v>0</v>
      </c>
      <c r="C40" s="36">
        <v>0</v>
      </c>
      <c r="D40" s="53">
        <v>0</v>
      </c>
      <c r="E40" s="54">
        <v>0</v>
      </c>
      <c r="F40" s="38">
        <v>0</v>
      </c>
      <c r="G40" s="39">
        <v>0</v>
      </c>
      <c r="H40" s="40">
        <v>0</v>
      </c>
      <c r="I40" s="32"/>
      <c r="J40" s="34" t="s">
        <v>43</v>
      </c>
      <c r="K40" s="35"/>
      <c r="L40" s="36"/>
      <c r="M40" s="37"/>
      <c r="N40" s="38"/>
      <c r="O40" s="38"/>
      <c r="P40" s="39"/>
      <c r="Q40" s="40"/>
      <c r="S40" s="34" t="s">
        <v>43</v>
      </c>
      <c r="T40" s="35">
        <f t="shared" si="31"/>
        <v>0</v>
      </c>
      <c r="U40" s="36">
        <f t="shared" si="32"/>
        <v>0</v>
      </c>
      <c r="V40" s="68">
        <f t="shared" si="33"/>
        <v>0</v>
      </c>
      <c r="W40" s="39">
        <f t="shared" si="34"/>
        <v>0</v>
      </c>
      <c r="X40" s="38">
        <f t="shared" si="35"/>
        <v>0</v>
      </c>
      <c r="Y40" s="39">
        <f t="shared" si="36"/>
        <v>0</v>
      </c>
      <c r="Z40" s="40">
        <f t="shared" si="37"/>
        <v>0</v>
      </c>
      <c r="AA40" s="33"/>
      <c r="AB40" s="33"/>
      <c r="AC40" s="33"/>
      <c r="AD40" s="33"/>
      <c r="AE40" s="33"/>
      <c r="AF40" s="33"/>
      <c r="AG40" s="33"/>
      <c r="AH40" s="33"/>
      <c r="AI40" s="33"/>
    </row>
    <row r="41" spans="1:35" ht="13.5" customHeight="1" x14ac:dyDescent="0.2">
      <c r="A41" s="69" t="s">
        <v>44</v>
      </c>
      <c r="B41" s="52">
        <v>93458.933479999905</v>
      </c>
      <c r="C41" s="36">
        <v>83275</v>
      </c>
      <c r="D41" s="53">
        <v>511648</v>
      </c>
      <c r="E41" s="54">
        <v>446060</v>
      </c>
      <c r="F41" s="38">
        <v>393916</v>
      </c>
      <c r="G41" s="39">
        <v>333981</v>
      </c>
      <c r="H41" s="40">
        <v>177710</v>
      </c>
      <c r="I41" s="32"/>
      <c r="J41" s="34" t="s">
        <v>44</v>
      </c>
      <c r="K41" s="35"/>
      <c r="L41" s="36"/>
      <c r="M41" s="37"/>
      <c r="N41" s="38"/>
      <c r="O41" s="38"/>
      <c r="P41" s="39"/>
      <c r="Q41" s="40"/>
      <c r="S41" s="34" t="s">
        <v>44</v>
      </c>
      <c r="T41" s="35">
        <f t="shared" si="31"/>
        <v>93458.933479999905</v>
      </c>
      <c r="U41" s="36">
        <f t="shared" si="32"/>
        <v>83275</v>
      </c>
      <c r="V41" s="68">
        <f t="shared" si="33"/>
        <v>511648</v>
      </c>
      <c r="W41" s="39">
        <f t="shared" si="34"/>
        <v>446060</v>
      </c>
      <c r="X41" s="38">
        <f t="shared" si="35"/>
        <v>393916</v>
      </c>
      <c r="Y41" s="39">
        <f t="shared" si="36"/>
        <v>333981</v>
      </c>
      <c r="Z41" s="40">
        <f t="shared" si="37"/>
        <v>177710</v>
      </c>
      <c r="AA41" s="33"/>
      <c r="AB41" s="33"/>
      <c r="AC41" s="33"/>
      <c r="AD41" s="33"/>
      <c r="AE41" s="33"/>
      <c r="AF41" s="33"/>
      <c r="AG41" s="33"/>
      <c r="AH41" s="33"/>
      <c r="AI41" s="33"/>
    </row>
    <row r="42" spans="1:35" ht="13.5" customHeight="1" x14ac:dyDescent="0.2">
      <c r="A42" s="69" t="s">
        <v>45</v>
      </c>
      <c r="B42" s="52">
        <v>519677.12297999999</v>
      </c>
      <c r="C42" s="36">
        <v>354113</v>
      </c>
      <c r="D42" s="53">
        <v>227600</v>
      </c>
      <c r="E42" s="54">
        <v>0</v>
      </c>
      <c r="F42" s="38">
        <v>0</v>
      </c>
      <c r="G42" s="39">
        <v>0</v>
      </c>
      <c r="H42" s="40">
        <v>0</v>
      </c>
      <c r="I42" s="32"/>
      <c r="J42" s="34" t="s">
        <v>45</v>
      </c>
      <c r="K42" s="35"/>
      <c r="L42" s="36"/>
      <c r="M42" s="37"/>
      <c r="N42" s="38"/>
      <c r="O42" s="38"/>
      <c r="P42" s="39"/>
      <c r="Q42" s="40"/>
      <c r="S42" s="34" t="s">
        <v>45</v>
      </c>
      <c r="T42" s="35">
        <f t="shared" si="31"/>
        <v>519677.12297999999</v>
      </c>
      <c r="U42" s="36">
        <f t="shared" si="32"/>
        <v>354113</v>
      </c>
      <c r="V42" s="68">
        <f t="shared" si="33"/>
        <v>227600</v>
      </c>
      <c r="W42" s="39">
        <f t="shared" si="34"/>
        <v>0</v>
      </c>
      <c r="X42" s="38">
        <f t="shared" si="35"/>
        <v>0</v>
      </c>
      <c r="Y42" s="39">
        <f t="shared" si="36"/>
        <v>0</v>
      </c>
      <c r="Z42" s="40">
        <f t="shared" si="37"/>
        <v>0</v>
      </c>
      <c r="AA42" s="33"/>
      <c r="AB42" s="33"/>
      <c r="AC42" s="33"/>
      <c r="AD42" s="33"/>
      <c r="AE42" s="33"/>
      <c r="AF42" s="33"/>
      <c r="AG42" s="33"/>
      <c r="AH42" s="33"/>
      <c r="AI42" s="33"/>
    </row>
    <row r="43" spans="1:35" ht="13.5" customHeight="1" x14ac:dyDescent="0.2">
      <c r="A43" s="69" t="s">
        <v>46</v>
      </c>
      <c r="B43" s="52">
        <v>0</v>
      </c>
      <c r="C43" s="36">
        <v>37624</v>
      </c>
      <c r="D43" s="53">
        <v>2003</v>
      </c>
      <c r="E43" s="54">
        <v>0</v>
      </c>
      <c r="F43" s="38">
        <v>0</v>
      </c>
      <c r="G43" s="39">
        <v>0</v>
      </c>
      <c r="H43" s="40">
        <v>0</v>
      </c>
      <c r="I43" s="32"/>
      <c r="J43" s="34" t="s">
        <v>46</v>
      </c>
      <c r="K43" s="35"/>
      <c r="L43" s="36"/>
      <c r="M43" s="37"/>
      <c r="N43" s="38"/>
      <c r="O43" s="38"/>
      <c r="P43" s="39"/>
      <c r="Q43" s="40"/>
      <c r="S43" s="34" t="s">
        <v>46</v>
      </c>
      <c r="T43" s="35">
        <f t="shared" si="31"/>
        <v>0</v>
      </c>
      <c r="U43" s="36">
        <f t="shared" si="32"/>
        <v>37624</v>
      </c>
      <c r="V43" s="68">
        <f t="shared" si="33"/>
        <v>2003</v>
      </c>
      <c r="W43" s="39">
        <f t="shared" si="34"/>
        <v>0</v>
      </c>
      <c r="X43" s="38">
        <f t="shared" si="35"/>
        <v>0</v>
      </c>
      <c r="Y43" s="39">
        <f t="shared" si="36"/>
        <v>0</v>
      </c>
      <c r="Z43" s="40">
        <f t="shared" si="37"/>
        <v>0</v>
      </c>
      <c r="AA43" s="33"/>
      <c r="AB43" s="33"/>
      <c r="AC43" s="33"/>
      <c r="AD43" s="33"/>
      <c r="AE43" s="33"/>
      <c r="AF43" s="33"/>
      <c r="AG43" s="33"/>
      <c r="AH43" s="33"/>
      <c r="AI43" s="33"/>
    </row>
    <row r="44" spans="1:35" ht="13.5" customHeight="1" x14ac:dyDescent="0.2">
      <c r="A44" s="69" t="s">
        <v>47</v>
      </c>
      <c r="B44" s="52">
        <v>74305.482000000004</v>
      </c>
      <c r="C44" s="36">
        <v>44590</v>
      </c>
      <c r="D44" s="53">
        <v>0</v>
      </c>
      <c r="E44" s="54">
        <v>0</v>
      </c>
      <c r="F44" s="38">
        <v>0</v>
      </c>
      <c r="G44" s="39">
        <v>0</v>
      </c>
      <c r="H44" s="40">
        <v>0</v>
      </c>
      <c r="I44" s="32"/>
      <c r="J44" s="34" t="s">
        <v>47</v>
      </c>
      <c r="K44" s="35"/>
      <c r="L44" s="36"/>
      <c r="M44" s="37"/>
      <c r="N44" s="38"/>
      <c r="O44" s="38"/>
      <c r="P44" s="39"/>
      <c r="Q44" s="40"/>
      <c r="S44" s="34" t="s">
        <v>47</v>
      </c>
      <c r="T44" s="35">
        <f t="shared" si="31"/>
        <v>74305.482000000004</v>
      </c>
      <c r="U44" s="36">
        <f t="shared" si="32"/>
        <v>44590</v>
      </c>
      <c r="V44" s="68">
        <f t="shared" si="33"/>
        <v>0</v>
      </c>
      <c r="W44" s="39">
        <f t="shared" si="34"/>
        <v>0</v>
      </c>
      <c r="X44" s="38">
        <f t="shared" si="35"/>
        <v>0</v>
      </c>
      <c r="Y44" s="39">
        <f t="shared" si="36"/>
        <v>0</v>
      </c>
      <c r="Z44" s="40">
        <f t="shared" si="37"/>
        <v>0</v>
      </c>
      <c r="AA44" s="33"/>
      <c r="AB44" s="33"/>
      <c r="AC44" s="33"/>
      <c r="AD44" s="33"/>
      <c r="AE44" s="33"/>
      <c r="AF44" s="33"/>
      <c r="AG44" s="33"/>
      <c r="AH44" s="33"/>
      <c r="AI44" s="33"/>
    </row>
    <row r="45" spans="1:35" ht="13.5" customHeight="1" x14ac:dyDescent="0.2">
      <c r="A45" s="69" t="s">
        <v>48</v>
      </c>
      <c r="B45" s="52">
        <v>303.34433000000001</v>
      </c>
      <c r="C45" s="36">
        <v>328</v>
      </c>
      <c r="D45" s="53">
        <v>328</v>
      </c>
      <c r="E45" s="54">
        <v>328</v>
      </c>
      <c r="F45" s="38">
        <v>328</v>
      </c>
      <c r="G45" s="39">
        <v>328</v>
      </c>
      <c r="H45" s="40">
        <v>328</v>
      </c>
      <c r="I45" s="32"/>
      <c r="J45" s="34" t="s">
        <v>48</v>
      </c>
      <c r="K45" s="35"/>
      <c r="L45" s="36"/>
      <c r="M45" s="37"/>
      <c r="N45" s="38"/>
      <c r="O45" s="38"/>
      <c r="P45" s="39"/>
      <c r="Q45" s="40"/>
      <c r="S45" s="69" t="s">
        <v>48</v>
      </c>
      <c r="T45" s="52">
        <f t="shared" si="31"/>
        <v>303.34433000000001</v>
      </c>
      <c r="U45" s="36">
        <f t="shared" si="32"/>
        <v>328</v>
      </c>
      <c r="V45" s="53">
        <f t="shared" si="33"/>
        <v>328</v>
      </c>
      <c r="W45" s="54">
        <f t="shared" si="34"/>
        <v>328</v>
      </c>
      <c r="X45" s="54">
        <f t="shared" si="35"/>
        <v>328</v>
      </c>
      <c r="Y45" s="70">
        <f t="shared" si="36"/>
        <v>328</v>
      </c>
      <c r="Z45" s="71">
        <f t="shared" si="37"/>
        <v>328</v>
      </c>
      <c r="AA45" s="33"/>
      <c r="AB45" s="33"/>
      <c r="AC45" s="33"/>
      <c r="AD45" s="33"/>
      <c r="AE45" s="33"/>
      <c r="AF45" s="33"/>
      <c r="AG45" s="33"/>
      <c r="AH45" s="33"/>
      <c r="AI45" s="33"/>
    </row>
    <row r="46" spans="1:35" ht="13.5" customHeight="1" x14ac:dyDescent="0.2">
      <c r="A46" s="72" t="s">
        <v>13</v>
      </c>
      <c r="B46" s="52">
        <v>82.45478</v>
      </c>
      <c r="C46" s="36">
        <v>82</v>
      </c>
      <c r="D46" s="53">
        <v>82</v>
      </c>
      <c r="E46" s="54">
        <v>82</v>
      </c>
      <c r="F46" s="38">
        <v>82</v>
      </c>
      <c r="G46" s="39">
        <v>82</v>
      </c>
      <c r="H46" s="40">
        <v>82</v>
      </c>
      <c r="I46" s="32"/>
      <c r="J46" s="48" t="s">
        <v>13</v>
      </c>
      <c r="K46" s="35"/>
      <c r="L46" s="36"/>
      <c r="M46" s="37"/>
      <c r="N46" s="38"/>
      <c r="O46" s="38"/>
      <c r="P46" s="39"/>
      <c r="Q46" s="40"/>
      <c r="S46" s="72" t="s">
        <v>13</v>
      </c>
      <c r="T46" s="52">
        <f t="shared" si="31"/>
        <v>82.45478</v>
      </c>
      <c r="U46" s="36">
        <f t="shared" si="32"/>
        <v>82</v>
      </c>
      <c r="V46" s="53">
        <f t="shared" si="33"/>
        <v>82</v>
      </c>
      <c r="W46" s="54">
        <f t="shared" si="34"/>
        <v>82</v>
      </c>
      <c r="X46" s="54">
        <f t="shared" si="35"/>
        <v>82</v>
      </c>
      <c r="Y46" s="70">
        <f t="shared" si="36"/>
        <v>82</v>
      </c>
      <c r="Z46" s="71">
        <f t="shared" si="37"/>
        <v>82</v>
      </c>
      <c r="AA46" s="33"/>
      <c r="AB46" s="33"/>
      <c r="AC46" s="33"/>
      <c r="AD46" s="33"/>
      <c r="AE46" s="33"/>
      <c r="AF46" s="33"/>
      <c r="AG46" s="33"/>
      <c r="AH46" s="33"/>
      <c r="AI46" s="33"/>
    </row>
    <row r="47" spans="1:35" ht="13.5" customHeight="1" x14ac:dyDescent="0.2">
      <c r="A47" s="72" t="s">
        <v>14</v>
      </c>
      <c r="B47" s="52">
        <v>220.88954999999999</v>
      </c>
      <c r="C47" s="36">
        <v>246</v>
      </c>
      <c r="D47" s="53">
        <v>246</v>
      </c>
      <c r="E47" s="54">
        <v>246</v>
      </c>
      <c r="F47" s="38">
        <v>246</v>
      </c>
      <c r="G47" s="39">
        <v>246</v>
      </c>
      <c r="H47" s="40">
        <v>246</v>
      </c>
      <c r="I47" s="32"/>
      <c r="J47" s="48" t="s">
        <v>14</v>
      </c>
      <c r="K47" s="35"/>
      <c r="L47" s="36"/>
      <c r="M47" s="37"/>
      <c r="N47" s="38"/>
      <c r="O47" s="38"/>
      <c r="P47" s="39"/>
      <c r="Q47" s="40"/>
      <c r="S47" s="72" t="s">
        <v>14</v>
      </c>
      <c r="T47" s="52">
        <f t="shared" si="31"/>
        <v>220.88954999999999</v>
      </c>
      <c r="U47" s="36">
        <f t="shared" si="32"/>
        <v>246</v>
      </c>
      <c r="V47" s="53">
        <f t="shared" si="33"/>
        <v>246</v>
      </c>
      <c r="W47" s="54">
        <f t="shared" si="34"/>
        <v>246</v>
      </c>
      <c r="X47" s="54">
        <f t="shared" si="35"/>
        <v>246</v>
      </c>
      <c r="Y47" s="70">
        <f t="shared" si="36"/>
        <v>246</v>
      </c>
      <c r="Z47" s="71">
        <f t="shared" si="37"/>
        <v>246</v>
      </c>
      <c r="AA47" s="33"/>
      <c r="AB47" s="33"/>
      <c r="AC47" s="33"/>
      <c r="AD47" s="33"/>
      <c r="AE47" s="33"/>
      <c r="AF47" s="33"/>
      <c r="AG47" s="33"/>
      <c r="AH47" s="33"/>
      <c r="AI47" s="33"/>
    </row>
    <row r="48" spans="1:35" ht="13.5" customHeight="1" x14ac:dyDescent="0.2">
      <c r="A48" s="69" t="s">
        <v>49</v>
      </c>
      <c r="B48" s="52">
        <v>1619.40786</v>
      </c>
      <c r="C48" s="36">
        <v>1716.4829999999999</v>
      </c>
      <c r="D48" s="53">
        <v>1000</v>
      </c>
      <c r="E48" s="54">
        <v>1000</v>
      </c>
      <c r="F48" s="38">
        <v>1000</v>
      </c>
      <c r="G48" s="39">
        <v>1000</v>
      </c>
      <c r="H48" s="40">
        <v>1000</v>
      </c>
      <c r="I48" s="32"/>
      <c r="J48" s="34" t="s">
        <v>49</v>
      </c>
      <c r="K48" s="35"/>
      <c r="L48" s="36"/>
      <c r="M48" s="37"/>
      <c r="N48" s="38"/>
      <c r="O48" s="38"/>
      <c r="P48" s="39"/>
      <c r="Q48" s="40"/>
      <c r="S48" s="69" t="s">
        <v>49</v>
      </c>
      <c r="T48" s="52">
        <f t="shared" si="31"/>
        <v>1619.40786</v>
      </c>
      <c r="U48" s="36">
        <f t="shared" si="32"/>
        <v>1716.4829999999999</v>
      </c>
      <c r="V48" s="53">
        <f t="shared" si="33"/>
        <v>1000</v>
      </c>
      <c r="W48" s="54">
        <f t="shared" si="34"/>
        <v>1000</v>
      </c>
      <c r="X48" s="54">
        <f t="shared" si="35"/>
        <v>1000</v>
      </c>
      <c r="Y48" s="70">
        <f t="shared" si="36"/>
        <v>1000</v>
      </c>
      <c r="Z48" s="71">
        <f t="shared" si="37"/>
        <v>1000</v>
      </c>
      <c r="AA48" s="33"/>
      <c r="AB48" s="33"/>
      <c r="AC48" s="33"/>
      <c r="AD48" s="33"/>
      <c r="AE48" s="33"/>
      <c r="AF48" s="33"/>
      <c r="AG48" s="33"/>
      <c r="AH48" s="33"/>
      <c r="AI48" s="33"/>
    </row>
    <row r="49" spans="1:35" ht="13.5" customHeight="1" x14ac:dyDescent="0.2">
      <c r="A49" s="69" t="s">
        <v>50</v>
      </c>
      <c r="B49" s="52">
        <v>30419.05041</v>
      </c>
      <c r="C49" s="36">
        <v>29607</v>
      </c>
      <c r="D49" s="53">
        <v>30433</v>
      </c>
      <c r="E49" s="54">
        <v>16228</v>
      </c>
      <c r="F49" s="38">
        <v>16708</v>
      </c>
      <c r="G49" s="39">
        <v>17203</v>
      </c>
      <c r="H49" s="40">
        <v>17746</v>
      </c>
      <c r="I49" s="32"/>
      <c r="J49" s="69" t="s">
        <v>50</v>
      </c>
      <c r="K49" s="35"/>
      <c r="L49" s="36"/>
      <c r="M49" s="37"/>
      <c r="N49" s="38"/>
      <c r="O49" s="38"/>
      <c r="P49" s="39"/>
      <c r="Q49" s="40"/>
      <c r="S49" s="69" t="s">
        <v>50</v>
      </c>
      <c r="T49" s="52">
        <f t="shared" si="31"/>
        <v>30419.05041</v>
      </c>
      <c r="U49" s="36">
        <f t="shared" si="32"/>
        <v>29607</v>
      </c>
      <c r="V49" s="53">
        <f t="shared" si="33"/>
        <v>30433</v>
      </c>
      <c r="W49" s="54">
        <f t="shared" si="34"/>
        <v>16228</v>
      </c>
      <c r="X49" s="54">
        <f t="shared" si="35"/>
        <v>16708</v>
      </c>
      <c r="Y49" s="70">
        <f t="shared" si="36"/>
        <v>17203</v>
      </c>
      <c r="Z49" s="71">
        <f t="shared" si="37"/>
        <v>17746</v>
      </c>
      <c r="AA49" s="33"/>
      <c r="AB49" s="33"/>
      <c r="AC49" s="33"/>
      <c r="AD49" s="33"/>
      <c r="AE49" s="33"/>
      <c r="AF49" s="33"/>
      <c r="AG49" s="33"/>
      <c r="AH49" s="33"/>
      <c r="AI49" s="33"/>
    </row>
    <row r="50" spans="1:35" ht="13.5" customHeight="1" x14ac:dyDescent="0.2">
      <c r="A50" s="69" t="s">
        <v>51</v>
      </c>
      <c r="B50" s="52">
        <v>9.0853400000000022</v>
      </c>
      <c r="C50" s="36">
        <v>7</v>
      </c>
      <c r="D50" s="53">
        <v>0</v>
      </c>
      <c r="E50" s="54">
        <v>0</v>
      </c>
      <c r="F50" s="38">
        <v>0</v>
      </c>
      <c r="G50" s="39">
        <v>0</v>
      </c>
      <c r="H50" s="40">
        <v>0</v>
      </c>
      <c r="I50" s="32"/>
      <c r="J50" s="34" t="s">
        <v>51</v>
      </c>
      <c r="K50" s="35"/>
      <c r="L50" s="36"/>
      <c r="M50" s="37"/>
      <c r="N50" s="38"/>
      <c r="O50" s="38"/>
      <c r="P50" s="39"/>
      <c r="Q50" s="40"/>
      <c r="S50" s="69" t="s">
        <v>51</v>
      </c>
      <c r="T50" s="52">
        <f t="shared" si="31"/>
        <v>9.0853400000000022</v>
      </c>
      <c r="U50" s="36">
        <f t="shared" si="32"/>
        <v>7</v>
      </c>
      <c r="V50" s="53">
        <f t="shared" si="33"/>
        <v>0</v>
      </c>
      <c r="W50" s="54">
        <f t="shared" si="34"/>
        <v>0</v>
      </c>
      <c r="X50" s="54">
        <f t="shared" si="35"/>
        <v>0</v>
      </c>
      <c r="Y50" s="70">
        <f t="shared" si="36"/>
        <v>0</v>
      </c>
      <c r="Z50" s="71">
        <f t="shared" si="37"/>
        <v>0</v>
      </c>
      <c r="AA50" s="33"/>
      <c r="AB50" s="33"/>
      <c r="AC50" s="33"/>
      <c r="AD50" s="33"/>
      <c r="AE50" s="33"/>
      <c r="AF50" s="33"/>
      <c r="AG50" s="33"/>
      <c r="AH50" s="33"/>
      <c r="AI50" s="33"/>
    </row>
    <row r="51" spans="1:35" ht="13.5" customHeight="1" x14ac:dyDescent="0.2">
      <c r="A51" s="34" t="s">
        <v>52</v>
      </c>
      <c r="B51" s="35">
        <v>124278.01375</v>
      </c>
      <c r="C51" s="36">
        <v>137425</v>
      </c>
      <c r="D51" s="37">
        <v>146667</v>
      </c>
      <c r="E51" s="38">
        <v>155373</v>
      </c>
      <c r="F51" s="38">
        <v>163529</v>
      </c>
      <c r="G51" s="39">
        <v>170008</v>
      </c>
      <c r="H51" s="40">
        <v>177467</v>
      </c>
      <c r="I51" s="32"/>
      <c r="J51" s="34" t="s">
        <v>53</v>
      </c>
      <c r="K51" s="35">
        <f t="shared" ref="K51:Q51" si="38">+SUM(K52:K55)</f>
        <v>0</v>
      </c>
      <c r="L51" s="36">
        <f t="shared" si="38"/>
        <v>0</v>
      </c>
      <c r="M51" s="37">
        <f t="shared" si="38"/>
        <v>0</v>
      </c>
      <c r="N51" s="38">
        <f t="shared" si="38"/>
        <v>0</v>
      </c>
      <c r="O51" s="38">
        <f t="shared" si="38"/>
        <v>0</v>
      </c>
      <c r="P51" s="39">
        <f t="shared" si="38"/>
        <v>0</v>
      </c>
      <c r="Q51" s="40">
        <f t="shared" si="38"/>
        <v>0</v>
      </c>
      <c r="S51" s="34" t="s">
        <v>53</v>
      </c>
      <c r="T51" s="35">
        <f t="shared" si="31"/>
        <v>124278.01375</v>
      </c>
      <c r="U51" s="36">
        <f t="shared" si="32"/>
        <v>137425</v>
      </c>
      <c r="V51" s="37">
        <f t="shared" si="33"/>
        <v>146667</v>
      </c>
      <c r="W51" s="38">
        <f t="shared" si="34"/>
        <v>155373</v>
      </c>
      <c r="X51" s="38">
        <f t="shared" si="35"/>
        <v>163529</v>
      </c>
      <c r="Y51" s="39">
        <f t="shared" si="36"/>
        <v>170008</v>
      </c>
      <c r="Z51" s="40">
        <f t="shared" si="37"/>
        <v>177467</v>
      </c>
      <c r="AA51" s="33"/>
      <c r="AB51" s="33"/>
      <c r="AC51" s="33"/>
      <c r="AD51" s="33"/>
      <c r="AE51" s="33"/>
      <c r="AF51" s="33"/>
      <c r="AG51" s="33"/>
      <c r="AH51" s="33"/>
      <c r="AI51" s="33"/>
    </row>
    <row r="52" spans="1:35" ht="13.5" customHeight="1" x14ac:dyDescent="0.2">
      <c r="A52" s="48" t="s">
        <v>13</v>
      </c>
      <c r="B52" s="35">
        <v>90534.548049999998</v>
      </c>
      <c r="C52" s="36">
        <v>102834</v>
      </c>
      <c r="D52" s="37">
        <v>110120</v>
      </c>
      <c r="E52" s="38">
        <v>116727</v>
      </c>
      <c r="F52" s="38">
        <v>122920</v>
      </c>
      <c r="G52" s="39">
        <v>127537</v>
      </c>
      <c r="H52" s="40">
        <v>132985</v>
      </c>
      <c r="I52" s="32"/>
      <c r="J52" s="48" t="s">
        <v>13</v>
      </c>
      <c r="K52" s="35"/>
      <c r="L52" s="36"/>
      <c r="M52" s="37"/>
      <c r="N52" s="38"/>
      <c r="O52" s="38"/>
      <c r="P52" s="39"/>
      <c r="Q52" s="40"/>
      <c r="S52" s="48" t="s">
        <v>13</v>
      </c>
      <c r="T52" s="35">
        <f t="shared" si="31"/>
        <v>90534.548049999998</v>
      </c>
      <c r="U52" s="36">
        <f t="shared" si="32"/>
        <v>102834</v>
      </c>
      <c r="V52" s="37">
        <f t="shared" si="33"/>
        <v>110120</v>
      </c>
      <c r="W52" s="38">
        <f t="shared" si="34"/>
        <v>116727</v>
      </c>
      <c r="X52" s="38">
        <f t="shared" si="35"/>
        <v>122920</v>
      </c>
      <c r="Y52" s="39">
        <f t="shared" si="36"/>
        <v>127537</v>
      </c>
      <c r="Z52" s="40">
        <f t="shared" si="37"/>
        <v>132985</v>
      </c>
      <c r="AA52" s="33"/>
      <c r="AB52" s="33"/>
      <c r="AC52" s="33"/>
      <c r="AD52" s="33"/>
      <c r="AE52" s="33"/>
      <c r="AF52" s="33"/>
      <c r="AG52" s="33"/>
      <c r="AH52" s="33"/>
      <c r="AI52" s="33"/>
    </row>
    <row r="53" spans="1:35" ht="14.25" customHeight="1" x14ac:dyDescent="0.2">
      <c r="A53" s="73" t="s">
        <v>14</v>
      </c>
      <c r="B53" s="35">
        <v>526.25009</v>
      </c>
      <c r="C53" s="36">
        <v>0</v>
      </c>
      <c r="D53" s="37">
        <v>0</v>
      </c>
      <c r="E53" s="38">
        <v>0</v>
      </c>
      <c r="F53" s="38">
        <v>0</v>
      </c>
      <c r="G53" s="39">
        <v>0</v>
      </c>
      <c r="H53" s="40">
        <v>0</v>
      </c>
      <c r="I53" s="32"/>
      <c r="J53" s="73" t="s">
        <v>14</v>
      </c>
      <c r="K53" s="35"/>
      <c r="L53" s="36"/>
      <c r="M53" s="37"/>
      <c r="N53" s="38"/>
      <c r="O53" s="38"/>
      <c r="P53" s="39"/>
      <c r="Q53" s="40"/>
      <c r="S53" s="73" t="s">
        <v>14</v>
      </c>
      <c r="T53" s="35">
        <f t="shared" si="31"/>
        <v>526.25009</v>
      </c>
      <c r="U53" s="36">
        <f t="shared" si="32"/>
        <v>0</v>
      </c>
      <c r="V53" s="37">
        <f t="shared" si="33"/>
        <v>0</v>
      </c>
      <c r="W53" s="38">
        <f t="shared" si="34"/>
        <v>0</v>
      </c>
      <c r="X53" s="38">
        <f t="shared" si="35"/>
        <v>0</v>
      </c>
      <c r="Y53" s="39">
        <f t="shared" si="36"/>
        <v>0</v>
      </c>
      <c r="Z53" s="40">
        <f t="shared" si="37"/>
        <v>0</v>
      </c>
      <c r="AA53" s="33"/>
      <c r="AB53" s="33"/>
      <c r="AC53" s="33"/>
      <c r="AD53" s="33"/>
      <c r="AE53" s="33"/>
      <c r="AF53" s="33"/>
      <c r="AG53" s="33"/>
      <c r="AH53" s="33"/>
      <c r="AI53" s="33"/>
    </row>
    <row r="54" spans="1:35" ht="14.25" customHeight="1" x14ac:dyDescent="0.2">
      <c r="A54" s="74" t="s">
        <v>15</v>
      </c>
      <c r="B54" s="35">
        <v>0</v>
      </c>
      <c r="C54" s="36">
        <v>0</v>
      </c>
      <c r="D54" s="37">
        <v>0</v>
      </c>
      <c r="E54" s="38">
        <v>0</v>
      </c>
      <c r="F54" s="38">
        <v>0</v>
      </c>
      <c r="G54" s="39">
        <v>0</v>
      </c>
      <c r="H54" s="40">
        <v>0</v>
      </c>
      <c r="I54" s="32"/>
      <c r="J54" s="74" t="s">
        <v>15</v>
      </c>
      <c r="K54" s="35"/>
      <c r="L54" s="36"/>
      <c r="M54" s="37"/>
      <c r="N54" s="38"/>
      <c r="O54" s="38"/>
      <c r="P54" s="39"/>
      <c r="Q54" s="40"/>
      <c r="S54" s="74" t="s">
        <v>15</v>
      </c>
      <c r="T54" s="35">
        <f t="shared" si="31"/>
        <v>0</v>
      </c>
      <c r="U54" s="36">
        <f t="shared" si="32"/>
        <v>0</v>
      </c>
      <c r="V54" s="37">
        <f t="shared" si="33"/>
        <v>0</v>
      </c>
      <c r="W54" s="38">
        <f t="shared" si="34"/>
        <v>0</v>
      </c>
      <c r="X54" s="38">
        <f t="shared" si="35"/>
        <v>0</v>
      </c>
      <c r="Y54" s="39">
        <f t="shared" si="36"/>
        <v>0</v>
      </c>
      <c r="Z54" s="40">
        <f t="shared" si="37"/>
        <v>0</v>
      </c>
      <c r="AA54" s="33"/>
      <c r="AB54" s="33"/>
      <c r="AC54" s="33"/>
      <c r="AD54" s="33"/>
      <c r="AE54" s="33"/>
      <c r="AF54" s="33"/>
      <c r="AG54" s="33"/>
      <c r="AH54" s="33"/>
      <c r="AI54" s="33"/>
    </row>
    <row r="55" spans="1:35" ht="14.25" customHeight="1" x14ac:dyDescent="0.2">
      <c r="A55" s="48" t="s">
        <v>54</v>
      </c>
      <c r="B55" s="35">
        <v>33217.215609999999</v>
      </c>
      <c r="C55" s="36">
        <v>34591</v>
      </c>
      <c r="D55" s="37">
        <v>36547</v>
      </c>
      <c r="E55" s="38">
        <v>38646</v>
      </c>
      <c r="F55" s="38">
        <v>40609</v>
      </c>
      <c r="G55" s="39">
        <v>42471</v>
      </c>
      <c r="H55" s="40">
        <v>44482</v>
      </c>
      <c r="I55" s="32"/>
      <c r="J55" s="48" t="s">
        <v>54</v>
      </c>
      <c r="K55" s="35"/>
      <c r="L55" s="36"/>
      <c r="M55" s="37"/>
      <c r="N55" s="38"/>
      <c r="O55" s="38"/>
      <c r="P55" s="39"/>
      <c r="Q55" s="40"/>
      <c r="S55" s="48" t="s">
        <v>54</v>
      </c>
      <c r="T55" s="35">
        <f t="shared" si="31"/>
        <v>33217.215609999999</v>
      </c>
      <c r="U55" s="36">
        <f t="shared" si="32"/>
        <v>34591</v>
      </c>
      <c r="V55" s="37">
        <f t="shared" si="33"/>
        <v>36547</v>
      </c>
      <c r="W55" s="38">
        <f t="shared" si="34"/>
        <v>38646</v>
      </c>
      <c r="X55" s="38">
        <f t="shared" si="35"/>
        <v>40609</v>
      </c>
      <c r="Y55" s="39">
        <f t="shared" si="36"/>
        <v>42471</v>
      </c>
      <c r="Z55" s="40">
        <f t="shared" si="37"/>
        <v>44482</v>
      </c>
      <c r="AA55" s="33"/>
      <c r="AB55" s="33"/>
      <c r="AC55" s="33"/>
      <c r="AD55" s="33"/>
      <c r="AE55" s="33"/>
      <c r="AF55" s="33"/>
      <c r="AG55" s="33"/>
      <c r="AH55" s="33"/>
      <c r="AI55" s="33"/>
    </row>
    <row r="56" spans="1:35" ht="14.25" customHeight="1" x14ac:dyDescent="0.2">
      <c r="A56" s="75" t="s">
        <v>55</v>
      </c>
      <c r="B56" s="35">
        <v>0.35543000000000013</v>
      </c>
      <c r="C56" s="36">
        <v>0</v>
      </c>
      <c r="D56" s="37">
        <v>0</v>
      </c>
      <c r="E56" s="38">
        <v>0</v>
      </c>
      <c r="F56" s="38">
        <v>0</v>
      </c>
      <c r="G56" s="39">
        <v>0</v>
      </c>
      <c r="H56" s="40">
        <v>0</v>
      </c>
      <c r="I56" s="32"/>
      <c r="J56" s="75" t="s">
        <v>55</v>
      </c>
      <c r="K56" s="35"/>
      <c r="L56" s="36"/>
      <c r="M56" s="37"/>
      <c r="N56" s="38"/>
      <c r="O56" s="38"/>
      <c r="P56" s="39"/>
      <c r="Q56" s="40"/>
      <c r="S56" s="75" t="s">
        <v>55</v>
      </c>
      <c r="T56" s="35">
        <f t="shared" si="31"/>
        <v>0.35543000000000013</v>
      </c>
      <c r="U56" s="36">
        <f t="shared" si="32"/>
        <v>0</v>
      </c>
      <c r="V56" s="37">
        <f t="shared" si="33"/>
        <v>0</v>
      </c>
      <c r="W56" s="38">
        <f t="shared" si="34"/>
        <v>0</v>
      </c>
      <c r="X56" s="38">
        <f t="shared" si="35"/>
        <v>0</v>
      </c>
      <c r="Y56" s="39">
        <f t="shared" si="36"/>
        <v>0</v>
      </c>
      <c r="Z56" s="40">
        <f t="shared" si="37"/>
        <v>0</v>
      </c>
      <c r="AA56" s="33"/>
      <c r="AB56" s="33"/>
      <c r="AC56" s="33"/>
      <c r="AD56" s="33"/>
      <c r="AE56" s="33"/>
      <c r="AF56" s="33"/>
      <c r="AG56" s="33"/>
      <c r="AH56" s="33"/>
      <c r="AI56" s="33"/>
    </row>
    <row r="57" spans="1:35" ht="14.25" customHeight="1" x14ac:dyDescent="0.2">
      <c r="A57" s="75" t="s">
        <v>56</v>
      </c>
      <c r="B57" s="35">
        <v>214.69233000000006</v>
      </c>
      <c r="C57" s="36">
        <v>623</v>
      </c>
      <c r="D57" s="37">
        <v>0</v>
      </c>
      <c r="E57" s="38">
        <v>0</v>
      </c>
      <c r="F57" s="38">
        <v>0</v>
      </c>
      <c r="G57" s="39">
        <v>0</v>
      </c>
      <c r="H57" s="40">
        <v>0</v>
      </c>
      <c r="I57" s="32"/>
      <c r="J57" s="75" t="s">
        <v>56</v>
      </c>
      <c r="K57" s="35"/>
      <c r="L57" s="36"/>
      <c r="M57" s="37"/>
      <c r="N57" s="38"/>
      <c r="O57" s="38"/>
      <c r="P57" s="39"/>
      <c r="Q57" s="40"/>
      <c r="S57" s="75" t="s">
        <v>56</v>
      </c>
      <c r="T57" s="35">
        <f t="shared" si="31"/>
        <v>214.69233000000006</v>
      </c>
      <c r="U57" s="36">
        <f t="shared" si="32"/>
        <v>623</v>
      </c>
      <c r="V57" s="37">
        <f t="shared" si="33"/>
        <v>0</v>
      </c>
      <c r="W57" s="38">
        <f t="shared" si="34"/>
        <v>0</v>
      </c>
      <c r="X57" s="38">
        <f t="shared" si="35"/>
        <v>0</v>
      </c>
      <c r="Y57" s="39">
        <f t="shared" si="36"/>
        <v>0</v>
      </c>
      <c r="Z57" s="40">
        <f t="shared" si="37"/>
        <v>0</v>
      </c>
      <c r="AA57" s="33"/>
      <c r="AB57" s="33"/>
      <c r="AC57" s="33"/>
      <c r="AD57" s="33"/>
      <c r="AE57" s="33"/>
      <c r="AF57" s="33"/>
      <c r="AG57" s="33"/>
      <c r="AH57" s="33"/>
      <c r="AI57" s="33"/>
    </row>
    <row r="58" spans="1:35" ht="14.25" customHeight="1" x14ac:dyDescent="0.2">
      <c r="A58" s="75" t="s">
        <v>57</v>
      </c>
      <c r="B58" s="35">
        <v>90319.500289999996</v>
      </c>
      <c r="C58" s="36">
        <v>102211</v>
      </c>
      <c r="D58" s="37">
        <v>110120</v>
      </c>
      <c r="E58" s="38">
        <v>116727</v>
      </c>
      <c r="F58" s="38">
        <v>122920</v>
      </c>
      <c r="G58" s="39">
        <v>127537</v>
      </c>
      <c r="H58" s="40">
        <v>132985</v>
      </c>
      <c r="I58" s="32"/>
      <c r="J58" s="75" t="s">
        <v>57</v>
      </c>
      <c r="K58" s="35"/>
      <c r="L58" s="36"/>
      <c r="M58" s="37"/>
      <c r="N58" s="38"/>
      <c r="O58" s="38"/>
      <c r="P58" s="39"/>
      <c r="Q58" s="40"/>
      <c r="S58" s="75" t="s">
        <v>57</v>
      </c>
      <c r="T58" s="35">
        <f t="shared" si="31"/>
        <v>90319.500289999996</v>
      </c>
      <c r="U58" s="36">
        <f t="shared" si="32"/>
        <v>102211</v>
      </c>
      <c r="V58" s="37">
        <f t="shared" si="33"/>
        <v>110120</v>
      </c>
      <c r="W58" s="38">
        <f t="shared" si="34"/>
        <v>116727</v>
      </c>
      <c r="X58" s="38">
        <f t="shared" si="35"/>
        <v>122920</v>
      </c>
      <c r="Y58" s="39">
        <f t="shared" si="36"/>
        <v>127537</v>
      </c>
      <c r="Z58" s="40">
        <f t="shared" si="37"/>
        <v>132985</v>
      </c>
      <c r="AA58" s="33"/>
      <c r="AB58" s="33"/>
      <c r="AC58" s="33"/>
      <c r="AD58" s="33"/>
      <c r="AE58" s="33"/>
      <c r="AF58" s="33"/>
      <c r="AG58" s="33"/>
      <c r="AH58" s="33"/>
      <c r="AI58" s="33"/>
    </row>
    <row r="59" spans="1:35" ht="14.25" customHeight="1" thickBot="1" x14ac:dyDescent="0.25">
      <c r="A59" s="76" t="s">
        <v>58</v>
      </c>
      <c r="B59" s="77">
        <v>33217.215609999999</v>
      </c>
      <c r="C59" s="78">
        <v>34591</v>
      </c>
      <c r="D59" s="79">
        <v>36547</v>
      </c>
      <c r="E59" s="80">
        <v>38646</v>
      </c>
      <c r="F59" s="80">
        <v>40609</v>
      </c>
      <c r="G59" s="81">
        <v>42471</v>
      </c>
      <c r="H59" s="82">
        <v>44482</v>
      </c>
      <c r="I59" s="32"/>
      <c r="J59" s="76" t="s">
        <v>58</v>
      </c>
      <c r="K59" s="77"/>
      <c r="L59" s="78"/>
      <c r="M59" s="79"/>
      <c r="N59" s="80"/>
      <c r="O59" s="80"/>
      <c r="P59" s="81"/>
      <c r="Q59" s="82"/>
      <c r="S59" s="76" t="s">
        <v>58</v>
      </c>
      <c r="T59" s="77">
        <f t="shared" si="31"/>
        <v>33217.215609999999</v>
      </c>
      <c r="U59" s="78">
        <f t="shared" si="32"/>
        <v>34591</v>
      </c>
      <c r="V59" s="79">
        <f t="shared" si="33"/>
        <v>36547</v>
      </c>
      <c r="W59" s="80">
        <f t="shared" si="34"/>
        <v>38646</v>
      </c>
      <c r="X59" s="80">
        <f t="shared" si="35"/>
        <v>40609</v>
      </c>
      <c r="Y59" s="81">
        <f t="shared" si="36"/>
        <v>42471</v>
      </c>
      <c r="Z59" s="82">
        <f t="shared" si="37"/>
        <v>44482</v>
      </c>
      <c r="AA59" s="33"/>
      <c r="AB59" s="33"/>
      <c r="AC59" s="33"/>
      <c r="AD59" s="33"/>
      <c r="AE59" s="33"/>
      <c r="AF59" s="33"/>
      <c r="AG59" s="33"/>
      <c r="AH59" s="33"/>
      <c r="AI59" s="33"/>
    </row>
    <row r="60" spans="1:35" ht="13.5" customHeight="1" x14ac:dyDescent="0.2">
      <c r="A60" s="25" t="s">
        <v>59</v>
      </c>
      <c r="B60" s="83">
        <f t="shared" ref="B60:H60" si="39">B61+B65</f>
        <v>14174045.347813969</v>
      </c>
      <c r="C60" s="84">
        <f t="shared" si="39"/>
        <v>15400635</v>
      </c>
      <c r="D60" s="85">
        <f t="shared" si="39"/>
        <v>17211652</v>
      </c>
      <c r="E60" s="86">
        <f t="shared" si="39"/>
        <v>18205581</v>
      </c>
      <c r="F60" s="86">
        <f t="shared" si="39"/>
        <v>18991489</v>
      </c>
      <c r="G60" s="87">
        <f t="shared" si="39"/>
        <v>19722865</v>
      </c>
      <c r="H60" s="88">
        <f t="shared" si="39"/>
        <v>19923794</v>
      </c>
      <c r="I60" s="32"/>
      <c r="J60" s="25" t="s">
        <v>59</v>
      </c>
      <c r="K60" s="89">
        <f t="shared" ref="K60:Q60" si="40">K61+K65</f>
        <v>0</v>
      </c>
      <c r="L60" s="84">
        <f t="shared" si="40"/>
        <v>0</v>
      </c>
      <c r="M60" s="90">
        <f t="shared" si="40"/>
        <v>-35277.362999999998</v>
      </c>
      <c r="N60" s="91">
        <f t="shared" si="40"/>
        <v>37347.256000000001</v>
      </c>
      <c r="O60" s="91">
        <f t="shared" si="40"/>
        <v>39405.055999999997</v>
      </c>
      <c r="P60" s="92">
        <f t="shared" si="40"/>
        <v>42947.928</v>
      </c>
      <c r="Q60" s="93">
        <f t="shared" si="40"/>
        <v>58825.512000000002</v>
      </c>
      <c r="S60" s="25" t="s">
        <v>59</v>
      </c>
      <c r="T60" s="89">
        <f t="shared" ref="T60:Z60" si="41">T61+T65</f>
        <v>14174045.347813969</v>
      </c>
      <c r="U60" s="84">
        <f t="shared" si="41"/>
        <v>15400635</v>
      </c>
      <c r="V60" s="90">
        <f t="shared" si="41"/>
        <v>17246929.362999998</v>
      </c>
      <c r="W60" s="91">
        <f t="shared" si="41"/>
        <v>18168233.744000003</v>
      </c>
      <c r="X60" s="91">
        <f t="shared" si="41"/>
        <v>18952083.943999998</v>
      </c>
      <c r="Y60" s="92">
        <f t="shared" si="41"/>
        <v>19679917.072000001</v>
      </c>
      <c r="Z60" s="93">
        <f t="shared" si="41"/>
        <v>19864968.487999998</v>
      </c>
      <c r="AA60" s="33"/>
      <c r="AB60" s="33"/>
      <c r="AC60" s="33"/>
      <c r="AD60" s="33"/>
      <c r="AE60" s="33"/>
      <c r="AF60" s="33"/>
      <c r="AG60" s="33"/>
      <c r="AH60" s="33"/>
      <c r="AI60" s="33"/>
    </row>
    <row r="61" spans="1:35" ht="13.5" customHeight="1" x14ac:dyDescent="0.2">
      <c r="A61" s="94" t="s">
        <v>60</v>
      </c>
      <c r="B61" s="56">
        <f t="shared" ref="B61:H61" si="42">B62</f>
        <v>9466722.3478139695</v>
      </c>
      <c r="C61" s="57">
        <f t="shared" si="42"/>
        <v>10197505</v>
      </c>
      <c r="D61" s="58">
        <f t="shared" si="42"/>
        <v>11253152</v>
      </c>
      <c r="E61" s="59">
        <f t="shared" si="42"/>
        <v>11906936</v>
      </c>
      <c r="F61" s="59">
        <f t="shared" si="42"/>
        <v>12408629</v>
      </c>
      <c r="G61" s="60">
        <f t="shared" si="42"/>
        <v>12888348</v>
      </c>
      <c r="H61" s="61">
        <f t="shared" si="42"/>
        <v>13317808</v>
      </c>
      <c r="I61" s="32"/>
      <c r="J61" s="94" t="s">
        <v>60</v>
      </c>
      <c r="K61" s="56">
        <f t="shared" ref="K61:Q61" si="43">K62</f>
        <v>0</v>
      </c>
      <c r="L61" s="57">
        <f t="shared" si="43"/>
        <v>0</v>
      </c>
      <c r="M61" s="58">
        <f t="shared" si="43"/>
        <v>-35277.362999999998</v>
      </c>
      <c r="N61" s="59">
        <f t="shared" si="43"/>
        <v>24818.256000000001</v>
      </c>
      <c r="O61" s="59">
        <f t="shared" si="43"/>
        <v>26095.056</v>
      </c>
      <c r="P61" s="60">
        <f t="shared" si="43"/>
        <v>28448.928</v>
      </c>
      <c r="Q61" s="61">
        <f t="shared" si="43"/>
        <v>39034.512000000002</v>
      </c>
      <c r="S61" s="94" t="s">
        <v>60</v>
      </c>
      <c r="T61" s="56">
        <f t="shared" ref="T61:Z61" si="44">T62</f>
        <v>9466722.3478139695</v>
      </c>
      <c r="U61" s="57">
        <f t="shared" si="44"/>
        <v>10197505</v>
      </c>
      <c r="V61" s="58">
        <f t="shared" si="44"/>
        <v>11288429.363</v>
      </c>
      <c r="W61" s="59">
        <f t="shared" si="44"/>
        <v>11882117.744000001</v>
      </c>
      <c r="X61" s="59">
        <f t="shared" si="44"/>
        <v>12382533.944</v>
      </c>
      <c r="Y61" s="60">
        <f t="shared" si="44"/>
        <v>12859899.072000001</v>
      </c>
      <c r="Z61" s="61">
        <f t="shared" si="44"/>
        <v>13278773.488</v>
      </c>
      <c r="AA61" s="33"/>
      <c r="AB61" s="33"/>
      <c r="AC61" s="33"/>
      <c r="AD61" s="33"/>
      <c r="AE61" s="33"/>
      <c r="AF61" s="33"/>
      <c r="AG61" s="33"/>
      <c r="AH61" s="33"/>
      <c r="AI61" s="33"/>
    </row>
    <row r="62" spans="1:35" ht="13.5" customHeight="1" x14ac:dyDescent="0.2">
      <c r="A62" s="41" t="s">
        <v>61</v>
      </c>
      <c r="B62" s="35">
        <f t="shared" ref="B62:H62" si="45">+B63+B64</f>
        <v>9466722.3478139695</v>
      </c>
      <c r="C62" s="36">
        <f t="shared" si="45"/>
        <v>10197505</v>
      </c>
      <c r="D62" s="37">
        <f t="shared" si="45"/>
        <v>11253152</v>
      </c>
      <c r="E62" s="38">
        <f t="shared" si="45"/>
        <v>11906936</v>
      </c>
      <c r="F62" s="38">
        <f t="shared" si="45"/>
        <v>12408629</v>
      </c>
      <c r="G62" s="39">
        <f t="shared" si="45"/>
        <v>12888348</v>
      </c>
      <c r="H62" s="40">
        <f t="shared" si="45"/>
        <v>13317808</v>
      </c>
      <c r="I62" s="32"/>
      <c r="J62" s="41" t="s">
        <v>61</v>
      </c>
      <c r="K62" s="35">
        <f t="shared" ref="K62:Q62" si="46">+K63+K64</f>
        <v>0</v>
      </c>
      <c r="L62" s="36">
        <f t="shared" si="46"/>
        <v>0</v>
      </c>
      <c r="M62" s="37">
        <f t="shared" si="46"/>
        <v>-35277.362999999998</v>
      </c>
      <c r="N62" s="38">
        <f t="shared" si="46"/>
        <v>24818.256000000001</v>
      </c>
      <c r="O62" s="38">
        <f t="shared" si="46"/>
        <v>26095.056</v>
      </c>
      <c r="P62" s="39">
        <f t="shared" si="46"/>
        <v>28448.928</v>
      </c>
      <c r="Q62" s="40">
        <f t="shared" si="46"/>
        <v>39034.512000000002</v>
      </c>
      <c r="S62" s="41" t="s">
        <v>61</v>
      </c>
      <c r="T62" s="35">
        <f t="shared" ref="T62:Z62" si="47">T63+T64</f>
        <v>9466722.3478139695</v>
      </c>
      <c r="U62" s="36">
        <f t="shared" si="47"/>
        <v>10197505</v>
      </c>
      <c r="V62" s="37">
        <f t="shared" si="47"/>
        <v>11288429.363</v>
      </c>
      <c r="W62" s="38">
        <f t="shared" si="47"/>
        <v>11882117.744000001</v>
      </c>
      <c r="X62" s="38">
        <f t="shared" si="47"/>
        <v>12382533.944</v>
      </c>
      <c r="Y62" s="39">
        <f t="shared" si="47"/>
        <v>12859899.072000001</v>
      </c>
      <c r="Z62" s="40">
        <f t="shared" si="47"/>
        <v>13278773.488</v>
      </c>
      <c r="AA62" s="33"/>
      <c r="AB62" s="33"/>
      <c r="AC62" s="33"/>
      <c r="AD62" s="33"/>
      <c r="AE62" s="33"/>
      <c r="AF62" s="33"/>
      <c r="AG62" s="33"/>
      <c r="AH62" s="33"/>
      <c r="AI62" s="33"/>
    </row>
    <row r="63" spans="1:35" ht="13.5" customHeight="1" x14ac:dyDescent="0.2">
      <c r="A63" s="41" t="s">
        <v>62</v>
      </c>
      <c r="B63" s="35">
        <v>9063835.6946539693</v>
      </c>
      <c r="C63" s="36">
        <v>9949223</v>
      </c>
      <c r="D63" s="37">
        <v>11033897</v>
      </c>
      <c r="E63" s="38">
        <v>11687176</v>
      </c>
      <c r="F63" s="38">
        <v>12189832</v>
      </c>
      <c r="G63" s="39">
        <v>12671318</v>
      </c>
      <c r="H63" s="40">
        <v>13102777</v>
      </c>
      <c r="I63" s="32"/>
      <c r="J63" s="41" t="s">
        <v>62</v>
      </c>
      <c r="K63" s="35"/>
      <c r="L63" s="36"/>
      <c r="M63" s="37">
        <v>-35277.362999999998</v>
      </c>
      <c r="N63" s="62">
        <v>24818.256000000001</v>
      </c>
      <c r="O63" s="62">
        <v>26095.056</v>
      </c>
      <c r="P63" s="63">
        <v>28448.928</v>
      </c>
      <c r="Q63" s="64">
        <v>39034.512000000002</v>
      </c>
      <c r="S63" s="41" t="s">
        <v>62</v>
      </c>
      <c r="T63" s="35">
        <f t="shared" ref="T63:Z64" si="48">+B63-K63</f>
        <v>9063835.6946539693</v>
      </c>
      <c r="U63" s="36">
        <f t="shared" si="48"/>
        <v>9949223</v>
      </c>
      <c r="V63" s="37">
        <f t="shared" si="48"/>
        <v>11069174.363</v>
      </c>
      <c r="W63" s="38">
        <f t="shared" si="48"/>
        <v>11662357.744000001</v>
      </c>
      <c r="X63" s="38">
        <f t="shared" si="48"/>
        <v>12163736.944</v>
      </c>
      <c r="Y63" s="39">
        <f t="shared" si="48"/>
        <v>12642869.072000001</v>
      </c>
      <c r="Z63" s="40">
        <f t="shared" si="48"/>
        <v>13063742.488</v>
      </c>
      <c r="AA63" s="33"/>
      <c r="AB63" s="33"/>
      <c r="AC63" s="33"/>
      <c r="AD63" s="33"/>
      <c r="AE63" s="33"/>
      <c r="AF63" s="33"/>
      <c r="AG63" s="33"/>
      <c r="AH63" s="33"/>
      <c r="AI63" s="33"/>
    </row>
    <row r="64" spans="1:35" ht="13.5" customHeight="1" x14ac:dyDescent="0.2">
      <c r="A64" s="41" t="s">
        <v>63</v>
      </c>
      <c r="B64" s="35">
        <v>402886.65315999999</v>
      </c>
      <c r="C64" s="36">
        <v>248282</v>
      </c>
      <c r="D64" s="37">
        <v>219255</v>
      </c>
      <c r="E64" s="38">
        <v>219760</v>
      </c>
      <c r="F64" s="38">
        <v>218797</v>
      </c>
      <c r="G64" s="39">
        <v>217030</v>
      </c>
      <c r="H64" s="40">
        <v>215031</v>
      </c>
      <c r="I64" s="32"/>
      <c r="J64" s="41" t="s">
        <v>63</v>
      </c>
      <c r="K64" s="95"/>
      <c r="L64" s="96"/>
      <c r="M64" s="97"/>
      <c r="N64" s="62"/>
      <c r="O64" s="62"/>
      <c r="P64" s="63"/>
      <c r="Q64" s="64"/>
      <c r="S64" s="41" t="s">
        <v>63</v>
      </c>
      <c r="T64" s="35">
        <f t="shared" si="48"/>
        <v>402886.65315999999</v>
      </c>
      <c r="U64" s="36">
        <f t="shared" si="48"/>
        <v>248282</v>
      </c>
      <c r="V64" s="37">
        <f t="shared" si="48"/>
        <v>219255</v>
      </c>
      <c r="W64" s="38">
        <f t="shared" si="48"/>
        <v>219760</v>
      </c>
      <c r="X64" s="38">
        <f t="shared" si="48"/>
        <v>218797</v>
      </c>
      <c r="Y64" s="39">
        <f t="shared" si="48"/>
        <v>217030</v>
      </c>
      <c r="Z64" s="40">
        <f t="shared" si="48"/>
        <v>215031</v>
      </c>
      <c r="AA64" s="33"/>
      <c r="AB64" s="33"/>
      <c r="AC64" s="33"/>
      <c r="AD64" s="33"/>
      <c r="AE64" s="33"/>
      <c r="AF64" s="33"/>
      <c r="AG64" s="33"/>
      <c r="AH64" s="33"/>
      <c r="AI64" s="33"/>
    </row>
    <row r="65" spans="1:35" ht="13.5" customHeight="1" x14ac:dyDescent="0.2">
      <c r="A65" s="94" t="s">
        <v>64</v>
      </c>
      <c r="B65" s="56">
        <f t="shared" ref="B65:H65" si="49">B66</f>
        <v>4707323</v>
      </c>
      <c r="C65" s="57">
        <f t="shared" si="49"/>
        <v>5203130</v>
      </c>
      <c r="D65" s="58">
        <f t="shared" si="49"/>
        <v>5958500</v>
      </c>
      <c r="E65" s="59">
        <f t="shared" si="49"/>
        <v>6298645</v>
      </c>
      <c r="F65" s="59">
        <f t="shared" si="49"/>
        <v>6582860</v>
      </c>
      <c r="G65" s="60">
        <f t="shared" si="49"/>
        <v>6834517</v>
      </c>
      <c r="H65" s="61">
        <f t="shared" si="49"/>
        <v>6605986</v>
      </c>
      <c r="I65" s="32"/>
      <c r="J65" s="94" t="s">
        <v>64</v>
      </c>
      <c r="K65" s="56">
        <f t="shared" ref="K65:Q65" si="50">K66</f>
        <v>0</v>
      </c>
      <c r="L65" s="57">
        <f t="shared" si="50"/>
        <v>0</v>
      </c>
      <c r="M65" s="58">
        <f t="shared" si="50"/>
        <v>0</v>
      </c>
      <c r="N65" s="59">
        <f t="shared" si="50"/>
        <v>12529</v>
      </c>
      <c r="O65" s="59">
        <f t="shared" si="50"/>
        <v>13310</v>
      </c>
      <c r="P65" s="60">
        <f t="shared" si="50"/>
        <v>14499</v>
      </c>
      <c r="Q65" s="61">
        <f t="shared" si="50"/>
        <v>19791</v>
      </c>
      <c r="S65" s="94" t="s">
        <v>64</v>
      </c>
      <c r="T65" s="56">
        <f t="shared" ref="T65:Z65" si="51">T66</f>
        <v>4707323</v>
      </c>
      <c r="U65" s="57">
        <f t="shared" si="51"/>
        <v>5203130</v>
      </c>
      <c r="V65" s="58">
        <f t="shared" si="51"/>
        <v>5958500</v>
      </c>
      <c r="W65" s="59">
        <f t="shared" si="51"/>
        <v>6286116</v>
      </c>
      <c r="X65" s="59">
        <f t="shared" si="51"/>
        <v>6569550</v>
      </c>
      <c r="Y65" s="60">
        <f t="shared" si="51"/>
        <v>6820018</v>
      </c>
      <c r="Z65" s="61">
        <f t="shared" si="51"/>
        <v>6586195</v>
      </c>
      <c r="AA65" s="33"/>
      <c r="AB65" s="33"/>
      <c r="AC65" s="33"/>
      <c r="AD65" s="33"/>
      <c r="AE65" s="33"/>
      <c r="AF65" s="33"/>
      <c r="AG65" s="33"/>
      <c r="AH65" s="33"/>
      <c r="AI65" s="33"/>
    </row>
    <row r="66" spans="1:35" ht="13.5" customHeight="1" x14ac:dyDescent="0.2">
      <c r="A66" s="41" t="s">
        <v>61</v>
      </c>
      <c r="B66" s="35">
        <v>4707323</v>
      </c>
      <c r="C66" s="36">
        <v>5203130</v>
      </c>
      <c r="D66" s="37">
        <v>5958500</v>
      </c>
      <c r="E66" s="38">
        <v>6298645</v>
      </c>
      <c r="F66" s="38">
        <v>6582860</v>
      </c>
      <c r="G66" s="39">
        <v>6834517</v>
      </c>
      <c r="H66" s="40">
        <v>6605986</v>
      </c>
      <c r="I66" s="32"/>
      <c r="J66" s="41" t="s">
        <v>61</v>
      </c>
      <c r="K66" s="95"/>
      <c r="L66" s="96"/>
      <c r="M66" s="97"/>
      <c r="N66" s="62">
        <v>12529</v>
      </c>
      <c r="O66" s="62">
        <v>13310</v>
      </c>
      <c r="P66" s="63">
        <v>14499</v>
      </c>
      <c r="Q66" s="64">
        <v>19791</v>
      </c>
      <c r="S66" s="41" t="s">
        <v>61</v>
      </c>
      <c r="T66" s="35">
        <f t="shared" ref="T66:Z67" si="52">+B66-K66</f>
        <v>4707323</v>
      </c>
      <c r="U66" s="36">
        <f t="shared" si="52"/>
        <v>5203130</v>
      </c>
      <c r="V66" s="37">
        <f t="shared" si="52"/>
        <v>5958500</v>
      </c>
      <c r="W66" s="38">
        <f t="shared" si="52"/>
        <v>6286116</v>
      </c>
      <c r="X66" s="38">
        <f t="shared" si="52"/>
        <v>6569550</v>
      </c>
      <c r="Y66" s="39">
        <f t="shared" si="52"/>
        <v>6820018</v>
      </c>
      <c r="Z66" s="40">
        <f t="shared" si="52"/>
        <v>6586195</v>
      </c>
      <c r="AA66" s="33"/>
      <c r="AB66" s="33"/>
      <c r="AC66" s="33"/>
      <c r="AD66" s="33"/>
      <c r="AE66" s="33"/>
      <c r="AF66" s="33"/>
      <c r="AG66" s="33"/>
      <c r="AH66" s="33"/>
      <c r="AI66" s="33"/>
    </row>
    <row r="67" spans="1:35" ht="14.25" customHeight="1" thickBot="1" x14ac:dyDescent="0.25">
      <c r="A67" s="98" t="s">
        <v>65</v>
      </c>
      <c r="B67" s="52">
        <v>37172</v>
      </c>
      <c r="C67" s="36">
        <v>47086</v>
      </c>
      <c r="D67" s="53">
        <v>46003</v>
      </c>
      <c r="E67" s="54">
        <v>45918</v>
      </c>
      <c r="F67" s="54">
        <v>45375</v>
      </c>
      <c r="G67" s="70">
        <v>43375</v>
      </c>
      <c r="H67" s="71">
        <v>40786</v>
      </c>
      <c r="I67" s="32"/>
      <c r="J67" s="98" t="s">
        <v>65</v>
      </c>
      <c r="K67" s="99"/>
      <c r="L67" s="96"/>
      <c r="M67" s="97"/>
      <c r="N67" s="62"/>
      <c r="O67" s="62"/>
      <c r="P67" s="63"/>
      <c r="Q67" s="64"/>
      <c r="S67" s="98" t="s">
        <v>65</v>
      </c>
      <c r="T67" s="52">
        <f t="shared" si="52"/>
        <v>37172</v>
      </c>
      <c r="U67" s="36">
        <f t="shared" si="52"/>
        <v>47086</v>
      </c>
      <c r="V67" s="53">
        <f t="shared" si="52"/>
        <v>46003</v>
      </c>
      <c r="W67" s="54">
        <f t="shared" si="52"/>
        <v>45918</v>
      </c>
      <c r="X67" s="54">
        <f t="shared" si="52"/>
        <v>45375</v>
      </c>
      <c r="Y67" s="70">
        <f t="shared" si="52"/>
        <v>43375</v>
      </c>
      <c r="Z67" s="71">
        <f t="shared" si="52"/>
        <v>40786</v>
      </c>
      <c r="AA67" s="33"/>
      <c r="AB67" s="33"/>
      <c r="AC67" s="33"/>
      <c r="AD67" s="33"/>
      <c r="AE67" s="33"/>
      <c r="AF67" s="33"/>
      <c r="AG67" s="33"/>
      <c r="AH67" s="33"/>
      <c r="AI67" s="33"/>
    </row>
    <row r="68" spans="1:35" ht="14.25" customHeight="1" thickBot="1" x14ac:dyDescent="0.25">
      <c r="A68" s="100" t="s">
        <v>66</v>
      </c>
      <c r="B68" s="101">
        <f t="shared" ref="B68:H68" si="53">B37+B33+B28+B17+B5</f>
        <v>21063448.678000003</v>
      </c>
      <c r="C68" s="102">
        <f t="shared" si="53"/>
        <v>23084139.400799997</v>
      </c>
      <c r="D68" s="103">
        <f t="shared" si="53"/>
        <v>24619691</v>
      </c>
      <c r="E68" s="104">
        <f t="shared" si="53"/>
        <v>25245696</v>
      </c>
      <c r="F68" s="104">
        <f t="shared" si="53"/>
        <v>26029853</v>
      </c>
      <c r="G68" s="105">
        <f t="shared" si="53"/>
        <v>26502275</v>
      </c>
      <c r="H68" s="106">
        <f t="shared" si="53"/>
        <v>27356375</v>
      </c>
      <c r="I68" s="32"/>
      <c r="J68" s="100" t="s">
        <v>66</v>
      </c>
      <c r="K68" s="101">
        <f t="shared" ref="K68:Q68" si="54">+K5+K17+K28+K33+K37</f>
        <v>0</v>
      </c>
      <c r="L68" s="102">
        <f t="shared" si="54"/>
        <v>0</v>
      </c>
      <c r="M68" s="103">
        <f t="shared" si="54"/>
        <v>166192.43841761164</v>
      </c>
      <c r="N68" s="104">
        <f t="shared" si="54"/>
        <v>217327.47154835518</v>
      </c>
      <c r="O68" s="104">
        <f t="shared" si="54"/>
        <v>226096.03027783986</v>
      </c>
      <c r="P68" s="105">
        <f t="shared" si="54"/>
        <v>226762.02127557807</v>
      </c>
      <c r="Q68" s="106">
        <f t="shared" si="54"/>
        <v>251530.39218550734</v>
      </c>
      <c r="S68" s="100" t="s">
        <v>66</v>
      </c>
      <c r="T68" s="101">
        <f t="shared" ref="T68:Z68" si="55">+T37+T33+T28+T17+T5</f>
        <v>21063448.678000003</v>
      </c>
      <c r="U68" s="102">
        <f t="shared" si="55"/>
        <v>23084139.400799997</v>
      </c>
      <c r="V68" s="103">
        <f t="shared" si="55"/>
        <v>24453498.561582386</v>
      </c>
      <c r="W68" s="104">
        <f t="shared" si="55"/>
        <v>25028368.528451644</v>
      </c>
      <c r="X68" s="104">
        <f t="shared" si="55"/>
        <v>25803756.969722159</v>
      </c>
      <c r="Y68" s="105">
        <f t="shared" si="55"/>
        <v>26275512.97872442</v>
      </c>
      <c r="Z68" s="106">
        <f t="shared" si="55"/>
        <v>27104844.607814491</v>
      </c>
      <c r="AA68" s="33"/>
      <c r="AB68" s="33"/>
      <c r="AC68" s="33"/>
      <c r="AD68" s="33"/>
      <c r="AE68" s="33"/>
      <c r="AF68" s="33"/>
      <c r="AG68" s="33"/>
      <c r="AH68" s="33"/>
      <c r="AI68" s="33"/>
    </row>
    <row r="69" spans="1:35" ht="13.5" customHeight="1" x14ac:dyDescent="0.2">
      <c r="A69" s="107" t="s">
        <v>67</v>
      </c>
      <c r="B69" s="108">
        <f>B9+B13+B16+B18+B19+B28+B46+B50+B52+B39+B38+B42+B43</f>
        <v>16514067.188870002</v>
      </c>
      <c r="C69" s="109">
        <f>C9+C13+C16+C18+C19+C28+C46+C50+C52+C39+C38+C42+C43</f>
        <v>18251182.917800002</v>
      </c>
      <c r="D69" s="110">
        <f>D9+D13+D16+D18+D19+D28+D46+D50+D52+D39+D38+D42+D43+D41</f>
        <v>19693527</v>
      </c>
      <c r="E69" s="111">
        <f>E9+E13+E16+E18+E19+E28+E46+E50+E52+E39+E38+E42+E43+E41</f>
        <v>20172021</v>
      </c>
      <c r="F69" s="111">
        <f>F9+F13+F16+F18+F19+F28+F46+F50+F52+F39+F38+F42+F43+F41</f>
        <v>20520108</v>
      </c>
      <c r="G69" s="112">
        <f>G9+G13+G16+G18+G19+G28+G46+G50+G52+G39+G38+G42+G43+G41</f>
        <v>20768284</v>
      </c>
      <c r="H69" s="113">
        <f>H9+H13+H16+H18+H19+H28+H46+H50+H52+H39+H38+H42+H43+H41</f>
        <v>21365591</v>
      </c>
      <c r="I69" s="32"/>
      <c r="J69" s="107" t="s">
        <v>67</v>
      </c>
      <c r="K69" s="108">
        <f>K9+K13+K16+K18+K19+K28+K46+K50+K52+K39+K38+K42+K43</f>
        <v>0</v>
      </c>
      <c r="L69" s="109">
        <f>L9+L13+L16+L18+L19+L28+L46+L50+L52+L39+L38+L42+L43</f>
        <v>0</v>
      </c>
      <c r="M69" s="110">
        <f>M9+M13+M16+M18+M19+M28+M46+M50+M52+M39+M38+M42+M43</f>
        <v>3280.4384176116437</v>
      </c>
      <c r="N69" s="111">
        <f>N9+N13+N16+N18+N19+N28+N46+N50+N52+N39+N38+N42+N43+N41</f>
        <v>33861.888215021856</v>
      </c>
      <c r="O69" s="111">
        <f>O9+O13+O16+O18+O19+O28+O46+O50+O52+O39+O38+O42+O43+O41</f>
        <v>39384.113611173198</v>
      </c>
      <c r="P69" s="112">
        <f>P9+P13+P16+P18+P19+P28+P46+P50+P52+P39+P38+P42+P43+P41</f>
        <v>37415.021275578067</v>
      </c>
      <c r="Q69" s="113">
        <f>Q9+Q13+Q16+Q18+Q19+Q28+Q46+Q50+Q52+Q39+Q38+Q42+Q43+Q41</f>
        <v>53696.558852174014</v>
      </c>
      <c r="S69" s="107" t="s">
        <v>67</v>
      </c>
      <c r="T69" s="108">
        <f t="shared" ref="T69:Z75" si="56">+B69-K69</f>
        <v>16514067.188870002</v>
      </c>
      <c r="U69" s="109">
        <f t="shared" si="56"/>
        <v>18251182.917800002</v>
      </c>
      <c r="V69" s="110">
        <f t="shared" si="56"/>
        <v>19690246.561582386</v>
      </c>
      <c r="W69" s="111">
        <f t="shared" si="56"/>
        <v>20138159.11178498</v>
      </c>
      <c r="X69" s="111">
        <f t="shared" si="56"/>
        <v>20480723.886388827</v>
      </c>
      <c r="Y69" s="112">
        <f t="shared" si="56"/>
        <v>20730868.97872442</v>
      </c>
      <c r="Z69" s="113">
        <f t="shared" si="56"/>
        <v>21311894.441147827</v>
      </c>
      <c r="AA69" s="33"/>
      <c r="AB69" s="33"/>
      <c r="AC69" s="33"/>
      <c r="AD69" s="33"/>
      <c r="AE69" s="33"/>
      <c r="AF69" s="33"/>
      <c r="AG69" s="33"/>
      <c r="AH69" s="33"/>
      <c r="AI69" s="33"/>
    </row>
    <row r="70" spans="1:35" ht="13.5" customHeight="1" x14ac:dyDescent="0.2">
      <c r="A70" s="107" t="s">
        <v>68</v>
      </c>
      <c r="B70" s="108">
        <f>+B59</f>
        <v>33217.215609999999</v>
      </c>
      <c r="C70" s="109">
        <f t="shared" ref="C70:H70" si="57">0+C55</f>
        <v>34591</v>
      </c>
      <c r="D70" s="110">
        <f t="shared" si="57"/>
        <v>36547</v>
      </c>
      <c r="E70" s="111">
        <f t="shared" si="57"/>
        <v>38646</v>
      </c>
      <c r="F70" s="111">
        <f t="shared" si="57"/>
        <v>40609</v>
      </c>
      <c r="G70" s="112">
        <f t="shared" si="57"/>
        <v>42471</v>
      </c>
      <c r="H70" s="113">
        <f t="shared" si="57"/>
        <v>44482</v>
      </c>
      <c r="I70" s="32"/>
      <c r="J70" s="107" t="s">
        <v>68</v>
      </c>
      <c r="K70" s="108">
        <f>+K59</f>
        <v>0</v>
      </c>
      <c r="L70" s="109">
        <f t="shared" ref="L70:Q70" si="58">0+L55</f>
        <v>0</v>
      </c>
      <c r="M70" s="110">
        <f t="shared" si="58"/>
        <v>0</v>
      </c>
      <c r="N70" s="111">
        <f t="shared" si="58"/>
        <v>0</v>
      </c>
      <c r="O70" s="111">
        <f t="shared" si="58"/>
        <v>0</v>
      </c>
      <c r="P70" s="112">
        <f t="shared" si="58"/>
        <v>0</v>
      </c>
      <c r="Q70" s="113">
        <f t="shared" si="58"/>
        <v>0</v>
      </c>
      <c r="S70" s="107" t="s">
        <v>68</v>
      </c>
      <c r="T70" s="108">
        <f t="shared" si="56"/>
        <v>33217.215609999999</v>
      </c>
      <c r="U70" s="109">
        <f t="shared" si="56"/>
        <v>34591</v>
      </c>
      <c r="V70" s="110">
        <f t="shared" si="56"/>
        <v>36547</v>
      </c>
      <c r="W70" s="111">
        <f t="shared" si="56"/>
        <v>38646</v>
      </c>
      <c r="X70" s="111">
        <f t="shared" si="56"/>
        <v>40609</v>
      </c>
      <c r="Y70" s="112">
        <f t="shared" si="56"/>
        <v>42471</v>
      </c>
      <c r="Z70" s="113">
        <f t="shared" si="56"/>
        <v>44482</v>
      </c>
      <c r="AA70" s="33"/>
      <c r="AB70" s="33"/>
      <c r="AC70" s="33"/>
      <c r="AD70" s="33"/>
      <c r="AE70" s="33"/>
      <c r="AF70" s="33"/>
      <c r="AG70" s="33"/>
      <c r="AH70" s="33"/>
      <c r="AI70" s="33"/>
    </row>
    <row r="71" spans="1:35" ht="13.5" customHeight="1" x14ac:dyDescent="0.2">
      <c r="A71" s="34" t="s">
        <v>69</v>
      </c>
      <c r="B71" s="108">
        <f>B40+B41-B70+B55</f>
        <v>93458.933479999905</v>
      </c>
      <c r="C71" s="109">
        <f>C40+C41-C70+C55</f>
        <v>83275</v>
      </c>
      <c r="D71" s="110">
        <v>0</v>
      </c>
      <c r="E71" s="111">
        <v>0</v>
      </c>
      <c r="F71" s="111">
        <v>0</v>
      </c>
      <c r="G71" s="112">
        <v>0</v>
      </c>
      <c r="H71" s="113">
        <v>0</v>
      </c>
      <c r="I71" s="32"/>
      <c r="J71" s="34" t="s">
        <v>69</v>
      </c>
      <c r="K71" s="108">
        <f>K40+K41-K70+K55</f>
        <v>0</v>
      </c>
      <c r="L71" s="109">
        <f>L40+L41-L70+L55</f>
        <v>0</v>
      </c>
      <c r="M71" s="110">
        <f>M40+M41-M70+M55</f>
        <v>0</v>
      </c>
      <c r="N71" s="111">
        <v>0</v>
      </c>
      <c r="O71" s="111">
        <v>0</v>
      </c>
      <c r="P71" s="112">
        <v>0</v>
      </c>
      <c r="Q71" s="113">
        <v>0</v>
      </c>
      <c r="S71" s="34" t="s">
        <v>69</v>
      </c>
      <c r="T71" s="108">
        <f t="shared" si="56"/>
        <v>93458.933479999905</v>
      </c>
      <c r="U71" s="109">
        <f t="shared" si="56"/>
        <v>83275</v>
      </c>
      <c r="V71" s="110">
        <f t="shared" si="56"/>
        <v>0</v>
      </c>
      <c r="W71" s="111">
        <f t="shared" si="56"/>
        <v>0</v>
      </c>
      <c r="X71" s="111">
        <f t="shared" si="56"/>
        <v>0</v>
      </c>
      <c r="Y71" s="112">
        <f t="shared" si="56"/>
        <v>0</v>
      </c>
      <c r="Z71" s="113">
        <f t="shared" si="56"/>
        <v>0</v>
      </c>
      <c r="AA71" s="33"/>
      <c r="AB71" s="33"/>
      <c r="AC71" s="33"/>
      <c r="AD71" s="33"/>
      <c r="AE71" s="33"/>
      <c r="AF71" s="33"/>
      <c r="AG71" s="33"/>
      <c r="AH71" s="33"/>
      <c r="AI71" s="33"/>
    </row>
    <row r="72" spans="1:35" ht="13.5" customHeight="1" x14ac:dyDescent="0.2">
      <c r="A72" s="34" t="s">
        <v>70</v>
      </c>
      <c r="B72" s="108">
        <f t="shared" ref="B72:H72" si="59">B10+B35+B34+B47+B53+B14</f>
        <v>3236130.8835800006</v>
      </c>
      <c r="C72" s="109">
        <f t="shared" si="59"/>
        <v>3484648</v>
      </c>
      <c r="D72" s="110">
        <f t="shared" si="59"/>
        <v>3694244</v>
      </c>
      <c r="E72" s="111">
        <f t="shared" si="59"/>
        <v>3813136</v>
      </c>
      <c r="F72" s="111">
        <f t="shared" si="59"/>
        <v>4126078</v>
      </c>
      <c r="G72" s="112">
        <f t="shared" si="59"/>
        <v>4288832</v>
      </c>
      <c r="H72" s="113">
        <f t="shared" si="59"/>
        <v>4473497</v>
      </c>
      <c r="I72" s="32"/>
      <c r="J72" s="34" t="s">
        <v>70</v>
      </c>
      <c r="K72" s="108">
        <f t="shared" ref="K72:Q72" si="60">K10+K35+K34+K47+K53+K14</f>
        <v>0</v>
      </c>
      <c r="L72" s="109">
        <f t="shared" si="60"/>
        <v>0</v>
      </c>
      <c r="M72" s="110">
        <f t="shared" si="60"/>
        <v>162912</v>
      </c>
      <c r="N72" s="111">
        <f t="shared" si="60"/>
        <v>177709.00833333333</v>
      </c>
      <c r="O72" s="111">
        <f t="shared" si="60"/>
        <v>180270.04166666666</v>
      </c>
      <c r="P72" s="112">
        <f t="shared" si="60"/>
        <v>182461.4</v>
      </c>
      <c r="Q72" s="113">
        <f t="shared" si="60"/>
        <v>188760.38333333333</v>
      </c>
      <c r="S72" s="34" t="s">
        <v>70</v>
      </c>
      <c r="T72" s="108">
        <f t="shared" si="56"/>
        <v>3236130.8835800006</v>
      </c>
      <c r="U72" s="109">
        <f t="shared" si="56"/>
        <v>3484648</v>
      </c>
      <c r="V72" s="110">
        <f t="shared" si="56"/>
        <v>3531332</v>
      </c>
      <c r="W72" s="111">
        <f t="shared" si="56"/>
        <v>3635426.9916666667</v>
      </c>
      <c r="X72" s="111">
        <f t="shared" si="56"/>
        <v>3945807.9583333335</v>
      </c>
      <c r="Y72" s="112">
        <f t="shared" si="56"/>
        <v>4106370.6</v>
      </c>
      <c r="Z72" s="113">
        <f t="shared" si="56"/>
        <v>4284736.6166666662</v>
      </c>
      <c r="AA72" s="33"/>
      <c r="AB72" s="33"/>
      <c r="AC72" s="33"/>
      <c r="AD72" s="33"/>
      <c r="AE72" s="33"/>
      <c r="AF72" s="33"/>
      <c r="AG72" s="33"/>
      <c r="AH72" s="33"/>
      <c r="AI72" s="33"/>
    </row>
    <row r="73" spans="1:35" ht="13.5" customHeight="1" x14ac:dyDescent="0.2">
      <c r="A73" s="34" t="s">
        <v>71</v>
      </c>
      <c r="B73" s="108">
        <f t="shared" ref="B73:H73" si="61">B11+B36+B54+B15</f>
        <v>1080230.5161900001</v>
      </c>
      <c r="C73" s="109">
        <f t="shared" si="61"/>
        <v>1154529</v>
      </c>
      <c r="D73" s="110">
        <f t="shared" si="61"/>
        <v>1163940</v>
      </c>
      <c r="E73" s="111">
        <f t="shared" si="61"/>
        <v>1204665</v>
      </c>
      <c r="F73" s="111">
        <f t="shared" si="61"/>
        <v>1325350</v>
      </c>
      <c r="G73" s="112">
        <f t="shared" si="61"/>
        <v>1384485</v>
      </c>
      <c r="H73" s="113">
        <f t="shared" si="61"/>
        <v>1454059</v>
      </c>
      <c r="I73" s="32"/>
      <c r="J73" s="34" t="s">
        <v>71</v>
      </c>
      <c r="K73" s="108">
        <f t="shared" ref="K73:Q73" si="62">K11+K36+K54+K15</f>
        <v>0</v>
      </c>
      <c r="L73" s="109">
        <f t="shared" si="62"/>
        <v>0</v>
      </c>
      <c r="M73" s="110">
        <f t="shared" si="62"/>
        <v>0</v>
      </c>
      <c r="N73" s="111">
        <f t="shared" si="62"/>
        <v>5756.5749999999998</v>
      </c>
      <c r="O73" s="111">
        <f t="shared" si="62"/>
        <v>6441.875</v>
      </c>
      <c r="P73" s="112">
        <f t="shared" si="62"/>
        <v>6885.5999999999995</v>
      </c>
      <c r="Q73" s="113">
        <f t="shared" si="62"/>
        <v>9073.4499999999989</v>
      </c>
      <c r="S73" s="34" t="s">
        <v>71</v>
      </c>
      <c r="T73" s="108">
        <f t="shared" si="56"/>
        <v>1080230.5161900001</v>
      </c>
      <c r="U73" s="109">
        <f t="shared" si="56"/>
        <v>1154529</v>
      </c>
      <c r="V73" s="110">
        <f t="shared" si="56"/>
        <v>1163940</v>
      </c>
      <c r="W73" s="111">
        <f t="shared" si="56"/>
        <v>1198908.425</v>
      </c>
      <c r="X73" s="111">
        <f t="shared" si="56"/>
        <v>1318908.125</v>
      </c>
      <c r="Y73" s="112">
        <f t="shared" si="56"/>
        <v>1377599.4</v>
      </c>
      <c r="Z73" s="113">
        <f t="shared" si="56"/>
        <v>1444985.55</v>
      </c>
      <c r="AA73" s="33"/>
      <c r="AB73" s="33"/>
      <c r="AC73" s="33"/>
      <c r="AD73" s="33"/>
      <c r="AE73" s="33"/>
      <c r="AF73" s="33"/>
      <c r="AG73" s="33"/>
      <c r="AH73" s="33"/>
      <c r="AI73" s="33"/>
    </row>
    <row r="74" spans="1:35" ht="13.5" customHeight="1" x14ac:dyDescent="0.2">
      <c r="A74" s="34" t="s">
        <v>72</v>
      </c>
      <c r="B74" s="108">
        <f t="shared" ref="B74:H74" si="63">B44</f>
        <v>74305.482000000004</v>
      </c>
      <c r="C74" s="109">
        <f t="shared" si="63"/>
        <v>44590</v>
      </c>
      <c r="D74" s="110">
        <f t="shared" si="63"/>
        <v>0</v>
      </c>
      <c r="E74" s="111">
        <f t="shared" si="63"/>
        <v>0</v>
      </c>
      <c r="F74" s="111">
        <f t="shared" si="63"/>
        <v>0</v>
      </c>
      <c r="G74" s="112">
        <f t="shared" si="63"/>
        <v>0</v>
      </c>
      <c r="H74" s="113">
        <f t="shared" si="63"/>
        <v>0</v>
      </c>
      <c r="I74" s="32"/>
      <c r="J74" s="34" t="s">
        <v>72</v>
      </c>
      <c r="K74" s="108">
        <f t="shared" ref="K74:Q74" si="64">K44</f>
        <v>0</v>
      </c>
      <c r="L74" s="109">
        <f t="shared" si="64"/>
        <v>0</v>
      </c>
      <c r="M74" s="110">
        <f t="shared" si="64"/>
        <v>0</v>
      </c>
      <c r="N74" s="111">
        <f t="shared" si="64"/>
        <v>0</v>
      </c>
      <c r="O74" s="111">
        <f t="shared" si="64"/>
        <v>0</v>
      </c>
      <c r="P74" s="112">
        <f t="shared" si="64"/>
        <v>0</v>
      </c>
      <c r="Q74" s="113">
        <f t="shared" si="64"/>
        <v>0</v>
      </c>
      <c r="S74" s="34" t="s">
        <v>72</v>
      </c>
      <c r="T74" s="108">
        <f t="shared" si="56"/>
        <v>74305.482000000004</v>
      </c>
      <c r="U74" s="109">
        <f t="shared" si="56"/>
        <v>44590</v>
      </c>
      <c r="V74" s="110">
        <f t="shared" si="56"/>
        <v>0</v>
      </c>
      <c r="W74" s="111">
        <f t="shared" si="56"/>
        <v>0</v>
      </c>
      <c r="X74" s="111">
        <f t="shared" si="56"/>
        <v>0</v>
      </c>
      <c r="Y74" s="112">
        <f t="shared" si="56"/>
        <v>0</v>
      </c>
      <c r="Z74" s="113">
        <f t="shared" si="56"/>
        <v>0</v>
      </c>
      <c r="AA74" s="33"/>
      <c r="AB74" s="33"/>
      <c r="AC74" s="33"/>
      <c r="AD74" s="33"/>
      <c r="AE74" s="33"/>
      <c r="AF74" s="33"/>
      <c r="AG74" s="33"/>
      <c r="AH74" s="33"/>
      <c r="AI74" s="33"/>
    </row>
    <row r="75" spans="1:35" ht="13.5" customHeight="1" x14ac:dyDescent="0.2">
      <c r="A75" s="34" t="s">
        <v>73</v>
      </c>
      <c r="B75" s="108">
        <f t="shared" ref="B75:H75" si="65">B49+B48</f>
        <v>32038.458269999999</v>
      </c>
      <c r="C75" s="109">
        <f t="shared" si="65"/>
        <v>31323.483</v>
      </c>
      <c r="D75" s="110">
        <f t="shared" si="65"/>
        <v>31433</v>
      </c>
      <c r="E75" s="111">
        <f t="shared" si="65"/>
        <v>17228</v>
      </c>
      <c r="F75" s="111">
        <f t="shared" si="65"/>
        <v>17708</v>
      </c>
      <c r="G75" s="112">
        <f t="shared" si="65"/>
        <v>18203</v>
      </c>
      <c r="H75" s="113">
        <f t="shared" si="65"/>
        <v>18746</v>
      </c>
      <c r="I75" s="32"/>
      <c r="J75" s="34" t="s">
        <v>73</v>
      </c>
      <c r="K75" s="108">
        <f t="shared" ref="K75:Q75" si="66">K49+K48</f>
        <v>0</v>
      </c>
      <c r="L75" s="109">
        <f t="shared" si="66"/>
        <v>0</v>
      </c>
      <c r="M75" s="110">
        <f t="shared" si="66"/>
        <v>0</v>
      </c>
      <c r="N75" s="111">
        <f t="shared" si="66"/>
        <v>0</v>
      </c>
      <c r="O75" s="111">
        <f t="shared" si="66"/>
        <v>0</v>
      </c>
      <c r="P75" s="112">
        <f t="shared" si="66"/>
        <v>0</v>
      </c>
      <c r="Q75" s="113">
        <f t="shared" si="66"/>
        <v>0</v>
      </c>
      <c r="S75" s="34" t="s">
        <v>73</v>
      </c>
      <c r="T75" s="108">
        <f t="shared" si="56"/>
        <v>32038.458269999999</v>
      </c>
      <c r="U75" s="109">
        <f t="shared" si="56"/>
        <v>31323.483</v>
      </c>
      <c r="V75" s="110">
        <f t="shared" si="56"/>
        <v>31433</v>
      </c>
      <c r="W75" s="111">
        <f t="shared" si="56"/>
        <v>17228</v>
      </c>
      <c r="X75" s="111">
        <f t="shared" si="56"/>
        <v>17708</v>
      </c>
      <c r="Y75" s="112">
        <f t="shared" si="56"/>
        <v>18203</v>
      </c>
      <c r="Z75" s="113">
        <f t="shared" si="56"/>
        <v>18746</v>
      </c>
      <c r="AA75" s="33"/>
      <c r="AB75" s="33"/>
      <c r="AC75" s="33"/>
      <c r="AD75" s="33"/>
      <c r="AE75" s="33"/>
      <c r="AF75" s="33"/>
      <c r="AG75" s="33"/>
      <c r="AH75" s="33"/>
      <c r="AI75" s="33"/>
    </row>
    <row r="76" spans="1:35" ht="14.25" customHeight="1" thickBot="1" x14ac:dyDescent="0.25">
      <c r="A76" s="114" t="s">
        <v>74</v>
      </c>
      <c r="B76" s="66">
        <f t="shared" ref="B76:H76" si="67">B60</f>
        <v>14174045.347813969</v>
      </c>
      <c r="C76" s="115">
        <f t="shared" si="67"/>
        <v>15400635</v>
      </c>
      <c r="D76" s="116">
        <f t="shared" si="67"/>
        <v>17211652</v>
      </c>
      <c r="E76" s="117">
        <f t="shared" si="67"/>
        <v>18205581</v>
      </c>
      <c r="F76" s="117">
        <f t="shared" si="67"/>
        <v>18991489</v>
      </c>
      <c r="G76" s="118">
        <f t="shared" si="67"/>
        <v>19722865</v>
      </c>
      <c r="H76" s="119">
        <f t="shared" si="67"/>
        <v>19923794</v>
      </c>
      <c r="I76" s="32"/>
      <c r="J76" s="114" t="s">
        <v>74</v>
      </c>
      <c r="K76" s="120">
        <f t="shared" ref="K76:Q76" si="68">K60</f>
        <v>0</v>
      </c>
      <c r="L76" s="115">
        <f t="shared" si="68"/>
        <v>0</v>
      </c>
      <c r="M76" s="116">
        <f t="shared" si="68"/>
        <v>-35277.362999999998</v>
      </c>
      <c r="N76" s="117">
        <f t="shared" si="68"/>
        <v>37347.256000000001</v>
      </c>
      <c r="O76" s="117">
        <f t="shared" si="68"/>
        <v>39405.055999999997</v>
      </c>
      <c r="P76" s="118">
        <f t="shared" si="68"/>
        <v>42947.928</v>
      </c>
      <c r="Q76" s="119">
        <f t="shared" si="68"/>
        <v>58825.512000000002</v>
      </c>
      <c r="S76" s="114" t="s">
        <v>74</v>
      </c>
      <c r="T76" s="66">
        <f t="shared" ref="T76:Z76" si="69">T60</f>
        <v>14174045.347813969</v>
      </c>
      <c r="U76" s="115">
        <f t="shared" si="69"/>
        <v>15400635</v>
      </c>
      <c r="V76" s="116">
        <f t="shared" si="69"/>
        <v>17246929.362999998</v>
      </c>
      <c r="W76" s="117">
        <f t="shared" si="69"/>
        <v>18168233.744000003</v>
      </c>
      <c r="X76" s="117">
        <f t="shared" si="69"/>
        <v>18952083.943999998</v>
      </c>
      <c r="Y76" s="118">
        <f t="shared" si="69"/>
        <v>19679917.072000001</v>
      </c>
      <c r="Z76" s="119">
        <f t="shared" si="69"/>
        <v>19864968.487999998</v>
      </c>
      <c r="AA76" s="33"/>
      <c r="AB76" s="33"/>
      <c r="AC76" s="33"/>
      <c r="AD76" s="33"/>
      <c r="AE76" s="33"/>
      <c r="AF76" s="33"/>
      <c r="AG76" s="33"/>
      <c r="AH76" s="33"/>
      <c r="AI76" s="33"/>
    </row>
    <row r="77" spans="1:35" ht="14.25" customHeight="1" thickBot="1" x14ac:dyDescent="0.25">
      <c r="A77" s="121" t="s">
        <v>75</v>
      </c>
      <c r="B77" s="101">
        <f t="shared" ref="B77:H77" si="70">B68+B76</f>
        <v>35237494.025813974</v>
      </c>
      <c r="C77" s="122">
        <f t="shared" si="70"/>
        <v>38484774.400799997</v>
      </c>
      <c r="D77" s="103">
        <f t="shared" si="70"/>
        <v>41831343</v>
      </c>
      <c r="E77" s="104">
        <f t="shared" si="70"/>
        <v>43451277</v>
      </c>
      <c r="F77" s="104">
        <f t="shared" si="70"/>
        <v>45021342</v>
      </c>
      <c r="G77" s="105">
        <f t="shared" si="70"/>
        <v>46225140</v>
      </c>
      <c r="H77" s="106">
        <f t="shared" si="70"/>
        <v>47280169</v>
      </c>
      <c r="I77" s="32"/>
      <c r="J77" s="121" t="s">
        <v>75</v>
      </c>
      <c r="K77" s="101">
        <f t="shared" ref="K77:Q77" si="71">+K76+K68</f>
        <v>0</v>
      </c>
      <c r="L77" s="102">
        <f t="shared" si="71"/>
        <v>0</v>
      </c>
      <c r="M77" s="103">
        <f t="shared" si="71"/>
        <v>130915.07541761165</v>
      </c>
      <c r="N77" s="104">
        <f t="shared" si="71"/>
        <v>254674.72754835518</v>
      </c>
      <c r="O77" s="104">
        <f t="shared" si="71"/>
        <v>265501.08627783984</v>
      </c>
      <c r="P77" s="105">
        <f t="shared" si="71"/>
        <v>269709.94927557808</v>
      </c>
      <c r="Q77" s="106">
        <f t="shared" si="71"/>
        <v>310355.90418550733</v>
      </c>
      <c r="S77" s="121" t="s">
        <v>75</v>
      </c>
      <c r="T77" s="101">
        <f t="shared" ref="T77:Z77" si="72">+T76+T68</f>
        <v>35237494.025813974</v>
      </c>
      <c r="U77" s="102">
        <f t="shared" si="72"/>
        <v>38484774.400799997</v>
      </c>
      <c r="V77" s="103">
        <f t="shared" si="72"/>
        <v>41700427.924582385</v>
      </c>
      <c r="W77" s="104">
        <f t="shared" si="72"/>
        <v>43196602.272451647</v>
      </c>
      <c r="X77" s="104">
        <f t="shared" si="72"/>
        <v>44755840.913722157</v>
      </c>
      <c r="Y77" s="105">
        <f t="shared" si="72"/>
        <v>45955430.050724417</v>
      </c>
      <c r="Z77" s="106">
        <f t="shared" si="72"/>
        <v>46969813.095814489</v>
      </c>
      <c r="AA77" s="33"/>
      <c r="AB77" s="33"/>
      <c r="AC77" s="33"/>
      <c r="AD77" s="33"/>
      <c r="AE77" s="33"/>
      <c r="AF77" s="33"/>
      <c r="AG77" s="33"/>
      <c r="AH77" s="33"/>
      <c r="AI77" s="33"/>
    </row>
    <row r="78" spans="1:35" s="123" customFormat="1" ht="13.5" customHeight="1" thickBot="1" x14ac:dyDescent="0.25">
      <c r="A78" s="124"/>
      <c r="B78" s="125"/>
      <c r="C78" s="125"/>
      <c r="D78" s="125"/>
      <c r="E78" s="125"/>
      <c r="F78" s="125"/>
      <c r="G78" s="125"/>
      <c r="H78" s="125"/>
      <c r="I78" s="126"/>
      <c r="J78" s="124"/>
      <c r="K78" s="127"/>
      <c r="L78" s="127"/>
      <c r="M78" s="127"/>
      <c r="N78" s="127"/>
      <c r="O78" s="127"/>
      <c r="P78" s="127"/>
      <c r="Q78" s="127"/>
      <c r="S78" s="124"/>
      <c r="T78" s="128"/>
      <c r="U78" s="128"/>
      <c r="V78" s="128"/>
      <c r="W78" s="128"/>
      <c r="X78" s="128"/>
      <c r="Y78" s="128"/>
      <c r="Z78" s="128"/>
      <c r="AA78" s="33"/>
      <c r="AB78" s="33"/>
      <c r="AC78" s="33"/>
      <c r="AD78" s="33"/>
      <c r="AE78" s="33"/>
      <c r="AF78" s="33"/>
      <c r="AG78" s="33"/>
      <c r="AH78" s="33"/>
      <c r="AI78" s="33"/>
    </row>
    <row r="79" spans="1:35" ht="14.25" customHeight="1" thickBot="1" x14ac:dyDescent="0.25">
      <c r="A79" s="129" t="s">
        <v>76</v>
      </c>
      <c r="B79" s="130">
        <f t="shared" ref="B79:H79" si="73">SUM(B80:B81)</f>
        <v>87993.031049999991</v>
      </c>
      <c r="C79" s="131">
        <f t="shared" si="73"/>
        <v>100870</v>
      </c>
      <c r="D79" s="132">
        <f t="shared" si="73"/>
        <v>104109</v>
      </c>
      <c r="E79" s="133">
        <f t="shared" si="73"/>
        <v>108143</v>
      </c>
      <c r="F79" s="133">
        <f t="shared" si="73"/>
        <v>118386</v>
      </c>
      <c r="G79" s="134">
        <f t="shared" si="73"/>
        <v>124973</v>
      </c>
      <c r="H79" s="135">
        <f t="shared" si="73"/>
        <v>129804</v>
      </c>
      <c r="J79" s="129" t="s">
        <v>76</v>
      </c>
      <c r="K79" s="130">
        <f t="shared" ref="K79:Q79" si="74">+K80+K81</f>
        <v>0</v>
      </c>
      <c r="L79" s="132">
        <f t="shared" si="74"/>
        <v>0</v>
      </c>
      <c r="M79" s="133">
        <f t="shared" si="74"/>
        <v>0</v>
      </c>
      <c r="N79" s="133">
        <f t="shared" si="74"/>
        <v>0</v>
      </c>
      <c r="O79" s="133">
        <f t="shared" si="74"/>
        <v>0</v>
      </c>
      <c r="P79" s="134">
        <f t="shared" si="74"/>
        <v>0</v>
      </c>
      <c r="Q79" s="135">
        <f t="shared" si="74"/>
        <v>0</v>
      </c>
      <c r="S79" s="136" t="s">
        <v>76</v>
      </c>
      <c r="T79" s="137">
        <f t="shared" ref="T79:Z81" si="75">+B79-K79</f>
        <v>87993.031049999991</v>
      </c>
      <c r="U79" s="138">
        <f t="shared" si="75"/>
        <v>100870</v>
      </c>
      <c r="V79" s="139">
        <f t="shared" si="75"/>
        <v>104109</v>
      </c>
      <c r="W79" s="139">
        <f t="shared" si="75"/>
        <v>108143</v>
      </c>
      <c r="X79" s="139">
        <f t="shared" si="75"/>
        <v>118386</v>
      </c>
      <c r="Y79" s="140">
        <f t="shared" si="75"/>
        <v>124973</v>
      </c>
      <c r="Z79" s="141">
        <f t="shared" si="75"/>
        <v>129804</v>
      </c>
      <c r="AA79" s="33"/>
      <c r="AB79" s="33"/>
      <c r="AC79" s="33"/>
      <c r="AD79" s="33"/>
      <c r="AE79" s="33"/>
      <c r="AF79" s="33"/>
      <c r="AG79" s="33"/>
      <c r="AH79" s="33"/>
      <c r="AI79" s="33"/>
    </row>
    <row r="80" spans="1:35" ht="13.5" customHeight="1" x14ac:dyDescent="0.2">
      <c r="A80" s="142" t="s">
        <v>77</v>
      </c>
      <c r="B80" s="143">
        <v>42860.262529999993</v>
      </c>
      <c r="C80" s="144">
        <v>47965</v>
      </c>
      <c r="D80" s="145">
        <v>47264</v>
      </c>
      <c r="E80" s="146">
        <v>48159</v>
      </c>
      <c r="F80" s="146">
        <v>55747</v>
      </c>
      <c r="G80" s="147">
        <v>59015</v>
      </c>
      <c r="H80" s="148">
        <v>61895</v>
      </c>
      <c r="J80" s="142" t="s">
        <v>77</v>
      </c>
      <c r="K80" s="143"/>
      <c r="L80" s="146"/>
      <c r="M80" s="146"/>
      <c r="N80" s="146"/>
      <c r="O80" s="146"/>
      <c r="P80" s="147"/>
      <c r="Q80" s="148"/>
      <c r="S80" s="149" t="s">
        <v>77</v>
      </c>
      <c r="T80" s="65">
        <f t="shared" si="75"/>
        <v>42860.262529999993</v>
      </c>
      <c r="U80" s="49">
        <f t="shared" si="75"/>
        <v>47965</v>
      </c>
      <c r="V80" s="150">
        <f t="shared" si="75"/>
        <v>47264</v>
      </c>
      <c r="W80" s="150">
        <f t="shared" si="75"/>
        <v>48159</v>
      </c>
      <c r="X80" s="150">
        <f t="shared" si="75"/>
        <v>55747</v>
      </c>
      <c r="Y80" s="151">
        <f t="shared" si="75"/>
        <v>59015</v>
      </c>
      <c r="Z80" s="152">
        <f t="shared" si="75"/>
        <v>61895</v>
      </c>
      <c r="AA80" s="33"/>
      <c r="AB80" s="33"/>
      <c r="AC80" s="33"/>
      <c r="AD80" s="33"/>
      <c r="AE80" s="33"/>
      <c r="AF80" s="33"/>
      <c r="AG80" s="33"/>
      <c r="AH80" s="33"/>
      <c r="AI80" s="33"/>
    </row>
    <row r="81" spans="1:35" ht="14.25" customHeight="1" thickBot="1" x14ac:dyDescent="0.25">
      <c r="A81" s="153" t="s">
        <v>78</v>
      </c>
      <c r="B81" s="154">
        <v>45132.768520000005</v>
      </c>
      <c r="C81" s="155">
        <v>52905</v>
      </c>
      <c r="D81" s="156">
        <v>56845</v>
      </c>
      <c r="E81" s="157">
        <v>59984</v>
      </c>
      <c r="F81" s="157">
        <v>62639</v>
      </c>
      <c r="G81" s="158">
        <v>65958</v>
      </c>
      <c r="H81" s="159">
        <v>67909</v>
      </c>
      <c r="J81" s="153" t="s">
        <v>78</v>
      </c>
      <c r="K81" s="154"/>
      <c r="L81" s="157"/>
      <c r="M81" s="157"/>
      <c r="N81" s="157"/>
      <c r="O81" s="157"/>
      <c r="P81" s="158"/>
      <c r="Q81" s="159"/>
      <c r="S81" s="153" t="s">
        <v>78</v>
      </c>
      <c r="T81" s="160">
        <f t="shared" si="75"/>
        <v>45132.768520000005</v>
      </c>
      <c r="U81" s="161">
        <f t="shared" si="75"/>
        <v>52905</v>
      </c>
      <c r="V81" s="162">
        <f t="shared" si="75"/>
        <v>56845</v>
      </c>
      <c r="W81" s="162">
        <f t="shared" si="75"/>
        <v>59984</v>
      </c>
      <c r="X81" s="162">
        <f t="shared" si="75"/>
        <v>62639</v>
      </c>
      <c r="Y81" s="163">
        <f t="shared" si="75"/>
        <v>65958</v>
      </c>
      <c r="Z81" s="164">
        <f t="shared" si="75"/>
        <v>67909</v>
      </c>
      <c r="AA81" s="33"/>
      <c r="AB81" s="33"/>
      <c r="AC81" s="33"/>
      <c r="AD81" s="33"/>
      <c r="AE81" s="33"/>
      <c r="AF81" s="33"/>
      <c r="AG81" s="33"/>
      <c r="AH81" s="33"/>
      <c r="AI81" s="33"/>
    </row>
    <row r="82" spans="1:35" ht="17.25" customHeight="1" thickBot="1" x14ac:dyDescent="0.35">
      <c r="A82" s="165"/>
      <c r="B82" s="166"/>
      <c r="C82" s="166"/>
      <c r="D82" s="166"/>
      <c r="E82" s="166"/>
      <c r="F82" s="166"/>
      <c r="G82" s="166"/>
      <c r="H82" s="166"/>
      <c r="J82" s="165"/>
      <c r="S82" s="167"/>
      <c r="T82" s="168"/>
      <c r="U82" s="168"/>
      <c r="V82" s="169"/>
      <c r="W82" s="169"/>
      <c r="X82" s="169"/>
      <c r="Y82" s="169"/>
      <c r="Z82" s="169"/>
      <c r="AA82" s="33"/>
      <c r="AB82" s="33"/>
      <c r="AC82" s="33"/>
      <c r="AD82" s="33"/>
      <c r="AE82" s="33"/>
      <c r="AF82" s="33"/>
      <c r="AG82" s="33"/>
      <c r="AH82" s="33"/>
      <c r="AI82" s="33"/>
    </row>
    <row r="83" spans="1:35" s="170" customFormat="1" ht="14.25" customHeight="1" thickBot="1" x14ac:dyDescent="0.25">
      <c r="A83" s="136" t="s">
        <v>79</v>
      </c>
      <c r="B83" s="171">
        <v>1095896.4065660317</v>
      </c>
      <c r="C83" s="172">
        <v>1168027</v>
      </c>
      <c r="D83" s="173">
        <v>956604</v>
      </c>
      <c r="E83" s="174">
        <v>1024902</v>
      </c>
      <c r="F83" s="175">
        <v>1089957</v>
      </c>
      <c r="G83" s="172">
        <v>1112260</v>
      </c>
      <c r="H83" s="172">
        <v>1174033</v>
      </c>
      <c r="J83" s="136" t="s">
        <v>79</v>
      </c>
      <c r="K83" s="175"/>
      <c r="L83" s="171"/>
      <c r="M83" s="176">
        <v>-3700</v>
      </c>
      <c r="N83" s="174">
        <v>2394.7440000000001</v>
      </c>
      <c r="O83" s="175">
        <v>2517.9440000000004</v>
      </c>
      <c r="P83" s="176">
        <v>2745.0720000000001</v>
      </c>
      <c r="Q83" s="177">
        <v>3766.4880000000003</v>
      </c>
      <c r="S83" s="136" t="s">
        <v>79</v>
      </c>
      <c r="T83" s="175">
        <f t="shared" ref="T83:Z83" si="76">+B83-K83</f>
        <v>1095896.4065660317</v>
      </c>
      <c r="U83" s="171">
        <f t="shared" si="76"/>
        <v>1168027</v>
      </c>
      <c r="V83" s="176">
        <f t="shared" si="76"/>
        <v>960304</v>
      </c>
      <c r="W83" s="174">
        <f t="shared" si="76"/>
        <v>1022507.2560000001</v>
      </c>
      <c r="X83" s="175">
        <f t="shared" si="76"/>
        <v>1087439.0560000001</v>
      </c>
      <c r="Y83" s="176">
        <f t="shared" si="76"/>
        <v>1109514.9280000001</v>
      </c>
      <c r="Z83" s="177">
        <f t="shared" si="76"/>
        <v>1170266.5120000001</v>
      </c>
      <c r="AA83" s="33"/>
      <c r="AB83" s="33"/>
      <c r="AC83" s="33"/>
      <c r="AD83" s="33"/>
      <c r="AE83" s="33"/>
      <c r="AF83" s="33"/>
      <c r="AG83" s="33"/>
      <c r="AH83" s="33"/>
      <c r="AI83" s="33"/>
    </row>
    <row r="84" spans="1:35" ht="14.25" customHeight="1" thickBot="1" x14ac:dyDescent="0.3">
      <c r="B84" s="178"/>
      <c r="C84" s="178"/>
      <c r="D84" s="178"/>
      <c r="E84" s="178"/>
      <c r="F84" s="178"/>
      <c r="G84" s="178"/>
      <c r="H84" s="178"/>
      <c r="T84" s="179"/>
      <c r="U84" s="179"/>
      <c r="V84" s="180"/>
      <c r="W84" s="180"/>
      <c r="X84" s="180"/>
      <c r="Y84" s="180"/>
      <c r="Z84" s="180"/>
      <c r="AA84" s="33"/>
      <c r="AB84" s="33"/>
      <c r="AC84" s="33"/>
      <c r="AD84" s="33"/>
      <c r="AE84" s="33"/>
      <c r="AF84" s="33"/>
      <c r="AG84" s="33"/>
      <c r="AH84" s="33"/>
      <c r="AI84" s="33"/>
    </row>
    <row r="85" spans="1:35" ht="13.5" customHeight="1" x14ac:dyDescent="0.2">
      <c r="A85" s="181" t="s">
        <v>80</v>
      </c>
      <c r="B85" s="182">
        <f t="shared" ref="B85:H85" si="77">SUM(B86,B89,B92)</f>
        <v>509398.57882000005</v>
      </c>
      <c r="C85" s="183">
        <f t="shared" si="77"/>
        <v>1157367</v>
      </c>
      <c r="D85" s="184">
        <f t="shared" si="77"/>
        <v>1192168</v>
      </c>
      <c r="E85" s="185">
        <f t="shared" si="77"/>
        <v>871524</v>
      </c>
      <c r="F85" s="186">
        <f t="shared" si="77"/>
        <v>890917</v>
      </c>
      <c r="G85" s="185">
        <f t="shared" si="77"/>
        <v>909599</v>
      </c>
      <c r="H85" s="187">
        <f t="shared" si="77"/>
        <v>911000</v>
      </c>
      <c r="J85" s="181" t="s">
        <v>80</v>
      </c>
      <c r="K85" s="182">
        <f t="shared" ref="K85:Q85" si="78">SUM(K86,K89,K92)</f>
        <v>0</v>
      </c>
      <c r="L85" s="185">
        <f t="shared" si="78"/>
        <v>0</v>
      </c>
      <c r="M85" s="184">
        <f t="shared" si="78"/>
        <v>0</v>
      </c>
      <c r="N85" s="185">
        <f t="shared" si="78"/>
        <v>0</v>
      </c>
      <c r="O85" s="186">
        <f t="shared" si="78"/>
        <v>0</v>
      </c>
      <c r="P85" s="185">
        <f t="shared" si="78"/>
        <v>0</v>
      </c>
      <c r="Q85" s="187">
        <f t="shared" si="78"/>
        <v>0</v>
      </c>
      <c r="S85" s="181" t="s">
        <v>80</v>
      </c>
      <c r="T85" s="182">
        <f t="shared" ref="T85:Z85" si="79">SUM(T86,T89,T92)</f>
        <v>509398.57882000005</v>
      </c>
      <c r="U85" s="185">
        <f t="shared" si="79"/>
        <v>1157367</v>
      </c>
      <c r="V85" s="184">
        <f t="shared" si="79"/>
        <v>1192168</v>
      </c>
      <c r="W85" s="185">
        <f t="shared" si="79"/>
        <v>871524</v>
      </c>
      <c r="X85" s="186">
        <f t="shared" si="79"/>
        <v>890917</v>
      </c>
      <c r="Y85" s="185">
        <f t="shared" si="79"/>
        <v>909599</v>
      </c>
      <c r="Z85" s="187">
        <f t="shared" si="79"/>
        <v>911000</v>
      </c>
      <c r="AA85" s="33"/>
      <c r="AB85" s="33"/>
      <c r="AC85" s="33"/>
      <c r="AD85" s="33"/>
      <c r="AE85" s="33"/>
      <c r="AF85" s="33"/>
      <c r="AG85" s="33"/>
      <c r="AH85" s="33"/>
      <c r="AI85" s="33"/>
    </row>
    <row r="86" spans="1:35" ht="13.5" customHeight="1" x14ac:dyDescent="0.25">
      <c r="A86" s="188" t="s">
        <v>81</v>
      </c>
      <c r="B86" s="189">
        <f t="shared" ref="B86:H86" si="80">SUM(B87:B88)</f>
        <v>2.7325899999999996</v>
      </c>
      <c r="C86" s="190">
        <f t="shared" si="80"/>
        <v>0</v>
      </c>
      <c r="D86" s="191">
        <f t="shared" si="80"/>
        <v>0</v>
      </c>
      <c r="E86" s="192">
        <f t="shared" si="80"/>
        <v>0</v>
      </c>
      <c r="F86" s="193">
        <f t="shared" si="80"/>
        <v>0</v>
      </c>
      <c r="G86" s="192">
        <f t="shared" si="80"/>
        <v>0</v>
      </c>
      <c r="H86" s="194">
        <f t="shared" si="80"/>
        <v>0</v>
      </c>
      <c r="J86" s="188" t="s">
        <v>81</v>
      </c>
      <c r="K86" s="189">
        <f t="shared" ref="K86:Q86" si="81">SUM(K87:K88)</f>
        <v>0</v>
      </c>
      <c r="L86" s="192">
        <f t="shared" si="81"/>
        <v>0</v>
      </c>
      <c r="M86" s="191">
        <f t="shared" si="81"/>
        <v>0</v>
      </c>
      <c r="N86" s="192">
        <f t="shared" si="81"/>
        <v>0</v>
      </c>
      <c r="O86" s="193">
        <f t="shared" si="81"/>
        <v>0</v>
      </c>
      <c r="P86" s="192">
        <f t="shared" si="81"/>
        <v>0</v>
      </c>
      <c r="Q86" s="194">
        <f t="shared" si="81"/>
        <v>0</v>
      </c>
      <c r="S86" s="188" t="s">
        <v>81</v>
      </c>
      <c r="T86" s="189">
        <f t="shared" ref="T86:Z86" si="82">SUM(T87:T88)</f>
        <v>2.7325899999999996</v>
      </c>
      <c r="U86" s="192">
        <f t="shared" si="82"/>
        <v>0</v>
      </c>
      <c r="V86" s="191">
        <f t="shared" si="82"/>
        <v>0</v>
      </c>
      <c r="W86" s="192">
        <f t="shared" si="82"/>
        <v>0</v>
      </c>
      <c r="X86" s="193">
        <f t="shared" si="82"/>
        <v>0</v>
      </c>
      <c r="Y86" s="192">
        <f t="shared" si="82"/>
        <v>0</v>
      </c>
      <c r="Z86" s="194">
        <f t="shared" si="82"/>
        <v>0</v>
      </c>
      <c r="AA86" s="33"/>
      <c r="AB86" s="33"/>
      <c r="AC86" s="33"/>
      <c r="AD86" s="33"/>
      <c r="AE86" s="33"/>
      <c r="AF86" s="33"/>
      <c r="AG86" s="33"/>
      <c r="AH86" s="33"/>
      <c r="AI86" s="33"/>
    </row>
    <row r="87" spans="1:35" ht="13.5" customHeight="1" x14ac:dyDescent="0.25">
      <c r="A87" s="195" t="s">
        <v>11</v>
      </c>
      <c r="B87" s="189">
        <v>0.37403000000000003</v>
      </c>
      <c r="C87" s="190">
        <v>0</v>
      </c>
      <c r="D87" s="191">
        <v>0</v>
      </c>
      <c r="E87" s="192">
        <v>0</v>
      </c>
      <c r="F87" s="193">
        <v>0</v>
      </c>
      <c r="G87" s="192">
        <v>0</v>
      </c>
      <c r="H87" s="194">
        <v>0</v>
      </c>
      <c r="J87" s="195" t="s">
        <v>11</v>
      </c>
      <c r="K87" s="189"/>
      <c r="L87" s="193"/>
      <c r="M87" s="193"/>
      <c r="N87" s="192"/>
      <c r="O87" s="193"/>
      <c r="P87" s="192"/>
      <c r="Q87" s="194"/>
      <c r="S87" s="195" t="s">
        <v>11</v>
      </c>
      <c r="T87" s="189">
        <f t="shared" ref="T87:Z88" si="83">+B87-K87</f>
        <v>0.37403000000000003</v>
      </c>
      <c r="U87" s="193">
        <f t="shared" si="83"/>
        <v>0</v>
      </c>
      <c r="V87" s="193">
        <f t="shared" si="83"/>
        <v>0</v>
      </c>
      <c r="W87" s="192">
        <f t="shared" si="83"/>
        <v>0</v>
      </c>
      <c r="X87" s="193">
        <f t="shared" si="83"/>
        <v>0</v>
      </c>
      <c r="Y87" s="192">
        <f t="shared" si="83"/>
        <v>0</v>
      </c>
      <c r="Z87" s="194">
        <f t="shared" si="83"/>
        <v>0</v>
      </c>
      <c r="AA87" s="33"/>
      <c r="AB87" s="33"/>
      <c r="AC87" s="33"/>
      <c r="AD87" s="33"/>
      <c r="AE87" s="33"/>
      <c r="AF87" s="33"/>
      <c r="AG87" s="33"/>
      <c r="AH87" s="33"/>
      <c r="AI87" s="33"/>
    </row>
    <row r="88" spans="1:35" ht="13.5" customHeight="1" x14ac:dyDescent="0.25">
      <c r="A88" s="195" t="s">
        <v>12</v>
      </c>
      <c r="B88" s="189">
        <v>2.3585599999999998</v>
      </c>
      <c r="C88" s="190">
        <v>0</v>
      </c>
      <c r="D88" s="191">
        <v>0</v>
      </c>
      <c r="E88" s="192">
        <v>0</v>
      </c>
      <c r="F88" s="193">
        <v>0</v>
      </c>
      <c r="G88" s="192">
        <v>0</v>
      </c>
      <c r="H88" s="194">
        <v>0</v>
      </c>
      <c r="J88" s="195" t="s">
        <v>12</v>
      </c>
      <c r="K88" s="189"/>
      <c r="L88" s="193"/>
      <c r="M88" s="193"/>
      <c r="N88" s="192"/>
      <c r="O88" s="193"/>
      <c r="P88" s="192"/>
      <c r="Q88" s="194"/>
      <c r="S88" s="195" t="s">
        <v>12</v>
      </c>
      <c r="T88" s="189">
        <f t="shared" si="83"/>
        <v>2.3585599999999998</v>
      </c>
      <c r="U88" s="193">
        <f t="shared" si="83"/>
        <v>0</v>
      </c>
      <c r="V88" s="193">
        <f t="shared" si="83"/>
        <v>0</v>
      </c>
      <c r="W88" s="192">
        <f t="shared" si="83"/>
        <v>0</v>
      </c>
      <c r="X88" s="193">
        <f t="shared" si="83"/>
        <v>0</v>
      </c>
      <c r="Y88" s="192">
        <f t="shared" si="83"/>
        <v>0</v>
      </c>
      <c r="Z88" s="194">
        <f t="shared" si="83"/>
        <v>0</v>
      </c>
      <c r="AA88" s="33"/>
      <c r="AB88" s="33"/>
      <c r="AC88" s="33"/>
      <c r="AD88" s="33"/>
      <c r="AE88" s="33"/>
      <c r="AF88" s="33"/>
      <c r="AG88" s="33"/>
      <c r="AH88" s="33"/>
      <c r="AI88" s="33"/>
    </row>
    <row r="89" spans="1:35" ht="13.5" customHeight="1" x14ac:dyDescent="0.2">
      <c r="A89" s="188" t="s">
        <v>82</v>
      </c>
      <c r="B89" s="196">
        <f t="shared" ref="B89:H89" si="84">SUM(B90:B91)</f>
        <v>502961.84623000002</v>
      </c>
      <c r="C89" s="197">
        <f t="shared" si="84"/>
        <v>1148496</v>
      </c>
      <c r="D89" s="198">
        <f t="shared" si="84"/>
        <v>1163979</v>
      </c>
      <c r="E89" s="62">
        <f t="shared" si="84"/>
        <v>849781</v>
      </c>
      <c r="F89" s="62">
        <f t="shared" si="84"/>
        <v>853870</v>
      </c>
      <c r="G89" s="63">
        <f t="shared" si="84"/>
        <v>857563</v>
      </c>
      <c r="H89" s="64">
        <f t="shared" si="84"/>
        <v>859546</v>
      </c>
      <c r="J89" s="188" t="s">
        <v>82</v>
      </c>
      <c r="K89" s="196">
        <f t="shared" ref="K89:Q89" si="85">SUM(K90:K91)</f>
        <v>0</v>
      </c>
      <c r="L89" s="198">
        <f t="shared" si="85"/>
        <v>0</v>
      </c>
      <c r="M89" s="199">
        <f t="shared" si="85"/>
        <v>0</v>
      </c>
      <c r="N89" s="62">
        <f t="shared" si="85"/>
        <v>0</v>
      </c>
      <c r="O89" s="62">
        <f t="shared" si="85"/>
        <v>0</v>
      </c>
      <c r="P89" s="63">
        <f t="shared" si="85"/>
        <v>0</v>
      </c>
      <c r="Q89" s="64">
        <f t="shared" si="85"/>
        <v>0</v>
      </c>
      <c r="S89" s="188" t="s">
        <v>82</v>
      </c>
      <c r="T89" s="196">
        <f t="shared" ref="T89:Z89" si="86">SUM(T90:T91)</f>
        <v>502961.84623000002</v>
      </c>
      <c r="U89" s="198">
        <f t="shared" si="86"/>
        <v>1148496</v>
      </c>
      <c r="V89" s="199">
        <f t="shared" si="86"/>
        <v>1163979</v>
      </c>
      <c r="W89" s="62">
        <f t="shared" si="86"/>
        <v>849781</v>
      </c>
      <c r="X89" s="62">
        <f t="shared" si="86"/>
        <v>853870</v>
      </c>
      <c r="Y89" s="63">
        <f t="shared" si="86"/>
        <v>857563</v>
      </c>
      <c r="Z89" s="64">
        <f t="shared" si="86"/>
        <v>859546</v>
      </c>
      <c r="AA89" s="33"/>
      <c r="AB89" s="33"/>
      <c r="AC89" s="33"/>
      <c r="AD89" s="33"/>
      <c r="AE89" s="33"/>
      <c r="AF89" s="33"/>
      <c r="AG89" s="33"/>
      <c r="AH89" s="33"/>
      <c r="AI89" s="33"/>
    </row>
    <row r="90" spans="1:35" ht="13.5" customHeight="1" x14ac:dyDescent="0.25">
      <c r="A90" s="195" t="s">
        <v>11</v>
      </c>
      <c r="B90" s="189">
        <v>378133.84623000002</v>
      </c>
      <c r="C90" s="190">
        <v>914952</v>
      </c>
      <c r="D90" s="191">
        <v>927768</v>
      </c>
      <c r="E90" s="192">
        <v>673843</v>
      </c>
      <c r="F90" s="193">
        <v>676506</v>
      </c>
      <c r="G90" s="192">
        <v>678811</v>
      </c>
      <c r="H90" s="194">
        <v>680794</v>
      </c>
      <c r="J90" s="195" t="s">
        <v>11</v>
      </c>
      <c r="K90" s="196"/>
      <c r="L90" s="198"/>
      <c r="M90" s="198"/>
      <c r="N90" s="198"/>
      <c r="O90" s="198"/>
      <c r="P90" s="199"/>
      <c r="Q90" s="200"/>
      <c r="S90" s="195" t="s">
        <v>11</v>
      </c>
      <c r="T90" s="196">
        <f t="shared" ref="T90:Z91" si="87">+B90-K90</f>
        <v>378133.84623000002</v>
      </c>
      <c r="U90" s="198">
        <f t="shared" si="87"/>
        <v>914952</v>
      </c>
      <c r="V90" s="198">
        <f t="shared" si="87"/>
        <v>927768</v>
      </c>
      <c r="W90" s="198">
        <f t="shared" si="87"/>
        <v>673843</v>
      </c>
      <c r="X90" s="198">
        <f t="shared" si="87"/>
        <v>676506</v>
      </c>
      <c r="Y90" s="199">
        <f t="shared" si="87"/>
        <v>678811</v>
      </c>
      <c r="Z90" s="200">
        <f t="shared" si="87"/>
        <v>680794</v>
      </c>
      <c r="AA90" s="33"/>
      <c r="AB90" s="33"/>
      <c r="AC90" s="33"/>
      <c r="AD90" s="33"/>
      <c r="AE90" s="33"/>
      <c r="AF90" s="33"/>
      <c r="AG90" s="33"/>
      <c r="AH90" s="33"/>
      <c r="AI90" s="33"/>
    </row>
    <row r="91" spans="1:35" ht="14.25" customHeight="1" x14ac:dyDescent="0.25">
      <c r="A91" s="195" t="s">
        <v>12</v>
      </c>
      <c r="B91" s="189">
        <v>124828</v>
      </c>
      <c r="C91" s="190">
        <v>233544</v>
      </c>
      <c r="D91" s="191">
        <v>236211</v>
      </c>
      <c r="E91" s="192">
        <v>175938</v>
      </c>
      <c r="F91" s="193">
        <v>177364</v>
      </c>
      <c r="G91" s="192">
        <v>178752</v>
      </c>
      <c r="H91" s="194">
        <v>178752</v>
      </c>
      <c r="J91" s="195" t="s">
        <v>12</v>
      </c>
      <c r="K91" s="196"/>
      <c r="L91" s="198"/>
      <c r="M91" s="198"/>
      <c r="N91" s="198"/>
      <c r="O91" s="198"/>
      <c r="P91" s="199"/>
      <c r="Q91" s="200"/>
      <c r="S91" s="195" t="s">
        <v>12</v>
      </c>
      <c r="T91" s="196">
        <f t="shared" si="87"/>
        <v>124828</v>
      </c>
      <c r="U91" s="198">
        <f t="shared" si="87"/>
        <v>233544</v>
      </c>
      <c r="V91" s="198">
        <f t="shared" si="87"/>
        <v>236211</v>
      </c>
      <c r="W91" s="198">
        <f t="shared" si="87"/>
        <v>175938</v>
      </c>
      <c r="X91" s="198">
        <f t="shared" si="87"/>
        <v>177364</v>
      </c>
      <c r="Y91" s="199">
        <f t="shared" si="87"/>
        <v>178752</v>
      </c>
      <c r="Z91" s="200">
        <f t="shared" si="87"/>
        <v>178752</v>
      </c>
      <c r="AA91" s="33"/>
      <c r="AB91" s="33"/>
      <c r="AC91" s="33"/>
      <c r="AD91" s="33"/>
      <c r="AE91" s="33"/>
      <c r="AF91" s="33"/>
      <c r="AG91" s="33"/>
      <c r="AH91" s="33"/>
      <c r="AI91" s="33"/>
    </row>
    <row r="92" spans="1:35" ht="13.5" customHeight="1" x14ac:dyDescent="0.2">
      <c r="A92" s="201" t="s">
        <v>83</v>
      </c>
      <c r="B92" s="202">
        <f t="shared" ref="B92:H92" si="88">SUM(B93:B94)</f>
        <v>6434</v>
      </c>
      <c r="C92" s="203">
        <f t="shared" si="88"/>
        <v>8871</v>
      </c>
      <c r="D92" s="204">
        <f t="shared" si="88"/>
        <v>28189</v>
      </c>
      <c r="E92" s="205">
        <f t="shared" si="88"/>
        <v>21743</v>
      </c>
      <c r="F92" s="205">
        <f t="shared" si="88"/>
        <v>37047</v>
      </c>
      <c r="G92" s="206">
        <f t="shared" si="88"/>
        <v>52036</v>
      </c>
      <c r="H92" s="207">
        <f t="shared" si="88"/>
        <v>51454</v>
      </c>
      <c r="J92" s="201" t="s">
        <v>83</v>
      </c>
      <c r="K92" s="202">
        <f t="shared" ref="K92:Q92" si="89">SUM(K93:K94)</f>
        <v>0</v>
      </c>
      <c r="L92" s="204">
        <f t="shared" si="89"/>
        <v>0</v>
      </c>
      <c r="M92" s="208">
        <f t="shared" si="89"/>
        <v>0</v>
      </c>
      <c r="N92" s="205">
        <f t="shared" si="89"/>
        <v>0</v>
      </c>
      <c r="O92" s="205">
        <f t="shared" si="89"/>
        <v>0</v>
      </c>
      <c r="P92" s="206">
        <f t="shared" si="89"/>
        <v>0</v>
      </c>
      <c r="Q92" s="207">
        <f t="shared" si="89"/>
        <v>0</v>
      </c>
      <c r="S92" s="201" t="s">
        <v>83</v>
      </c>
      <c r="T92" s="202">
        <f t="shared" ref="T92:Z92" si="90">SUM(T93:T94)</f>
        <v>6434</v>
      </c>
      <c r="U92" s="204">
        <f t="shared" si="90"/>
        <v>8871</v>
      </c>
      <c r="V92" s="208">
        <f t="shared" si="90"/>
        <v>28189</v>
      </c>
      <c r="W92" s="205">
        <f t="shared" si="90"/>
        <v>21743</v>
      </c>
      <c r="X92" s="205">
        <f t="shared" si="90"/>
        <v>37047</v>
      </c>
      <c r="Y92" s="206">
        <f t="shared" si="90"/>
        <v>52036</v>
      </c>
      <c r="Z92" s="207">
        <f t="shared" si="90"/>
        <v>51454</v>
      </c>
      <c r="AA92" s="33"/>
      <c r="AB92" s="33"/>
      <c r="AC92" s="33"/>
      <c r="AD92" s="33"/>
      <c r="AE92" s="33"/>
      <c r="AF92" s="33"/>
      <c r="AG92" s="33"/>
      <c r="AH92" s="33"/>
      <c r="AI92" s="33"/>
    </row>
    <row r="93" spans="1:35" ht="13.5" customHeight="1" x14ac:dyDescent="0.2">
      <c r="A93" s="195" t="s">
        <v>11</v>
      </c>
      <c r="B93" s="198">
        <v>4189</v>
      </c>
      <c r="C93" s="197">
        <v>4875</v>
      </c>
      <c r="D93" s="198">
        <v>23676</v>
      </c>
      <c r="E93" s="198">
        <v>16800</v>
      </c>
      <c r="F93" s="198">
        <v>31733</v>
      </c>
      <c r="G93" s="199">
        <v>46538</v>
      </c>
      <c r="H93" s="200">
        <v>46938</v>
      </c>
      <c r="J93" s="195" t="s">
        <v>11</v>
      </c>
      <c r="K93" s="198"/>
      <c r="L93" s="198"/>
      <c r="M93" s="198"/>
      <c r="N93" s="198"/>
      <c r="O93" s="198"/>
      <c r="P93" s="199"/>
      <c r="Q93" s="200"/>
      <c r="S93" s="195" t="s">
        <v>11</v>
      </c>
      <c r="T93" s="198">
        <f t="shared" ref="T93:Z94" si="91">+B93-K93</f>
        <v>4189</v>
      </c>
      <c r="U93" s="198">
        <f t="shared" si="91"/>
        <v>4875</v>
      </c>
      <c r="V93" s="198">
        <f t="shared" si="91"/>
        <v>23676</v>
      </c>
      <c r="W93" s="198">
        <f t="shared" si="91"/>
        <v>16800</v>
      </c>
      <c r="X93" s="198">
        <f t="shared" si="91"/>
        <v>31733</v>
      </c>
      <c r="Y93" s="199">
        <f t="shared" si="91"/>
        <v>46538</v>
      </c>
      <c r="Z93" s="200">
        <f t="shared" si="91"/>
        <v>46938</v>
      </c>
      <c r="AA93" s="33"/>
      <c r="AB93" s="33"/>
      <c r="AC93" s="33"/>
      <c r="AD93" s="33"/>
      <c r="AE93" s="33"/>
      <c r="AF93" s="33"/>
      <c r="AG93" s="33"/>
      <c r="AH93" s="33"/>
      <c r="AI93" s="33"/>
    </row>
    <row r="94" spans="1:35" ht="13.5" customHeight="1" thickBot="1" x14ac:dyDescent="0.25">
      <c r="A94" s="209" t="s">
        <v>12</v>
      </c>
      <c r="B94" s="210">
        <v>2245</v>
      </c>
      <c r="C94" s="211">
        <v>3996</v>
      </c>
      <c r="D94" s="210">
        <v>4513</v>
      </c>
      <c r="E94" s="210">
        <v>4943</v>
      </c>
      <c r="F94" s="210">
        <v>5314</v>
      </c>
      <c r="G94" s="212">
        <v>5498</v>
      </c>
      <c r="H94" s="213">
        <v>4516</v>
      </c>
      <c r="J94" s="209" t="s">
        <v>12</v>
      </c>
      <c r="K94" s="210"/>
      <c r="L94" s="210"/>
      <c r="M94" s="210"/>
      <c r="N94" s="210"/>
      <c r="O94" s="210"/>
      <c r="P94" s="212"/>
      <c r="Q94" s="213"/>
      <c r="S94" s="209" t="s">
        <v>12</v>
      </c>
      <c r="T94" s="210">
        <f t="shared" si="91"/>
        <v>2245</v>
      </c>
      <c r="U94" s="210">
        <f t="shared" si="91"/>
        <v>3996</v>
      </c>
      <c r="V94" s="210">
        <f t="shared" si="91"/>
        <v>4513</v>
      </c>
      <c r="W94" s="210">
        <f t="shared" si="91"/>
        <v>4943</v>
      </c>
      <c r="X94" s="210">
        <f t="shared" si="91"/>
        <v>5314</v>
      </c>
      <c r="Y94" s="212">
        <f t="shared" si="91"/>
        <v>5498</v>
      </c>
      <c r="Z94" s="213">
        <f t="shared" si="91"/>
        <v>4516</v>
      </c>
      <c r="AA94" s="33"/>
      <c r="AB94" s="33"/>
      <c r="AC94" s="33"/>
      <c r="AD94" s="33"/>
      <c r="AE94" s="33"/>
      <c r="AF94" s="33"/>
      <c r="AG94" s="33"/>
      <c r="AH94" s="33"/>
      <c r="AI94" s="33"/>
    </row>
    <row r="95" spans="1:35" ht="13.5" customHeight="1" x14ac:dyDescent="0.25">
      <c r="A95" s="214" t="s">
        <v>84</v>
      </c>
      <c r="B95" s="179"/>
      <c r="C95" s="179"/>
      <c r="D95" s="179"/>
      <c r="E95" s="179"/>
      <c r="F95" s="179"/>
      <c r="G95" s="179"/>
      <c r="H95" s="179"/>
    </row>
    <row r="96" spans="1:35" ht="13.5" customHeight="1" x14ac:dyDescent="0.25">
      <c r="A96" s="214" t="s">
        <v>85</v>
      </c>
      <c r="B96" s="179"/>
      <c r="C96" s="179"/>
      <c r="D96" s="179"/>
      <c r="E96" s="179"/>
      <c r="F96" s="179"/>
      <c r="G96" s="179"/>
      <c r="H96" s="179"/>
      <c r="T96" s="179"/>
      <c r="U96" s="179"/>
      <c r="V96" s="179"/>
      <c r="W96" s="179"/>
      <c r="X96" s="179"/>
      <c r="Y96" s="179"/>
      <c r="Z96" s="179"/>
    </row>
    <row r="97" spans="1:26" ht="13.5" customHeight="1" x14ac:dyDescent="0.25">
      <c r="A97" s="216" t="s">
        <v>86</v>
      </c>
      <c r="B97" s="216"/>
      <c r="C97" s="216"/>
      <c r="D97" s="216"/>
      <c r="E97" s="216"/>
      <c r="F97" s="216"/>
      <c r="G97" s="216"/>
      <c r="H97" s="215"/>
      <c r="K97" s="179"/>
      <c r="T97" s="179"/>
      <c r="U97" s="179"/>
      <c r="V97" s="179"/>
      <c r="W97" s="179"/>
      <c r="X97" s="179"/>
    </row>
    <row r="98" spans="1:26" ht="13.5" customHeight="1" x14ac:dyDescent="0.25">
      <c r="A98" s="216"/>
      <c r="B98" s="216"/>
      <c r="C98" s="216"/>
      <c r="D98" s="216"/>
      <c r="E98" s="216"/>
      <c r="F98" s="216"/>
      <c r="G98" s="216"/>
      <c r="H98" s="215"/>
      <c r="K98" s="179"/>
      <c r="T98" s="179"/>
      <c r="U98" s="179"/>
      <c r="V98" s="179"/>
      <c r="W98" s="179"/>
      <c r="X98" s="179"/>
      <c r="Y98" s="179"/>
      <c r="Z98" s="179"/>
    </row>
    <row r="99" spans="1:26" ht="13.5" customHeight="1" x14ac:dyDescent="0.25">
      <c r="A99" s="123"/>
      <c r="B99" s="178"/>
      <c r="C99" s="178"/>
      <c r="D99" s="178"/>
      <c r="E99" s="178"/>
      <c r="F99" s="178"/>
      <c r="G99" s="178"/>
      <c r="H99" s="178"/>
      <c r="K99" s="179"/>
      <c r="M99" s="180"/>
      <c r="T99" s="179"/>
      <c r="U99" s="179"/>
      <c r="V99" s="179"/>
      <c r="W99" s="179"/>
      <c r="X99" s="179"/>
      <c r="Y99" s="179"/>
      <c r="Z99" s="179"/>
    </row>
    <row r="100" spans="1:26" ht="13.5" customHeight="1" x14ac:dyDescent="0.25">
      <c r="B100" s="178"/>
      <c r="C100" s="178"/>
      <c r="D100" s="178"/>
      <c r="E100" s="178"/>
      <c r="F100" s="178"/>
      <c r="G100" s="178"/>
      <c r="H100" s="178"/>
      <c r="K100" s="179"/>
      <c r="L100" s="179"/>
      <c r="M100" s="179"/>
      <c r="N100" s="179"/>
      <c r="O100" s="179"/>
      <c r="P100" s="179"/>
      <c r="Q100" s="179"/>
      <c r="T100" s="179"/>
      <c r="U100" s="179"/>
      <c r="V100" s="179"/>
      <c r="W100" s="179"/>
      <c r="X100" s="179"/>
      <c r="Y100" s="179"/>
      <c r="Z100" s="179"/>
    </row>
    <row r="101" spans="1:26" ht="13.5" customHeight="1" x14ac:dyDescent="0.25">
      <c r="B101" s="178"/>
      <c r="C101" s="178"/>
      <c r="D101" s="178"/>
      <c r="E101" s="178"/>
      <c r="F101" s="178"/>
      <c r="G101" s="178"/>
      <c r="H101" s="178"/>
      <c r="K101" s="179"/>
      <c r="L101" s="179"/>
      <c r="M101" s="179"/>
      <c r="N101" s="179"/>
      <c r="O101" s="179"/>
      <c r="P101" s="179"/>
      <c r="Q101" s="179"/>
      <c r="T101" s="179"/>
      <c r="U101" s="179"/>
      <c r="V101" s="179"/>
      <c r="W101" s="179"/>
      <c r="X101" s="179"/>
      <c r="Y101" s="179"/>
      <c r="Z101" s="179"/>
    </row>
    <row r="102" spans="1:26" ht="13.5" customHeight="1" x14ac:dyDescent="0.25">
      <c r="B102" s="178"/>
      <c r="C102" s="178"/>
      <c r="D102" s="178"/>
      <c r="E102" s="178"/>
      <c r="F102" s="178"/>
      <c r="G102" s="178"/>
      <c r="H102" s="178"/>
      <c r="K102" s="179"/>
      <c r="L102" s="179"/>
      <c r="M102" s="179"/>
      <c r="N102" s="179"/>
      <c r="O102" s="179"/>
      <c r="P102" s="179"/>
      <c r="Q102" s="179"/>
      <c r="T102" s="179"/>
      <c r="U102" s="179"/>
      <c r="V102" s="179"/>
      <c r="W102" s="179"/>
      <c r="X102" s="179"/>
      <c r="Y102" s="179"/>
      <c r="Z102" s="179"/>
    </row>
    <row r="103" spans="1:26" ht="13.5" customHeight="1" x14ac:dyDescent="0.25">
      <c r="B103" s="178"/>
      <c r="C103" s="178"/>
      <c r="D103" s="178"/>
      <c r="E103" s="178"/>
      <c r="F103" s="178"/>
      <c r="G103" s="178"/>
      <c r="H103" s="178"/>
      <c r="I103" s="178"/>
      <c r="K103" s="179"/>
      <c r="L103" s="179"/>
      <c r="M103" s="179"/>
      <c r="N103" s="179"/>
      <c r="O103" s="179"/>
      <c r="P103" s="179"/>
      <c r="Q103" s="179"/>
      <c r="T103" s="179"/>
      <c r="U103" s="179"/>
      <c r="V103" s="179"/>
      <c r="W103" s="179"/>
      <c r="X103" s="179"/>
      <c r="Y103" s="179"/>
      <c r="Z103" s="179"/>
    </row>
    <row r="104" spans="1:26" ht="13.5" customHeight="1" x14ac:dyDescent="0.25">
      <c r="B104" s="178"/>
      <c r="C104" s="178"/>
      <c r="D104" s="178"/>
      <c r="E104" s="178"/>
      <c r="F104" s="178"/>
      <c r="G104" s="178"/>
      <c r="H104" s="178"/>
      <c r="K104" s="179"/>
      <c r="L104" s="179"/>
      <c r="M104" s="179"/>
      <c r="N104" s="179"/>
      <c r="O104" s="179"/>
      <c r="P104" s="179"/>
      <c r="Q104" s="179"/>
      <c r="T104" s="179"/>
      <c r="U104" s="179"/>
      <c r="V104" s="179"/>
      <c r="W104" s="179"/>
      <c r="X104" s="179"/>
      <c r="Y104" s="179"/>
      <c r="Z104" s="179"/>
    </row>
    <row r="105" spans="1:26" ht="13.5" customHeight="1" x14ac:dyDescent="0.25">
      <c r="B105" s="178"/>
      <c r="C105" s="178"/>
      <c r="D105" s="178"/>
      <c r="E105" s="178"/>
      <c r="F105" s="178"/>
      <c r="G105" s="178"/>
      <c r="H105" s="178"/>
      <c r="K105" s="179"/>
      <c r="L105" s="179"/>
      <c r="M105" s="179"/>
      <c r="N105" s="179"/>
      <c r="O105" s="179"/>
      <c r="P105" s="179"/>
      <c r="Q105" s="179"/>
      <c r="T105" s="179"/>
      <c r="U105" s="179"/>
      <c r="V105" s="179"/>
      <c r="W105" s="179"/>
      <c r="X105" s="179"/>
      <c r="Y105" s="179"/>
      <c r="Z105" s="179"/>
    </row>
    <row r="106" spans="1:26" ht="13.5" customHeight="1" x14ac:dyDescent="0.25">
      <c r="B106" s="178"/>
      <c r="C106" s="178"/>
      <c r="D106" s="178"/>
      <c r="E106" s="178"/>
      <c r="F106" s="178"/>
      <c r="G106" s="178"/>
      <c r="H106" s="178"/>
      <c r="K106" s="179"/>
      <c r="L106" s="179"/>
      <c r="M106" s="179"/>
      <c r="N106" s="179"/>
      <c r="O106" s="179"/>
      <c r="P106" s="179"/>
      <c r="Q106" s="179"/>
      <c r="T106" s="179"/>
      <c r="U106" s="179"/>
      <c r="V106" s="179"/>
      <c r="W106" s="179"/>
      <c r="X106" s="179"/>
      <c r="Y106" s="179"/>
      <c r="Z106" s="179"/>
    </row>
    <row r="107" spans="1:26" ht="13.5" customHeight="1" x14ac:dyDescent="0.25">
      <c r="B107" s="178"/>
      <c r="C107" s="178"/>
      <c r="D107" s="178"/>
      <c r="E107" s="178"/>
      <c r="F107" s="178"/>
      <c r="G107" s="178"/>
      <c r="H107" s="178"/>
      <c r="K107" s="179"/>
      <c r="L107" s="179"/>
      <c r="M107" s="179"/>
      <c r="N107" s="179"/>
      <c r="O107" s="179"/>
      <c r="P107" s="179"/>
      <c r="Q107" s="179"/>
      <c r="T107" s="179"/>
      <c r="U107" s="179"/>
      <c r="V107" s="179"/>
      <c r="W107" s="179"/>
      <c r="X107" s="179"/>
      <c r="Y107" s="179"/>
      <c r="Z107" s="179"/>
    </row>
    <row r="108" spans="1:26" ht="13.5" customHeight="1" x14ac:dyDescent="0.25">
      <c r="B108" s="178"/>
      <c r="C108" s="178"/>
      <c r="D108" s="178"/>
      <c r="E108" s="178"/>
      <c r="F108" s="178"/>
      <c r="G108" s="178"/>
      <c r="H108" s="178"/>
      <c r="T108" s="179"/>
      <c r="U108" s="179"/>
      <c r="V108" s="179"/>
      <c r="W108" s="179"/>
      <c r="X108" s="179"/>
      <c r="Y108" s="179"/>
      <c r="Z108" s="179"/>
    </row>
    <row r="109" spans="1:26" ht="13.5" customHeight="1" x14ac:dyDescent="0.25">
      <c r="B109" s="178"/>
      <c r="C109" s="178"/>
      <c r="D109" s="178"/>
      <c r="E109" s="178"/>
      <c r="F109" s="178"/>
      <c r="G109" s="178"/>
      <c r="H109" s="178"/>
    </row>
    <row r="110" spans="1:26" ht="13.5" customHeight="1" x14ac:dyDescent="0.25">
      <c r="B110" s="178"/>
      <c r="C110" s="178"/>
      <c r="D110" s="178"/>
      <c r="E110" s="178"/>
      <c r="F110" s="178"/>
      <c r="G110" s="178"/>
      <c r="H110" s="178"/>
    </row>
    <row r="111" spans="1:26" ht="13.5" customHeight="1" x14ac:dyDescent="0.25">
      <c r="B111" s="178"/>
      <c r="C111" s="178"/>
      <c r="D111" s="178"/>
      <c r="E111" s="178"/>
      <c r="F111" s="178"/>
      <c r="G111" s="178"/>
      <c r="H111" s="178"/>
    </row>
    <row r="112" spans="1:26" ht="13.5" customHeight="1" x14ac:dyDescent="0.25">
      <c r="B112" s="217"/>
      <c r="C112" s="217"/>
      <c r="D112" s="217"/>
      <c r="E112" s="217"/>
      <c r="F112" s="217"/>
      <c r="G112" s="217"/>
      <c r="H112" s="217"/>
    </row>
    <row r="113" spans="2:8" ht="13.5" customHeight="1" x14ac:dyDescent="0.25">
      <c r="B113" s="217"/>
      <c r="C113" s="217"/>
      <c r="D113" s="217"/>
      <c r="E113" s="217"/>
      <c r="F113" s="217"/>
      <c r="G113" s="217"/>
      <c r="H113" s="217"/>
    </row>
    <row r="114" spans="2:8" ht="13.5" customHeight="1" x14ac:dyDescent="0.25">
      <c r="B114" s="217"/>
      <c r="C114" s="217"/>
      <c r="D114" s="217"/>
      <c r="E114" s="217"/>
      <c r="F114" s="217"/>
      <c r="G114" s="217"/>
      <c r="H114" s="217"/>
    </row>
    <row r="115" spans="2:8" ht="13.5" customHeight="1" x14ac:dyDescent="0.25">
      <c r="B115" s="217"/>
      <c r="C115" s="217"/>
      <c r="D115" s="217"/>
      <c r="E115" s="217"/>
      <c r="F115" s="217"/>
      <c r="G115" s="217"/>
      <c r="H115" s="217"/>
    </row>
    <row r="116" spans="2:8" ht="13.5" customHeight="1" x14ac:dyDescent="0.25">
      <c r="B116" s="217"/>
      <c r="C116" s="217"/>
      <c r="D116" s="217"/>
      <c r="E116" s="217"/>
      <c r="F116" s="217"/>
      <c r="G116" s="217"/>
      <c r="H116" s="217"/>
    </row>
    <row r="117" spans="2:8" ht="13.5" customHeight="1" x14ac:dyDescent="0.25">
      <c r="B117" s="217"/>
      <c r="C117" s="217"/>
      <c r="D117" s="217"/>
      <c r="E117" s="217"/>
      <c r="F117" s="217"/>
      <c r="G117" s="217"/>
      <c r="H117" s="217"/>
    </row>
    <row r="118" spans="2:8" ht="13.5" customHeight="1" x14ac:dyDescent="0.25">
      <c r="B118" s="217"/>
      <c r="C118" s="217"/>
      <c r="D118" s="217"/>
      <c r="E118" s="217"/>
      <c r="F118" s="217"/>
      <c r="G118" s="217"/>
      <c r="H118" s="217"/>
    </row>
    <row r="119" spans="2:8" ht="13.5" customHeight="1" x14ac:dyDescent="0.25">
      <c r="B119" s="217"/>
      <c r="C119" s="217"/>
      <c r="D119" s="217"/>
      <c r="E119" s="217"/>
      <c r="F119" s="217"/>
      <c r="G119" s="217"/>
      <c r="H119" s="217"/>
    </row>
    <row r="120" spans="2:8" ht="13.5" customHeight="1" x14ac:dyDescent="0.25">
      <c r="B120" s="217"/>
      <c r="C120" s="217"/>
      <c r="D120" s="217"/>
      <c r="E120" s="217"/>
      <c r="F120" s="217"/>
      <c r="G120" s="217"/>
      <c r="H120" s="217"/>
    </row>
    <row r="121" spans="2:8" ht="13.5" customHeight="1" x14ac:dyDescent="0.25">
      <c r="B121" s="217"/>
      <c r="C121" s="217"/>
      <c r="D121" s="217"/>
      <c r="E121" s="217"/>
      <c r="F121" s="217"/>
      <c r="G121" s="217"/>
      <c r="H121" s="217"/>
    </row>
    <row r="122" spans="2:8" ht="13.5" customHeight="1" x14ac:dyDescent="0.25">
      <c r="B122" s="217"/>
      <c r="C122" s="217"/>
      <c r="D122" s="217"/>
      <c r="E122" s="217"/>
      <c r="F122" s="217"/>
      <c r="G122" s="217"/>
      <c r="H122" s="217"/>
    </row>
    <row r="123" spans="2:8" ht="13.5" customHeight="1" x14ac:dyDescent="0.25">
      <c r="B123" s="217"/>
      <c r="C123" s="217"/>
      <c r="D123" s="217"/>
      <c r="E123" s="217"/>
      <c r="F123" s="217"/>
      <c r="G123" s="217"/>
      <c r="H123" s="217"/>
    </row>
    <row r="124" spans="2:8" ht="13.5" customHeight="1" x14ac:dyDescent="0.25">
      <c r="B124" s="217"/>
      <c r="C124" s="217"/>
      <c r="D124" s="217"/>
      <c r="E124" s="217"/>
      <c r="F124" s="217"/>
      <c r="G124" s="217"/>
      <c r="H124" s="217"/>
    </row>
    <row r="125" spans="2:8" ht="13.5" customHeight="1" x14ac:dyDescent="0.25">
      <c r="B125" s="217"/>
      <c r="C125" s="217"/>
      <c r="D125" s="217"/>
      <c r="E125" s="217"/>
      <c r="F125" s="217"/>
      <c r="G125" s="217"/>
      <c r="H125" s="217"/>
    </row>
    <row r="126" spans="2:8" ht="13.5" customHeight="1" x14ac:dyDescent="0.25">
      <c r="B126" s="217"/>
      <c r="C126" s="217"/>
      <c r="D126" s="217"/>
      <c r="E126" s="217"/>
      <c r="F126" s="217"/>
      <c r="G126" s="217"/>
      <c r="H126" s="217"/>
    </row>
    <row r="127" spans="2:8" ht="13.5" customHeight="1" x14ac:dyDescent="0.25">
      <c r="B127" s="217"/>
      <c r="C127" s="217"/>
      <c r="D127" s="217"/>
      <c r="E127" s="217"/>
      <c r="F127" s="217"/>
      <c r="G127" s="217"/>
      <c r="H127" s="217"/>
    </row>
    <row r="128" spans="2:8" ht="13.5" customHeight="1" x14ac:dyDescent="0.25">
      <c r="B128" s="217"/>
      <c r="C128" s="217"/>
      <c r="D128" s="217"/>
      <c r="E128" s="217"/>
      <c r="F128" s="217"/>
      <c r="G128" s="217"/>
      <c r="H128" s="217"/>
    </row>
    <row r="129" spans="2:8" ht="13.5" customHeight="1" x14ac:dyDescent="0.25">
      <c r="B129" s="178"/>
      <c r="C129" s="178"/>
      <c r="D129" s="178"/>
      <c r="E129" s="178"/>
      <c r="F129" s="178"/>
      <c r="G129" s="178"/>
      <c r="H129" s="178"/>
    </row>
    <row r="130" spans="2:8" ht="13.5" customHeight="1" x14ac:dyDescent="0.25">
      <c r="B130" s="178"/>
      <c r="C130" s="178"/>
      <c r="D130" s="178"/>
      <c r="E130" s="178"/>
      <c r="F130" s="178"/>
      <c r="G130" s="178"/>
      <c r="H130" s="178"/>
    </row>
    <row r="131" spans="2:8" ht="13.5" customHeight="1" x14ac:dyDescent="0.25">
      <c r="B131" s="178"/>
      <c r="C131" s="178"/>
      <c r="D131" s="178"/>
      <c r="E131" s="178"/>
      <c r="F131" s="178"/>
      <c r="G131" s="178"/>
      <c r="H131" s="178"/>
    </row>
    <row r="132" spans="2:8" ht="13.5" customHeight="1" x14ac:dyDescent="0.25">
      <c r="B132" s="178"/>
      <c r="C132" s="178"/>
      <c r="D132" s="178"/>
      <c r="E132" s="178"/>
      <c r="F132" s="178"/>
      <c r="G132" s="178"/>
      <c r="H132" s="178"/>
    </row>
    <row r="133" spans="2:8" ht="13.5" customHeight="1" x14ac:dyDescent="0.25">
      <c r="B133" s="178"/>
      <c r="C133" s="178"/>
      <c r="D133" s="178"/>
      <c r="E133" s="178"/>
      <c r="F133" s="178"/>
      <c r="G133" s="178"/>
      <c r="H133" s="178"/>
    </row>
    <row r="134" spans="2:8" ht="13.5" customHeight="1" x14ac:dyDescent="0.25">
      <c r="B134" s="178"/>
      <c r="C134" s="178"/>
      <c r="D134" s="178"/>
      <c r="E134" s="178"/>
      <c r="F134" s="178"/>
      <c r="G134" s="178"/>
      <c r="H134" s="178"/>
    </row>
    <row r="135" spans="2:8" ht="13.5" customHeight="1" x14ac:dyDescent="0.25">
      <c r="B135" s="178"/>
      <c r="C135" s="178"/>
      <c r="D135" s="178"/>
      <c r="E135" s="178"/>
      <c r="F135" s="178"/>
      <c r="G135" s="178"/>
      <c r="H135" s="178"/>
    </row>
    <row r="136" spans="2:8" ht="13.5" customHeight="1" x14ac:dyDescent="0.25">
      <c r="B136" s="178"/>
      <c r="C136" s="178"/>
      <c r="D136" s="178"/>
      <c r="E136" s="178"/>
      <c r="F136" s="178"/>
      <c r="G136" s="178"/>
      <c r="H136" s="178"/>
    </row>
    <row r="137" spans="2:8" ht="13.5" customHeight="1" x14ac:dyDescent="0.25">
      <c r="B137" s="178"/>
      <c r="C137" s="178"/>
      <c r="D137" s="178"/>
      <c r="E137" s="178"/>
      <c r="F137" s="178"/>
      <c r="G137" s="178"/>
      <c r="H137" s="178"/>
    </row>
    <row r="138" spans="2:8" ht="13.5" customHeight="1" x14ac:dyDescent="0.25">
      <c r="B138" s="178"/>
      <c r="C138" s="178"/>
      <c r="D138" s="178"/>
      <c r="E138" s="178"/>
      <c r="F138" s="178"/>
      <c r="G138" s="178"/>
      <c r="H138" s="178"/>
    </row>
    <row r="139" spans="2:8" ht="13.5" customHeight="1" x14ac:dyDescent="0.25">
      <c r="B139" s="178"/>
      <c r="C139" s="178"/>
      <c r="D139" s="178"/>
      <c r="E139" s="178"/>
      <c r="F139" s="178"/>
      <c r="G139" s="178"/>
      <c r="H139" s="178"/>
    </row>
    <row r="140" spans="2:8" ht="13.5" customHeight="1" x14ac:dyDescent="0.25">
      <c r="B140" s="178"/>
      <c r="C140" s="178"/>
      <c r="D140" s="178"/>
      <c r="E140" s="178"/>
      <c r="F140" s="178"/>
      <c r="G140" s="178"/>
      <c r="H140" s="178"/>
    </row>
    <row r="141" spans="2:8" ht="13.5" customHeight="1" x14ac:dyDescent="0.25">
      <c r="B141" s="178"/>
      <c r="C141" s="178"/>
      <c r="D141" s="178"/>
      <c r="E141" s="178"/>
      <c r="F141" s="178"/>
      <c r="G141" s="178"/>
      <c r="H141" s="178"/>
    </row>
    <row r="142" spans="2:8" ht="13.5" customHeight="1" x14ac:dyDescent="0.25">
      <c r="B142" s="178"/>
      <c r="C142" s="178"/>
      <c r="D142" s="178"/>
      <c r="E142" s="178"/>
      <c r="F142" s="178"/>
      <c r="G142" s="178"/>
      <c r="H142" s="178"/>
    </row>
    <row r="143" spans="2:8" ht="13.5" customHeight="1" x14ac:dyDescent="0.25">
      <c r="B143" s="178"/>
      <c r="C143" s="178"/>
      <c r="D143" s="178"/>
      <c r="E143" s="178"/>
      <c r="F143" s="178"/>
      <c r="G143" s="178"/>
      <c r="H143" s="178"/>
    </row>
    <row r="144" spans="2:8" ht="13.5" customHeight="1" x14ac:dyDescent="0.25">
      <c r="B144" s="178"/>
      <c r="C144" s="178"/>
      <c r="D144" s="178"/>
      <c r="E144" s="178"/>
      <c r="F144" s="178"/>
      <c r="G144" s="178"/>
      <c r="H144" s="178"/>
    </row>
    <row r="145" spans="2:8" ht="13.5" customHeight="1" x14ac:dyDescent="0.25">
      <c r="B145" s="178"/>
      <c r="C145" s="178"/>
      <c r="D145" s="178"/>
      <c r="E145" s="178"/>
      <c r="F145" s="178"/>
      <c r="G145" s="178"/>
      <c r="H145" s="178"/>
    </row>
    <row r="146" spans="2:8" ht="13.5" customHeight="1" x14ac:dyDescent="0.25">
      <c r="B146" s="178"/>
      <c r="C146" s="178"/>
      <c r="D146" s="178"/>
      <c r="E146" s="178"/>
      <c r="F146" s="178"/>
      <c r="G146" s="178"/>
      <c r="H146" s="178"/>
    </row>
    <row r="147" spans="2:8" ht="13.5" customHeight="1" x14ac:dyDescent="0.25">
      <c r="B147" s="178"/>
      <c r="C147" s="178"/>
      <c r="D147" s="178"/>
      <c r="E147" s="178"/>
      <c r="F147" s="178"/>
      <c r="G147" s="178"/>
      <c r="H147" s="178"/>
    </row>
    <row r="148" spans="2:8" ht="13.5" customHeight="1" x14ac:dyDescent="0.25">
      <c r="B148" s="178"/>
      <c r="C148" s="178"/>
      <c r="D148" s="178"/>
      <c r="E148" s="178"/>
      <c r="F148" s="178"/>
      <c r="G148" s="178"/>
      <c r="H148" s="178"/>
    </row>
    <row r="149" spans="2:8" ht="13.5" customHeight="1" x14ac:dyDescent="0.25">
      <c r="B149" s="178"/>
      <c r="C149" s="178"/>
      <c r="D149" s="178"/>
      <c r="E149" s="178"/>
      <c r="F149" s="178"/>
      <c r="G149" s="178"/>
      <c r="H149" s="178"/>
    </row>
    <row r="150" spans="2:8" ht="13.5" customHeight="1" x14ac:dyDescent="0.25">
      <c r="B150" s="178"/>
      <c r="C150" s="178"/>
      <c r="D150" s="178"/>
      <c r="E150" s="178"/>
      <c r="F150" s="178"/>
      <c r="G150" s="178"/>
      <c r="H150" s="178"/>
    </row>
    <row r="151" spans="2:8" ht="13.5" customHeight="1" x14ac:dyDescent="0.25">
      <c r="B151" s="178"/>
      <c r="C151" s="178"/>
      <c r="D151" s="178"/>
      <c r="E151" s="178"/>
      <c r="F151" s="178"/>
      <c r="G151" s="178"/>
      <c r="H151" s="178"/>
    </row>
    <row r="152" spans="2:8" ht="13.5" customHeight="1" x14ac:dyDescent="0.25">
      <c r="B152" s="178"/>
      <c r="C152" s="178"/>
      <c r="D152" s="178"/>
      <c r="E152" s="178"/>
      <c r="F152" s="178"/>
      <c r="G152" s="178"/>
      <c r="H152" s="178"/>
    </row>
    <row r="153" spans="2:8" ht="13.5" customHeight="1" x14ac:dyDescent="0.25">
      <c r="B153" s="178"/>
      <c r="C153" s="178"/>
      <c r="D153" s="178"/>
      <c r="E153" s="178"/>
      <c r="F153" s="178"/>
      <c r="G153" s="178"/>
      <c r="H153" s="178"/>
    </row>
    <row r="154" spans="2:8" ht="13.5" customHeight="1" x14ac:dyDescent="0.25">
      <c r="B154" s="178"/>
      <c r="C154" s="178"/>
      <c r="D154" s="178"/>
      <c r="E154" s="178"/>
      <c r="F154" s="178"/>
      <c r="G154" s="178"/>
      <c r="H154" s="178"/>
    </row>
    <row r="155" spans="2:8" ht="13.5" customHeight="1" x14ac:dyDescent="0.25">
      <c r="B155" s="178"/>
      <c r="C155" s="178"/>
      <c r="D155" s="178"/>
      <c r="E155" s="178"/>
      <c r="F155" s="178"/>
      <c r="G155" s="178"/>
      <c r="H155" s="178"/>
    </row>
    <row r="156" spans="2:8" ht="13.5" customHeight="1" x14ac:dyDescent="0.25">
      <c r="B156" s="178"/>
      <c r="C156" s="178"/>
      <c r="D156" s="178"/>
      <c r="E156" s="178"/>
      <c r="F156" s="178"/>
      <c r="G156" s="178"/>
      <c r="H156" s="178"/>
    </row>
    <row r="157" spans="2:8" ht="13.5" customHeight="1" x14ac:dyDescent="0.25">
      <c r="B157" s="178"/>
      <c r="C157" s="178"/>
      <c r="D157" s="178"/>
      <c r="E157" s="178"/>
      <c r="F157" s="178"/>
      <c r="G157" s="178"/>
      <c r="H157" s="178"/>
    </row>
    <row r="158" spans="2:8" ht="13.5" customHeight="1" x14ac:dyDescent="0.25">
      <c r="B158" s="178"/>
      <c r="C158" s="178"/>
      <c r="D158" s="178"/>
      <c r="E158" s="178"/>
      <c r="F158" s="178"/>
      <c r="G158" s="178"/>
      <c r="H158" s="178"/>
    </row>
    <row r="159" spans="2:8" ht="13.5" customHeight="1" x14ac:dyDescent="0.25">
      <c r="B159" s="178"/>
      <c r="C159" s="178"/>
      <c r="D159" s="178"/>
      <c r="E159" s="178"/>
      <c r="F159" s="178"/>
      <c r="G159" s="178"/>
      <c r="H159" s="178"/>
    </row>
    <row r="160" spans="2:8" ht="13.5" customHeight="1" x14ac:dyDescent="0.25">
      <c r="B160" s="178"/>
      <c r="C160" s="178"/>
      <c r="D160" s="178"/>
      <c r="E160" s="178"/>
      <c r="F160" s="178"/>
      <c r="G160" s="178"/>
      <c r="H160" s="178"/>
    </row>
    <row r="161" spans="2:8" ht="13.5" customHeight="1" x14ac:dyDescent="0.25">
      <c r="B161" s="178"/>
      <c r="C161" s="178"/>
      <c r="D161" s="178"/>
      <c r="E161" s="178"/>
      <c r="F161" s="178"/>
      <c r="G161" s="178"/>
      <c r="H161" s="178"/>
    </row>
    <row r="162" spans="2:8" ht="13.5" customHeight="1" x14ac:dyDescent="0.25">
      <c r="B162" s="178"/>
      <c r="C162" s="178"/>
      <c r="D162" s="178"/>
      <c r="E162" s="178"/>
      <c r="F162" s="178"/>
      <c r="G162" s="178"/>
      <c r="H162" s="178"/>
    </row>
    <row r="163" spans="2:8" ht="13.5" customHeight="1" x14ac:dyDescent="0.25">
      <c r="B163" s="178"/>
      <c r="C163" s="178"/>
      <c r="D163" s="178"/>
      <c r="E163" s="178"/>
      <c r="F163" s="178"/>
      <c r="G163" s="178"/>
      <c r="H163" s="178"/>
    </row>
    <row r="164" spans="2:8" ht="13.5" customHeight="1" x14ac:dyDescent="0.25">
      <c r="B164" s="178"/>
      <c r="C164" s="178"/>
      <c r="D164" s="178"/>
      <c r="E164" s="178"/>
      <c r="F164" s="178"/>
      <c r="G164" s="178"/>
      <c r="H164" s="178"/>
    </row>
    <row r="165" spans="2:8" ht="13.5" customHeight="1" x14ac:dyDescent="0.25">
      <c r="B165" s="178"/>
      <c r="C165" s="178"/>
      <c r="D165" s="178"/>
      <c r="E165" s="178"/>
      <c r="F165" s="178"/>
      <c r="G165" s="178"/>
      <c r="H165" s="178"/>
    </row>
    <row r="166" spans="2:8" ht="13.5" customHeight="1" x14ac:dyDescent="0.25">
      <c r="B166" s="178"/>
      <c r="C166" s="178"/>
      <c r="D166" s="178"/>
      <c r="E166" s="178"/>
      <c r="F166" s="178"/>
      <c r="G166" s="178"/>
      <c r="H166" s="178"/>
    </row>
    <row r="167" spans="2:8" ht="13.5" customHeight="1" x14ac:dyDescent="0.25">
      <c r="B167" s="178"/>
      <c r="C167" s="178"/>
      <c r="D167" s="178"/>
      <c r="E167" s="178"/>
      <c r="F167" s="178"/>
      <c r="G167" s="178"/>
      <c r="H167" s="178"/>
    </row>
    <row r="168" spans="2:8" ht="13.5" customHeight="1" x14ac:dyDescent="0.25">
      <c r="B168" s="178">
        <v>0</v>
      </c>
      <c r="C168" s="178">
        <v>0</v>
      </c>
      <c r="D168" s="178">
        <v>0</v>
      </c>
      <c r="E168" s="178">
        <v>0</v>
      </c>
      <c r="F168" s="178">
        <v>0</v>
      </c>
      <c r="G168" s="178">
        <v>0</v>
      </c>
      <c r="H168" s="178"/>
    </row>
    <row r="169" spans="2:8" ht="13.5" customHeight="1" x14ac:dyDescent="0.25">
      <c r="B169" s="178">
        <v>0</v>
      </c>
      <c r="C169" s="178">
        <v>0</v>
      </c>
      <c r="D169" s="178">
        <v>0</v>
      </c>
      <c r="E169" s="178">
        <v>0</v>
      </c>
      <c r="F169" s="178">
        <v>0</v>
      </c>
      <c r="G169" s="178">
        <v>0</v>
      </c>
      <c r="H169" s="178"/>
    </row>
    <row r="170" spans="2:8" ht="13.5" customHeight="1" x14ac:dyDescent="0.25">
      <c r="B170" s="178">
        <v>0</v>
      </c>
      <c r="C170" s="178">
        <v>0</v>
      </c>
      <c r="D170" s="178">
        <v>0</v>
      </c>
      <c r="E170" s="178">
        <v>0</v>
      </c>
      <c r="F170" s="178">
        <v>0</v>
      </c>
      <c r="G170" s="178">
        <v>0</v>
      </c>
      <c r="H170" s="178"/>
    </row>
    <row r="171" spans="2:8" ht="13.5" customHeight="1" x14ac:dyDescent="0.25">
      <c r="B171" s="178">
        <v>0</v>
      </c>
      <c r="C171" s="178">
        <v>0</v>
      </c>
      <c r="D171" s="178">
        <v>0</v>
      </c>
      <c r="E171" s="178">
        <v>0</v>
      </c>
      <c r="F171" s="178">
        <v>0</v>
      </c>
      <c r="G171" s="178">
        <v>0</v>
      </c>
      <c r="H171" s="178"/>
    </row>
    <row r="172" spans="2:8" ht="13.5" customHeight="1" x14ac:dyDescent="0.25">
      <c r="B172" s="178"/>
      <c r="C172" s="178"/>
      <c r="D172" s="178"/>
      <c r="E172" s="178"/>
      <c r="F172" s="178"/>
      <c r="G172" s="178"/>
      <c r="H172" s="178"/>
    </row>
    <row r="173" spans="2:8" ht="13.5" customHeight="1" x14ac:dyDescent="0.25">
      <c r="B173" s="178"/>
      <c r="C173" s="178"/>
      <c r="D173" s="178"/>
      <c r="E173" s="178"/>
      <c r="F173" s="178"/>
      <c r="G173" s="178"/>
      <c r="H173" s="178"/>
    </row>
    <row r="174" spans="2:8" ht="13.5" customHeight="1" x14ac:dyDescent="0.25">
      <c r="B174" s="178"/>
      <c r="C174" s="178"/>
      <c r="D174" s="178"/>
      <c r="E174" s="178"/>
      <c r="F174" s="178"/>
      <c r="G174" s="178"/>
      <c r="H174" s="178"/>
    </row>
    <row r="175" spans="2:8" ht="13.5" customHeight="1" x14ac:dyDescent="0.25">
      <c r="B175" s="178"/>
      <c r="C175" s="178"/>
      <c r="D175" s="178"/>
      <c r="E175" s="178"/>
      <c r="F175" s="178"/>
      <c r="G175" s="178"/>
      <c r="H175" s="178"/>
    </row>
    <row r="176" spans="2:8" ht="13.5" customHeight="1" x14ac:dyDescent="0.25">
      <c r="B176" s="178"/>
      <c r="C176" s="178"/>
      <c r="D176" s="178"/>
      <c r="E176" s="178"/>
      <c r="F176" s="178"/>
      <c r="G176" s="178"/>
      <c r="H176" s="178"/>
    </row>
    <row r="177" spans="2:8" ht="13.5" customHeight="1" x14ac:dyDescent="0.25">
      <c r="B177" s="178"/>
      <c r="C177" s="178"/>
      <c r="D177" s="178"/>
      <c r="E177" s="178"/>
      <c r="F177" s="178"/>
      <c r="G177" s="178"/>
      <c r="H177" s="178"/>
    </row>
    <row r="178" spans="2:8" ht="13.5" customHeight="1" x14ac:dyDescent="0.25">
      <c r="B178" s="178"/>
      <c r="C178" s="178"/>
      <c r="D178" s="178"/>
      <c r="E178" s="178"/>
      <c r="F178" s="178"/>
      <c r="G178" s="178"/>
      <c r="H178" s="178"/>
    </row>
    <row r="179" spans="2:8" ht="13.5" customHeight="1" x14ac:dyDescent="0.25">
      <c r="B179" s="178"/>
      <c r="C179" s="178"/>
      <c r="D179" s="178"/>
      <c r="E179" s="178"/>
      <c r="F179" s="178"/>
      <c r="G179" s="178"/>
      <c r="H179" s="178"/>
    </row>
    <row r="180" spans="2:8" ht="13.5" customHeight="1" x14ac:dyDescent="0.25">
      <c r="B180" s="178"/>
      <c r="C180" s="178"/>
      <c r="D180" s="178"/>
      <c r="E180" s="178"/>
      <c r="F180" s="178"/>
      <c r="G180" s="178"/>
      <c r="H180" s="178"/>
    </row>
    <row r="181" spans="2:8" ht="13.5" customHeight="1" x14ac:dyDescent="0.25">
      <c r="B181" s="178"/>
      <c r="C181" s="178"/>
      <c r="D181" s="178"/>
      <c r="E181" s="178"/>
      <c r="F181" s="178"/>
      <c r="G181" s="178"/>
      <c r="H181" s="178"/>
    </row>
    <row r="182" spans="2:8" ht="13.5" customHeight="1" x14ac:dyDescent="0.25">
      <c r="B182" s="178"/>
      <c r="C182" s="178"/>
      <c r="D182" s="178"/>
      <c r="E182" s="178"/>
      <c r="F182" s="178"/>
      <c r="G182" s="178"/>
      <c r="H182" s="178"/>
    </row>
    <row r="183" spans="2:8" ht="13.5" customHeight="1" x14ac:dyDescent="0.25">
      <c r="B183" s="178"/>
      <c r="C183" s="178"/>
      <c r="D183" s="178"/>
      <c r="E183" s="178"/>
      <c r="F183" s="178"/>
      <c r="G183" s="178"/>
      <c r="H183" s="178"/>
    </row>
    <row r="184" spans="2:8" ht="13.5" customHeight="1" x14ac:dyDescent="0.25">
      <c r="B184" s="178"/>
      <c r="C184" s="178"/>
      <c r="D184" s="178"/>
      <c r="E184" s="178"/>
      <c r="F184" s="178"/>
      <c r="G184" s="178"/>
      <c r="H184" s="178"/>
    </row>
    <row r="185" spans="2:8" ht="13.5" customHeight="1" x14ac:dyDescent="0.25">
      <c r="B185" s="178"/>
      <c r="C185" s="178"/>
      <c r="D185" s="178"/>
      <c r="E185" s="178"/>
      <c r="F185" s="178"/>
      <c r="G185" s="178"/>
      <c r="H185" s="178"/>
    </row>
  </sheetData>
  <mergeCells count="4">
    <mergeCell ref="D3:H3"/>
    <mergeCell ref="M3:Q3"/>
    <mergeCell ref="V3:Z3"/>
    <mergeCell ref="A97:G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  <colBreaks count="1" manualBreakCount="1">
    <brk id="9" max="9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"/>
  <sheetViews>
    <sheetView showGridLines="0" workbookViewId="0">
      <pane xSplit="1" ySplit="4" topLeftCell="B59" activePane="bottomRight" state="frozen"/>
      <selection activeCell="K4" sqref="K4:Q4"/>
      <selection pane="topRight" activeCell="K4" sqref="K4:Q4"/>
      <selection pane="bottomLeft" activeCell="K4" sqref="K4:Q4"/>
      <selection pane="bottomRight" activeCell="K4" sqref="K4:Q4"/>
    </sheetView>
  </sheetViews>
  <sheetFormatPr defaultColWidth="9.5703125" defaultRowHeight="12.6" customHeight="1" x14ac:dyDescent="0.2"/>
  <cols>
    <col min="1" max="1" width="44.7109375" style="1" customWidth="1"/>
    <col min="2" max="5" width="13.140625" style="2" customWidth="1"/>
    <col min="6" max="8" width="13.140625" style="1" customWidth="1"/>
    <col min="9" max="9" width="13" style="1" bestFit="1" customWidth="1"/>
    <col min="10" max="10" width="13.28515625" style="1" bestFit="1" customWidth="1"/>
    <col min="11" max="12" width="12.7109375" style="1" bestFit="1" customWidth="1"/>
    <col min="13" max="13" width="13" style="1" bestFit="1" customWidth="1"/>
    <col min="14" max="14" width="11.7109375" style="1" bestFit="1" customWidth="1"/>
    <col min="15" max="15" width="15.28515625" style="1" bestFit="1" customWidth="1"/>
    <col min="16" max="16" width="11.7109375" style="1" bestFit="1" customWidth="1"/>
    <col min="17" max="16384" width="9.5703125" style="1"/>
  </cols>
  <sheetData>
    <row r="1" spans="1:17" ht="15.75" customHeight="1" x14ac:dyDescent="0.25">
      <c r="A1" s="4" t="s">
        <v>87</v>
      </c>
      <c r="B1" s="5"/>
      <c r="C1" s="5"/>
      <c r="D1" s="5"/>
      <c r="E1" s="5"/>
    </row>
    <row r="2" spans="1:17" ht="13.5" customHeight="1" thickBot="1" x14ac:dyDescent="0.25">
      <c r="A2" s="7" t="s">
        <v>3</v>
      </c>
    </row>
    <row r="3" spans="1:17" ht="13.5" customHeight="1" thickBot="1" x14ac:dyDescent="0.25">
      <c r="A3" s="15" t="s">
        <v>4</v>
      </c>
      <c r="B3" s="218" t="s">
        <v>5</v>
      </c>
      <c r="C3" s="219" t="s">
        <v>6</v>
      </c>
      <c r="D3" s="220" t="s">
        <v>7</v>
      </c>
      <c r="E3" s="222"/>
      <c r="F3" s="222"/>
      <c r="G3" s="222"/>
      <c r="H3" s="221"/>
    </row>
    <row r="4" spans="1:17" ht="14.25" customHeight="1" thickBot="1" x14ac:dyDescent="0.25">
      <c r="A4" s="17"/>
      <c r="B4" s="223">
        <v>2022</v>
      </c>
      <c r="C4" s="224">
        <v>2023</v>
      </c>
      <c r="D4" s="225">
        <v>2024</v>
      </c>
      <c r="E4" s="226">
        <v>2025</v>
      </c>
      <c r="F4" s="226">
        <v>2026</v>
      </c>
      <c r="G4" s="227">
        <v>2027</v>
      </c>
      <c r="H4" s="228">
        <v>2028</v>
      </c>
    </row>
    <row r="5" spans="1:17" ht="13.5" customHeight="1" x14ac:dyDescent="0.2">
      <c r="A5" s="25" t="s">
        <v>8</v>
      </c>
      <c r="B5" s="229">
        <f t="shared" ref="B5:H5" si="0">B6+B12+B16</f>
        <v>7714948.1835199995</v>
      </c>
      <c r="C5" s="84">
        <f t="shared" si="0"/>
        <v>8189676.3506800001</v>
      </c>
      <c r="D5" s="229">
        <f t="shared" si="0"/>
        <v>8691958</v>
      </c>
      <c r="E5" s="91">
        <f t="shared" si="0"/>
        <v>9131462</v>
      </c>
      <c r="F5" s="91">
        <f t="shared" si="0"/>
        <v>9609969</v>
      </c>
      <c r="G5" s="92">
        <f t="shared" si="0"/>
        <v>10175813</v>
      </c>
      <c r="H5" s="93">
        <f t="shared" si="0"/>
        <v>10489690</v>
      </c>
      <c r="I5" s="230"/>
      <c r="J5" s="230"/>
      <c r="K5" s="230"/>
      <c r="L5" s="230"/>
      <c r="M5" s="230"/>
      <c r="N5" s="230"/>
      <c r="O5" s="230"/>
      <c r="P5" s="230"/>
    </row>
    <row r="6" spans="1:17" ht="13.5" customHeight="1" x14ac:dyDescent="0.2">
      <c r="A6" s="34" t="s">
        <v>10</v>
      </c>
      <c r="B6" s="231">
        <f t="shared" ref="B6:H6" si="1">B7+B8</f>
        <v>3595839.0878699999</v>
      </c>
      <c r="C6" s="36">
        <f t="shared" si="1"/>
        <v>3524579</v>
      </c>
      <c r="D6" s="231">
        <f t="shared" si="1"/>
        <v>3506778</v>
      </c>
      <c r="E6" s="38">
        <f t="shared" si="1"/>
        <v>4082364</v>
      </c>
      <c r="F6" s="38">
        <f t="shared" si="1"/>
        <v>4390451</v>
      </c>
      <c r="G6" s="39">
        <f t="shared" si="1"/>
        <v>4612022</v>
      </c>
      <c r="H6" s="40">
        <f t="shared" si="1"/>
        <v>4849023</v>
      </c>
      <c r="I6" s="230"/>
      <c r="J6" s="230"/>
      <c r="K6" s="230"/>
      <c r="L6" s="230"/>
      <c r="M6" s="230"/>
      <c r="N6" s="230"/>
      <c r="O6" s="230"/>
      <c r="P6" s="230"/>
    </row>
    <row r="7" spans="1:17" ht="13.5" customHeight="1" x14ac:dyDescent="0.2">
      <c r="A7" s="41" t="s">
        <v>11</v>
      </c>
      <c r="B7" s="232">
        <v>3535910.8554599998</v>
      </c>
      <c r="C7" s="233">
        <v>3490602</v>
      </c>
      <c r="D7" s="232">
        <v>3558304</v>
      </c>
      <c r="E7" s="234">
        <v>4125468</v>
      </c>
      <c r="F7" s="234">
        <v>4362568</v>
      </c>
      <c r="G7" s="235">
        <v>4574936</v>
      </c>
      <c r="H7" s="236">
        <v>4805994</v>
      </c>
      <c r="I7" s="230"/>
      <c r="J7" s="230"/>
      <c r="K7" s="230"/>
      <c r="L7" s="230"/>
      <c r="M7" s="230"/>
      <c r="N7" s="230"/>
      <c r="O7" s="230"/>
      <c r="P7" s="230"/>
    </row>
    <row r="8" spans="1:17" ht="13.5" customHeight="1" x14ac:dyDescent="0.2">
      <c r="A8" s="41" t="s">
        <v>12</v>
      </c>
      <c r="B8" s="232">
        <v>59928.232410000011</v>
      </c>
      <c r="C8" s="233">
        <v>33977</v>
      </c>
      <c r="D8" s="232">
        <v>-51526</v>
      </c>
      <c r="E8" s="234">
        <v>-43104</v>
      </c>
      <c r="F8" s="234">
        <v>27883</v>
      </c>
      <c r="G8" s="235">
        <v>37086</v>
      </c>
      <c r="H8" s="236">
        <v>43029</v>
      </c>
      <c r="I8" s="230"/>
      <c r="J8" s="230"/>
      <c r="K8" s="230"/>
      <c r="L8" s="230"/>
      <c r="M8" s="230"/>
      <c r="N8" s="230"/>
      <c r="O8" s="230"/>
      <c r="P8" s="230"/>
    </row>
    <row r="9" spans="1:17" ht="13.5" customHeight="1" x14ac:dyDescent="0.2">
      <c r="A9" s="48" t="s">
        <v>13</v>
      </c>
      <c r="B9" s="232">
        <v>-4929.3557500003371</v>
      </c>
      <c r="C9" s="233">
        <v>1944</v>
      </c>
      <c r="D9" s="237">
        <v>-35099</v>
      </c>
      <c r="E9" s="235">
        <v>66814</v>
      </c>
      <c r="F9" s="234">
        <v>-27383</v>
      </c>
      <c r="G9" s="235">
        <v>-2928</v>
      </c>
      <c r="H9" s="236">
        <v>2160</v>
      </c>
      <c r="I9" s="230"/>
      <c r="J9" s="230"/>
      <c r="K9" s="230"/>
      <c r="L9" s="230"/>
      <c r="M9" s="230"/>
      <c r="N9" s="230"/>
      <c r="O9" s="230"/>
      <c r="P9" s="230"/>
      <c r="Q9" s="238"/>
    </row>
    <row r="10" spans="1:17" ht="13.5" customHeight="1" x14ac:dyDescent="0.2">
      <c r="A10" s="48" t="s">
        <v>14</v>
      </c>
      <c r="B10" s="232">
        <v>2520537.9274300002</v>
      </c>
      <c r="C10" s="233">
        <v>2465845</v>
      </c>
      <c r="D10" s="232">
        <v>2479314</v>
      </c>
      <c r="E10" s="234">
        <v>2810885</v>
      </c>
      <c r="F10" s="234">
        <v>3092484</v>
      </c>
      <c r="G10" s="235">
        <v>3230465</v>
      </c>
      <c r="H10" s="236">
        <v>3392804</v>
      </c>
      <c r="I10" s="230"/>
      <c r="J10" s="230"/>
      <c r="K10" s="230"/>
      <c r="L10" s="230"/>
      <c r="M10" s="230"/>
      <c r="N10" s="230"/>
      <c r="O10" s="230"/>
      <c r="P10" s="230"/>
    </row>
    <row r="11" spans="1:17" ht="13.5" customHeight="1" x14ac:dyDescent="0.2">
      <c r="A11" s="48" t="s">
        <v>15</v>
      </c>
      <c r="B11" s="232">
        <v>1080230.5161900001</v>
      </c>
      <c r="C11" s="233">
        <v>1056790</v>
      </c>
      <c r="D11" s="232">
        <v>1062563</v>
      </c>
      <c r="E11" s="234">
        <v>1204665</v>
      </c>
      <c r="F11" s="234">
        <v>1325350</v>
      </c>
      <c r="G11" s="235">
        <v>1384485</v>
      </c>
      <c r="H11" s="236">
        <v>1454059</v>
      </c>
      <c r="I11" s="230"/>
      <c r="J11" s="230"/>
      <c r="K11" s="230"/>
      <c r="L11" s="230"/>
      <c r="M11" s="230"/>
      <c r="N11" s="230"/>
      <c r="O11" s="230"/>
      <c r="P11" s="230"/>
    </row>
    <row r="12" spans="1:17" ht="13.5" customHeight="1" x14ac:dyDescent="0.2">
      <c r="A12" s="34" t="s">
        <v>17</v>
      </c>
      <c r="B12" s="232">
        <v>3804344.9485000004</v>
      </c>
      <c r="C12" s="233">
        <v>4233984</v>
      </c>
      <c r="D12" s="232">
        <v>4755179</v>
      </c>
      <c r="E12" s="234">
        <v>4609777</v>
      </c>
      <c r="F12" s="234">
        <v>4774372</v>
      </c>
      <c r="G12" s="235">
        <v>5060491</v>
      </c>
      <c r="H12" s="236">
        <v>5117346</v>
      </c>
      <c r="I12" s="230"/>
      <c r="J12" s="230"/>
      <c r="K12" s="230"/>
      <c r="L12" s="230"/>
      <c r="M12" s="230"/>
      <c r="N12" s="230"/>
      <c r="O12" s="230"/>
      <c r="P12" s="230"/>
    </row>
    <row r="13" spans="1:17" ht="13.5" customHeight="1" x14ac:dyDescent="0.2">
      <c r="A13" s="34" t="s">
        <v>13</v>
      </c>
      <c r="B13" s="232">
        <v>3804344.9485000004</v>
      </c>
      <c r="C13" s="233">
        <v>3908186</v>
      </c>
      <c r="D13" s="232">
        <v>4417256</v>
      </c>
      <c r="E13" s="234">
        <v>4609777</v>
      </c>
      <c r="F13" s="234">
        <v>4774372</v>
      </c>
      <c r="G13" s="235">
        <v>5060491</v>
      </c>
      <c r="H13" s="236">
        <v>5117346</v>
      </c>
      <c r="I13" s="230"/>
      <c r="J13" s="230"/>
      <c r="K13" s="230"/>
      <c r="L13" s="230"/>
      <c r="M13" s="230"/>
      <c r="N13" s="230"/>
      <c r="O13" s="230"/>
      <c r="P13" s="230"/>
    </row>
    <row r="14" spans="1:17" ht="13.5" customHeight="1" x14ac:dyDescent="0.2">
      <c r="A14" s="34" t="s">
        <v>14</v>
      </c>
      <c r="B14" s="232">
        <v>0</v>
      </c>
      <c r="C14" s="233">
        <v>228059</v>
      </c>
      <c r="D14" s="232">
        <v>236546</v>
      </c>
      <c r="E14" s="234">
        <v>0</v>
      </c>
      <c r="F14" s="234">
        <v>0</v>
      </c>
      <c r="G14" s="235">
        <v>0</v>
      </c>
      <c r="H14" s="236">
        <v>0</v>
      </c>
      <c r="I14" s="230"/>
      <c r="J14" s="230"/>
      <c r="K14" s="230"/>
      <c r="L14" s="230"/>
      <c r="M14" s="230"/>
      <c r="N14" s="230"/>
      <c r="O14" s="230"/>
      <c r="P14" s="230"/>
    </row>
    <row r="15" spans="1:17" ht="13.5" customHeight="1" x14ac:dyDescent="0.2">
      <c r="A15" s="34" t="s">
        <v>15</v>
      </c>
      <c r="B15" s="232">
        <v>0</v>
      </c>
      <c r="C15" s="233">
        <v>97739</v>
      </c>
      <c r="D15" s="232">
        <v>101377</v>
      </c>
      <c r="E15" s="234">
        <v>0</v>
      </c>
      <c r="F15" s="234">
        <v>0</v>
      </c>
      <c r="G15" s="235">
        <v>0</v>
      </c>
      <c r="H15" s="236">
        <v>0</v>
      </c>
      <c r="I15" s="230"/>
      <c r="J15" s="230"/>
      <c r="K15" s="230"/>
      <c r="L15" s="230"/>
      <c r="M15" s="230"/>
      <c r="N15" s="230"/>
      <c r="O15" s="230"/>
      <c r="P15" s="230"/>
    </row>
    <row r="16" spans="1:17" ht="13.5" customHeight="1" x14ac:dyDescent="0.2">
      <c r="A16" s="34" t="s">
        <v>18</v>
      </c>
      <c r="B16" s="232">
        <v>314764.14714999998</v>
      </c>
      <c r="C16" s="233">
        <v>431113.35068000003</v>
      </c>
      <c r="D16" s="232">
        <v>430001</v>
      </c>
      <c r="E16" s="234">
        <v>439321</v>
      </c>
      <c r="F16" s="234">
        <v>445146</v>
      </c>
      <c r="G16" s="235">
        <v>503300</v>
      </c>
      <c r="H16" s="236">
        <v>523321</v>
      </c>
      <c r="I16" s="230"/>
      <c r="J16" s="230"/>
      <c r="K16" s="230"/>
      <c r="L16" s="230"/>
      <c r="M16" s="230"/>
      <c r="N16" s="230"/>
      <c r="O16" s="230"/>
      <c r="P16" s="230"/>
    </row>
    <row r="17" spans="1:16" ht="13.5" customHeight="1" x14ac:dyDescent="0.2">
      <c r="A17" s="55" t="s">
        <v>19</v>
      </c>
      <c r="B17" s="239">
        <f t="shared" ref="B17:H17" si="2">B18+B19</f>
        <v>11109456.690759998</v>
      </c>
      <c r="C17" s="57">
        <f t="shared" si="2"/>
        <v>12216806</v>
      </c>
      <c r="D17" s="239">
        <f t="shared" si="2"/>
        <v>12732597</v>
      </c>
      <c r="E17" s="59">
        <f t="shared" si="2"/>
        <v>13263883</v>
      </c>
      <c r="F17" s="59">
        <f t="shared" si="2"/>
        <v>13541146</v>
      </c>
      <c r="G17" s="60">
        <f t="shared" si="2"/>
        <v>13592825</v>
      </c>
      <c r="H17" s="61">
        <f t="shared" si="2"/>
        <v>14056156</v>
      </c>
      <c r="I17" s="230"/>
      <c r="J17" s="230"/>
      <c r="K17" s="230"/>
      <c r="L17" s="230"/>
      <c r="M17" s="230"/>
      <c r="N17" s="230"/>
      <c r="O17" s="230"/>
      <c r="P17" s="230"/>
    </row>
    <row r="18" spans="1:16" ht="13.5" customHeight="1" x14ac:dyDescent="0.2">
      <c r="A18" s="34" t="s">
        <v>20</v>
      </c>
      <c r="B18" s="231">
        <v>8584935.5982299987</v>
      </c>
      <c r="C18" s="36">
        <v>9651242</v>
      </c>
      <c r="D18" s="231">
        <v>9960731</v>
      </c>
      <c r="E18" s="38">
        <v>10396352</v>
      </c>
      <c r="F18" s="38">
        <v>10650335</v>
      </c>
      <c r="G18" s="39">
        <v>10681065</v>
      </c>
      <c r="H18" s="40">
        <v>11113843</v>
      </c>
      <c r="I18" s="230"/>
      <c r="J18" s="230"/>
      <c r="K18" s="230"/>
      <c r="L18" s="230"/>
      <c r="M18" s="230"/>
      <c r="N18" s="230"/>
      <c r="O18" s="230"/>
      <c r="P18" s="230"/>
    </row>
    <row r="19" spans="1:16" ht="13.5" customHeight="1" x14ac:dyDescent="0.2">
      <c r="A19" s="34" t="s">
        <v>21</v>
      </c>
      <c r="B19" s="231">
        <f t="shared" ref="B19:H19" si="3">SUM(B20:B27)</f>
        <v>2524521.0925299996</v>
      </c>
      <c r="C19" s="233">
        <f t="shared" si="3"/>
        <v>2565564</v>
      </c>
      <c r="D19" s="232">
        <f t="shared" si="3"/>
        <v>2771866</v>
      </c>
      <c r="E19" s="234">
        <f t="shared" si="3"/>
        <v>2867531</v>
      </c>
      <c r="F19" s="234">
        <f t="shared" si="3"/>
        <v>2890811</v>
      </c>
      <c r="G19" s="235">
        <f t="shared" si="3"/>
        <v>2911760</v>
      </c>
      <c r="H19" s="236">
        <f t="shared" si="3"/>
        <v>2942313</v>
      </c>
      <c r="I19" s="230"/>
      <c r="J19" s="230"/>
      <c r="K19" s="230"/>
      <c r="L19" s="230"/>
      <c r="M19" s="230"/>
      <c r="N19" s="230"/>
      <c r="O19" s="230"/>
      <c r="P19" s="230"/>
    </row>
    <row r="20" spans="1:16" ht="13.5" customHeight="1" x14ac:dyDescent="0.2">
      <c r="A20" s="41" t="s">
        <v>22</v>
      </c>
      <c r="B20" s="232">
        <v>1285537.6978</v>
      </c>
      <c r="C20" s="233">
        <v>1317538</v>
      </c>
      <c r="D20" s="232">
        <v>1344357</v>
      </c>
      <c r="E20" s="234">
        <v>1379931</v>
      </c>
      <c r="F20" s="234">
        <v>1407352</v>
      </c>
      <c r="G20" s="235">
        <v>1428358</v>
      </c>
      <c r="H20" s="236">
        <v>1451095</v>
      </c>
      <c r="I20" s="230"/>
      <c r="J20" s="230"/>
      <c r="K20" s="230"/>
      <c r="L20" s="230"/>
      <c r="M20" s="230"/>
      <c r="N20" s="230"/>
      <c r="O20" s="230"/>
      <c r="P20" s="230"/>
    </row>
    <row r="21" spans="1:16" ht="13.5" customHeight="1" x14ac:dyDescent="0.2">
      <c r="A21" s="41" t="s">
        <v>23</v>
      </c>
      <c r="B21" s="232">
        <v>232465.72739000001</v>
      </c>
      <c r="C21" s="233">
        <v>233043</v>
      </c>
      <c r="D21" s="232">
        <v>306041</v>
      </c>
      <c r="E21" s="234">
        <v>311796</v>
      </c>
      <c r="F21" s="234">
        <v>311655</v>
      </c>
      <c r="G21" s="235">
        <v>310841</v>
      </c>
      <c r="H21" s="236">
        <v>311418</v>
      </c>
      <c r="I21" s="230"/>
      <c r="J21" s="230"/>
      <c r="K21" s="230"/>
      <c r="L21" s="230"/>
      <c r="M21" s="230"/>
      <c r="N21" s="230"/>
      <c r="O21" s="230"/>
      <c r="P21" s="230"/>
    </row>
    <row r="22" spans="1:16" ht="13.5" customHeight="1" x14ac:dyDescent="0.2">
      <c r="A22" s="41" t="s">
        <v>24</v>
      </c>
      <c r="B22" s="232">
        <v>55872.782359999997</v>
      </c>
      <c r="C22" s="233">
        <v>53487</v>
      </c>
      <c r="D22" s="232">
        <v>54570</v>
      </c>
      <c r="E22" s="234">
        <v>54598</v>
      </c>
      <c r="F22" s="234">
        <v>54296</v>
      </c>
      <c r="G22" s="235">
        <v>53998</v>
      </c>
      <c r="H22" s="236">
        <v>54044</v>
      </c>
      <c r="I22" s="230"/>
      <c r="J22" s="230"/>
      <c r="K22" s="230"/>
      <c r="L22" s="230"/>
      <c r="M22" s="230"/>
      <c r="N22" s="230"/>
      <c r="O22" s="230"/>
      <c r="P22" s="230"/>
    </row>
    <row r="23" spans="1:16" ht="13.5" customHeight="1" x14ac:dyDescent="0.2">
      <c r="A23" s="41" t="s">
        <v>25</v>
      </c>
      <c r="B23" s="232">
        <v>5013.3588699999991</v>
      </c>
      <c r="C23" s="233">
        <v>5206</v>
      </c>
      <c r="D23" s="232">
        <v>5179</v>
      </c>
      <c r="E23" s="234">
        <v>5216</v>
      </c>
      <c r="F23" s="234">
        <v>5176</v>
      </c>
      <c r="G23" s="235">
        <v>5135</v>
      </c>
      <c r="H23" s="236">
        <v>5122</v>
      </c>
      <c r="I23" s="230"/>
      <c r="J23" s="230"/>
      <c r="K23" s="230"/>
      <c r="L23" s="230"/>
      <c r="M23" s="230"/>
      <c r="N23" s="230"/>
      <c r="O23" s="230"/>
      <c r="P23" s="230"/>
    </row>
    <row r="24" spans="1:16" ht="13.5" customHeight="1" x14ac:dyDescent="0.2">
      <c r="A24" s="41" t="s">
        <v>26</v>
      </c>
      <c r="B24" s="232">
        <v>909087.58496999985</v>
      </c>
      <c r="C24" s="233">
        <v>921904</v>
      </c>
      <c r="D24" s="232">
        <v>1026080</v>
      </c>
      <c r="E24" s="234">
        <v>1079896</v>
      </c>
      <c r="F24" s="234">
        <v>1075919</v>
      </c>
      <c r="G24" s="235">
        <v>1076695</v>
      </c>
      <c r="H24" s="236">
        <v>1083349</v>
      </c>
      <c r="I24" s="230"/>
      <c r="J24" s="230"/>
      <c r="K24" s="230"/>
      <c r="L24" s="230"/>
      <c r="M24" s="230"/>
      <c r="N24" s="230"/>
      <c r="O24" s="230"/>
      <c r="P24" s="230"/>
    </row>
    <row r="25" spans="1:16" ht="13.5" customHeight="1" x14ac:dyDescent="0.2">
      <c r="A25" s="41" t="s">
        <v>27</v>
      </c>
      <c r="B25" s="232">
        <v>11540.729820000002</v>
      </c>
      <c r="C25" s="233">
        <v>13134</v>
      </c>
      <c r="D25" s="232">
        <v>13419</v>
      </c>
      <c r="E25" s="234">
        <v>13724</v>
      </c>
      <c r="F25" s="234">
        <v>13829</v>
      </c>
      <c r="G25" s="235">
        <v>13935</v>
      </c>
      <c r="H25" s="236">
        <v>14129</v>
      </c>
      <c r="I25" s="230"/>
      <c r="J25" s="230"/>
      <c r="K25" s="230"/>
      <c r="L25" s="230"/>
      <c r="M25" s="230"/>
      <c r="N25" s="230"/>
      <c r="O25" s="230"/>
      <c r="P25" s="230"/>
    </row>
    <row r="26" spans="1:16" ht="13.5" customHeight="1" x14ac:dyDescent="0.2">
      <c r="A26" s="41" t="s">
        <v>28</v>
      </c>
      <c r="B26" s="232">
        <v>24738.946180000003</v>
      </c>
      <c r="C26" s="233">
        <v>21050</v>
      </c>
      <c r="D26" s="232">
        <v>22039</v>
      </c>
      <c r="E26" s="234">
        <v>22214</v>
      </c>
      <c r="F26" s="234">
        <v>22449</v>
      </c>
      <c r="G26" s="235">
        <v>22681</v>
      </c>
      <c r="H26" s="236">
        <v>23054</v>
      </c>
      <c r="I26" s="230"/>
      <c r="J26" s="230"/>
      <c r="K26" s="230"/>
      <c r="L26" s="230"/>
      <c r="M26" s="230"/>
      <c r="N26" s="230"/>
      <c r="O26" s="230"/>
      <c r="P26" s="230"/>
    </row>
    <row r="27" spans="1:16" ht="13.5" customHeight="1" x14ac:dyDescent="0.2">
      <c r="A27" s="41" t="s">
        <v>29</v>
      </c>
      <c r="B27" s="232">
        <v>264.26513999999997</v>
      </c>
      <c r="C27" s="233">
        <v>202</v>
      </c>
      <c r="D27" s="232">
        <v>181</v>
      </c>
      <c r="E27" s="234">
        <v>156</v>
      </c>
      <c r="F27" s="234">
        <v>135</v>
      </c>
      <c r="G27" s="235">
        <v>117</v>
      </c>
      <c r="H27" s="236">
        <v>102</v>
      </c>
      <c r="I27" s="230"/>
      <c r="J27" s="230"/>
      <c r="K27" s="230"/>
      <c r="L27" s="230"/>
      <c r="M27" s="230"/>
      <c r="N27" s="230"/>
      <c r="O27" s="230"/>
      <c r="P27" s="230"/>
    </row>
    <row r="28" spans="1:16" ht="13.5" customHeight="1" x14ac:dyDescent="0.2">
      <c r="A28" s="55" t="s">
        <v>30</v>
      </c>
      <c r="B28" s="239">
        <f t="shared" ref="B28:H28" si="4">SUM(B29:B32)</f>
        <v>39847.674830000004</v>
      </c>
      <c r="C28" s="57">
        <f t="shared" si="4"/>
        <v>37916.56712</v>
      </c>
      <c r="D28" s="239">
        <f t="shared" si="4"/>
        <v>38974</v>
      </c>
      <c r="E28" s="59">
        <f t="shared" si="4"/>
        <v>42029</v>
      </c>
      <c r="F28" s="59">
        <f t="shared" si="4"/>
        <v>44831</v>
      </c>
      <c r="G28" s="60">
        <f t="shared" si="4"/>
        <v>47628</v>
      </c>
      <c r="H28" s="61">
        <f t="shared" si="4"/>
        <v>50483</v>
      </c>
      <c r="I28" s="230"/>
      <c r="J28" s="230"/>
      <c r="K28" s="230"/>
      <c r="L28" s="230"/>
      <c r="M28" s="230"/>
      <c r="N28" s="230"/>
      <c r="O28" s="230"/>
      <c r="P28" s="230"/>
    </row>
    <row r="29" spans="1:16" ht="13.5" customHeight="1" x14ac:dyDescent="0.2">
      <c r="A29" s="34" t="s">
        <v>31</v>
      </c>
      <c r="B29" s="231">
        <v>21.53632</v>
      </c>
      <c r="C29" s="233">
        <v>12.173109999999999</v>
      </c>
      <c r="D29" s="232">
        <v>0</v>
      </c>
      <c r="E29" s="234">
        <v>0</v>
      </c>
      <c r="F29" s="234">
        <v>0</v>
      </c>
      <c r="G29" s="235">
        <v>0</v>
      </c>
      <c r="H29" s="236">
        <v>0</v>
      </c>
      <c r="I29" s="230"/>
      <c r="J29" s="230"/>
      <c r="K29" s="230"/>
      <c r="L29" s="230"/>
      <c r="M29" s="230"/>
      <c r="N29" s="230"/>
      <c r="O29" s="230"/>
      <c r="P29" s="230"/>
    </row>
    <row r="30" spans="1:16" ht="13.5" customHeight="1" x14ac:dyDescent="0.2">
      <c r="A30" s="34" t="s">
        <v>32</v>
      </c>
      <c r="B30" s="231">
        <v>7.4841899999999999</v>
      </c>
      <c r="C30" s="233">
        <v>0.29043000000000002</v>
      </c>
      <c r="D30" s="232">
        <v>0</v>
      </c>
      <c r="E30" s="234">
        <v>0</v>
      </c>
      <c r="F30" s="234">
        <v>0</v>
      </c>
      <c r="G30" s="235">
        <v>0</v>
      </c>
      <c r="H30" s="236">
        <v>0</v>
      </c>
      <c r="I30" s="230"/>
      <c r="J30" s="230"/>
      <c r="K30" s="230"/>
      <c r="L30" s="230"/>
      <c r="M30" s="230"/>
      <c r="N30" s="230"/>
      <c r="O30" s="230"/>
      <c r="P30" s="230"/>
    </row>
    <row r="31" spans="1:16" ht="13.5" customHeight="1" x14ac:dyDescent="0.2">
      <c r="A31" s="34" t="s">
        <v>33</v>
      </c>
      <c r="B31" s="240">
        <v>39818.654320000001</v>
      </c>
      <c r="C31" s="233">
        <v>37904.103580000003</v>
      </c>
      <c r="D31" s="232">
        <v>38974</v>
      </c>
      <c r="E31" s="234">
        <v>42029</v>
      </c>
      <c r="F31" s="234">
        <v>44831</v>
      </c>
      <c r="G31" s="235">
        <v>47628</v>
      </c>
      <c r="H31" s="236">
        <v>50483</v>
      </c>
      <c r="I31" s="230"/>
      <c r="J31" s="230"/>
      <c r="K31" s="230"/>
      <c r="L31" s="230"/>
      <c r="M31" s="230"/>
      <c r="N31" s="230"/>
      <c r="O31" s="230"/>
      <c r="P31" s="230"/>
    </row>
    <row r="32" spans="1:16" ht="13.5" customHeight="1" x14ac:dyDescent="0.2">
      <c r="A32" s="34" t="s">
        <v>34</v>
      </c>
      <c r="B32" s="231">
        <v>0</v>
      </c>
      <c r="C32" s="233">
        <v>0</v>
      </c>
      <c r="D32" s="232">
        <v>0</v>
      </c>
      <c r="E32" s="234">
        <v>0</v>
      </c>
      <c r="F32" s="234">
        <v>0</v>
      </c>
      <c r="G32" s="235">
        <v>0</v>
      </c>
      <c r="H32" s="236">
        <v>0</v>
      </c>
      <c r="I32" s="230"/>
      <c r="J32" s="230"/>
      <c r="K32" s="230"/>
      <c r="L32" s="230"/>
      <c r="M32" s="230"/>
      <c r="N32" s="230"/>
      <c r="O32" s="230"/>
      <c r="P32" s="230"/>
    </row>
    <row r="33" spans="1:16" ht="13.5" customHeight="1" x14ac:dyDescent="0.2">
      <c r="A33" s="55" t="s">
        <v>35</v>
      </c>
      <c r="B33" s="239">
        <f t="shared" ref="B33:H33" si="5">SUM(B34:B36)</f>
        <v>714845.81651000003</v>
      </c>
      <c r="C33" s="57">
        <f t="shared" si="5"/>
        <v>790498</v>
      </c>
      <c r="D33" s="239">
        <f t="shared" si="5"/>
        <v>978138</v>
      </c>
      <c r="E33" s="59">
        <f t="shared" si="5"/>
        <v>1002005</v>
      </c>
      <c r="F33" s="59">
        <f t="shared" si="5"/>
        <v>1033348</v>
      </c>
      <c r="G33" s="60">
        <f t="shared" si="5"/>
        <v>1058121</v>
      </c>
      <c r="H33" s="61">
        <f t="shared" si="5"/>
        <v>1080447</v>
      </c>
      <c r="I33" s="230"/>
      <c r="J33" s="230"/>
      <c r="K33" s="230"/>
      <c r="L33" s="230"/>
      <c r="M33" s="230"/>
      <c r="N33" s="230"/>
      <c r="O33" s="230"/>
      <c r="P33" s="230"/>
    </row>
    <row r="34" spans="1:16" ht="13.5" customHeight="1" x14ac:dyDescent="0.2">
      <c r="A34" s="34" t="s">
        <v>36</v>
      </c>
      <c r="B34" s="231">
        <v>456735.76896000002</v>
      </c>
      <c r="C34" s="36">
        <v>495461</v>
      </c>
      <c r="D34" s="240">
        <v>628818</v>
      </c>
      <c r="E34" s="54">
        <v>639529</v>
      </c>
      <c r="F34" s="38">
        <v>659477</v>
      </c>
      <c r="G34" s="39">
        <v>673671</v>
      </c>
      <c r="H34" s="40">
        <v>684358</v>
      </c>
      <c r="I34" s="230"/>
      <c r="J34" s="230"/>
      <c r="K34" s="230"/>
      <c r="L34" s="230"/>
      <c r="M34" s="230"/>
      <c r="N34" s="230"/>
      <c r="O34" s="230"/>
      <c r="P34" s="230"/>
    </row>
    <row r="35" spans="1:16" ht="13.5" customHeight="1" x14ac:dyDescent="0.2">
      <c r="A35" s="34" t="s">
        <v>37</v>
      </c>
      <c r="B35" s="240">
        <v>258110.04755000002</v>
      </c>
      <c r="C35" s="36">
        <v>295037</v>
      </c>
      <c r="D35" s="231">
        <v>349320</v>
      </c>
      <c r="E35" s="38">
        <v>362476</v>
      </c>
      <c r="F35" s="38">
        <v>373871</v>
      </c>
      <c r="G35" s="39">
        <v>384450</v>
      </c>
      <c r="H35" s="40">
        <v>396089</v>
      </c>
      <c r="I35" s="230"/>
      <c r="J35" s="230"/>
      <c r="K35" s="230"/>
      <c r="L35" s="230"/>
      <c r="M35" s="230"/>
      <c r="N35" s="230"/>
      <c r="O35" s="230"/>
      <c r="P35" s="230"/>
    </row>
    <row r="36" spans="1:16" ht="13.5" customHeight="1" x14ac:dyDescent="0.2">
      <c r="A36" s="34" t="s">
        <v>38</v>
      </c>
      <c r="B36" s="240">
        <v>0</v>
      </c>
      <c r="C36" s="233">
        <v>0</v>
      </c>
      <c r="D36" s="232">
        <v>0</v>
      </c>
      <c r="E36" s="234">
        <v>0</v>
      </c>
      <c r="F36" s="234">
        <v>0</v>
      </c>
      <c r="G36" s="235">
        <v>0</v>
      </c>
      <c r="H36" s="236">
        <v>0</v>
      </c>
      <c r="I36" s="230"/>
      <c r="J36" s="230"/>
      <c r="K36" s="230"/>
      <c r="L36" s="230"/>
      <c r="M36" s="230"/>
      <c r="N36" s="230"/>
      <c r="O36" s="230"/>
      <c r="P36" s="230"/>
    </row>
    <row r="37" spans="1:16" ht="13.5" customHeight="1" x14ac:dyDescent="0.2">
      <c r="A37" s="55" t="s">
        <v>40</v>
      </c>
      <c r="B37" s="239">
        <f t="shared" ref="B37:H37" si="6">SUM(B38:B45,B48:B51)</f>
        <v>451516.17249999999</v>
      </c>
      <c r="C37" s="57">
        <f t="shared" si="6"/>
        <v>1002043.60598</v>
      </c>
      <c r="D37" s="239">
        <f t="shared" si="6"/>
        <v>1144871</v>
      </c>
      <c r="E37" s="59">
        <f t="shared" si="6"/>
        <v>990525</v>
      </c>
      <c r="F37" s="59">
        <f t="shared" si="6"/>
        <v>722140</v>
      </c>
      <c r="G37" s="60">
        <f t="shared" si="6"/>
        <v>673007</v>
      </c>
      <c r="H37" s="61">
        <f t="shared" si="6"/>
        <v>533248</v>
      </c>
      <c r="I37" s="230"/>
      <c r="J37" s="230"/>
      <c r="K37" s="230"/>
      <c r="L37" s="230"/>
      <c r="M37" s="230"/>
      <c r="N37" s="230"/>
      <c r="O37" s="230"/>
      <c r="P37" s="230"/>
    </row>
    <row r="38" spans="1:16" ht="13.5" customHeight="1" x14ac:dyDescent="0.2">
      <c r="A38" s="69" t="s">
        <v>41</v>
      </c>
      <c r="B38" s="231">
        <v>0</v>
      </c>
      <c r="C38" s="36">
        <v>0</v>
      </c>
      <c r="D38" s="240">
        <v>0</v>
      </c>
      <c r="E38" s="54">
        <v>0</v>
      </c>
      <c r="F38" s="54">
        <v>0</v>
      </c>
      <c r="G38" s="70">
        <v>0</v>
      </c>
      <c r="H38" s="71">
        <v>0</v>
      </c>
      <c r="I38" s="230"/>
      <c r="J38" s="230"/>
      <c r="K38" s="230"/>
      <c r="L38" s="230"/>
      <c r="M38" s="230"/>
      <c r="N38" s="230"/>
      <c r="O38" s="230"/>
      <c r="P38" s="230"/>
    </row>
    <row r="39" spans="1:16" ht="13.5" customHeight="1" x14ac:dyDescent="0.2">
      <c r="A39" s="34" t="s">
        <v>42</v>
      </c>
      <c r="B39" s="231">
        <v>132482.25520000001</v>
      </c>
      <c r="C39" s="36">
        <v>135575</v>
      </c>
      <c r="D39" s="240">
        <v>138988</v>
      </c>
      <c r="E39" s="54">
        <v>142176</v>
      </c>
      <c r="F39" s="54">
        <v>145783</v>
      </c>
      <c r="G39" s="70">
        <v>148477</v>
      </c>
      <c r="H39" s="71">
        <v>149310</v>
      </c>
      <c r="I39" s="230"/>
      <c r="J39" s="230"/>
      <c r="K39" s="230"/>
      <c r="L39" s="230"/>
      <c r="M39" s="230"/>
      <c r="N39" s="230"/>
      <c r="O39" s="230"/>
      <c r="P39" s="230"/>
    </row>
    <row r="40" spans="1:16" ht="13.5" customHeight="1" x14ac:dyDescent="0.2">
      <c r="A40" s="69" t="s">
        <v>43</v>
      </c>
      <c r="B40" s="231">
        <v>0</v>
      </c>
      <c r="C40" s="36">
        <v>0</v>
      </c>
      <c r="D40" s="231">
        <v>0</v>
      </c>
      <c r="E40" s="38">
        <v>0</v>
      </c>
      <c r="F40" s="38">
        <v>0</v>
      </c>
      <c r="G40" s="39">
        <v>0</v>
      </c>
      <c r="H40" s="40">
        <v>0</v>
      </c>
      <c r="I40" s="230"/>
      <c r="J40" s="230"/>
      <c r="K40" s="230"/>
      <c r="L40" s="230"/>
      <c r="M40" s="230"/>
      <c r="N40" s="230"/>
      <c r="O40" s="230"/>
      <c r="P40" s="230"/>
    </row>
    <row r="41" spans="1:16" ht="13.5" customHeight="1" x14ac:dyDescent="0.2">
      <c r="A41" s="69" t="s">
        <v>44</v>
      </c>
      <c r="B41" s="231">
        <v>91464.898979999954</v>
      </c>
      <c r="C41" s="36">
        <v>99118</v>
      </c>
      <c r="D41" s="231">
        <v>475950</v>
      </c>
      <c r="E41" s="38">
        <v>451526</v>
      </c>
      <c r="F41" s="38">
        <v>398261</v>
      </c>
      <c r="G41" s="39">
        <v>338976</v>
      </c>
      <c r="H41" s="40">
        <v>190733</v>
      </c>
      <c r="I41" s="230"/>
      <c r="J41" s="230"/>
      <c r="K41" s="230"/>
      <c r="L41" s="230"/>
      <c r="M41" s="230"/>
      <c r="N41" s="230"/>
      <c r="O41" s="230"/>
      <c r="P41" s="230"/>
    </row>
    <row r="42" spans="1:16" ht="13.5" customHeight="1" x14ac:dyDescent="0.2">
      <c r="A42" s="69" t="s">
        <v>45</v>
      </c>
      <c r="B42" s="231">
        <v>0</v>
      </c>
      <c r="C42" s="36">
        <v>519677.12297999999</v>
      </c>
      <c r="D42" s="231">
        <v>354113</v>
      </c>
      <c r="E42" s="38">
        <v>227600</v>
      </c>
      <c r="F42" s="38"/>
      <c r="G42" s="39"/>
      <c r="H42" s="40"/>
      <c r="I42" s="230"/>
      <c r="J42" s="230"/>
      <c r="K42" s="230"/>
      <c r="L42" s="230"/>
      <c r="M42" s="230"/>
      <c r="N42" s="230"/>
      <c r="O42" s="230"/>
      <c r="P42" s="230"/>
    </row>
    <row r="43" spans="1:16" ht="13.5" customHeight="1" x14ac:dyDescent="0.2">
      <c r="A43" s="69" t="s">
        <v>46</v>
      </c>
      <c r="B43" s="231">
        <v>0</v>
      </c>
      <c r="C43" s="36">
        <v>37624</v>
      </c>
      <c r="D43" s="231">
        <v>2003</v>
      </c>
      <c r="E43" s="38"/>
      <c r="F43" s="38"/>
      <c r="G43" s="39"/>
      <c r="H43" s="40"/>
      <c r="I43" s="230"/>
      <c r="J43" s="230"/>
      <c r="K43" s="230"/>
      <c r="L43" s="230"/>
      <c r="M43" s="230"/>
      <c r="N43" s="230"/>
      <c r="O43" s="230"/>
      <c r="P43" s="230"/>
    </row>
    <row r="44" spans="1:16" ht="13.5" customHeight="1" x14ac:dyDescent="0.2">
      <c r="A44" s="241" t="s">
        <v>47</v>
      </c>
      <c r="B44" s="231">
        <v>74305.482000000004</v>
      </c>
      <c r="C44" s="36">
        <v>44590</v>
      </c>
      <c r="D44" s="231">
        <v>0</v>
      </c>
      <c r="E44" s="38">
        <v>0</v>
      </c>
      <c r="F44" s="38">
        <v>0</v>
      </c>
      <c r="G44" s="39">
        <v>0</v>
      </c>
      <c r="H44" s="40">
        <v>0</v>
      </c>
      <c r="I44" s="230"/>
      <c r="J44" s="230"/>
      <c r="K44" s="230"/>
      <c r="L44" s="230"/>
      <c r="M44" s="230"/>
      <c r="N44" s="230"/>
      <c r="O44" s="230"/>
      <c r="P44" s="230"/>
    </row>
    <row r="45" spans="1:16" ht="13.5" customHeight="1" x14ac:dyDescent="0.2">
      <c r="A45" s="69" t="s">
        <v>48</v>
      </c>
      <c r="B45" s="240">
        <v>303.34433000000001</v>
      </c>
      <c r="C45" s="36">
        <v>328</v>
      </c>
      <c r="D45" s="240">
        <v>328</v>
      </c>
      <c r="E45" s="54">
        <v>328</v>
      </c>
      <c r="F45" s="54">
        <v>328</v>
      </c>
      <c r="G45" s="70">
        <v>328</v>
      </c>
      <c r="H45" s="71">
        <v>328</v>
      </c>
      <c r="I45" s="230"/>
      <c r="J45" s="230"/>
      <c r="K45" s="230"/>
      <c r="L45" s="230"/>
      <c r="M45" s="230"/>
      <c r="N45" s="230"/>
      <c r="O45" s="230"/>
      <c r="P45" s="230"/>
    </row>
    <row r="46" spans="1:16" ht="13.5" customHeight="1" x14ac:dyDescent="0.2">
      <c r="A46" s="72" t="s">
        <v>13</v>
      </c>
      <c r="B46" s="240">
        <v>82.45478</v>
      </c>
      <c r="C46" s="36">
        <v>82</v>
      </c>
      <c r="D46" s="240">
        <v>82</v>
      </c>
      <c r="E46" s="54">
        <v>82</v>
      </c>
      <c r="F46" s="54">
        <v>82</v>
      </c>
      <c r="G46" s="70">
        <v>82</v>
      </c>
      <c r="H46" s="71">
        <v>82</v>
      </c>
      <c r="I46" s="230"/>
      <c r="J46" s="230"/>
      <c r="K46" s="230"/>
      <c r="L46" s="230"/>
      <c r="M46" s="230"/>
      <c r="N46" s="230"/>
      <c r="O46" s="230"/>
      <c r="P46" s="230"/>
    </row>
    <row r="47" spans="1:16" ht="13.5" customHeight="1" x14ac:dyDescent="0.2">
      <c r="A47" s="72" t="s">
        <v>14</v>
      </c>
      <c r="B47" s="240">
        <v>220.88954999999999</v>
      </c>
      <c r="C47" s="36">
        <v>246</v>
      </c>
      <c r="D47" s="240">
        <v>246</v>
      </c>
      <c r="E47" s="54">
        <v>246</v>
      </c>
      <c r="F47" s="54">
        <v>246</v>
      </c>
      <c r="G47" s="70">
        <v>246</v>
      </c>
      <c r="H47" s="71">
        <v>246</v>
      </c>
      <c r="I47" s="230"/>
      <c r="J47" s="230"/>
      <c r="K47" s="230"/>
      <c r="L47" s="230"/>
      <c r="M47" s="230"/>
      <c r="N47" s="230"/>
      <c r="O47" s="230"/>
      <c r="P47" s="230"/>
    </row>
    <row r="48" spans="1:16" ht="13.5" customHeight="1" x14ac:dyDescent="0.2">
      <c r="A48" s="69" t="s">
        <v>49</v>
      </c>
      <c r="B48" s="240">
        <v>1619.40786</v>
      </c>
      <c r="C48" s="36">
        <v>1716.4829999999999</v>
      </c>
      <c r="D48" s="240">
        <v>1000</v>
      </c>
      <c r="E48" s="54">
        <v>1000</v>
      </c>
      <c r="F48" s="54">
        <v>1000</v>
      </c>
      <c r="G48" s="70">
        <v>1000</v>
      </c>
      <c r="H48" s="71">
        <v>1000</v>
      </c>
      <c r="I48" s="230"/>
      <c r="J48" s="230"/>
      <c r="K48" s="230"/>
      <c r="L48" s="230"/>
      <c r="M48" s="230"/>
      <c r="N48" s="230"/>
      <c r="O48" s="230"/>
      <c r="P48" s="230"/>
    </row>
    <row r="49" spans="1:16" ht="13.5" customHeight="1" x14ac:dyDescent="0.2">
      <c r="A49" s="69" t="s">
        <v>50</v>
      </c>
      <c r="B49" s="240">
        <v>30419.05041</v>
      </c>
      <c r="C49" s="242">
        <v>29607</v>
      </c>
      <c r="D49" s="240">
        <v>30433</v>
      </c>
      <c r="E49" s="54">
        <v>16228</v>
      </c>
      <c r="F49" s="54">
        <v>16708</v>
      </c>
      <c r="G49" s="70">
        <v>17203</v>
      </c>
      <c r="H49" s="71">
        <v>17746</v>
      </c>
      <c r="I49" s="230"/>
      <c r="J49" s="230"/>
      <c r="K49" s="230"/>
      <c r="L49" s="230"/>
      <c r="M49" s="230"/>
      <c r="N49" s="230"/>
      <c r="O49" s="230"/>
      <c r="P49" s="230"/>
    </row>
    <row r="50" spans="1:16" ht="13.5" customHeight="1" x14ac:dyDescent="0.2">
      <c r="A50" s="69" t="s">
        <v>51</v>
      </c>
      <c r="B50" s="240">
        <v>9.0853400000000022</v>
      </c>
      <c r="C50" s="242">
        <v>7</v>
      </c>
      <c r="D50" s="52">
        <v>0</v>
      </c>
      <c r="E50" s="54">
        <v>0</v>
      </c>
      <c r="F50" s="54">
        <v>0</v>
      </c>
      <c r="G50" s="70">
        <v>0</v>
      </c>
      <c r="H50" s="71">
        <v>0</v>
      </c>
      <c r="I50" s="230"/>
      <c r="J50" s="230"/>
      <c r="K50" s="230"/>
      <c r="L50" s="230"/>
      <c r="M50" s="230"/>
      <c r="N50" s="230"/>
      <c r="O50" s="230"/>
      <c r="P50" s="230"/>
    </row>
    <row r="51" spans="1:16" ht="13.5" customHeight="1" x14ac:dyDescent="0.2">
      <c r="A51" s="34" t="s">
        <v>88</v>
      </c>
      <c r="B51" s="35">
        <v>120912.64838000003</v>
      </c>
      <c r="C51" s="36">
        <v>133801</v>
      </c>
      <c r="D51" s="37">
        <v>142056</v>
      </c>
      <c r="E51" s="38">
        <v>151667</v>
      </c>
      <c r="F51" s="38">
        <v>160060</v>
      </c>
      <c r="G51" s="39">
        <v>167023</v>
      </c>
      <c r="H51" s="40">
        <v>174131</v>
      </c>
      <c r="I51" s="230"/>
      <c r="J51" s="230"/>
      <c r="K51" s="230"/>
      <c r="L51" s="230"/>
      <c r="M51" s="230"/>
      <c r="N51" s="230"/>
      <c r="O51" s="230"/>
      <c r="P51" s="230"/>
    </row>
    <row r="52" spans="1:16" ht="13.5" customHeight="1" x14ac:dyDescent="0.2">
      <c r="A52" s="48" t="s">
        <v>13</v>
      </c>
      <c r="B52" s="35">
        <v>88206.185100000032</v>
      </c>
      <c r="C52" s="36">
        <v>100584</v>
      </c>
      <c r="D52" s="37">
        <v>107465</v>
      </c>
      <c r="E52" s="38">
        <v>115120</v>
      </c>
      <c r="F52" s="38">
        <v>121414</v>
      </c>
      <c r="G52" s="39">
        <v>126414</v>
      </c>
      <c r="H52" s="40">
        <v>131660</v>
      </c>
      <c r="I52" s="230"/>
      <c r="J52" s="230"/>
      <c r="K52" s="230"/>
      <c r="L52" s="230"/>
      <c r="M52" s="230"/>
      <c r="N52" s="230"/>
      <c r="O52" s="230"/>
      <c r="P52" s="230"/>
    </row>
    <row r="53" spans="1:16" ht="14.25" customHeight="1" x14ac:dyDescent="0.2">
      <c r="A53" s="73" t="s">
        <v>14</v>
      </c>
      <c r="B53" s="35">
        <v>526.25009</v>
      </c>
      <c r="C53" s="36">
        <v>0</v>
      </c>
      <c r="D53" s="37">
        <v>0</v>
      </c>
      <c r="E53" s="38">
        <v>0</v>
      </c>
      <c r="F53" s="38">
        <v>0</v>
      </c>
      <c r="G53" s="39">
        <v>0</v>
      </c>
      <c r="H53" s="40">
        <v>0</v>
      </c>
      <c r="I53" s="230"/>
      <c r="J53" s="230"/>
      <c r="K53" s="230"/>
      <c r="L53" s="230"/>
      <c r="M53" s="230"/>
      <c r="N53" s="230"/>
      <c r="O53" s="230"/>
      <c r="P53" s="230"/>
    </row>
    <row r="54" spans="1:16" ht="14.25" customHeight="1" x14ac:dyDescent="0.2">
      <c r="A54" s="74" t="s">
        <v>15</v>
      </c>
      <c r="B54" s="35">
        <v>0</v>
      </c>
      <c r="C54" s="36">
        <v>0</v>
      </c>
      <c r="D54" s="37">
        <v>0</v>
      </c>
      <c r="E54" s="38">
        <v>0</v>
      </c>
      <c r="F54" s="38">
        <v>0</v>
      </c>
      <c r="G54" s="39">
        <v>0</v>
      </c>
      <c r="H54" s="40">
        <v>0</v>
      </c>
      <c r="I54" s="230"/>
      <c r="J54" s="230"/>
      <c r="K54" s="230"/>
      <c r="L54" s="230"/>
      <c r="M54" s="230"/>
      <c r="N54" s="230"/>
      <c r="O54" s="230"/>
      <c r="P54" s="230"/>
    </row>
    <row r="55" spans="1:16" ht="14.25" customHeight="1" x14ac:dyDescent="0.2">
      <c r="A55" s="48" t="s">
        <v>54</v>
      </c>
      <c r="B55" s="35">
        <v>32180.213190000002</v>
      </c>
      <c r="C55" s="36">
        <v>33217</v>
      </c>
      <c r="D55" s="37">
        <v>34591</v>
      </c>
      <c r="E55" s="38">
        <v>36547</v>
      </c>
      <c r="F55" s="38">
        <v>38646</v>
      </c>
      <c r="G55" s="39">
        <v>40609</v>
      </c>
      <c r="H55" s="40">
        <v>42471</v>
      </c>
      <c r="I55" s="230"/>
      <c r="J55" s="230"/>
      <c r="K55" s="230"/>
      <c r="L55" s="230"/>
      <c r="M55" s="230"/>
      <c r="N55" s="230"/>
      <c r="O55" s="230"/>
      <c r="P55" s="230"/>
    </row>
    <row r="56" spans="1:16" ht="14.25" customHeight="1" x14ac:dyDescent="0.2">
      <c r="A56" s="75" t="s">
        <v>55</v>
      </c>
      <c r="B56" s="35">
        <v>0.35543000000000013</v>
      </c>
      <c r="C56" s="36">
        <v>0</v>
      </c>
      <c r="D56" s="37">
        <v>0</v>
      </c>
      <c r="E56" s="38">
        <v>0</v>
      </c>
      <c r="F56" s="38">
        <v>0</v>
      </c>
      <c r="G56" s="39">
        <v>0</v>
      </c>
      <c r="H56" s="40">
        <v>0</v>
      </c>
      <c r="I56" s="230"/>
      <c r="J56" s="230"/>
      <c r="K56" s="230"/>
      <c r="L56" s="230"/>
      <c r="M56" s="230"/>
      <c r="N56" s="230"/>
      <c r="O56" s="230"/>
      <c r="P56" s="230"/>
    </row>
    <row r="57" spans="1:16" ht="14.25" customHeight="1" x14ac:dyDescent="0.2">
      <c r="A57" s="75" t="s">
        <v>56</v>
      </c>
      <c r="B57" s="35">
        <v>-24.559460000000023</v>
      </c>
      <c r="C57" s="36">
        <v>898</v>
      </c>
      <c r="D57" s="37">
        <v>8</v>
      </c>
      <c r="E57" s="38">
        <v>0</v>
      </c>
      <c r="F57" s="38">
        <v>0</v>
      </c>
      <c r="G57" s="39">
        <v>0</v>
      </c>
      <c r="H57" s="40">
        <v>0</v>
      </c>
      <c r="I57" s="230"/>
      <c r="J57" s="230"/>
      <c r="K57" s="230"/>
      <c r="L57" s="230"/>
      <c r="M57" s="230"/>
      <c r="N57" s="230"/>
      <c r="O57" s="230"/>
      <c r="P57" s="230"/>
    </row>
    <row r="58" spans="1:16" ht="14.25" customHeight="1" x14ac:dyDescent="0.2">
      <c r="A58" s="75" t="s">
        <v>57</v>
      </c>
      <c r="B58" s="35">
        <v>88230.389130000025</v>
      </c>
      <c r="C58" s="36">
        <v>99686</v>
      </c>
      <c r="D58" s="37">
        <v>107457</v>
      </c>
      <c r="E58" s="38">
        <v>115120</v>
      </c>
      <c r="F58" s="38">
        <v>121414</v>
      </c>
      <c r="G58" s="39">
        <v>126414</v>
      </c>
      <c r="H58" s="40">
        <v>131660</v>
      </c>
      <c r="I58" s="230"/>
      <c r="J58" s="230"/>
      <c r="K58" s="230"/>
      <c r="L58" s="230"/>
      <c r="M58" s="230"/>
      <c r="N58" s="230"/>
      <c r="O58" s="230"/>
      <c r="P58" s="230"/>
    </row>
    <row r="59" spans="1:16" ht="14.25" customHeight="1" thickBot="1" x14ac:dyDescent="0.25">
      <c r="A59" s="76" t="s">
        <v>58</v>
      </c>
      <c r="B59" s="77">
        <v>32180.213190000002</v>
      </c>
      <c r="C59" s="78">
        <v>33217</v>
      </c>
      <c r="D59" s="79">
        <v>34591</v>
      </c>
      <c r="E59" s="80">
        <v>36547</v>
      </c>
      <c r="F59" s="80">
        <v>38646</v>
      </c>
      <c r="G59" s="81">
        <v>40609</v>
      </c>
      <c r="H59" s="82">
        <v>42471</v>
      </c>
      <c r="I59" s="230"/>
      <c r="J59" s="230"/>
      <c r="K59" s="230"/>
      <c r="L59" s="230"/>
      <c r="M59" s="230"/>
      <c r="N59" s="230"/>
      <c r="O59" s="230"/>
      <c r="P59" s="230"/>
    </row>
    <row r="60" spans="1:16" ht="13.5" customHeight="1" x14ac:dyDescent="0.2">
      <c r="A60" s="25" t="s">
        <v>59</v>
      </c>
      <c r="B60" s="229">
        <f t="shared" ref="B60:H60" si="7">B61+B66</f>
        <v>14197309.63225</v>
      </c>
      <c r="C60" s="84">
        <f t="shared" si="7"/>
        <v>15302398</v>
      </c>
      <c r="D60" s="229">
        <f t="shared" si="7"/>
        <v>17141726</v>
      </c>
      <c r="E60" s="86">
        <f t="shared" si="7"/>
        <v>18140396</v>
      </c>
      <c r="F60" s="86">
        <f t="shared" si="7"/>
        <v>18932069</v>
      </c>
      <c r="G60" s="87">
        <f t="shared" si="7"/>
        <v>19670067</v>
      </c>
      <c r="H60" s="88">
        <f t="shared" si="7"/>
        <v>19872067</v>
      </c>
      <c r="I60" s="230"/>
      <c r="J60" s="230"/>
      <c r="K60" s="230"/>
      <c r="L60" s="230"/>
      <c r="M60" s="230"/>
      <c r="N60" s="230"/>
      <c r="O60" s="230"/>
      <c r="P60" s="230"/>
    </row>
    <row r="61" spans="1:16" ht="13.5" customHeight="1" x14ac:dyDescent="0.2">
      <c r="A61" s="94" t="s">
        <v>60</v>
      </c>
      <c r="B61" s="239">
        <f t="shared" ref="B61:H61" si="8">B62+B65</f>
        <v>9509246.4762800001</v>
      </c>
      <c r="C61" s="57">
        <f t="shared" si="8"/>
        <v>10139197</v>
      </c>
      <c r="D61" s="239">
        <f t="shared" si="8"/>
        <v>11216665</v>
      </c>
      <c r="E61" s="59">
        <f t="shared" si="8"/>
        <v>11869632</v>
      </c>
      <c r="F61" s="59">
        <f t="shared" si="8"/>
        <v>12372497</v>
      </c>
      <c r="G61" s="60">
        <f t="shared" si="8"/>
        <v>12856292</v>
      </c>
      <c r="H61" s="61">
        <f t="shared" si="8"/>
        <v>13286431</v>
      </c>
      <c r="I61" s="230"/>
      <c r="J61" s="230"/>
      <c r="K61" s="230"/>
      <c r="L61" s="230"/>
      <c r="M61" s="230"/>
      <c r="N61" s="230"/>
      <c r="O61" s="230"/>
      <c r="P61" s="230"/>
    </row>
    <row r="62" spans="1:16" s="3" customFormat="1" ht="13.5" customHeight="1" x14ac:dyDescent="0.25">
      <c r="A62" s="41" t="s">
        <v>61</v>
      </c>
      <c r="B62" s="231">
        <f t="shared" ref="B62:H62" si="9">B63+B64</f>
        <v>9509246.4762800001</v>
      </c>
      <c r="C62" s="36">
        <f t="shared" si="9"/>
        <v>10139197</v>
      </c>
      <c r="D62" s="231">
        <f t="shared" si="9"/>
        <v>11216665</v>
      </c>
      <c r="E62" s="38">
        <f t="shared" si="9"/>
        <v>11869632</v>
      </c>
      <c r="F62" s="38">
        <f t="shared" si="9"/>
        <v>12372497</v>
      </c>
      <c r="G62" s="39">
        <f t="shared" si="9"/>
        <v>12856292</v>
      </c>
      <c r="H62" s="40">
        <f t="shared" si="9"/>
        <v>13286431</v>
      </c>
      <c r="I62" s="230"/>
      <c r="J62" s="230"/>
      <c r="K62" s="230"/>
      <c r="L62" s="230"/>
      <c r="M62" s="230"/>
      <c r="N62" s="230"/>
      <c r="O62" s="230"/>
      <c r="P62" s="230"/>
    </row>
    <row r="63" spans="1:16" s="3" customFormat="1" ht="13.5" customHeight="1" x14ac:dyDescent="0.25">
      <c r="A63" s="41" t="s">
        <v>62</v>
      </c>
      <c r="B63" s="231">
        <v>9106359.8231199998</v>
      </c>
      <c r="C63" s="36">
        <v>9890915</v>
      </c>
      <c r="D63" s="231">
        <v>10997410</v>
      </c>
      <c r="E63" s="38">
        <v>11649872</v>
      </c>
      <c r="F63" s="38">
        <v>12153700</v>
      </c>
      <c r="G63" s="39">
        <v>12639262</v>
      </c>
      <c r="H63" s="40">
        <v>13071400</v>
      </c>
      <c r="I63" s="230"/>
      <c r="J63" s="230"/>
      <c r="K63" s="230"/>
      <c r="L63" s="230"/>
      <c r="M63" s="230"/>
      <c r="N63" s="230"/>
      <c r="O63" s="230"/>
      <c r="P63" s="230"/>
    </row>
    <row r="64" spans="1:16" s="3" customFormat="1" ht="13.5" customHeight="1" x14ac:dyDescent="0.25">
      <c r="A64" s="41" t="s">
        <v>63</v>
      </c>
      <c r="B64" s="231">
        <v>402886.65315999999</v>
      </c>
      <c r="C64" s="36">
        <v>248282</v>
      </c>
      <c r="D64" s="231">
        <v>219255</v>
      </c>
      <c r="E64" s="38">
        <v>219760</v>
      </c>
      <c r="F64" s="38">
        <v>218797</v>
      </c>
      <c r="G64" s="39">
        <v>217030</v>
      </c>
      <c r="H64" s="40">
        <v>215031</v>
      </c>
      <c r="I64" s="230"/>
      <c r="J64" s="230"/>
      <c r="K64" s="230"/>
      <c r="L64" s="230"/>
      <c r="M64" s="230"/>
      <c r="N64" s="230"/>
      <c r="O64" s="230"/>
      <c r="P64" s="230"/>
    </row>
    <row r="65" spans="1:16" s="3" customFormat="1" ht="13.5" customHeight="1" x14ac:dyDescent="0.25">
      <c r="A65" s="41" t="s">
        <v>89</v>
      </c>
      <c r="B65" s="231">
        <v>0</v>
      </c>
      <c r="C65" s="36">
        <v>0</v>
      </c>
      <c r="D65" s="231">
        <v>0</v>
      </c>
      <c r="E65" s="38">
        <v>0</v>
      </c>
      <c r="F65" s="38">
        <v>0</v>
      </c>
      <c r="G65" s="39">
        <v>0</v>
      </c>
      <c r="H65" s="40">
        <v>0</v>
      </c>
      <c r="I65" s="230"/>
      <c r="J65" s="230"/>
      <c r="K65" s="230"/>
      <c r="L65" s="230"/>
      <c r="M65" s="230"/>
      <c r="N65" s="230"/>
      <c r="O65" s="230"/>
      <c r="P65" s="230"/>
    </row>
    <row r="66" spans="1:16" s="3" customFormat="1" ht="13.5" customHeight="1" x14ac:dyDescent="0.25">
      <c r="A66" s="94" t="s">
        <v>64</v>
      </c>
      <c r="B66" s="239">
        <f t="shared" ref="B66:H66" si="10">B67</f>
        <v>4688063.1559700007</v>
      </c>
      <c r="C66" s="57">
        <f t="shared" si="10"/>
        <v>5163201</v>
      </c>
      <c r="D66" s="239">
        <f t="shared" si="10"/>
        <v>5925061</v>
      </c>
      <c r="E66" s="59">
        <f t="shared" si="10"/>
        <v>6270764</v>
      </c>
      <c r="F66" s="59">
        <f t="shared" si="10"/>
        <v>6559572</v>
      </c>
      <c r="G66" s="60">
        <f t="shared" si="10"/>
        <v>6813775</v>
      </c>
      <c r="H66" s="61">
        <f t="shared" si="10"/>
        <v>6585636</v>
      </c>
      <c r="I66" s="230"/>
      <c r="J66" s="230"/>
      <c r="K66" s="230"/>
      <c r="L66" s="230"/>
      <c r="M66" s="230"/>
      <c r="N66" s="230"/>
      <c r="O66" s="230"/>
      <c r="P66" s="230"/>
    </row>
    <row r="67" spans="1:16" s="3" customFormat="1" ht="13.5" customHeight="1" x14ac:dyDescent="0.25">
      <c r="A67" s="41" t="s">
        <v>61</v>
      </c>
      <c r="B67" s="231">
        <v>4688063.1559700007</v>
      </c>
      <c r="C67" s="36">
        <v>5163201</v>
      </c>
      <c r="D67" s="231">
        <v>5925061</v>
      </c>
      <c r="E67" s="38">
        <v>6270764</v>
      </c>
      <c r="F67" s="38">
        <v>6559572</v>
      </c>
      <c r="G67" s="39">
        <v>6813775</v>
      </c>
      <c r="H67" s="40">
        <v>6585636</v>
      </c>
      <c r="I67" s="230"/>
      <c r="J67" s="230"/>
      <c r="K67" s="230"/>
      <c r="L67" s="230"/>
      <c r="M67" s="230"/>
      <c r="N67" s="230"/>
      <c r="O67" s="230"/>
      <c r="P67" s="230"/>
    </row>
    <row r="68" spans="1:16" s="3" customFormat="1" ht="14.25" customHeight="1" thickBot="1" x14ac:dyDescent="0.3">
      <c r="A68" s="98" t="s">
        <v>65</v>
      </c>
      <c r="B68" s="240">
        <v>36885</v>
      </c>
      <c r="C68" s="242">
        <v>47174</v>
      </c>
      <c r="D68" s="240">
        <v>46016</v>
      </c>
      <c r="E68" s="54">
        <v>45969</v>
      </c>
      <c r="F68" s="54">
        <v>45446</v>
      </c>
      <c r="G68" s="70">
        <v>43458</v>
      </c>
      <c r="H68" s="71">
        <v>40873</v>
      </c>
      <c r="I68" s="230"/>
      <c r="J68" s="230"/>
      <c r="K68" s="230"/>
      <c r="L68" s="230"/>
      <c r="M68" s="230"/>
      <c r="N68" s="230"/>
      <c r="O68" s="230"/>
      <c r="P68" s="230"/>
    </row>
    <row r="69" spans="1:16" s="3" customFormat="1" ht="14.25" customHeight="1" thickBot="1" x14ac:dyDescent="0.3">
      <c r="A69" s="100" t="s">
        <v>66</v>
      </c>
      <c r="B69" s="243">
        <f t="shared" ref="B69:H69" si="11">B37+B33+B28+B17+B5</f>
        <v>20030614.538119998</v>
      </c>
      <c r="C69" s="102">
        <f t="shared" si="11"/>
        <v>22236940.523779999</v>
      </c>
      <c r="D69" s="243">
        <f t="shared" si="11"/>
        <v>23586538</v>
      </c>
      <c r="E69" s="104">
        <f t="shared" si="11"/>
        <v>24429904</v>
      </c>
      <c r="F69" s="104">
        <f t="shared" si="11"/>
        <v>24951434</v>
      </c>
      <c r="G69" s="105">
        <f t="shared" si="11"/>
        <v>25547394</v>
      </c>
      <c r="H69" s="106">
        <f t="shared" si="11"/>
        <v>26210024</v>
      </c>
      <c r="I69" s="230"/>
      <c r="J69" s="230"/>
      <c r="K69" s="230"/>
      <c r="L69" s="230"/>
      <c r="M69" s="230"/>
      <c r="N69" s="230"/>
      <c r="O69" s="230"/>
      <c r="P69" s="230"/>
    </row>
    <row r="70" spans="1:16" s="3" customFormat="1" ht="13.5" customHeight="1" x14ac:dyDescent="0.25">
      <c r="A70" s="107" t="s">
        <v>67</v>
      </c>
      <c r="B70" s="231">
        <f>B9+B13+B16+B18+B19+B28+B46+B50+B52+B38+B39+B42+B43</f>
        <v>15484264.08591</v>
      </c>
      <c r="C70" s="109">
        <f>C9+C13+C16+C18+C19+C28+C46+C50+C52+C38+C39+C42+C43</f>
        <v>17389515.04078</v>
      </c>
      <c r="D70" s="244">
        <f>D9+D13+D16+D18+D19+D28+D46+D50+D52+D38+D39+D42+D43+D41</f>
        <v>18662330</v>
      </c>
      <c r="E70" s="111">
        <f>E9+E13+E16+E18+E19+E28+E46+E50+E52+E38+E39+E42+E43+E41</f>
        <v>19358328</v>
      </c>
      <c r="F70" s="111">
        <f>F9+F13+F16+F18+F19+F28+F46+F50+F52+F38+F39+F42+F43+F41</f>
        <v>19443652</v>
      </c>
      <c r="G70" s="111">
        <f>G9+G13+G16+G18+G19+G28+G46+G50+G52+G38+G39+G42+G43+G41</f>
        <v>19815265</v>
      </c>
      <c r="H70" s="113">
        <f>H9+H13+H16+H18+H19+H28+H46+H50+H52+H38+H39+H42+H43+H41</f>
        <v>20221251</v>
      </c>
      <c r="I70" s="230"/>
      <c r="J70" s="230"/>
      <c r="K70" s="230"/>
      <c r="L70" s="230"/>
      <c r="M70" s="230"/>
      <c r="N70" s="230"/>
      <c r="O70" s="230"/>
      <c r="P70" s="230"/>
    </row>
    <row r="71" spans="1:16" s="3" customFormat="1" ht="13.5" customHeight="1" x14ac:dyDescent="0.25">
      <c r="A71" s="107" t="s">
        <v>68</v>
      </c>
      <c r="B71" s="244">
        <f t="shared" ref="B71:H71" si="12">+B55</f>
        <v>32180.213190000002</v>
      </c>
      <c r="C71" s="109">
        <f t="shared" si="12"/>
        <v>33217</v>
      </c>
      <c r="D71" s="244">
        <f t="shared" si="12"/>
        <v>34591</v>
      </c>
      <c r="E71" s="111">
        <f t="shared" si="12"/>
        <v>36547</v>
      </c>
      <c r="F71" s="111">
        <f t="shared" si="12"/>
        <v>38646</v>
      </c>
      <c r="G71" s="112">
        <f t="shared" si="12"/>
        <v>40609</v>
      </c>
      <c r="H71" s="113">
        <f t="shared" si="12"/>
        <v>42471</v>
      </c>
      <c r="I71" s="230"/>
      <c r="J71" s="230"/>
      <c r="K71" s="230"/>
      <c r="L71" s="230"/>
      <c r="M71" s="230"/>
      <c r="N71" s="230"/>
      <c r="O71" s="230"/>
      <c r="P71" s="230"/>
    </row>
    <row r="72" spans="1:16" s="3" customFormat="1" ht="13.5" customHeight="1" x14ac:dyDescent="0.25">
      <c r="A72" s="34" t="s">
        <v>69</v>
      </c>
      <c r="B72" s="244">
        <f>B41+B40-B71+B55</f>
        <v>91464.898979999954</v>
      </c>
      <c r="C72" s="36">
        <f>C41+C40-C71+C55</f>
        <v>99118</v>
      </c>
      <c r="D72" s="231">
        <v>0</v>
      </c>
      <c r="E72" s="38">
        <v>0</v>
      </c>
      <c r="F72" s="38">
        <v>0</v>
      </c>
      <c r="G72" s="39">
        <v>0</v>
      </c>
      <c r="H72" s="40">
        <v>0</v>
      </c>
      <c r="I72" s="230"/>
      <c r="J72" s="230"/>
      <c r="K72" s="230"/>
      <c r="L72" s="230"/>
      <c r="M72" s="230"/>
      <c r="N72" s="230"/>
      <c r="O72" s="230"/>
      <c r="P72" s="230"/>
    </row>
    <row r="73" spans="1:16" s="3" customFormat="1" ht="13.5" customHeight="1" x14ac:dyDescent="0.25">
      <c r="A73" s="34" t="s">
        <v>70</v>
      </c>
      <c r="B73" s="231">
        <f t="shared" ref="B73:H73" si="13">B10+B34+B35+B47+B53+B14</f>
        <v>3236130.8835800006</v>
      </c>
      <c r="C73" s="36">
        <f t="shared" si="13"/>
        <v>3484648</v>
      </c>
      <c r="D73" s="231">
        <f t="shared" si="13"/>
        <v>3694244</v>
      </c>
      <c r="E73" s="38">
        <f t="shared" si="13"/>
        <v>3813136</v>
      </c>
      <c r="F73" s="38">
        <f t="shared" si="13"/>
        <v>4126078</v>
      </c>
      <c r="G73" s="39">
        <f t="shared" si="13"/>
        <v>4288832</v>
      </c>
      <c r="H73" s="40">
        <f t="shared" si="13"/>
        <v>4473497</v>
      </c>
      <c r="I73" s="230"/>
      <c r="J73" s="230"/>
      <c r="K73" s="230"/>
      <c r="L73" s="230"/>
      <c r="M73" s="230"/>
      <c r="N73" s="230"/>
      <c r="O73" s="230"/>
      <c r="P73" s="230"/>
    </row>
    <row r="74" spans="1:16" s="3" customFormat="1" ht="13.5" customHeight="1" x14ac:dyDescent="0.25">
      <c r="A74" s="34" t="s">
        <v>71</v>
      </c>
      <c r="B74" s="231">
        <f t="shared" ref="B74:H74" si="14">B11+B36+B54+B15</f>
        <v>1080230.5161900001</v>
      </c>
      <c r="C74" s="36">
        <f t="shared" si="14"/>
        <v>1154529</v>
      </c>
      <c r="D74" s="231">
        <f t="shared" si="14"/>
        <v>1163940</v>
      </c>
      <c r="E74" s="38">
        <f t="shared" si="14"/>
        <v>1204665</v>
      </c>
      <c r="F74" s="38">
        <f t="shared" si="14"/>
        <v>1325350</v>
      </c>
      <c r="G74" s="39">
        <f t="shared" si="14"/>
        <v>1384485</v>
      </c>
      <c r="H74" s="40">
        <f t="shared" si="14"/>
        <v>1454059</v>
      </c>
      <c r="I74" s="230"/>
      <c r="J74" s="230"/>
      <c r="K74" s="230"/>
      <c r="L74" s="230"/>
      <c r="M74" s="230"/>
      <c r="N74" s="230"/>
      <c r="O74" s="230"/>
      <c r="P74" s="230"/>
    </row>
    <row r="75" spans="1:16" ht="13.5" customHeight="1" x14ac:dyDescent="0.2">
      <c r="A75" s="34" t="s">
        <v>72</v>
      </c>
      <c r="B75" s="231">
        <f t="shared" ref="B75:H75" si="15">+B44</f>
        <v>74305.482000000004</v>
      </c>
      <c r="C75" s="36">
        <f t="shared" si="15"/>
        <v>44590</v>
      </c>
      <c r="D75" s="231">
        <f t="shared" si="15"/>
        <v>0</v>
      </c>
      <c r="E75" s="38">
        <f t="shared" si="15"/>
        <v>0</v>
      </c>
      <c r="F75" s="38">
        <f t="shared" si="15"/>
        <v>0</v>
      </c>
      <c r="G75" s="39">
        <f t="shared" si="15"/>
        <v>0</v>
      </c>
      <c r="H75" s="40">
        <f t="shared" si="15"/>
        <v>0</v>
      </c>
      <c r="I75" s="230"/>
      <c r="J75" s="230"/>
      <c r="K75" s="230"/>
      <c r="L75" s="230"/>
      <c r="M75" s="230"/>
      <c r="N75" s="230"/>
      <c r="O75" s="230"/>
      <c r="P75" s="230"/>
    </row>
    <row r="76" spans="1:16" ht="13.5" customHeight="1" x14ac:dyDescent="0.2">
      <c r="A76" s="34" t="s">
        <v>73</v>
      </c>
      <c r="B76" s="231">
        <f t="shared" ref="B76:H76" si="16">B48+B49</f>
        <v>32038.458269999999</v>
      </c>
      <c r="C76" s="36">
        <f t="shared" si="16"/>
        <v>31323.483</v>
      </c>
      <c r="D76" s="231">
        <f t="shared" si="16"/>
        <v>31433</v>
      </c>
      <c r="E76" s="38">
        <f t="shared" si="16"/>
        <v>17228</v>
      </c>
      <c r="F76" s="38">
        <f t="shared" si="16"/>
        <v>17708</v>
      </c>
      <c r="G76" s="39">
        <f t="shared" si="16"/>
        <v>18203</v>
      </c>
      <c r="H76" s="40">
        <f t="shared" si="16"/>
        <v>18746</v>
      </c>
      <c r="I76" s="230"/>
      <c r="J76" s="230"/>
      <c r="K76" s="230"/>
      <c r="L76" s="230"/>
      <c r="M76" s="230"/>
      <c r="N76" s="230"/>
      <c r="O76" s="230"/>
      <c r="P76" s="230"/>
    </row>
    <row r="77" spans="1:16" ht="14.25" customHeight="1" thickBot="1" x14ac:dyDescent="0.25">
      <c r="A77" s="114" t="s">
        <v>74</v>
      </c>
      <c r="B77" s="245">
        <f t="shared" ref="B77:H77" si="17">B60</f>
        <v>14197309.63225</v>
      </c>
      <c r="C77" s="115">
        <f t="shared" si="17"/>
        <v>15302398</v>
      </c>
      <c r="D77" s="246">
        <f t="shared" si="17"/>
        <v>17141726</v>
      </c>
      <c r="E77" s="117">
        <f t="shared" si="17"/>
        <v>18140396</v>
      </c>
      <c r="F77" s="117">
        <f t="shared" si="17"/>
        <v>18932069</v>
      </c>
      <c r="G77" s="118">
        <f t="shared" si="17"/>
        <v>19670067</v>
      </c>
      <c r="H77" s="119">
        <f t="shared" si="17"/>
        <v>19872067</v>
      </c>
      <c r="I77" s="230"/>
      <c r="J77" s="230"/>
      <c r="K77" s="230"/>
      <c r="L77" s="230"/>
      <c r="M77" s="230"/>
      <c r="N77" s="230"/>
      <c r="O77" s="230"/>
      <c r="P77" s="230"/>
    </row>
    <row r="78" spans="1:16" ht="14.25" customHeight="1" thickBot="1" x14ac:dyDescent="0.25">
      <c r="A78" s="121" t="s">
        <v>75</v>
      </c>
      <c r="B78" s="243">
        <f t="shared" ref="B78:H78" si="18">B69+B77</f>
        <v>34227924.170369998</v>
      </c>
      <c r="C78" s="122">
        <f t="shared" si="18"/>
        <v>37539338.523780003</v>
      </c>
      <c r="D78" s="247">
        <f t="shared" si="18"/>
        <v>40728264</v>
      </c>
      <c r="E78" s="248">
        <f t="shared" si="18"/>
        <v>42570300</v>
      </c>
      <c r="F78" s="248">
        <f t="shared" si="18"/>
        <v>43883503</v>
      </c>
      <c r="G78" s="249">
        <f t="shared" si="18"/>
        <v>45217461</v>
      </c>
      <c r="H78" s="250">
        <f t="shared" si="18"/>
        <v>46082091</v>
      </c>
      <c r="I78" s="230"/>
      <c r="J78" s="230"/>
      <c r="K78" s="230"/>
      <c r="L78" s="230"/>
      <c r="M78" s="230"/>
      <c r="N78" s="230"/>
      <c r="O78" s="230"/>
      <c r="P78" s="230"/>
    </row>
    <row r="79" spans="1:16" ht="17.25" customHeight="1" thickBot="1" x14ac:dyDescent="0.35">
      <c r="A79" s="165"/>
      <c r="B79" s="251"/>
      <c r="C79" s="252"/>
      <c r="D79" s="252"/>
      <c r="E79" s="252"/>
      <c r="F79" s="252"/>
      <c r="G79" s="252"/>
      <c r="H79" s="252"/>
      <c r="I79" s="230"/>
      <c r="J79" s="230"/>
      <c r="K79" s="230"/>
      <c r="L79" s="230"/>
      <c r="M79" s="230"/>
      <c r="N79" s="230"/>
      <c r="O79" s="230"/>
      <c r="P79" s="230"/>
    </row>
    <row r="80" spans="1:16" ht="14.25" customHeight="1" thickBot="1" x14ac:dyDescent="0.25">
      <c r="A80" s="253" t="s">
        <v>90</v>
      </c>
      <c r="B80" s="175">
        <v>1037571</v>
      </c>
      <c r="C80" s="172">
        <v>1149277</v>
      </c>
      <c r="D80" s="174">
        <v>944647</v>
      </c>
      <c r="E80" s="175">
        <v>1013184</v>
      </c>
      <c r="F80" s="175">
        <v>1079131</v>
      </c>
      <c r="G80" s="176">
        <v>1102655</v>
      </c>
      <c r="H80" s="177">
        <v>1164632</v>
      </c>
      <c r="I80" s="230"/>
      <c r="J80" s="230"/>
      <c r="K80" s="230"/>
      <c r="L80" s="230"/>
      <c r="M80" s="230"/>
      <c r="N80" s="230"/>
      <c r="O80" s="230"/>
      <c r="P80" s="230"/>
    </row>
    <row r="81" spans="1:8" ht="13.5" customHeight="1" x14ac:dyDescent="0.25">
      <c r="A81" s="254"/>
      <c r="B81" s="255"/>
      <c r="C81" s="255"/>
      <c r="D81" s="255"/>
      <c r="E81" s="255"/>
    </row>
    <row r="82" spans="1:8" ht="13.5" customHeight="1" x14ac:dyDescent="0.25">
      <c r="A82" s="256"/>
      <c r="B82" s="257"/>
      <c r="C82" s="257"/>
      <c r="D82" s="257"/>
      <c r="E82" s="257"/>
      <c r="F82" s="257"/>
      <c r="G82" s="257"/>
      <c r="H82" s="257"/>
    </row>
    <row r="83" spans="1:8" ht="12.6" customHeight="1" x14ac:dyDescent="0.25">
      <c r="A83" s="256"/>
      <c r="B83" s="257"/>
      <c r="C83" s="257"/>
      <c r="D83" s="257"/>
      <c r="E83" s="257"/>
      <c r="F83" s="257"/>
      <c r="G83" s="257"/>
      <c r="H83" s="257"/>
    </row>
    <row r="84" spans="1:8" ht="12.6" customHeight="1" x14ac:dyDescent="0.25">
      <c r="B84" s="257"/>
      <c r="C84" s="257"/>
      <c r="D84" s="257"/>
      <c r="E84" s="257"/>
      <c r="F84" s="257"/>
      <c r="G84" s="257"/>
      <c r="H84" s="257"/>
    </row>
    <row r="85" spans="1:8" ht="12.6" customHeight="1" x14ac:dyDescent="0.25">
      <c r="B85" s="257"/>
      <c r="C85" s="257"/>
      <c r="D85" s="257"/>
      <c r="E85" s="257"/>
      <c r="F85" s="257"/>
      <c r="G85" s="257"/>
      <c r="H85" s="257"/>
    </row>
    <row r="86" spans="1:8" ht="12.6" customHeight="1" x14ac:dyDescent="0.25">
      <c r="B86" s="257"/>
      <c r="C86" s="257"/>
      <c r="D86" s="257"/>
      <c r="E86" s="257"/>
      <c r="F86" s="257"/>
      <c r="G86" s="257"/>
      <c r="H86" s="257"/>
    </row>
    <row r="87" spans="1:8" ht="12.6" customHeight="1" x14ac:dyDescent="0.25">
      <c r="B87" s="257"/>
      <c r="C87" s="257"/>
      <c r="D87" s="257"/>
      <c r="E87" s="257"/>
      <c r="F87" s="257"/>
      <c r="G87" s="257"/>
      <c r="H87" s="257"/>
    </row>
    <row r="88" spans="1:8" ht="12.6" customHeight="1" x14ac:dyDescent="0.25">
      <c r="B88" s="257"/>
      <c r="C88" s="257"/>
      <c r="D88" s="257"/>
      <c r="E88" s="257"/>
      <c r="F88" s="257"/>
      <c r="G88" s="257"/>
      <c r="H88" s="257"/>
    </row>
    <row r="89" spans="1:8" ht="12.6" customHeight="1" x14ac:dyDescent="0.25">
      <c r="B89" s="257"/>
      <c r="C89" s="257"/>
      <c r="D89" s="257"/>
      <c r="E89" s="257"/>
      <c r="F89" s="257"/>
      <c r="G89" s="257"/>
      <c r="H89" s="257"/>
    </row>
    <row r="90" spans="1:8" ht="12.6" customHeight="1" x14ac:dyDescent="0.25">
      <c r="B90" s="257"/>
      <c r="C90" s="257"/>
      <c r="D90" s="257"/>
      <c r="E90" s="257"/>
      <c r="F90" s="257"/>
      <c r="G90" s="257"/>
      <c r="H90" s="257"/>
    </row>
    <row r="91" spans="1:8" ht="12.6" customHeight="1" x14ac:dyDescent="0.25">
      <c r="B91" s="257"/>
      <c r="C91" s="257"/>
      <c r="D91" s="257"/>
      <c r="E91" s="257"/>
      <c r="F91" s="257"/>
      <c r="G91" s="257"/>
      <c r="H91" s="257"/>
    </row>
    <row r="92" spans="1:8" ht="12.6" customHeight="1" x14ac:dyDescent="0.25">
      <c r="B92" s="257"/>
      <c r="C92" s="257"/>
      <c r="D92" s="257"/>
      <c r="E92" s="257"/>
      <c r="F92" s="257"/>
      <c r="G92" s="257"/>
      <c r="H92" s="257"/>
    </row>
    <row r="93" spans="1:8" ht="12.6" customHeight="1" x14ac:dyDescent="0.25">
      <c r="B93" s="257"/>
      <c r="C93" s="257"/>
      <c r="D93" s="257"/>
      <c r="E93" s="257"/>
      <c r="F93" s="257"/>
      <c r="G93" s="257"/>
      <c r="H93" s="257"/>
    </row>
    <row r="94" spans="1:8" ht="12.6" customHeight="1" x14ac:dyDescent="0.25">
      <c r="B94" s="257"/>
      <c r="C94" s="257"/>
      <c r="D94" s="257"/>
      <c r="E94" s="257"/>
      <c r="F94" s="257"/>
      <c r="G94" s="257"/>
      <c r="H94" s="257"/>
    </row>
    <row r="95" spans="1:8" ht="12.6" customHeight="1" x14ac:dyDescent="0.25">
      <c r="B95" s="257"/>
      <c r="C95" s="257"/>
      <c r="D95" s="257"/>
      <c r="E95" s="257"/>
      <c r="F95" s="257"/>
      <c r="G95" s="257"/>
      <c r="H95" s="257"/>
    </row>
    <row r="96" spans="1:8" ht="12.6" customHeight="1" x14ac:dyDescent="0.25">
      <c r="B96" s="257"/>
      <c r="C96" s="257"/>
      <c r="D96" s="257"/>
      <c r="E96" s="257"/>
      <c r="F96" s="257"/>
      <c r="G96" s="257"/>
      <c r="H96" s="257"/>
    </row>
    <row r="97" spans="2:8" ht="12.6" customHeight="1" x14ac:dyDescent="0.25">
      <c r="B97" s="257"/>
      <c r="C97" s="257"/>
      <c r="D97" s="257"/>
      <c r="E97" s="257"/>
      <c r="F97" s="257"/>
      <c r="G97" s="257"/>
      <c r="H97" s="257"/>
    </row>
    <row r="98" spans="2:8" ht="12.6" customHeight="1" x14ac:dyDescent="0.25">
      <c r="B98" s="258"/>
      <c r="C98" s="258"/>
      <c r="D98" s="258"/>
      <c r="E98" s="258"/>
      <c r="F98" s="258"/>
      <c r="G98" s="258"/>
      <c r="H98" s="258"/>
    </row>
    <row r="99" spans="2:8" ht="12.6" customHeight="1" x14ac:dyDescent="0.25">
      <c r="B99" s="258"/>
      <c r="C99" s="258"/>
      <c r="D99" s="258"/>
      <c r="E99" s="258"/>
      <c r="F99" s="258"/>
      <c r="G99" s="258"/>
      <c r="H99" s="258"/>
    </row>
    <row r="100" spans="2:8" ht="12.6" customHeight="1" x14ac:dyDescent="0.25">
      <c r="B100" s="258"/>
      <c r="C100" s="258"/>
      <c r="D100" s="258"/>
      <c r="E100" s="258"/>
      <c r="F100" s="258"/>
      <c r="G100" s="258"/>
      <c r="H100" s="258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showGridLines="0" workbookViewId="0">
      <selection activeCell="K4" sqref="K4:Q4"/>
    </sheetView>
  </sheetViews>
  <sheetFormatPr defaultColWidth="9.5703125" defaultRowHeight="12.6" customHeight="1" x14ac:dyDescent="0.2"/>
  <cols>
    <col min="1" max="1" width="44.7109375" style="1" customWidth="1"/>
    <col min="2" max="7" width="13.28515625" style="1" customWidth="1"/>
    <col min="8" max="8" width="11.28515625" style="1" customWidth="1"/>
    <col min="9" max="9" width="9.5703125" style="1"/>
    <col min="10" max="10" width="12.85546875" style="1" bestFit="1" customWidth="1"/>
    <col min="11" max="16384" width="9.5703125" style="1"/>
  </cols>
  <sheetData>
    <row r="1" spans="1:16" ht="16.5" customHeight="1" x14ac:dyDescent="0.3">
      <c r="A1" s="4" t="s">
        <v>91</v>
      </c>
      <c r="B1" s="259"/>
      <c r="C1" s="259"/>
    </row>
    <row r="2" spans="1:16" ht="17.25" customHeight="1" thickBot="1" x14ac:dyDescent="0.35">
      <c r="A2" s="260"/>
      <c r="B2" s="259"/>
      <c r="C2" s="259"/>
    </row>
    <row r="3" spans="1:16" ht="13.5" customHeight="1" thickBot="1" x14ac:dyDescent="0.25">
      <c r="A3" s="9" t="s">
        <v>4</v>
      </c>
      <c r="B3" s="261" t="s">
        <v>5</v>
      </c>
      <c r="C3" s="11" t="s">
        <v>6</v>
      </c>
      <c r="D3" s="12" t="s">
        <v>7</v>
      </c>
      <c r="E3" s="14"/>
      <c r="F3" s="14"/>
      <c r="G3" s="14"/>
      <c r="H3" s="13"/>
    </row>
    <row r="4" spans="1:16" ht="14.25" customHeight="1" thickBot="1" x14ac:dyDescent="0.25">
      <c r="A4" s="262"/>
      <c r="B4" s="263">
        <v>2022</v>
      </c>
      <c r="C4" s="264">
        <v>2023</v>
      </c>
      <c r="D4" s="265">
        <v>2024</v>
      </c>
      <c r="E4" s="266">
        <v>2025</v>
      </c>
      <c r="F4" s="266">
        <v>2026</v>
      </c>
      <c r="G4" s="267">
        <v>2027</v>
      </c>
      <c r="H4" s="268">
        <v>2028</v>
      </c>
    </row>
    <row r="5" spans="1:16" ht="13.5" customHeight="1" x14ac:dyDescent="0.2">
      <c r="A5" s="25" t="s">
        <v>8</v>
      </c>
      <c r="B5" s="269">
        <f t="shared" ref="B5:H5" si="0">B6+B12+B13</f>
        <v>21255.794040000001</v>
      </c>
      <c r="C5" s="84">
        <f t="shared" si="0"/>
        <v>39336</v>
      </c>
      <c r="D5" s="83">
        <f t="shared" si="0"/>
        <v>30740</v>
      </c>
      <c r="E5" s="86">
        <f t="shared" si="0"/>
        <v>30740</v>
      </c>
      <c r="F5" s="86">
        <f t="shared" si="0"/>
        <v>30740</v>
      </c>
      <c r="G5" s="87">
        <f t="shared" si="0"/>
        <v>30740</v>
      </c>
      <c r="H5" s="88">
        <f t="shared" si="0"/>
        <v>30740</v>
      </c>
      <c r="I5" s="230"/>
      <c r="J5" s="33"/>
      <c r="K5" s="33"/>
      <c r="L5" s="33"/>
      <c r="M5" s="33"/>
      <c r="N5" s="33"/>
      <c r="O5" s="33"/>
      <c r="P5" s="33"/>
    </row>
    <row r="6" spans="1:16" ht="13.5" customHeight="1" x14ac:dyDescent="0.2">
      <c r="A6" s="34" t="s">
        <v>10</v>
      </c>
      <c r="B6" s="231">
        <f t="shared" ref="B6:H6" si="1">B7+B8</f>
        <v>7035.7428900000004</v>
      </c>
      <c r="C6" s="36">
        <f t="shared" si="1"/>
        <v>10027</v>
      </c>
      <c r="D6" s="35">
        <f t="shared" si="1"/>
        <v>8900</v>
      </c>
      <c r="E6" s="38">
        <f t="shared" si="1"/>
        <v>8900</v>
      </c>
      <c r="F6" s="38">
        <f t="shared" si="1"/>
        <v>8900</v>
      </c>
      <c r="G6" s="39">
        <f t="shared" si="1"/>
        <v>8900</v>
      </c>
      <c r="H6" s="40">
        <f t="shared" si="1"/>
        <v>8900</v>
      </c>
      <c r="I6" s="230"/>
      <c r="J6" s="33"/>
      <c r="K6" s="33"/>
      <c r="L6" s="33"/>
      <c r="M6" s="33"/>
      <c r="N6" s="33"/>
      <c r="O6" s="33"/>
      <c r="P6" s="33"/>
    </row>
    <row r="7" spans="1:16" ht="13.5" customHeight="1" x14ac:dyDescent="0.2">
      <c r="A7" s="41" t="s">
        <v>11</v>
      </c>
      <c r="B7" s="231">
        <v>3074.8718500000004</v>
      </c>
      <c r="C7" s="36">
        <v>5329</v>
      </c>
      <c r="D7" s="35">
        <v>4202</v>
      </c>
      <c r="E7" s="38">
        <v>4202</v>
      </c>
      <c r="F7" s="38">
        <v>4202</v>
      </c>
      <c r="G7" s="39">
        <v>4202</v>
      </c>
      <c r="H7" s="40">
        <v>4202</v>
      </c>
      <c r="I7" s="230"/>
      <c r="J7" s="33"/>
      <c r="K7" s="33"/>
      <c r="L7" s="33"/>
      <c r="M7" s="33"/>
      <c r="N7" s="33"/>
      <c r="O7" s="33"/>
      <c r="P7" s="33"/>
    </row>
    <row r="8" spans="1:16" ht="13.5" customHeight="1" x14ac:dyDescent="0.2">
      <c r="A8" s="41" t="s">
        <v>12</v>
      </c>
      <c r="B8" s="231">
        <v>3960.87104</v>
      </c>
      <c r="C8" s="36">
        <v>4698</v>
      </c>
      <c r="D8" s="35">
        <v>4698</v>
      </c>
      <c r="E8" s="38">
        <v>4698</v>
      </c>
      <c r="F8" s="38">
        <v>4698</v>
      </c>
      <c r="G8" s="39">
        <v>4698</v>
      </c>
      <c r="H8" s="40">
        <v>4698</v>
      </c>
      <c r="I8" s="230"/>
      <c r="J8" s="33"/>
      <c r="K8" s="33"/>
      <c r="L8" s="33"/>
      <c r="M8" s="33"/>
      <c r="N8" s="33"/>
      <c r="O8" s="33"/>
      <c r="P8" s="33"/>
    </row>
    <row r="9" spans="1:16" ht="13.5" customHeight="1" x14ac:dyDescent="0.2">
      <c r="A9" s="48" t="s">
        <v>13</v>
      </c>
      <c r="B9" s="231">
        <v>-9.6431099999999788</v>
      </c>
      <c r="C9" s="36">
        <v>-19</v>
      </c>
      <c r="D9" s="35">
        <v>-53</v>
      </c>
      <c r="E9" s="38">
        <v>150</v>
      </c>
      <c r="F9" s="38">
        <v>-73</v>
      </c>
      <c r="G9" s="39">
        <v>-6</v>
      </c>
      <c r="H9" s="40">
        <v>3</v>
      </c>
      <c r="I9" s="230"/>
      <c r="J9" s="33"/>
      <c r="K9" s="33"/>
      <c r="L9" s="33"/>
      <c r="M9" s="33"/>
      <c r="N9" s="33"/>
      <c r="O9" s="33"/>
      <c r="P9" s="33"/>
    </row>
    <row r="10" spans="1:16" ht="13.5" customHeight="1" x14ac:dyDescent="0.2">
      <c r="A10" s="48" t="s">
        <v>14</v>
      </c>
      <c r="B10" s="231">
        <v>4931.7700000000004</v>
      </c>
      <c r="C10" s="36">
        <v>7016</v>
      </c>
      <c r="D10" s="35">
        <v>6293</v>
      </c>
      <c r="E10" s="38">
        <v>6128</v>
      </c>
      <c r="F10" s="38">
        <v>6269</v>
      </c>
      <c r="G10" s="39">
        <v>6234</v>
      </c>
      <c r="H10" s="40">
        <v>6228</v>
      </c>
      <c r="I10" s="230"/>
      <c r="J10" s="33"/>
      <c r="K10" s="33"/>
      <c r="L10" s="33"/>
      <c r="M10" s="33"/>
      <c r="N10" s="33"/>
      <c r="O10" s="33"/>
      <c r="P10" s="33"/>
    </row>
    <row r="11" spans="1:16" ht="13.5" customHeight="1" x14ac:dyDescent="0.2">
      <c r="A11" s="48" t="s">
        <v>15</v>
      </c>
      <c r="B11" s="231">
        <v>2113.616</v>
      </c>
      <c r="C11" s="36">
        <v>3007</v>
      </c>
      <c r="D11" s="35">
        <v>2697</v>
      </c>
      <c r="E11" s="38">
        <v>2626</v>
      </c>
      <c r="F11" s="38">
        <v>2687</v>
      </c>
      <c r="G11" s="39">
        <v>2672</v>
      </c>
      <c r="H11" s="40">
        <v>2669</v>
      </c>
      <c r="I11" s="230"/>
      <c r="J11" s="33"/>
      <c r="K11" s="33"/>
      <c r="L11" s="33"/>
      <c r="M11" s="33"/>
      <c r="N11" s="33"/>
      <c r="O11" s="33"/>
      <c r="P11" s="33"/>
    </row>
    <row r="12" spans="1:16" ht="13.5" customHeight="1" x14ac:dyDescent="0.2">
      <c r="A12" s="34" t="s">
        <v>17</v>
      </c>
      <c r="B12" s="231">
        <v>13873.390670000001</v>
      </c>
      <c r="C12" s="36">
        <v>29094</v>
      </c>
      <c r="D12" s="35">
        <v>21625</v>
      </c>
      <c r="E12" s="38">
        <v>21625</v>
      </c>
      <c r="F12" s="38">
        <v>21625</v>
      </c>
      <c r="G12" s="39">
        <v>21625</v>
      </c>
      <c r="H12" s="40">
        <v>21625</v>
      </c>
      <c r="I12" s="230"/>
      <c r="J12" s="33"/>
      <c r="K12" s="33"/>
      <c r="L12" s="33"/>
      <c r="M12" s="33"/>
      <c r="N12" s="33"/>
      <c r="O12" s="33"/>
      <c r="P12" s="33"/>
    </row>
    <row r="13" spans="1:16" ht="13.5" customHeight="1" x14ac:dyDescent="0.2">
      <c r="A13" s="34" t="s">
        <v>18</v>
      </c>
      <c r="B13" s="231">
        <v>346.66048000000001</v>
      </c>
      <c r="C13" s="36">
        <v>215</v>
      </c>
      <c r="D13" s="35">
        <v>215</v>
      </c>
      <c r="E13" s="38">
        <v>215</v>
      </c>
      <c r="F13" s="38">
        <v>215</v>
      </c>
      <c r="G13" s="39">
        <v>215</v>
      </c>
      <c r="H13" s="40">
        <v>215</v>
      </c>
      <c r="I13" s="230"/>
      <c r="J13" s="33"/>
      <c r="K13" s="33"/>
      <c r="L13" s="33"/>
      <c r="M13" s="33"/>
      <c r="N13" s="33"/>
      <c r="O13" s="33"/>
      <c r="P13" s="33"/>
    </row>
    <row r="14" spans="1:16" ht="13.5" customHeight="1" x14ac:dyDescent="0.2">
      <c r="A14" s="55" t="s">
        <v>19</v>
      </c>
      <c r="B14" s="239">
        <f t="shared" ref="B14:H14" si="2">B15+B16</f>
        <v>14602.908830000499</v>
      </c>
      <c r="C14" s="57">
        <f t="shared" si="2"/>
        <v>15873</v>
      </c>
      <c r="D14" s="56">
        <f t="shared" si="2"/>
        <v>15873</v>
      </c>
      <c r="E14" s="59">
        <f t="shared" si="2"/>
        <v>15873</v>
      </c>
      <c r="F14" s="59">
        <f t="shared" si="2"/>
        <v>15873</v>
      </c>
      <c r="G14" s="60">
        <f t="shared" si="2"/>
        <v>15873</v>
      </c>
      <c r="H14" s="61">
        <f t="shared" si="2"/>
        <v>15873</v>
      </c>
      <c r="I14" s="230"/>
      <c r="J14" s="33"/>
      <c r="K14" s="33"/>
      <c r="L14" s="33"/>
      <c r="M14" s="33"/>
      <c r="N14" s="33"/>
      <c r="O14" s="33"/>
      <c r="P14" s="33"/>
    </row>
    <row r="15" spans="1:16" ht="13.5" customHeight="1" x14ac:dyDescent="0.2">
      <c r="A15" s="34" t="s">
        <v>20</v>
      </c>
      <c r="B15" s="231">
        <v>14602.699520000499</v>
      </c>
      <c r="C15" s="36">
        <v>15873</v>
      </c>
      <c r="D15" s="35">
        <v>15873</v>
      </c>
      <c r="E15" s="38">
        <v>15873</v>
      </c>
      <c r="F15" s="38">
        <v>15873</v>
      </c>
      <c r="G15" s="39">
        <v>15873</v>
      </c>
      <c r="H15" s="40">
        <v>15873</v>
      </c>
      <c r="I15" s="230"/>
      <c r="J15" s="33"/>
      <c r="K15" s="33"/>
      <c r="L15" s="33"/>
      <c r="M15" s="33"/>
      <c r="N15" s="33"/>
      <c r="O15" s="33"/>
      <c r="P15" s="33"/>
    </row>
    <row r="16" spans="1:16" ht="13.5" customHeight="1" x14ac:dyDescent="0.2">
      <c r="A16" s="34" t="s">
        <v>21</v>
      </c>
      <c r="B16" s="231">
        <f t="shared" ref="B16:H16" si="3">SUM(B17:B24)</f>
        <v>0.20931</v>
      </c>
      <c r="C16" s="36">
        <f t="shared" si="3"/>
        <v>0</v>
      </c>
      <c r="D16" s="35">
        <f t="shared" si="3"/>
        <v>0</v>
      </c>
      <c r="E16" s="38">
        <f t="shared" si="3"/>
        <v>0</v>
      </c>
      <c r="F16" s="38">
        <f t="shared" si="3"/>
        <v>0</v>
      </c>
      <c r="G16" s="39">
        <f t="shared" si="3"/>
        <v>0</v>
      </c>
      <c r="H16" s="40">
        <f t="shared" si="3"/>
        <v>0</v>
      </c>
      <c r="I16" s="230"/>
      <c r="J16" s="33"/>
      <c r="K16" s="33"/>
      <c r="L16" s="33"/>
      <c r="M16" s="33"/>
      <c r="N16" s="33"/>
      <c r="O16" s="33"/>
      <c r="P16" s="33"/>
    </row>
    <row r="17" spans="1:16" ht="13.5" customHeight="1" x14ac:dyDescent="0.2">
      <c r="A17" s="41" t="s">
        <v>22</v>
      </c>
      <c r="B17" s="231">
        <v>0</v>
      </c>
      <c r="C17" s="36">
        <v>0</v>
      </c>
      <c r="D17" s="35">
        <v>0</v>
      </c>
      <c r="E17" s="38">
        <v>0</v>
      </c>
      <c r="F17" s="38">
        <v>0</v>
      </c>
      <c r="G17" s="39">
        <v>0</v>
      </c>
      <c r="H17" s="40">
        <v>0</v>
      </c>
      <c r="I17" s="230"/>
      <c r="J17" s="33"/>
      <c r="K17" s="33"/>
      <c r="L17" s="33"/>
      <c r="M17" s="33"/>
      <c r="N17" s="33"/>
      <c r="O17" s="33"/>
      <c r="P17" s="33"/>
    </row>
    <row r="18" spans="1:16" ht="13.5" customHeight="1" x14ac:dyDescent="0.2">
      <c r="A18" s="41" t="s">
        <v>23</v>
      </c>
      <c r="B18" s="231">
        <v>0.20931</v>
      </c>
      <c r="C18" s="36">
        <v>0</v>
      </c>
      <c r="D18" s="35">
        <v>0</v>
      </c>
      <c r="E18" s="38">
        <v>0</v>
      </c>
      <c r="F18" s="38">
        <v>0</v>
      </c>
      <c r="G18" s="39">
        <v>0</v>
      </c>
      <c r="H18" s="40">
        <v>0</v>
      </c>
      <c r="I18" s="230"/>
      <c r="J18" s="33"/>
      <c r="K18" s="33"/>
      <c r="L18" s="33"/>
      <c r="M18" s="33"/>
      <c r="N18" s="33"/>
      <c r="O18" s="33"/>
      <c r="P18" s="33"/>
    </row>
    <row r="19" spans="1:16" ht="13.5" customHeight="1" x14ac:dyDescent="0.2">
      <c r="A19" s="41" t="s">
        <v>24</v>
      </c>
      <c r="B19" s="231">
        <v>0</v>
      </c>
      <c r="C19" s="36">
        <v>0</v>
      </c>
      <c r="D19" s="35">
        <v>0</v>
      </c>
      <c r="E19" s="38">
        <v>0</v>
      </c>
      <c r="F19" s="38">
        <v>0</v>
      </c>
      <c r="G19" s="39">
        <v>0</v>
      </c>
      <c r="H19" s="40">
        <v>0</v>
      </c>
      <c r="I19" s="230"/>
      <c r="J19" s="33"/>
      <c r="K19" s="33"/>
      <c r="L19" s="33"/>
      <c r="M19" s="33"/>
      <c r="N19" s="33"/>
      <c r="O19" s="33"/>
      <c r="P19" s="33"/>
    </row>
    <row r="20" spans="1:16" ht="13.5" customHeight="1" x14ac:dyDescent="0.2">
      <c r="A20" s="41" t="s">
        <v>25</v>
      </c>
      <c r="B20" s="231">
        <v>0</v>
      </c>
      <c r="C20" s="36">
        <v>0</v>
      </c>
      <c r="D20" s="35">
        <v>0</v>
      </c>
      <c r="E20" s="38">
        <v>0</v>
      </c>
      <c r="F20" s="38">
        <v>0</v>
      </c>
      <c r="G20" s="39">
        <v>0</v>
      </c>
      <c r="H20" s="40">
        <v>0</v>
      </c>
      <c r="I20" s="230"/>
      <c r="J20" s="33"/>
      <c r="K20" s="33"/>
      <c r="L20" s="33"/>
      <c r="M20" s="33"/>
      <c r="N20" s="33"/>
      <c r="O20" s="33"/>
      <c r="P20" s="33"/>
    </row>
    <row r="21" spans="1:16" ht="13.5" customHeight="1" x14ac:dyDescent="0.2">
      <c r="A21" s="41" t="s">
        <v>26</v>
      </c>
      <c r="B21" s="231">
        <v>0</v>
      </c>
      <c r="C21" s="36">
        <v>0</v>
      </c>
      <c r="D21" s="35">
        <v>0</v>
      </c>
      <c r="E21" s="38">
        <v>0</v>
      </c>
      <c r="F21" s="38">
        <v>0</v>
      </c>
      <c r="G21" s="39">
        <v>0</v>
      </c>
      <c r="H21" s="40">
        <v>0</v>
      </c>
      <c r="I21" s="230"/>
      <c r="J21" s="33"/>
      <c r="K21" s="33"/>
      <c r="L21" s="33"/>
      <c r="M21" s="33"/>
      <c r="N21" s="33"/>
      <c r="O21" s="33"/>
      <c r="P21" s="33"/>
    </row>
    <row r="22" spans="1:16" ht="13.5" customHeight="1" x14ac:dyDescent="0.2">
      <c r="A22" s="41" t="s">
        <v>27</v>
      </c>
      <c r="B22" s="231">
        <v>0</v>
      </c>
      <c r="C22" s="36">
        <v>0</v>
      </c>
      <c r="D22" s="35">
        <v>0</v>
      </c>
      <c r="E22" s="38">
        <v>0</v>
      </c>
      <c r="F22" s="38">
        <v>0</v>
      </c>
      <c r="G22" s="39">
        <v>0</v>
      </c>
      <c r="H22" s="40">
        <v>0</v>
      </c>
      <c r="I22" s="230"/>
      <c r="J22" s="33"/>
      <c r="K22" s="33"/>
      <c r="L22" s="33"/>
      <c r="M22" s="33"/>
      <c r="N22" s="33"/>
      <c r="O22" s="33"/>
      <c r="P22" s="33"/>
    </row>
    <row r="23" spans="1:16" ht="13.5" customHeight="1" x14ac:dyDescent="0.2">
      <c r="A23" s="41" t="s">
        <v>28</v>
      </c>
      <c r="B23" s="231">
        <v>0</v>
      </c>
      <c r="C23" s="36">
        <v>0</v>
      </c>
      <c r="D23" s="35">
        <v>0</v>
      </c>
      <c r="E23" s="38">
        <v>0</v>
      </c>
      <c r="F23" s="38">
        <v>0</v>
      </c>
      <c r="G23" s="39">
        <v>0</v>
      </c>
      <c r="H23" s="40">
        <v>0</v>
      </c>
      <c r="I23" s="230"/>
      <c r="J23" s="33"/>
      <c r="K23" s="33"/>
      <c r="L23" s="33"/>
      <c r="M23" s="33"/>
      <c r="N23" s="33"/>
      <c r="O23" s="33"/>
      <c r="P23" s="33"/>
    </row>
    <row r="24" spans="1:16" ht="13.5" customHeight="1" x14ac:dyDescent="0.2">
      <c r="A24" s="41" t="s">
        <v>29</v>
      </c>
      <c r="B24" s="231">
        <v>0</v>
      </c>
      <c r="C24" s="36">
        <v>0</v>
      </c>
      <c r="D24" s="35">
        <v>0</v>
      </c>
      <c r="E24" s="38">
        <v>0</v>
      </c>
      <c r="F24" s="38">
        <v>0</v>
      </c>
      <c r="G24" s="39">
        <v>0</v>
      </c>
      <c r="H24" s="40">
        <v>0</v>
      </c>
      <c r="I24" s="230"/>
      <c r="J24" s="33"/>
      <c r="K24" s="33"/>
      <c r="L24" s="33"/>
      <c r="M24" s="33"/>
      <c r="N24" s="33"/>
      <c r="O24" s="33"/>
      <c r="P24" s="33"/>
    </row>
    <row r="25" spans="1:16" ht="13.5" customHeight="1" x14ac:dyDescent="0.2">
      <c r="A25" s="55" t="s">
        <v>30</v>
      </c>
      <c r="B25" s="239">
        <f t="shared" ref="B25:H25" si="4">SUM(B26:B29)</f>
        <v>0</v>
      </c>
      <c r="C25" s="57">
        <f t="shared" si="4"/>
        <v>0</v>
      </c>
      <c r="D25" s="56">
        <f t="shared" si="4"/>
        <v>0</v>
      </c>
      <c r="E25" s="59">
        <f t="shared" si="4"/>
        <v>0</v>
      </c>
      <c r="F25" s="59">
        <f t="shared" si="4"/>
        <v>0</v>
      </c>
      <c r="G25" s="60">
        <f t="shared" si="4"/>
        <v>0</v>
      </c>
      <c r="H25" s="61">
        <f t="shared" si="4"/>
        <v>0</v>
      </c>
      <c r="I25" s="230"/>
      <c r="J25" s="33"/>
      <c r="K25" s="33"/>
      <c r="L25" s="33"/>
      <c r="M25" s="33"/>
      <c r="N25" s="33"/>
      <c r="O25" s="33"/>
      <c r="P25" s="33"/>
    </row>
    <row r="26" spans="1:16" ht="13.5" customHeight="1" x14ac:dyDescent="0.2">
      <c r="A26" s="34" t="s">
        <v>31</v>
      </c>
      <c r="B26" s="231">
        <v>0</v>
      </c>
      <c r="C26" s="36">
        <v>0</v>
      </c>
      <c r="D26" s="35">
        <v>0</v>
      </c>
      <c r="E26" s="38">
        <v>0</v>
      </c>
      <c r="F26" s="38">
        <v>0</v>
      </c>
      <c r="G26" s="39">
        <v>0</v>
      </c>
      <c r="H26" s="40">
        <v>0</v>
      </c>
      <c r="I26" s="230"/>
      <c r="J26" s="33"/>
      <c r="K26" s="33"/>
      <c r="L26" s="33"/>
      <c r="M26" s="33"/>
      <c r="N26" s="33"/>
      <c r="O26" s="33"/>
      <c r="P26" s="33"/>
    </row>
    <row r="27" spans="1:16" ht="13.5" customHeight="1" x14ac:dyDescent="0.2">
      <c r="A27" s="34" t="s">
        <v>32</v>
      </c>
      <c r="B27" s="231">
        <v>0</v>
      </c>
      <c r="C27" s="36">
        <v>0</v>
      </c>
      <c r="D27" s="35">
        <v>0</v>
      </c>
      <c r="E27" s="38">
        <v>0</v>
      </c>
      <c r="F27" s="38">
        <v>0</v>
      </c>
      <c r="G27" s="39">
        <v>0</v>
      </c>
      <c r="H27" s="40">
        <v>0</v>
      </c>
      <c r="I27" s="230"/>
      <c r="J27" s="33"/>
      <c r="K27" s="33"/>
      <c r="L27" s="33"/>
      <c r="M27" s="33"/>
      <c r="N27" s="33"/>
      <c r="O27" s="33"/>
      <c r="P27" s="33"/>
    </row>
    <row r="28" spans="1:16" ht="13.5" customHeight="1" x14ac:dyDescent="0.2">
      <c r="A28" s="34" t="s">
        <v>33</v>
      </c>
      <c r="B28" s="231">
        <v>0</v>
      </c>
      <c r="C28" s="36">
        <v>0</v>
      </c>
      <c r="D28" s="35">
        <v>0</v>
      </c>
      <c r="E28" s="38">
        <v>0</v>
      </c>
      <c r="F28" s="38">
        <v>0</v>
      </c>
      <c r="G28" s="39">
        <v>0</v>
      </c>
      <c r="H28" s="40">
        <v>0</v>
      </c>
      <c r="I28" s="230"/>
      <c r="J28" s="33"/>
      <c r="K28" s="33"/>
      <c r="L28" s="33"/>
      <c r="M28" s="33"/>
      <c r="N28" s="33"/>
      <c r="O28" s="33"/>
      <c r="P28" s="33"/>
    </row>
    <row r="29" spans="1:16" ht="13.5" customHeight="1" x14ac:dyDescent="0.2">
      <c r="A29" s="34" t="s">
        <v>34</v>
      </c>
      <c r="B29" s="231">
        <v>0</v>
      </c>
      <c r="C29" s="36">
        <v>0</v>
      </c>
      <c r="D29" s="35">
        <v>0</v>
      </c>
      <c r="E29" s="38">
        <v>0</v>
      </c>
      <c r="F29" s="38">
        <v>0</v>
      </c>
      <c r="G29" s="39">
        <v>0</v>
      </c>
      <c r="H29" s="40">
        <v>0</v>
      </c>
      <c r="I29" s="230"/>
      <c r="J29" s="33"/>
      <c r="K29" s="33"/>
      <c r="L29" s="33"/>
      <c r="M29" s="33"/>
      <c r="N29" s="33"/>
      <c r="O29" s="33"/>
      <c r="P29" s="33"/>
    </row>
    <row r="30" spans="1:16" ht="13.5" customHeight="1" x14ac:dyDescent="0.2">
      <c r="A30" s="55" t="s">
        <v>35</v>
      </c>
      <c r="B30" s="239">
        <f t="shared" ref="B30:H30" si="5">SUM(B31:B33)</f>
        <v>0</v>
      </c>
      <c r="C30" s="57">
        <f t="shared" si="5"/>
        <v>0</v>
      </c>
      <c r="D30" s="56">
        <f t="shared" si="5"/>
        <v>0</v>
      </c>
      <c r="E30" s="59">
        <f t="shared" si="5"/>
        <v>0</v>
      </c>
      <c r="F30" s="59">
        <f t="shared" si="5"/>
        <v>0</v>
      </c>
      <c r="G30" s="60">
        <f t="shared" si="5"/>
        <v>0</v>
      </c>
      <c r="H30" s="61">
        <f t="shared" si="5"/>
        <v>0</v>
      </c>
      <c r="I30" s="230"/>
      <c r="J30" s="33"/>
      <c r="K30" s="33"/>
      <c r="L30" s="33"/>
      <c r="M30" s="33"/>
      <c r="N30" s="33"/>
      <c r="O30" s="33"/>
      <c r="P30" s="33"/>
    </row>
    <row r="31" spans="1:16" ht="13.5" customHeight="1" x14ac:dyDescent="0.2">
      <c r="A31" s="34" t="s">
        <v>36</v>
      </c>
      <c r="B31" s="231">
        <v>0</v>
      </c>
      <c r="C31" s="36">
        <v>0</v>
      </c>
      <c r="D31" s="35">
        <v>0</v>
      </c>
      <c r="E31" s="38">
        <v>0</v>
      </c>
      <c r="F31" s="38">
        <v>0</v>
      </c>
      <c r="G31" s="39">
        <v>0</v>
      </c>
      <c r="H31" s="40">
        <v>0</v>
      </c>
      <c r="I31" s="230"/>
      <c r="J31" s="33"/>
      <c r="K31" s="33"/>
      <c r="L31" s="33"/>
      <c r="M31" s="33"/>
      <c r="N31" s="33"/>
      <c r="O31" s="33"/>
      <c r="P31" s="33"/>
    </row>
    <row r="32" spans="1:16" ht="13.5" customHeight="1" x14ac:dyDescent="0.2">
      <c r="A32" s="34" t="s">
        <v>37</v>
      </c>
      <c r="B32" s="231">
        <v>0</v>
      </c>
      <c r="C32" s="36">
        <v>0</v>
      </c>
      <c r="D32" s="35">
        <v>0</v>
      </c>
      <c r="E32" s="38">
        <v>0</v>
      </c>
      <c r="F32" s="38">
        <v>0</v>
      </c>
      <c r="G32" s="39">
        <v>0</v>
      </c>
      <c r="H32" s="40">
        <v>0</v>
      </c>
      <c r="I32" s="230"/>
      <c r="J32" s="33"/>
      <c r="K32" s="33"/>
      <c r="L32" s="33"/>
      <c r="M32" s="33"/>
      <c r="N32" s="33"/>
      <c r="O32" s="33"/>
      <c r="P32" s="33"/>
    </row>
    <row r="33" spans="1:16" ht="13.5" customHeight="1" x14ac:dyDescent="0.2">
      <c r="A33" s="34" t="s">
        <v>38</v>
      </c>
      <c r="B33" s="231">
        <v>0</v>
      </c>
      <c r="C33" s="36">
        <v>0</v>
      </c>
      <c r="D33" s="35">
        <v>0</v>
      </c>
      <c r="E33" s="38">
        <v>0</v>
      </c>
      <c r="F33" s="38">
        <v>0</v>
      </c>
      <c r="G33" s="39">
        <v>0</v>
      </c>
      <c r="H33" s="40">
        <v>0</v>
      </c>
      <c r="I33" s="230"/>
      <c r="J33" s="33"/>
      <c r="K33" s="33"/>
      <c r="L33" s="33"/>
      <c r="M33" s="33"/>
      <c r="N33" s="33"/>
      <c r="O33" s="33"/>
      <c r="P33" s="33"/>
    </row>
    <row r="34" spans="1:16" ht="13.5" customHeight="1" x14ac:dyDescent="0.2">
      <c r="A34" s="55" t="s">
        <v>40</v>
      </c>
      <c r="B34" s="239">
        <f t="shared" ref="B34:H34" si="6">SUM(B35:B38,B41:B43)</f>
        <v>2012.9909299999999</v>
      </c>
      <c r="C34" s="57">
        <f t="shared" si="6"/>
        <v>2740</v>
      </c>
      <c r="D34" s="56">
        <f t="shared" si="6"/>
        <v>2710.1794500000001</v>
      </c>
      <c r="E34" s="59">
        <f t="shared" si="6"/>
        <v>2710.1794500000001</v>
      </c>
      <c r="F34" s="59">
        <f t="shared" si="6"/>
        <v>2710.1794500000001</v>
      </c>
      <c r="G34" s="60">
        <f t="shared" si="6"/>
        <v>2710.1794500000001</v>
      </c>
      <c r="H34" s="61">
        <f t="shared" si="6"/>
        <v>2710.1794500000001</v>
      </c>
      <c r="I34" s="230"/>
      <c r="J34" s="33"/>
      <c r="K34" s="33"/>
      <c r="L34" s="33"/>
      <c r="M34" s="33"/>
      <c r="N34" s="33"/>
      <c r="O34" s="33"/>
      <c r="P34" s="33"/>
    </row>
    <row r="35" spans="1:16" ht="13.5" customHeight="1" x14ac:dyDescent="0.2">
      <c r="A35" s="34" t="s">
        <v>41</v>
      </c>
      <c r="B35" s="231">
        <v>0</v>
      </c>
      <c r="C35" s="36">
        <v>0</v>
      </c>
      <c r="D35" s="35">
        <v>0</v>
      </c>
      <c r="E35" s="38">
        <v>0</v>
      </c>
      <c r="F35" s="38">
        <v>0</v>
      </c>
      <c r="G35" s="39">
        <v>0</v>
      </c>
      <c r="H35" s="40">
        <v>0</v>
      </c>
      <c r="I35" s="230"/>
      <c r="J35" s="33"/>
      <c r="K35" s="33"/>
      <c r="L35" s="33"/>
      <c r="M35" s="33"/>
      <c r="N35" s="33"/>
      <c r="O35" s="33"/>
      <c r="P35" s="33"/>
    </row>
    <row r="36" spans="1:16" ht="13.5" customHeight="1" x14ac:dyDescent="0.2">
      <c r="A36" s="34" t="s">
        <v>42</v>
      </c>
      <c r="B36" s="231">
        <v>1985</v>
      </c>
      <c r="C36" s="36">
        <v>2710</v>
      </c>
      <c r="D36" s="35">
        <v>2710.1794500000001</v>
      </c>
      <c r="E36" s="38">
        <v>2710.1794500000001</v>
      </c>
      <c r="F36" s="38">
        <v>2710.1794500000001</v>
      </c>
      <c r="G36" s="39">
        <v>2710.1794500000001</v>
      </c>
      <c r="H36" s="40">
        <v>2710.1794500000001</v>
      </c>
      <c r="I36" s="230"/>
      <c r="J36" s="33"/>
      <c r="K36" s="33"/>
      <c r="L36" s="33"/>
      <c r="M36" s="33"/>
      <c r="N36" s="33"/>
      <c r="O36" s="33"/>
      <c r="P36" s="33"/>
    </row>
    <row r="37" spans="1:16" ht="13.5" customHeight="1" x14ac:dyDescent="0.2">
      <c r="A37" s="34" t="s">
        <v>47</v>
      </c>
      <c r="B37" s="231">
        <v>0</v>
      </c>
      <c r="C37" s="36">
        <v>0</v>
      </c>
      <c r="D37" s="35">
        <v>0</v>
      </c>
      <c r="E37" s="38">
        <v>0</v>
      </c>
      <c r="F37" s="38">
        <v>0</v>
      </c>
      <c r="G37" s="39">
        <v>0</v>
      </c>
      <c r="H37" s="40">
        <v>0</v>
      </c>
      <c r="I37" s="230"/>
      <c r="J37" s="33"/>
      <c r="K37" s="33"/>
      <c r="L37" s="33"/>
      <c r="M37" s="33"/>
      <c r="N37" s="33"/>
      <c r="O37" s="33"/>
      <c r="P37" s="33"/>
    </row>
    <row r="38" spans="1:16" ht="13.5" customHeight="1" x14ac:dyDescent="0.2">
      <c r="A38" s="34" t="s">
        <v>48</v>
      </c>
      <c r="B38" s="231">
        <v>0</v>
      </c>
      <c r="C38" s="36">
        <v>0</v>
      </c>
      <c r="D38" s="35">
        <v>0</v>
      </c>
      <c r="E38" s="38">
        <v>0</v>
      </c>
      <c r="F38" s="38">
        <v>0</v>
      </c>
      <c r="G38" s="39">
        <v>0</v>
      </c>
      <c r="H38" s="40">
        <v>0</v>
      </c>
      <c r="I38" s="230"/>
      <c r="J38" s="33"/>
      <c r="K38" s="33"/>
      <c r="L38" s="33"/>
      <c r="M38" s="33"/>
      <c r="N38" s="33"/>
      <c r="O38" s="33"/>
      <c r="P38" s="33"/>
    </row>
    <row r="39" spans="1:16" ht="13.5" customHeight="1" x14ac:dyDescent="0.2">
      <c r="A39" s="48" t="s">
        <v>13</v>
      </c>
      <c r="B39" s="231">
        <v>0</v>
      </c>
      <c r="C39" s="36">
        <v>0</v>
      </c>
      <c r="D39" s="35">
        <v>0</v>
      </c>
      <c r="E39" s="38">
        <v>0</v>
      </c>
      <c r="F39" s="38">
        <v>0</v>
      </c>
      <c r="G39" s="39">
        <v>0</v>
      </c>
      <c r="H39" s="40">
        <v>0</v>
      </c>
      <c r="I39" s="230"/>
      <c r="J39" s="33"/>
      <c r="K39" s="33"/>
      <c r="L39" s="33"/>
      <c r="M39" s="33"/>
      <c r="N39" s="33"/>
      <c r="O39" s="33"/>
      <c r="P39" s="33"/>
    </row>
    <row r="40" spans="1:16" ht="13.5" customHeight="1" x14ac:dyDescent="0.2">
      <c r="A40" s="48" t="s">
        <v>14</v>
      </c>
      <c r="B40" s="231">
        <v>0</v>
      </c>
      <c r="C40" s="36">
        <v>0</v>
      </c>
      <c r="D40" s="35">
        <v>0</v>
      </c>
      <c r="E40" s="38">
        <v>0</v>
      </c>
      <c r="F40" s="38">
        <v>0</v>
      </c>
      <c r="G40" s="39">
        <v>0</v>
      </c>
      <c r="H40" s="40">
        <v>0</v>
      </c>
      <c r="I40" s="230"/>
      <c r="J40" s="33"/>
      <c r="K40" s="33"/>
      <c r="L40" s="33"/>
      <c r="M40" s="33"/>
      <c r="N40" s="33"/>
      <c r="O40" s="33"/>
      <c r="P40" s="33"/>
    </row>
    <row r="41" spans="1:16" ht="13.5" customHeight="1" x14ac:dyDescent="0.2">
      <c r="A41" s="34" t="s">
        <v>49</v>
      </c>
      <c r="B41" s="231">
        <v>0</v>
      </c>
      <c r="C41" s="36">
        <v>0</v>
      </c>
      <c r="D41" s="35">
        <v>0</v>
      </c>
      <c r="E41" s="38">
        <v>0</v>
      </c>
      <c r="F41" s="38">
        <v>0</v>
      </c>
      <c r="G41" s="39">
        <v>0</v>
      </c>
      <c r="H41" s="40">
        <v>0</v>
      </c>
      <c r="I41" s="230"/>
      <c r="J41" s="33"/>
      <c r="K41" s="33"/>
      <c r="L41" s="33"/>
      <c r="M41" s="33"/>
      <c r="N41" s="33"/>
      <c r="O41" s="33"/>
      <c r="P41" s="33"/>
    </row>
    <row r="42" spans="1:16" ht="13.5" customHeight="1" x14ac:dyDescent="0.2">
      <c r="A42" s="34" t="s">
        <v>51</v>
      </c>
      <c r="B42" s="231">
        <v>18.880710000000001</v>
      </c>
      <c r="C42" s="36">
        <v>30</v>
      </c>
      <c r="D42" s="35">
        <v>0</v>
      </c>
      <c r="E42" s="38">
        <v>0</v>
      </c>
      <c r="F42" s="38">
        <v>0</v>
      </c>
      <c r="G42" s="39">
        <v>0</v>
      </c>
      <c r="H42" s="40">
        <v>0</v>
      </c>
      <c r="I42" s="230"/>
      <c r="J42" s="33"/>
      <c r="K42" s="33"/>
      <c r="L42" s="33"/>
      <c r="M42" s="33"/>
      <c r="N42" s="33"/>
      <c r="O42" s="33"/>
      <c r="P42" s="33"/>
    </row>
    <row r="43" spans="1:16" ht="13.5" customHeight="1" x14ac:dyDescent="0.2">
      <c r="A43" s="34" t="s">
        <v>92</v>
      </c>
      <c r="B43" s="231">
        <v>9.11022</v>
      </c>
      <c r="C43" s="36">
        <v>0</v>
      </c>
      <c r="D43" s="35">
        <v>0</v>
      </c>
      <c r="E43" s="38">
        <v>0</v>
      </c>
      <c r="F43" s="38">
        <v>0</v>
      </c>
      <c r="G43" s="39">
        <v>0</v>
      </c>
      <c r="H43" s="40">
        <v>0</v>
      </c>
      <c r="I43" s="230"/>
      <c r="J43" s="33"/>
      <c r="K43" s="33"/>
      <c r="L43" s="33"/>
      <c r="M43" s="33"/>
      <c r="N43" s="33"/>
      <c r="O43" s="33"/>
      <c r="P43" s="33"/>
    </row>
    <row r="44" spans="1:16" ht="13.5" customHeight="1" x14ac:dyDescent="0.2">
      <c r="A44" s="48" t="s">
        <v>13</v>
      </c>
      <c r="B44" s="240">
        <v>9.11022</v>
      </c>
      <c r="C44" s="242">
        <v>0</v>
      </c>
      <c r="D44" s="52">
        <v>0</v>
      </c>
      <c r="E44" s="54">
        <v>0</v>
      </c>
      <c r="F44" s="54">
        <v>0</v>
      </c>
      <c r="G44" s="70">
        <v>0</v>
      </c>
      <c r="H44" s="71">
        <v>0</v>
      </c>
      <c r="I44" s="230"/>
      <c r="J44" s="33"/>
      <c r="K44" s="33"/>
      <c r="L44" s="33"/>
      <c r="M44" s="33"/>
      <c r="N44" s="33"/>
      <c r="O44" s="33"/>
      <c r="P44" s="33"/>
    </row>
    <row r="45" spans="1:16" ht="13.5" customHeight="1" x14ac:dyDescent="0.2">
      <c r="A45" s="48" t="s">
        <v>14</v>
      </c>
      <c r="B45" s="240">
        <v>0</v>
      </c>
      <c r="C45" s="242">
        <v>0</v>
      </c>
      <c r="D45" s="52">
        <v>0</v>
      </c>
      <c r="E45" s="54">
        <v>0</v>
      </c>
      <c r="F45" s="54">
        <v>0</v>
      </c>
      <c r="G45" s="70">
        <v>0</v>
      </c>
      <c r="H45" s="71">
        <v>0</v>
      </c>
      <c r="I45" s="230"/>
      <c r="J45" s="33"/>
      <c r="K45" s="33"/>
      <c r="L45" s="33"/>
      <c r="M45" s="33"/>
      <c r="N45" s="33"/>
      <c r="O45" s="33"/>
      <c r="P45" s="33"/>
    </row>
    <row r="46" spans="1:16" ht="13.5" customHeight="1" x14ac:dyDescent="0.2">
      <c r="A46" s="270" t="s">
        <v>93</v>
      </c>
      <c r="B46" s="245">
        <f t="shared" ref="B46:H46" si="7">+B47+B48</f>
        <v>2201.63087</v>
      </c>
      <c r="C46" s="271">
        <f t="shared" si="7"/>
        <v>2202</v>
      </c>
      <c r="D46" s="66">
        <f t="shared" si="7"/>
        <v>2202</v>
      </c>
      <c r="E46" s="272">
        <f t="shared" si="7"/>
        <v>2202</v>
      </c>
      <c r="F46" s="272">
        <f t="shared" si="7"/>
        <v>2202</v>
      </c>
      <c r="G46" s="273">
        <f t="shared" si="7"/>
        <v>2202</v>
      </c>
      <c r="H46" s="274">
        <f t="shared" si="7"/>
        <v>2202</v>
      </c>
      <c r="I46" s="230"/>
      <c r="J46" s="33"/>
      <c r="K46" s="33"/>
      <c r="L46" s="33"/>
      <c r="M46" s="33"/>
      <c r="N46" s="33"/>
      <c r="O46" s="33"/>
      <c r="P46" s="33"/>
    </row>
    <row r="47" spans="1:16" ht="13.5" customHeight="1" x14ac:dyDescent="0.2">
      <c r="A47" s="48" t="s">
        <v>13</v>
      </c>
      <c r="B47" s="231">
        <v>1944.98414</v>
      </c>
      <c r="C47" s="36">
        <v>1945</v>
      </c>
      <c r="D47" s="35">
        <v>1945</v>
      </c>
      <c r="E47" s="38">
        <v>1945</v>
      </c>
      <c r="F47" s="38">
        <v>1945</v>
      </c>
      <c r="G47" s="39">
        <v>1945</v>
      </c>
      <c r="H47" s="40">
        <v>1945</v>
      </c>
      <c r="I47" s="230"/>
      <c r="J47" s="33"/>
      <c r="K47" s="33"/>
      <c r="L47" s="33"/>
      <c r="M47" s="33"/>
      <c r="N47" s="33"/>
      <c r="O47" s="33"/>
      <c r="P47" s="33"/>
    </row>
    <row r="48" spans="1:16" ht="14.25" customHeight="1" thickBot="1" x14ac:dyDescent="0.25">
      <c r="A48" s="48" t="s">
        <v>14</v>
      </c>
      <c r="B48" s="275">
        <v>256.64672999999999</v>
      </c>
      <c r="C48" s="78">
        <v>257</v>
      </c>
      <c r="D48" s="77">
        <v>257</v>
      </c>
      <c r="E48" s="80">
        <v>257</v>
      </c>
      <c r="F48" s="80">
        <v>257</v>
      </c>
      <c r="G48" s="81">
        <v>257</v>
      </c>
      <c r="H48" s="82">
        <v>257</v>
      </c>
      <c r="I48" s="230"/>
      <c r="J48" s="33"/>
      <c r="K48" s="33"/>
      <c r="L48" s="33"/>
      <c r="M48" s="33"/>
      <c r="N48" s="33"/>
      <c r="O48" s="33"/>
      <c r="P48" s="33"/>
    </row>
    <row r="49" spans="1:16" ht="14.25" customHeight="1" thickBot="1" x14ac:dyDescent="0.25">
      <c r="A49" s="276" t="s">
        <v>66</v>
      </c>
      <c r="B49" s="101">
        <f t="shared" ref="B49:H49" si="8">B34+B30+B25+B14+B5+B46</f>
        <v>40073.324670000504</v>
      </c>
      <c r="C49" s="277">
        <f t="shared" si="8"/>
        <v>60151</v>
      </c>
      <c r="D49" s="278">
        <f t="shared" si="8"/>
        <v>51525.179449999996</v>
      </c>
      <c r="E49" s="279">
        <f t="shared" si="8"/>
        <v>51525.179449999996</v>
      </c>
      <c r="F49" s="279">
        <f t="shared" si="8"/>
        <v>51525.179449999996</v>
      </c>
      <c r="G49" s="280">
        <f t="shared" si="8"/>
        <v>51525.179449999996</v>
      </c>
      <c r="H49" s="281">
        <f t="shared" si="8"/>
        <v>51525.179449999996</v>
      </c>
      <c r="I49" s="230"/>
      <c r="J49" s="33"/>
      <c r="K49" s="33"/>
      <c r="L49" s="33"/>
      <c r="M49" s="33"/>
      <c r="N49" s="33"/>
      <c r="O49" s="33"/>
      <c r="P49" s="33"/>
    </row>
    <row r="50" spans="1:16" ht="13.5" customHeight="1" x14ac:dyDescent="0.2">
      <c r="A50" s="282" t="s">
        <v>67</v>
      </c>
      <c r="B50" s="244">
        <f t="shared" ref="B50:H50" si="9">B9+B12+B13+B15+B16+B25+B39+B42+B44+B47+B35+B36</f>
        <v>32771.291940000498</v>
      </c>
      <c r="C50" s="283">
        <f t="shared" si="9"/>
        <v>49848</v>
      </c>
      <c r="D50" s="108">
        <f t="shared" si="9"/>
        <v>42315.179450000003</v>
      </c>
      <c r="E50" s="111">
        <f t="shared" si="9"/>
        <v>42518.179450000003</v>
      </c>
      <c r="F50" s="111">
        <f t="shared" si="9"/>
        <v>42295.179450000003</v>
      </c>
      <c r="G50" s="112">
        <f t="shared" si="9"/>
        <v>42362.179450000003</v>
      </c>
      <c r="H50" s="113">
        <f t="shared" si="9"/>
        <v>42371.179450000003</v>
      </c>
      <c r="I50" s="230"/>
      <c r="J50" s="33"/>
      <c r="K50" s="33"/>
      <c r="L50" s="33"/>
      <c r="M50" s="33"/>
      <c r="N50" s="33"/>
      <c r="O50" s="33"/>
      <c r="P50" s="33"/>
    </row>
    <row r="51" spans="1:16" ht="13.5" customHeight="1" x14ac:dyDescent="0.2">
      <c r="A51" s="69" t="s">
        <v>69</v>
      </c>
      <c r="B51" s="244">
        <v>0</v>
      </c>
      <c r="C51" s="36">
        <v>0</v>
      </c>
      <c r="D51" s="35">
        <v>0</v>
      </c>
      <c r="E51" s="38">
        <v>0</v>
      </c>
      <c r="F51" s="38">
        <v>0</v>
      </c>
      <c r="G51" s="39">
        <v>0</v>
      </c>
      <c r="H51" s="40">
        <v>0</v>
      </c>
      <c r="I51" s="230"/>
      <c r="J51" s="33"/>
      <c r="K51" s="33"/>
      <c r="L51" s="33"/>
      <c r="M51" s="33"/>
      <c r="N51" s="33"/>
      <c r="O51" s="33"/>
      <c r="P51" s="33"/>
    </row>
    <row r="52" spans="1:16" ht="13.5" customHeight="1" x14ac:dyDescent="0.2">
      <c r="A52" s="69" t="s">
        <v>70</v>
      </c>
      <c r="B52" s="231">
        <f t="shared" ref="B52:H52" si="10">B10+B31+B32+B40+B45+B48</f>
        <v>5188.4167300000008</v>
      </c>
      <c r="C52" s="36">
        <f t="shared" si="10"/>
        <v>7273</v>
      </c>
      <c r="D52" s="35">
        <f t="shared" si="10"/>
        <v>6550</v>
      </c>
      <c r="E52" s="38">
        <f t="shared" si="10"/>
        <v>6385</v>
      </c>
      <c r="F52" s="38">
        <f t="shared" si="10"/>
        <v>6526</v>
      </c>
      <c r="G52" s="39">
        <f t="shared" si="10"/>
        <v>6491</v>
      </c>
      <c r="H52" s="40">
        <f t="shared" si="10"/>
        <v>6485</v>
      </c>
      <c r="I52" s="230"/>
      <c r="J52" s="33"/>
      <c r="K52" s="33"/>
      <c r="L52" s="33"/>
      <c r="M52" s="33"/>
      <c r="N52" s="33"/>
      <c r="O52" s="33"/>
      <c r="P52" s="33"/>
    </row>
    <row r="53" spans="1:16" ht="13.5" customHeight="1" x14ac:dyDescent="0.2">
      <c r="A53" s="69" t="s">
        <v>71</v>
      </c>
      <c r="B53" s="231">
        <f t="shared" ref="B53:H53" si="11">B11+B33</f>
        <v>2113.616</v>
      </c>
      <c r="C53" s="36">
        <f t="shared" si="11"/>
        <v>3007</v>
      </c>
      <c r="D53" s="35">
        <f t="shared" si="11"/>
        <v>2697</v>
      </c>
      <c r="E53" s="38">
        <f t="shared" si="11"/>
        <v>2626</v>
      </c>
      <c r="F53" s="38">
        <f t="shared" si="11"/>
        <v>2687</v>
      </c>
      <c r="G53" s="39">
        <f t="shared" si="11"/>
        <v>2672</v>
      </c>
      <c r="H53" s="40">
        <f t="shared" si="11"/>
        <v>2669</v>
      </c>
      <c r="I53" s="230"/>
      <c r="J53" s="33"/>
      <c r="K53" s="33"/>
      <c r="L53" s="33"/>
      <c r="M53" s="33"/>
      <c r="N53" s="33"/>
      <c r="O53" s="33"/>
      <c r="P53" s="33"/>
    </row>
    <row r="54" spans="1:16" ht="13.5" customHeight="1" x14ac:dyDescent="0.2">
      <c r="A54" s="69" t="s">
        <v>72</v>
      </c>
      <c r="B54" s="231">
        <f t="shared" ref="B54:H54" si="12">B37</f>
        <v>0</v>
      </c>
      <c r="C54" s="36">
        <f t="shared" si="12"/>
        <v>0</v>
      </c>
      <c r="D54" s="35">
        <f t="shared" si="12"/>
        <v>0</v>
      </c>
      <c r="E54" s="38">
        <f t="shared" si="12"/>
        <v>0</v>
      </c>
      <c r="F54" s="38">
        <f t="shared" si="12"/>
        <v>0</v>
      </c>
      <c r="G54" s="39">
        <f t="shared" si="12"/>
        <v>0</v>
      </c>
      <c r="H54" s="40">
        <f t="shared" si="12"/>
        <v>0</v>
      </c>
      <c r="I54" s="230"/>
      <c r="J54" s="33"/>
      <c r="K54" s="33"/>
      <c r="L54" s="33"/>
      <c r="M54" s="33"/>
      <c r="N54" s="33"/>
      <c r="O54" s="33"/>
      <c r="P54" s="33"/>
    </row>
    <row r="55" spans="1:16" ht="14.25" customHeight="1" thickBot="1" x14ac:dyDescent="0.25">
      <c r="A55" s="284" t="s">
        <v>73</v>
      </c>
      <c r="B55" s="275">
        <f t="shared" ref="B55:H55" si="13">B41</f>
        <v>0</v>
      </c>
      <c r="C55" s="78">
        <f t="shared" si="13"/>
        <v>0</v>
      </c>
      <c r="D55" s="77">
        <f t="shared" si="13"/>
        <v>0</v>
      </c>
      <c r="E55" s="80">
        <f t="shared" si="13"/>
        <v>0</v>
      </c>
      <c r="F55" s="80">
        <f t="shared" si="13"/>
        <v>0</v>
      </c>
      <c r="G55" s="81">
        <f t="shared" si="13"/>
        <v>0</v>
      </c>
      <c r="H55" s="82">
        <f t="shared" si="13"/>
        <v>0</v>
      </c>
      <c r="I55" s="230"/>
      <c r="J55" s="33"/>
      <c r="K55" s="33"/>
      <c r="L55" s="33"/>
      <c r="M55" s="33"/>
      <c r="N55" s="33"/>
      <c r="O55" s="33"/>
      <c r="P55" s="33"/>
    </row>
    <row r="56" spans="1:16" ht="17.25" customHeight="1" thickBot="1" x14ac:dyDescent="0.35">
      <c r="A56" s="285"/>
      <c r="B56" s="286"/>
      <c r="C56" s="286"/>
      <c r="D56" s="286"/>
      <c r="E56" s="286"/>
      <c r="F56" s="286"/>
      <c r="G56" s="286"/>
      <c r="H56" s="286"/>
      <c r="I56" s="230"/>
      <c r="J56" s="33"/>
      <c r="K56" s="33"/>
      <c r="L56" s="33"/>
      <c r="M56" s="33"/>
      <c r="N56" s="33"/>
      <c r="O56" s="33"/>
      <c r="P56" s="33"/>
    </row>
    <row r="57" spans="1:16" ht="13.5" customHeight="1" x14ac:dyDescent="0.2">
      <c r="A57" s="287" t="s">
        <v>59</v>
      </c>
      <c r="B57" s="288">
        <f t="shared" ref="B57:H57" si="14">B58+B59</f>
        <v>12511.723</v>
      </c>
      <c r="C57" s="289">
        <f t="shared" si="14"/>
        <v>4882</v>
      </c>
      <c r="D57" s="288">
        <f t="shared" si="14"/>
        <v>12530</v>
      </c>
      <c r="E57" s="288">
        <f t="shared" si="14"/>
        <v>12530</v>
      </c>
      <c r="F57" s="288">
        <f t="shared" si="14"/>
        <v>12530</v>
      </c>
      <c r="G57" s="290">
        <f t="shared" si="14"/>
        <v>12530</v>
      </c>
      <c r="H57" s="290">
        <f t="shared" si="14"/>
        <v>12530</v>
      </c>
      <c r="I57" s="230"/>
      <c r="J57" s="33"/>
      <c r="K57" s="33"/>
      <c r="L57" s="33"/>
      <c r="M57" s="33"/>
      <c r="N57" s="33"/>
      <c r="O57" s="33"/>
      <c r="P57" s="33"/>
    </row>
    <row r="58" spans="1:16" ht="13.5" customHeight="1" x14ac:dyDescent="0.2">
      <c r="A58" s="69" t="s">
        <v>60</v>
      </c>
      <c r="B58" s="38">
        <v>11802.723</v>
      </c>
      <c r="C58" s="39">
        <v>4155</v>
      </c>
      <c r="D58" s="38">
        <v>11803</v>
      </c>
      <c r="E58" s="38">
        <v>11803</v>
      </c>
      <c r="F58" s="38">
        <v>11803</v>
      </c>
      <c r="G58" s="36">
        <v>11803</v>
      </c>
      <c r="H58" s="36">
        <v>11803</v>
      </c>
      <c r="I58" s="230"/>
      <c r="J58" s="33"/>
      <c r="K58" s="33"/>
      <c r="L58" s="33"/>
      <c r="M58" s="33"/>
      <c r="N58" s="33"/>
      <c r="O58" s="33"/>
      <c r="P58" s="33"/>
    </row>
    <row r="59" spans="1:16" ht="14.25" customHeight="1" thickBot="1" x14ac:dyDescent="0.25">
      <c r="A59" s="69" t="s">
        <v>64</v>
      </c>
      <c r="B59" s="38">
        <v>709</v>
      </c>
      <c r="C59" s="39">
        <v>727</v>
      </c>
      <c r="D59" s="80">
        <v>727</v>
      </c>
      <c r="E59" s="80">
        <v>727</v>
      </c>
      <c r="F59" s="80">
        <v>727</v>
      </c>
      <c r="G59" s="78">
        <v>727</v>
      </c>
      <c r="H59" s="78">
        <v>727</v>
      </c>
      <c r="I59" s="230"/>
      <c r="J59" s="33"/>
      <c r="K59" s="33"/>
      <c r="L59" s="33"/>
      <c r="M59" s="33"/>
      <c r="N59" s="33"/>
      <c r="O59" s="33"/>
      <c r="P59" s="33"/>
    </row>
    <row r="60" spans="1:16" ht="14.25" customHeight="1" thickBot="1" x14ac:dyDescent="0.25">
      <c r="A60" s="121" t="s">
        <v>75</v>
      </c>
      <c r="B60" s="104">
        <f t="shared" ref="B60:H60" si="15">B49+B57</f>
        <v>52585.047670000502</v>
      </c>
      <c r="C60" s="105">
        <f t="shared" si="15"/>
        <v>65033</v>
      </c>
      <c r="D60" s="248">
        <f t="shared" si="15"/>
        <v>64055.179449999996</v>
      </c>
      <c r="E60" s="248">
        <f t="shared" si="15"/>
        <v>64055.179449999996</v>
      </c>
      <c r="F60" s="248">
        <f t="shared" si="15"/>
        <v>64055.179449999996</v>
      </c>
      <c r="G60" s="122">
        <f t="shared" si="15"/>
        <v>64055.179449999996</v>
      </c>
      <c r="H60" s="122">
        <f t="shared" si="15"/>
        <v>64055.179449999996</v>
      </c>
      <c r="I60" s="230"/>
      <c r="J60" s="33"/>
      <c r="K60" s="33"/>
      <c r="L60" s="33"/>
      <c r="M60" s="33"/>
      <c r="N60" s="33"/>
      <c r="O60" s="33"/>
      <c r="P60" s="33"/>
    </row>
    <row r="61" spans="1:16" ht="14.25" customHeight="1" x14ac:dyDescent="0.2">
      <c r="A61" s="291"/>
      <c r="B61" s="125"/>
      <c r="C61" s="125"/>
      <c r="D61" s="125"/>
      <c r="E61" s="125"/>
      <c r="F61" s="125"/>
      <c r="G61" s="125"/>
      <c r="H61" s="180"/>
      <c r="I61" s="230"/>
      <c r="J61" s="230"/>
      <c r="K61" s="230"/>
      <c r="L61" s="230"/>
      <c r="M61" s="230"/>
      <c r="N61" s="230"/>
      <c r="O61" s="230"/>
    </row>
    <row r="62" spans="1:16" ht="14.25" customHeight="1" x14ac:dyDescent="0.2">
      <c r="A62" s="292"/>
      <c r="B62" s="293"/>
      <c r="C62" s="293"/>
      <c r="D62" s="293"/>
      <c r="E62" s="293"/>
      <c r="F62" s="293"/>
      <c r="G62" s="293"/>
      <c r="H62" s="293"/>
      <c r="I62" s="230"/>
      <c r="J62" s="230"/>
      <c r="K62" s="230"/>
      <c r="L62" s="230"/>
      <c r="M62" s="230"/>
      <c r="N62" s="230"/>
      <c r="O62" s="230"/>
    </row>
    <row r="63" spans="1:16" ht="14.25" customHeight="1" x14ac:dyDescent="0.2">
      <c r="B63" s="33"/>
      <c r="C63" s="33"/>
      <c r="D63" s="33"/>
      <c r="E63" s="33"/>
      <c r="F63" s="33"/>
      <c r="G63" s="33"/>
      <c r="H63" s="33"/>
    </row>
    <row r="64" spans="1:16" ht="14.25" customHeight="1" x14ac:dyDescent="0.2">
      <c r="B64" s="230"/>
      <c r="C64" s="230"/>
      <c r="D64" s="33"/>
      <c r="E64" s="33"/>
      <c r="F64" s="33"/>
      <c r="G64" s="33"/>
      <c r="H64" s="33"/>
    </row>
    <row r="65" spans="2:8" ht="12.6" customHeight="1" x14ac:dyDescent="0.2">
      <c r="B65" s="230"/>
      <c r="C65" s="230"/>
      <c r="D65" s="33"/>
      <c r="E65" s="33"/>
      <c r="F65" s="33"/>
      <c r="G65" s="33"/>
      <c r="H65" s="33"/>
    </row>
    <row r="66" spans="2:8" ht="12.6" customHeight="1" x14ac:dyDescent="0.2">
      <c r="B66" s="230"/>
      <c r="C66" s="230"/>
      <c r="D66" s="33"/>
      <c r="E66" s="33"/>
      <c r="F66" s="33"/>
      <c r="G66" s="33"/>
      <c r="H66" s="33"/>
    </row>
    <row r="67" spans="2:8" ht="12.6" customHeight="1" x14ac:dyDescent="0.2">
      <c r="B67" s="230"/>
      <c r="C67" s="230"/>
      <c r="D67" s="33"/>
      <c r="E67" s="33"/>
      <c r="F67" s="33"/>
      <c r="G67" s="33"/>
      <c r="H67" s="33"/>
    </row>
    <row r="68" spans="2:8" ht="12.6" customHeight="1" x14ac:dyDescent="0.2">
      <c r="B68" s="230"/>
      <c r="C68" s="230"/>
      <c r="D68" s="33"/>
      <c r="E68" s="33"/>
      <c r="F68" s="33"/>
      <c r="G68" s="33"/>
      <c r="H68" s="33"/>
    </row>
    <row r="69" spans="2:8" ht="12.6" customHeight="1" x14ac:dyDescent="0.2">
      <c r="B69" s="230"/>
      <c r="C69" s="230"/>
      <c r="D69" s="33"/>
      <c r="E69" s="33"/>
      <c r="F69" s="33"/>
      <c r="G69" s="33"/>
      <c r="H69" s="33"/>
    </row>
    <row r="70" spans="2:8" ht="12.6" customHeight="1" x14ac:dyDescent="0.2">
      <c r="B70" s="230"/>
      <c r="C70" s="230"/>
      <c r="D70" s="33"/>
      <c r="E70" s="33"/>
      <c r="F70" s="33"/>
      <c r="G70" s="33"/>
      <c r="H70" s="33"/>
    </row>
    <row r="71" spans="2:8" ht="12.6" customHeight="1" x14ac:dyDescent="0.2">
      <c r="B71" s="230"/>
      <c r="C71" s="230"/>
      <c r="D71" s="33"/>
      <c r="E71" s="33"/>
      <c r="F71" s="33"/>
      <c r="G71" s="33"/>
      <c r="H71" s="33"/>
    </row>
    <row r="72" spans="2:8" ht="12.6" customHeight="1" x14ac:dyDescent="0.2">
      <c r="B72" s="230"/>
      <c r="C72" s="230"/>
      <c r="D72" s="33"/>
      <c r="E72" s="33"/>
      <c r="F72" s="33"/>
      <c r="G72" s="33"/>
      <c r="H72" s="33"/>
    </row>
    <row r="73" spans="2:8" ht="12.6" customHeight="1" x14ac:dyDescent="0.2">
      <c r="B73" s="230"/>
      <c r="C73" s="230"/>
      <c r="D73" s="230"/>
      <c r="E73" s="230"/>
      <c r="F73" s="230"/>
      <c r="G73" s="230"/>
    </row>
    <row r="74" spans="2:8" ht="12.6" customHeight="1" x14ac:dyDescent="0.2">
      <c r="B74" s="230"/>
      <c r="C74" s="230"/>
      <c r="D74" s="230"/>
      <c r="E74" s="230"/>
      <c r="F74" s="230"/>
      <c r="G74" s="230"/>
    </row>
    <row r="75" spans="2:8" ht="12.6" customHeight="1" x14ac:dyDescent="0.2">
      <c r="B75" s="230"/>
      <c r="C75" s="230"/>
      <c r="D75" s="230"/>
      <c r="E75" s="230"/>
      <c r="F75" s="230"/>
      <c r="G75" s="230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74" orientation="portrait"/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4"/>
  <sheetViews>
    <sheetView showGridLines="0" workbookViewId="0">
      <pane xSplit="1" ySplit="4" topLeftCell="B62" activePane="bottomRight" state="frozen"/>
      <selection activeCell="K4" sqref="K4:Q4"/>
      <selection pane="topRight" activeCell="K4" sqref="K4:Q4"/>
      <selection pane="bottomLeft" activeCell="K4" sqref="K4:Q4"/>
      <selection pane="bottomRight" activeCell="K4" sqref="K4:Q4"/>
    </sheetView>
  </sheetViews>
  <sheetFormatPr defaultColWidth="9.5703125" defaultRowHeight="12.6" customHeight="1" x14ac:dyDescent="0.2"/>
  <cols>
    <col min="1" max="1" width="47.28515625" style="1" customWidth="1"/>
    <col min="2" max="8" width="13.140625" style="2" customWidth="1"/>
    <col min="9" max="9" width="13" style="1" bestFit="1" customWidth="1"/>
    <col min="10" max="10" width="10.140625" style="1" bestFit="1" customWidth="1"/>
    <col min="11" max="13" width="11.28515625" style="1" bestFit="1" customWidth="1"/>
    <col min="14" max="14" width="13.42578125" style="1" customWidth="1"/>
    <col min="15" max="16384" width="9.5703125" style="1"/>
  </cols>
  <sheetData>
    <row r="1" spans="1:17" ht="15.75" customHeight="1" x14ac:dyDescent="0.25">
      <c r="A1" s="4" t="s">
        <v>94</v>
      </c>
      <c r="B1" s="5"/>
      <c r="C1" s="5"/>
      <c r="D1" s="5"/>
      <c r="E1" s="5"/>
      <c r="F1" s="5"/>
      <c r="G1" s="5"/>
      <c r="H1" s="5"/>
    </row>
    <row r="2" spans="1:17" ht="14.25" customHeight="1" thickBot="1" x14ac:dyDescent="0.3">
      <c r="A2" s="7" t="s">
        <v>3</v>
      </c>
      <c r="B2" s="8"/>
      <c r="C2" s="8"/>
      <c r="D2" s="8"/>
      <c r="E2" s="8"/>
      <c r="F2" s="8"/>
      <c r="G2" s="8"/>
      <c r="H2" s="8"/>
    </row>
    <row r="3" spans="1:17" ht="13.5" customHeight="1" thickBot="1" x14ac:dyDescent="0.25">
      <c r="A3" s="15" t="s">
        <v>4</v>
      </c>
      <c r="B3" s="10" t="s">
        <v>5</v>
      </c>
      <c r="C3" s="11" t="s">
        <v>6</v>
      </c>
      <c r="D3" s="12" t="s">
        <v>7</v>
      </c>
      <c r="E3" s="14"/>
      <c r="F3" s="14"/>
      <c r="G3" s="14"/>
      <c r="H3" s="13"/>
    </row>
    <row r="4" spans="1:17" ht="14.25" customHeight="1" thickBot="1" x14ac:dyDescent="0.25">
      <c r="A4" s="17"/>
      <c r="B4" s="18">
        <v>2022</v>
      </c>
      <c r="C4" s="19">
        <v>2023</v>
      </c>
      <c r="D4" s="294">
        <v>2024</v>
      </c>
      <c r="E4" s="21">
        <v>2025</v>
      </c>
      <c r="F4" s="21">
        <v>2026</v>
      </c>
      <c r="G4" s="295">
        <v>2027</v>
      </c>
      <c r="H4" s="295">
        <v>2028</v>
      </c>
    </row>
    <row r="5" spans="1:17" ht="13.5" customHeight="1" x14ac:dyDescent="0.2">
      <c r="A5" s="25" t="s">
        <v>8</v>
      </c>
      <c r="B5" s="26">
        <f t="shared" ref="B5:H5" si="0">B6+B12+B13</f>
        <v>-31261.191729999991</v>
      </c>
      <c r="C5" s="27">
        <f t="shared" si="0"/>
        <v>-20652.649319999968</v>
      </c>
      <c r="D5" s="296">
        <f t="shared" si="0"/>
        <v>-67934</v>
      </c>
      <c r="E5" s="29">
        <f t="shared" si="0"/>
        <v>-60791</v>
      </c>
      <c r="F5" s="29">
        <f t="shared" si="0"/>
        <v>-68714</v>
      </c>
      <c r="G5" s="30">
        <f t="shared" si="0"/>
        <v>-88986</v>
      </c>
      <c r="H5" s="30">
        <f t="shared" si="0"/>
        <v>11694542</v>
      </c>
      <c r="I5" s="33"/>
      <c r="J5" s="33"/>
      <c r="K5" s="33"/>
      <c r="L5" s="33"/>
      <c r="M5" s="33"/>
      <c r="N5" s="33"/>
      <c r="O5" s="33"/>
      <c r="P5" s="33"/>
      <c r="Q5" s="33"/>
    </row>
    <row r="6" spans="1:17" ht="13.5" customHeight="1" x14ac:dyDescent="0.2">
      <c r="A6" s="34" t="s">
        <v>9</v>
      </c>
      <c r="B6" s="35">
        <f t="shared" ref="B6:H6" si="1">B7+B8</f>
        <v>-2712.8580399997591</v>
      </c>
      <c r="C6" s="36">
        <f t="shared" si="1"/>
        <v>1949</v>
      </c>
      <c r="D6" s="231">
        <f t="shared" si="1"/>
        <v>-36112</v>
      </c>
      <c r="E6" s="38">
        <f t="shared" si="1"/>
        <v>-37511</v>
      </c>
      <c r="F6" s="38">
        <f t="shared" si="1"/>
        <v>-40227</v>
      </c>
      <c r="G6" s="39">
        <f t="shared" si="1"/>
        <v>-40961</v>
      </c>
      <c r="H6" s="39">
        <f t="shared" si="1"/>
        <v>5847976</v>
      </c>
      <c r="I6" s="33"/>
      <c r="J6" s="33"/>
      <c r="K6" s="33"/>
      <c r="L6" s="33"/>
      <c r="M6" s="33"/>
      <c r="N6" s="33"/>
      <c r="O6" s="33"/>
      <c r="P6" s="33"/>
    </row>
    <row r="7" spans="1:17" ht="13.5" customHeight="1" x14ac:dyDescent="0.2">
      <c r="A7" s="41" t="s">
        <v>11</v>
      </c>
      <c r="B7" s="42">
        <f>ESA2010_feb24!B7-ESA2010_dec23!B7</f>
        <v>1.5436400002799928</v>
      </c>
      <c r="C7" s="43">
        <f>ESA2010_feb24!C7-ESA2010_dec23!C7</f>
        <v>3303</v>
      </c>
      <c r="D7" s="42">
        <f>ESA2010_feb24!D7-ESA2010_dec23!D7</f>
        <v>-33621</v>
      </c>
      <c r="E7" s="45">
        <f>ESA2010_feb24!E7-ESA2010_dec23!E7</f>
        <v>-36024</v>
      </c>
      <c r="F7" s="46">
        <f>ESA2010_feb24!F7-ESA2010_dec23!F7</f>
        <v>-37938</v>
      </c>
      <c r="G7" s="45">
        <f>ESA2010_feb24!G7-ESA2010_dec23!G7</f>
        <v>-39638</v>
      </c>
      <c r="H7" s="45">
        <f>ESA2010_feb24!H7-ESA2010_dec23!H7</f>
        <v>5613542</v>
      </c>
      <c r="I7" s="33"/>
      <c r="J7" s="33"/>
      <c r="K7" s="33"/>
      <c r="L7" s="33"/>
      <c r="M7" s="33"/>
      <c r="N7" s="33"/>
      <c r="O7" s="33"/>
      <c r="P7" s="33"/>
    </row>
    <row r="8" spans="1:17" ht="13.5" customHeight="1" x14ac:dyDescent="0.2">
      <c r="A8" s="41" t="s">
        <v>12</v>
      </c>
      <c r="B8" s="42">
        <f>ESA2010_feb24!B8-ESA2010_dec23!B8</f>
        <v>-2714.4016800000391</v>
      </c>
      <c r="C8" s="43">
        <f>ESA2010_feb24!C8-ESA2010_dec23!C8</f>
        <v>-1354</v>
      </c>
      <c r="D8" s="42">
        <f>ESA2010_feb24!D8-ESA2010_dec23!D8</f>
        <v>-2491</v>
      </c>
      <c r="E8" s="45">
        <f>ESA2010_feb24!E8-ESA2010_dec23!E8</f>
        <v>-1487</v>
      </c>
      <c r="F8" s="46">
        <f>ESA2010_feb24!F8-ESA2010_dec23!F8</f>
        <v>-2289</v>
      </c>
      <c r="G8" s="45">
        <f>ESA2010_feb24!G8-ESA2010_dec23!G8</f>
        <v>-1323</v>
      </c>
      <c r="H8" s="45">
        <f>ESA2010_feb24!H8-ESA2010_dec23!H8</f>
        <v>234434</v>
      </c>
      <c r="I8" s="33"/>
      <c r="J8" s="33"/>
      <c r="K8" s="33"/>
      <c r="L8" s="33"/>
      <c r="M8" s="33"/>
      <c r="N8" s="33"/>
      <c r="O8" s="33"/>
      <c r="P8" s="33"/>
    </row>
    <row r="9" spans="1:17" ht="13.5" customHeight="1" x14ac:dyDescent="0.2">
      <c r="A9" s="48" t="s">
        <v>13</v>
      </c>
      <c r="B9" s="42">
        <f>ESA2010_feb24!B9-ESA2010_dec23!B9</f>
        <v>-2712.8580399998464</v>
      </c>
      <c r="C9" s="43">
        <f>ESA2010_feb24!C9-ESA2010_dec23!C9</f>
        <v>3941</v>
      </c>
      <c r="D9" s="42">
        <f>ESA2010_feb24!D9-ESA2010_dec23!D9</f>
        <v>-25986</v>
      </c>
      <c r="E9" s="45">
        <f>ESA2010_feb24!E9-ESA2010_dec23!E9</f>
        <v>-11628</v>
      </c>
      <c r="F9" s="46">
        <f>ESA2010_feb24!F9-ESA2010_dec23!F9</f>
        <v>8821</v>
      </c>
      <c r="G9" s="45">
        <f>ESA2010_feb24!G9-ESA2010_dec23!G9</f>
        <v>-1154</v>
      </c>
      <c r="H9" s="45">
        <f>ESA2010_feb24!H9-ESA2010_dec23!H9</f>
        <v>1001113</v>
      </c>
      <c r="I9" s="33"/>
      <c r="J9" s="33"/>
      <c r="K9" s="33"/>
      <c r="L9" s="33"/>
      <c r="M9" s="33"/>
      <c r="N9" s="33"/>
      <c r="O9" s="33"/>
      <c r="P9" s="33"/>
    </row>
    <row r="10" spans="1:17" ht="13.5" customHeight="1" x14ac:dyDescent="0.2">
      <c r="A10" s="48" t="s">
        <v>14</v>
      </c>
      <c r="B10" s="42">
        <f>ESA2010_feb24!B10-ESA2010_dec23!B10</f>
        <v>0</v>
      </c>
      <c r="C10" s="43">
        <f>ESA2010_feb24!C10-ESA2010_dec23!C10</f>
        <v>-1394</v>
      </c>
      <c r="D10" s="42">
        <f>ESA2010_feb24!D10-ESA2010_dec23!D10</f>
        <v>-7088</v>
      </c>
      <c r="E10" s="45">
        <f>ESA2010_feb24!E10-ESA2010_dec23!E10</f>
        <v>-18118</v>
      </c>
      <c r="F10" s="46">
        <f>ESA2010_feb24!F10-ESA2010_dec23!F10</f>
        <v>-34334</v>
      </c>
      <c r="G10" s="45">
        <f>ESA2010_feb24!G10-ESA2010_dec23!G10</f>
        <v>-27865</v>
      </c>
      <c r="H10" s="45">
        <f>ESA2010_feb24!H10-ESA2010_dec23!H10</f>
        <v>3392804</v>
      </c>
      <c r="I10" s="33"/>
      <c r="J10" s="33"/>
      <c r="K10" s="33"/>
      <c r="L10" s="33"/>
      <c r="M10" s="33"/>
      <c r="N10" s="33"/>
      <c r="O10" s="33"/>
      <c r="P10" s="33"/>
    </row>
    <row r="11" spans="1:17" ht="13.5" customHeight="1" x14ac:dyDescent="0.2">
      <c r="A11" s="48" t="s">
        <v>15</v>
      </c>
      <c r="B11" s="42">
        <f>ESA2010_feb24!B11-ESA2010_dec23!B11</f>
        <v>0</v>
      </c>
      <c r="C11" s="43">
        <f>ESA2010_feb24!C11-ESA2010_dec23!C11</f>
        <v>-598</v>
      </c>
      <c r="D11" s="42">
        <f>ESA2010_feb24!D11-ESA2010_dec23!D11</f>
        <v>-3038</v>
      </c>
      <c r="E11" s="45">
        <f>ESA2010_feb24!E11-ESA2010_dec23!E11</f>
        <v>-7765</v>
      </c>
      <c r="F11" s="46">
        <f>ESA2010_feb24!F11-ESA2010_dec23!F11</f>
        <v>-14714</v>
      </c>
      <c r="G11" s="45">
        <f>ESA2010_feb24!G11-ESA2010_dec23!G11</f>
        <v>-11942</v>
      </c>
      <c r="H11" s="45">
        <f>ESA2010_feb24!H11-ESA2010_dec23!H11</f>
        <v>1454059</v>
      </c>
      <c r="I11" s="33"/>
      <c r="J11" s="33"/>
      <c r="K11" s="33"/>
      <c r="L11" s="33"/>
      <c r="M11" s="33"/>
      <c r="N11" s="33"/>
      <c r="O11" s="33"/>
      <c r="P11" s="33"/>
    </row>
    <row r="12" spans="1:17" ht="13.5" customHeight="1" x14ac:dyDescent="0.2">
      <c r="A12" s="34" t="s">
        <v>16</v>
      </c>
      <c r="B12" s="42">
        <f>ESA2010_feb24!B12-ESA2010_dec23!B12</f>
        <v>-28548.333690000232</v>
      </c>
      <c r="C12" s="43">
        <f>ESA2010_feb24!C12-ESA2010_dec23!C12</f>
        <v>-37961</v>
      </c>
      <c r="D12" s="42">
        <f>ESA2010_feb24!D12-ESA2010_dec23!D12</f>
        <v>-46753</v>
      </c>
      <c r="E12" s="45">
        <f>ESA2010_feb24!E12-ESA2010_dec23!E12</f>
        <v>-45153</v>
      </c>
      <c r="F12" s="46">
        <f>ESA2010_feb24!F12-ESA2010_dec23!F12</f>
        <v>-53793</v>
      </c>
      <c r="G12" s="45">
        <f>ESA2010_feb24!G12-ESA2010_dec23!G12</f>
        <v>-71479</v>
      </c>
      <c r="H12" s="45">
        <f>ESA2010_feb24!H12-ESA2010_dec23!H12</f>
        <v>5323245</v>
      </c>
      <c r="I12" s="33"/>
      <c r="J12" s="33"/>
      <c r="K12" s="33"/>
      <c r="L12" s="33"/>
      <c r="M12" s="33"/>
      <c r="N12" s="33"/>
      <c r="O12" s="33"/>
      <c r="P12" s="33"/>
    </row>
    <row r="13" spans="1:17" ht="13.5" customHeight="1" x14ac:dyDescent="0.2">
      <c r="A13" s="34" t="s">
        <v>18</v>
      </c>
      <c r="B13" s="42">
        <f>ESA2010_feb24!B16-ESA2010_dec23!B16</f>
        <v>0</v>
      </c>
      <c r="C13" s="43">
        <f>ESA2010_feb24!C16-ESA2010_dec23!C16</f>
        <v>15359.350680000032</v>
      </c>
      <c r="D13" s="42">
        <f>ESA2010_feb24!D16-ESA2010_dec23!D16</f>
        <v>14931</v>
      </c>
      <c r="E13" s="45">
        <f>ESA2010_feb24!E16-ESA2010_dec23!E16</f>
        <v>21873</v>
      </c>
      <c r="F13" s="46">
        <f>ESA2010_feb24!F16-ESA2010_dec23!F16</f>
        <v>25306</v>
      </c>
      <c r="G13" s="45">
        <f>ESA2010_feb24!G16-ESA2010_dec23!G16</f>
        <v>23454</v>
      </c>
      <c r="H13" s="45">
        <f>ESA2010_feb24!H16-ESA2010_dec23!H16</f>
        <v>523321</v>
      </c>
      <c r="I13" s="33"/>
      <c r="J13" s="33"/>
      <c r="K13" s="33"/>
      <c r="L13" s="33"/>
      <c r="M13" s="33"/>
      <c r="N13" s="33"/>
      <c r="O13" s="33"/>
      <c r="P13" s="33"/>
    </row>
    <row r="14" spans="1:17" ht="13.5" customHeight="1" x14ac:dyDescent="0.2">
      <c r="A14" s="55" t="s">
        <v>19</v>
      </c>
      <c r="B14" s="56">
        <f t="shared" ref="B14:H14" si="2">B15+B16</f>
        <v>0</v>
      </c>
      <c r="C14" s="57">
        <f t="shared" si="2"/>
        <v>194447</v>
      </c>
      <c r="D14" s="239">
        <f t="shared" si="2"/>
        <v>-1278</v>
      </c>
      <c r="E14" s="59">
        <f t="shared" si="2"/>
        <v>8237</v>
      </c>
      <c r="F14" s="59">
        <f t="shared" si="2"/>
        <v>-102426</v>
      </c>
      <c r="G14" s="60">
        <f t="shared" si="2"/>
        <v>-157986</v>
      </c>
      <c r="H14" s="60">
        <f t="shared" si="2"/>
        <v>14004742</v>
      </c>
      <c r="I14" s="33"/>
      <c r="J14" s="33"/>
      <c r="K14" s="33"/>
      <c r="L14" s="33"/>
      <c r="M14" s="33"/>
      <c r="N14" s="33"/>
      <c r="O14" s="33"/>
      <c r="P14" s="33"/>
    </row>
    <row r="15" spans="1:17" ht="13.5" customHeight="1" x14ac:dyDescent="0.2">
      <c r="A15" s="34" t="s">
        <v>20</v>
      </c>
      <c r="B15" s="42">
        <f>ESA2010_feb24!B18-ESA2010_dec23!B18</f>
        <v>0</v>
      </c>
      <c r="C15" s="43">
        <f>ESA2010_feb24!C18-ESA2010_dec23!C18</f>
        <v>168170</v>
      </c>
      <c r="D15" s="42">
        <f>ESA2010_feb24!D18-ESA2010_dec23!D18</f>
        <v>31252</v>
      </c>
      <c r="E15" s="45">
        <f>ESA2010_feb24!E18-ESA2010_dec23!E18</f>
        <v>7559</v>
      </c>
      <c r="F15" s="46">
        <f>ESA2010_feb24!F18-ESA2010_dec23!F18</f>
        <v>-10834</v>
      </c>
      <c r="G15" s="45">
        <f>ESA2010_feb24!G18-ESA2010_dec23!G18</f>
        <v>-26116</v>
      </c>
      <c r="H15" s="45">
        <f>ESA2010_feb24!H18-ESA2010_dec23!H18</f>
        <v>11059898</v>
      </c>
      <c r="I15" s="33"/>
      <c r="J15" s="33"/>
      <c r="K15" s="33"/>
      <c r="L15" s="33"/>
      <c r="M15" s="33"/>
      <c r="N15" s="33"/>
      <c r="O15" s="33"/>
      <c r="P15" s="33"/>
    </row>
    <row r="16" spans="1:17" ht="13.5" customHeight="1" x14ac:dyDescent="0.2">
      <c r="A16" s="34" t="s">
        <v>21</v>
      </c>
      <c r="B16" s="35">
        <f t="shared" ref="B16:H16" si="3">SUM(B17:B24)</f>
        <v>0</v>
      </c>
      <c r="C16" s="36">
        <f t="shared" si="3"/>
        <v>26277</v>
      </c>
      <c r="D16" s="42">
        <f t="shared" si="3"/>
        <v>-32530</v>
      </c>
      <c r="E16" s="45">
        <f t="shared" si="3"/>
        <v>678</v>
      </c>
      <c r="F16" s="46">
        <f t="shared" si="3"/>
        <v>-91592</v>
      </c>
      <c r="G16" s="45">
        <f t="shared" si="3"/>
        <v>-131870</v>
      </c>
      <c r="H16" s="45">
        <f t="shared" si="3"/>
        <v>2944844</v>
      </c>
      <c r="I16" s="33"/>
      <c r="J16" s="33"/>
      <c r="K16" s="33"/>
      <c r="L16" s="33"/>
      <c r="M16" s="33"/>
      <c r="N16" s="33"/>
      <c r="O16" s="33"/>
      <c r="P16" s="33"/>
    </row>
    <row r="17" spans="1:16" ht="13.5" customHeight="1" x14ac:dyDescent="0.2">
      <c r="A17" s="41" t="s">
        <v>22</v>
      </c>
      <c r="B17" s="42">
        <f>ESA2010_feb24!B20-ESA2010_dec23!B20</f>
        <v>0</v>
      </c>
      <c r="C17" s="43">
        <f>ESA2010_feb24!C20-ESA2010_dec23!C20</f>
        <v>235</v>
      </c>
      <c r="D17" s="42">
        <f>ESA2010_feb24!D20-ESA2010_dec23!D20</f>
        <v>241</v>
      </c>
      <c r="E17" s="45">
        <f>ESA2010_feb24!E20-ESA2010_dec23!E20</f>
        <v>247</v>
      </c>
      <c r="F17" s="46">
        <f>ESA2010_feb24!F20-ESA2010_dec23!F20</f>
        <v>252</v>
      </c>
      <c r="G17" s="45">
        <f>ESA2010_feb24!G20-ESA2010_dec23!G20</f>
        <v>256</v>
      </c>
      <c r="H17" s="45">
        <f>ESA2010_feb24!H20-ESA2010_dec23!H20</f>
        <v>1452906</v>
      </c>
      <c r="I17" s="33"/>
      <c r="J17" s="33"/>
      <c r="K17" s="33"/>
      <c r="L17" s="33"/>
      <c r="M17" s="33"/>
      <c r="N17" s="33"/>
      <c r="O17" s="33"/>
      <c r="P17" s="33"/>
    </row>
    <row r="18" spans="1:16" ht="13.5" customHeight="1" x14ac:dyDescent="0.2">
      <c r="A18" s="41" t="s">
        <v>23</v>
      </c>
      <c r="B18" s="42">
        <f>ESA2010_feb24!B21-ESA2010_dec23!B21</f>
        <v>0</v>
      </c>
      <c r="C18" s="43">
        <f>ESA2010_feb24!C21-ESA2010_dec23!C21</f>
        <v>21243</v>
      </c>
      <c r="D18" s="42">
        <f>ESA2010_feb24!D21-ESA2010_dec23!D21</f>
        <v>-22638</v>
      </c>
      <c r="E18" s="45">
        <f>ESA2010_feb24!E21-ESA2010_dec23!E21</f>
        <v>-60</v>
      </c>
      <c r="F18" s="46">
        <f>ESA2010_feb24!F21-ESA2010_dec23!F21</f>
        <v>-60</v>
      </c>
      <c r="G18" s="45">
        <f>ESA2010_feb24!G21-ESA2010_dec23!G21</f>
        <v>-59</v>
      </c>
      <c r="H18" s="45">
        <f>ESA2010_feb24!H21-ESA2010_dec23!H21</f>
        <v>311499</v>
      </c>
      <c r="I18" s="33"/>
      <c r="J18" s="33"/>
      <c r="K18" s="33"/>
      <c r="L18" s="33"/>
      <c r="M18" s="33"/>
      <c r="N18" s="33"/>
      <c r="O18" s="33"/>
      <c r="P18" s="33"/>
    </row>
    <row r="19" spans="1:16" ht="13.5" customHeight="1" x14ac:dyDescent="0.2">
      <c r="A19" s="41" t="s">
        <v>24</v>
      </c>
      <c r="B19" s="42">
        <f>ESA2010_feb24!B22-ESA2010_dec23!B22</f>
        <v>0</v>
      </c>
      <c r="C19" s="43">
        <f>ESA2010_feb24!C22-ESA2010_dec23!C22</f>
        <v>74</v>
      </c>
      <c r="D19" s="42">
        <f>ESA2010_feb24!D22-ESA2010_dec23!D22</f>
        <v>76</v>
      </c>
      <c r="E19" s="45">
        <f>ESA2010_feb24!E22-ESA2010_dec23!E22</f>
        <v>76</v>
      </c>
      <c r="F19" s="46">
        <f>ESA2010_feb24!F22-ESA2010_dec23!F22</f>
        <v>76</v>
      </c>
      <c r="G19" s="45">
        <f>ESA2010_feb24!G22-ESA2010_dec23!G22</f>
        <v>75</v>
      </c>
      <c r="H19" s="45">
        <f>ESA2010_feb24!H22-ESA2010_dec23!H22</f>
        <v>54049</v>
      </c>
      <c r="I19" s="33"/>
      <c r="J19" s="33"/>
      <c r="K19" s="33"/>
      <c r="L19" s="33"/>
      <c r="M19" s="33"/>
      <c r="N19" s="33"/>
      <c r="O19" s="33"/>
      <c r="P19" s="33"/>
    </row>
    <row r="20" spans="1:16" ht="13.5" customHeight="1" x14ac:dyDescent="0.2">
      <c r="A20" s="41" t="s">
        <v>25</v>
      </c>
      <c r="B20" s="42">
        <f>ESA2010_feb24!B23-ESA2010_dec23!B23</f>
        <v>0</v>
      </c>
      <c r="C20" s="43">
        <f>ESA2010_feb24!C23-ESA2010_dec23!C23</f>
        <v>-111</v>
      </c>
      <c r="D20" s="42">
        <f>ESA2010_feb24!D23-ESA2010_dec23!D23</f>
        <v>-114</v>
      </c>
      <c r="E20" s="45">
        <f>ESA2010_feb24!E23-ESA2010_dec23!E23</f>
        <v>-114</v>
      </c>
      <c r="F20" s="46">
        <f>ESA2010_feb24!F23-ESA2010_dec23!F23</f>
        <v>-113</v>
      </c>
      <c r="G20" s="45">
        <f>ESA2010_feb24!G23-ESA2010_dec23!G23</f>
        <v>-112</v>
      </c>
      <c r="H20" s="45">
        <f>ESA2010_feb24!H23-ESA2010_dec23!H23</f>
        <v>5121</v>
      </c>
      <c r="I20" s="33"/>
      <c r="J20" s="33"/>
      <c r="K20" s="33"/>
      <c r="L20" s="33"/>
      <c r="M20" s="33"/>
      <c r="N20" s="33"/>
      <c r="O20" s="33"/>
      <c r="P20" s="33"/>
    </row>
    <row r="21" spans="1:16" ht="13.5" customHeight="1" x14ac:dyDescent="0.2">
      <c r="A21" s="41" t="s">
        <v>26</v>
      </c>
      <c r="B21" s="42">
        <f>ESA2010_feb24!B24-ESA2010_dec23!B24</f>
        <v>0</v>
      </c>
      <c r="C21" s="43">
        <f>ESA2010_feb24!C24-ESA2010_dec23!C24</f>
        <v>4321</v>
      </c>
      <c r="D21" s="42">
        <f>ESA2010_feb24!D24-ESA2010_dec23!D24</f>
        <v>-10621</v>
      </c>
      <c r="E21" s="45">
        <f>ESA2010_feb24!E24-ESA2010_dec23!E24</f>
        <v>0</v>
      </c>
      <c r="F21" s="46">
        <f>ESA2010_feb24!F24-ESA2010_dec23!F24</f>
        <v>-92277</v>
      </c>
      <c r="G21" s="45">
        <f>ESA2010_feb24!G24-ESA2010_dec23!G24</f>
        <v>-132562</v>
      </c>
      <c r="H21" s="45">
        <f>ESA2010_feb24!H24-ESA2010_dec23!H24</f>
        <v>1083923</v>
      </c>
      <c r="I21" s="33"/>
      <c r="J21" s="33"/>
      <c r="K21" s="33"/>
      <c r="L21" s="33"/>
      <c r="M21" s="33"/>
      <c r="N21" s="33"/>
      <c r="O21" s="33"/>
      <c r="P21" s="33"/>
    </row>
    <row r="22" spans="1:16" ht="13.5" customHeight="1" x14ac:dyDescent="0.2">
      <c r="A22" s="41" t="s">
        <v>27</v>
      </c>
      <c r="B22" s="42">
        <f>ESA2010_feb24!B25-ESA2010_dec23!B25</f>
        <v>0</v>
      </c>
      <c r="C22" s="43">
        <f>ESA2010_feb24!C25-ESA2010_dec23!C25</f>
        <v>684</v>
      </c>
      <c r="D22" s="42">
        <f>ESA2010_feb24!D25-ESA2010_dec23!D25</f>
        <v>704</v>
      </c>
      <c r="E22" s="45">
        <f>ESA2010_feb24!E25-ESA2010_dec23!E25</f>
        <v>714</v>
      </c>
      <c r="F22" s="46">
        <f>ESA2010_feb24!F25-ESA2010_dec23!F25</f>
        <v>719</v>
      </c>
      <c r="G22" s="45">
        <f>ESA2010_feb24!G25-ESA2010_dec23!G25</f>
        <v>725</v>
      </c>
      <c r="H22" s="45">
        <f>ESA2010_feb24!H25-ESA2010_dec23!H25</f>
        <v>14147</v>
      </c>
      <c r="I22" s="33"/>
      <c r="J22" s="33"/>
      <c r="K22" s="33"/>
      <c r="L22" s="33"/>
      <c r="M22" s="33"/>
      <c r="N22" s="33"/>
      <c r="O22" s="33"/>
      <c r="P22" s="33"/>
    </row>
    <row r="23" spans="1:16" ht="13.5" customHeight="1" x14ac:dyDescent="0.2">
      <c r="A23" s="41" t="s">
        <v>28</v>
      </c>
      <c r="B23" s="42">
        <f>ESA2010_feb24!B26-ESA2010_dec23!B26</f>
        <v>0</v>
      </c>
      <c r="C23" s="43">
        <f>ESA2010_feb24!C26-ESA2010_dec23!C26</f>
        <v>-193</v>
      </c>
      <c r="D23" s="42">
        <f>ESA2010_feb24!D26-ESA2010_dec23!D26</f>
        <v>-199</v>
      </c>
      <c r="E23" s="45">
        <f>ESA2010_feb24!E26-ESA2010_dec23!E26</f>
        <v>-203</v>
      </c>
      <c r="F23" s="46">
        <f>ESA2010_feb24!F26-ESA2010_dec23!F26</f>
        <v>-205</v>
      </c>
      <c r="G23" s="45">
        <f>ESA2010_feb24!G26-ESA2010_dec23!G26</f>
        <v>-207</v>
      </c>
      <c r="H23" s="45">
        <f>ESA2010_feb24!H26-ESA2010_dec23!H26</f>
        <v>23099</v>
      </c>
      <c r="I23" s="33"/>
      <c r="J23" s="33"/>
      <c r="K23" s="33"/>
      <c r="L23" s="33"/>
      <c r="M23" s="33"/>
      <c r="N23" s="33"/>
      <c r="O23" s="33"/>
      <c r="P23" s="33"/>
    </row>
    <row r="24" spans="1:16" ht="13.5" customHeight="1" x14ac:dyDescent="0.2">
      <c r="A24" s="41" t="s">
        <v>29</v>
      </c>
      <c r="B24" s="42">
        <f>ESA2010_feb24!B27-ESA2010_dec23!B27</f>
        <v>0</v>
      </c>
      <c r="C24" s="43">
        <f>ESA2010_feb24!C27-ESA2010_dec23!C27</f>
        <v>24</v>
      </c>
      <c r="D24" s="42">
        <f>ESA2010_feb24!D27-ESA2010_dec23!D27</f>
        <v>21</v>
      </c>
      <c r="E24" s="45">
        <f>ESA2010_feb24!E27-ESA2010_dec23!E27</f>
        <v>18</v>
      </c>
      <c r="F24" s="46">
        <f>ESA2010_feb24!F27-ESA2010_dec23!F27</f>
        <v>16</v>
      </c>
      <c r="G24" s="45">
        <f>ESA2010_feb24!G27-ESA2010_dec23!G27</f>
        <v>14</v>
      </c>
      <c r="H24" s="45">
        <f>ESA2010_feb24!H27-ESA2010_dec23!H27</f>
        <v>100</v>
      </c>
      <c r="I24" s="33"/>
      <c r="J24" s="33"/>
      <c r="K24" s="33"/>
      <c r="L24" s="33"/>
      <c r="M24" s="33"/>
      <c r="N24" s="33"/>
      <c r="O24" s="33"/>
      <c r="P24" s="33"/>
    </row>
    <row r="25" spans="1:16" ht="13.5" customHeight="1" x14ac:dyDescent="0.2">
      <c r="A25" s="55" t="s">
        <v>30</v>
      </c>
      <c r="B25" s="56">
        <f t="shared" ref="B25:H25" si="4">SUM(B26:B29)</f>
        <v>0</v>
      </c>
      <c r="C25" s="57">
        <f t="shared" si="4"/>
        <v>-343.43287999999728</v>
      </c>
      <c r="D25" s="239">
        <f t="shared" si="4"/>
        <v>-2750</v>
      </c>
      <c r="E25" s="59">
        <f t="shared" si="4"/>
        <v>-1941</v>
      </c>
      <c r="F25" s="59">
        <f t="shared" si="4"/>
        <v>-2099</v>
      </c>
      <c r="G25" s="60">
        <f t="shared" si="4"/>
        <v>-2267</v>
      </c>
      <c r="H25" s="60">
        <f t="shared" si="4"/>
        <v>50483</v>
      </c>
      <c r="I25" s="33"/>
      <c r="J25" s="33"/>
      <c r="K25" s="33"/>
      <c r="L25" s="33"/>
      <c r="M25" s="33"/>
      <c r="N25" s="33"/>
      <c r="O25" s="33"/>
      <c r="P25" s="33"/>
    </row>
    <row r="26" spans="1:16" ht="13.5" customHeight="1" x14ac:dyDescent="0.2">
      <c r="A26" s="34" t="s">
        <v>31</v>
      </c>
      <c r="B26" s="42">
        <f>ESA2010_feb24!B29-ESA2010_dec23!B29</f>
        <v>0</v>
      </c>
      <c r="C26" s="43">
        <f>ESA2010_feb24!C29-ESA2010_dec23!C29</f>
        <v>0.17310999999999943</v>
      </c>
      <c r="D26" s="42">
        <f>ESA2010_feb24!D29-ESA2010_dec23!D29</f>
        <v>0</v>
      </c>
      <c r="E26" s="45">
        <f>ESA2010_feb24!E29-ESA2010_dec23!E29</f>
        <v>0</v>
      </c>
      <c r="F26" s="46">
        <f>ESA2010_feb24!F29-ESA2010_dec23!F29</f>
        <v>0</v>
      </c>
      <c r="G26" s="45">
        <f>ESA2010_feb24!G29-ESA2010_dec23!G29</f>
        <v>0</v>
      </c>
      <c r="H26" s="45">
        <f>ESA2010_feb24!H29-ESA2010_dec23!H29</f>
        <v>0</v>
      </c>
      <c r="I26" s="33"/>
      <c r="J26" s="33"/>
      <c r="K26" s="33"/>
      <c r="L26" s="33"/>
      <c r="M26" s="33"/>
      <c r="N26" s="33"/>
      <c r="O26" s="33"/>
      <c r="P26" s="33"/>
    </row>
    <row r="27" spans="1:16" ht="13.5" customHeight="1" x14ac:dyDescent="0.2">
      <c r="A27" s="34" t="s">
        <v>32</v>
      </c>
      <c r="B27" s="42">
        <f>ESA2010_feb24!B30-ESA2010_dec23!B30</f>
        <v>0</v>
      </c>
      <c r="C27" s="43">
        <f>ESA2010_feb24!C30-ESA2010_dec23!C30</f>
        <v>0.29043000000000002</v>
      </c>
      <c r="D27" s="42">
        <f>ESA2010_feb24!D30-ESA2010_dec23!D30</f>
        <v>0</v>
      </c>
      <c r="E27" s="45">
        <f>ESA2010_feb24!E30-ESA2010_dec23!E30</f>
        <v>0</v>
      </c>
      <c r="F27" s="46">
        <f>ESA2010_feb24!F30-ESA2010_dec23!F30</f>
        <v>0</v>
      </c>
      <c r="G27" s="45">
        <f>ESA2010_feb24!G30-ESA2010_dec23!G30</f>
        <v>0</v>
      </c>
      <c r="H27" s="45">
        <f>ESA2010_feb24!H30-ESA2010_dec23!H30</f>
        <v>0</v>
      </c>
      <c r="I27" s="33"/>
      <c r="J27" s="33"/>
      <c r="K27" s="33"/>
      <c r="L27" s="33"/>
      <c r="M27" s="33"/>
      <c r="N27" s="33"/>
      <c r="O27" s="33"/>
      <c r="P27" s="33"/>
    </row>
    <row r="28" spans="1:16" ht="13.5" customHeight="1" x14ac:dyDescent="0.2">
      <c r="A28" s="34" t="s">
        <v>33</v>
      </c>
      <c r="B28" s="42">
        <f>ESA2010_feb24!B31-ESA2010_dec23!B31</f>
        <v>0</v>
      </c>
      <c r="C28" s="43">
        <f>ESA2010_feb24!C31-ESA2010_dec23!C31</f>
        <v>-343.89641999999731</v>
      </c>
      <c r="D28" s="42">
        <f>ESA2010_feb24!D31-ESA2010_dec23!D31</f>
        <v>-2750</v>
      </c>
      <c r="E28" s="45">
        <f>ESA2010_feb24!E31-ESA2010_dec23!E31</f>
        <v>-1941</v>
      </c>
      <c r="F28" s="46">
        <f>ESA2010_feb24!F31-ESA2010_dec23!F31</f>
        <v>-2099</v>
      </c>
      <c r="G28" s="45">
        <f>ESA2010_feb24!G31-ESA2010_dec23!G31</f>
        <v>-2267</v>
      </c>
      <c r="H28" s="45">
        <f>ESA2010_feb24!H31-ESA2010_dec23!H31</f>
        <v>50483</v>
      </c>
      <c r="I28" s="33"/>
      <c r="J28" s="33"/>
      <c r="K28" s="33"/>
      <c r="L28" s="33"/>
      <c r="M28" s="33"/>
      <c r="N28" s="33"/>
      <c r="O28" s="33"/>
      <c r="P28" s="33"/>
    </row>
    <row r="29" spans="1:16" ht="13.5" customHeight="1" x14ac:dyDescent="0.2">
      <c r="A29" s="34" t="s">
        <v>34</v>
      </c>
      <c r="B29" s="42">
        <f>ESA2010_feb24!B32-ESA2010_dec23!B32</f>
        <v>0</v>
      </c>
      <c r="C29" s="43">
        <f>ESA2010_feb24!C32-ESA2010_dec23!C32</f>
        <v>0</v>
      </c>
      <c r="D29" s="42">
        <f>ESA2010_feb24!D32-ESA2010_dec23!D32</f>
        <v>0</v>
      </c>
      <c r="E29" s="45">
        <f>ESA2010_feb24!E32-ESA2010_dec23!E32</f>
        <v>0</v>
      </c>
      <c r="F29" s="46">
        <f>ESA2010_feb24!F32-ESA2010_dec23!F32</f>
        <v>0</v>
      </c>
      <c r="G29" s="45">
        <f>ESA2010_feb24!G32-ESA2010_dec23!G32</f>
        <v>0</v>
      </c>
      <c r="H29" s="45">
        <f>ESA2010_feb24!H32-ESA2010_dec23!H32</f>
        <v>0</v>
      </c>
      <c r="I29" s="33"/>
      <c r="J29" s="33"/>
      <c r="K29" s="33"/>
      <c r="L29" s="33"/>
      <c r="M29" s="33"/>
      <c r="N29" s="33"/>
      <c r="O29" s="33"/>
      <c r="P29" s="33"/>
    </row>
    <row r="30" spans="1:16" ht="13.5" customHeight="1" x14ac:dyDescent="0.2">
      <c r="A30" s="55" t="s">
        <v>35</v>
      </c>
      <c r="B30" s="56">
        <f t="shared" ref="B30:H30" si="5">SUM(B31:B33)</f>
        <v>0</v>
      </c>
      <c r="C30" s="57">
        <f t="shared" si="5"/>
        <v>0</v>
      </c>
      <c r="D30" s="239">
        <f t="shared" si="5"/>
        <v>160136</v>
      </c>
      <c r="E30" s="59">
        <f t="shared" si="5"/>
        <v>162934</v>
      </c>
      <c r="F30" s="59">
        <f t="shared" si="5"/>
        <v>166627</v>
      </c>
      <c r="G30" s="60">
        <f t="shared" si="5"/>
        <v>170780</v>
      </c>
      <c r="H30" s="60">
        <f t="shared" si="5"/>
        <v>1080447</v>
      </c>
      <c r="I30" s="33"/>
      <c r="J30" s="33"/>
      <c r="K30" s="33"/>
      <c r="L30" s="33"/>
      <c r="M30" s="33"/>
      <c r="N30" s="33"/>
      <c r="O30" s="33"/>
      <c r="P30" s="33"/>
    </row>
    <row r="31" spans="1:16" ht="13.5" customHeight="1" x14ac:dyDescent="0.2">
      <c r="A31" s="34" t="s">
        <v>36</v>
      </c>
      <c r="B31" s="42">
        <f>ESA2010_feb24!B34-ESA2010_dec23!B34</f>
        <v>0</v>
      </c>
      <c r="C31" s="43">
        <f>ESA2010_feb24!C34-ESA2010_dec23!C34</f>
        <v>0</v>
      </c>
      <c r="D31" s="42">
        <f>ESA2010_feb24!D34-ESA2010_dec23!D34</f>
        <v>116777</v>
      </c>
      <c r="E31" s="45">
        <f>ESA2010_feb24!E34-ESA2010_dec23!E34</f>
        <v>118209</v>
      </c>
      <c r="F31" s="46">
        <f>ESA2010_feb24!F34-ESA2010_dec23!F34</f>
        <v>120939</v>
      </c>
      <c r="G31" s="45">
        <f>ESA2010_feb24!G34-ESA2010_dec23!G34</f>
        <v>123936</v>
      </c>
      <c r="H31" s="45">
        <f>ESA2010_feb24!H34-ESA2010_dec23!H34</f>
        <v>684358</v>
      </c>
      <c r="I31" s="33"/>
      <c r="J31" s="33"/>
      <c r="K31" s="33"/>
      <c r="L31" s="33"/>
      <c r="M31" s="33"/>
      <c r="N31" s="33"/>
      <c r="O31" s="33"/>
      <c r="P31" s="33"/>
    </row>
    <row r="32" spans="1:16" ht="13.5" customHeight="1" x14ac:dyDescent="0.2">
      <c r="A32" s="34" t="s">
        <v>37</v>
      </c>
      <c r="B32" s="42">
        <f>ESA2010_feb24!B35-ESA2010_dec23!B35</f>
        <v>0</v>
      </c>
      <c r="C32" s="43">
        <f>ESA2010_feb24!C35-ESA2010_dec23!C35</f>
        <v>0</v>
      </c>
      <c r="D32" s="42">
        <f>ESA2010_feb24!D35-ESA2010_dec23!D35</f>
        <v>43359</v>
      </c>
      <c r="E32" s="45">
        <f>ESA2010_feb24!E35-ESA2010_dec23!E35</f>
        <v>44725</v>
      </c>
      <c r="F32" s="46">
        <f>ESA2010_feb24!F35-ESA2010_dec23!F35</f>
        <v>45688</v>
      </c>
      <c r="G32" s="45">
        <f>ESA2010_feb24!G35-ESA2010_dec23!G35</f>
        <v>46844</v>
      </c>
      <c r="H32" s="45">
        <f>ESA2010_feb24!H35-ESA2010_dec23!H35</f>
        <v>396089</v>
      </c>
      <c r="I32" s="33"/>
      <c r="J32" s="33"/>
      <c r="K32" s="33"/>
      <c r="L32" s="33"/>
      <c r="M32" s="33"/>
      <c r="N32" s="33"/>
      <c r="O32" s="33"/>
      <c r="P32" s="33"/>
    </row>
    <row r="33" spans="1:16" ht="13.5" customHeight="1" x14ac:dyDescent="0.2">
      <c r="A33" s="34" t="s">
        <v>38</v>
      </c>
      <c r="B33" s="42">
        <f>ESA2010_feb24!B36-ESA2010_dec23!B36</f>
        <v>0</v>
      </c>
      <c r="C33" s="43">
        <f>ESA2010_feb24!C36-ESA2010_dec23!C36</f>
        <v>0</v>
      </c>
      <c r="D33" s="42">
        <f>ESA2010_feb24!D36-ESA2010_dec23!D36</f>
        <v>0</v>
      </c>
      <c r="E33" s="45">
        <f>ESA2010_feb24!E36-ESA2010_dec23!E36</f>
        <v>0</v>
      </c>
      <c r="F33" s="46">
        <f>ESA2010_feb24!F36-ESA2010_dec23!F36</f>
        <v>0</v>
      </c>
      <c r="G33" s="45">
        <f>ESA2010_feb24!G36-ESA2010_dec23!G36</f>
        <v>0</v>
      </c>
      <c r="H33" s="45">
        <f>ESA2010_feb24!H36-ESA2010_dec23!H36</f>
        <v>0</v>
      </c>
      <c r="I33" s="33"/>
      <c r="J33" s="33"/>
      <c r="K33" s="33"/>
      <c r="L33" s="33"/>
      <c r="M33" s="33"/>
      <c r="N33" s="33"/>
      <c r="O33" s="33"/>
      <c r="P33" s="33"/>
    </row>
    <row r="34" spans="1:16" ht="13.5" customHeight="1" x14ac:dyDescent="0.2">
      <c r="A34" s="55" t="s">
        <v>40</v>
      </c>
      <c r="B34" s="56">
        <f>ESA2010_feb24!B37-ESA2010_dec23!B37</f>
        <v>-1401.9435400001239</v>
      </c>
      <c r="C34" s="57">
        <f>ESA2010_feb24!C37-ESA2010_dec23!C37</f>
        <v>2014.4830000000075</v>
      </c>
      <c r="D34" s="239">
        <f>ESA2010_feb24!D37-ESA2010_dec23!D37</f>
        <v>48</v>
      </c>
      <c r="E34" s="59">
        <f>ESA2010_feb24!E37-ESA2010_dec23!E37</f>
        <v>-25</v>
      </c>
      <c r="F34" s="59">
        <f>ESA2010_feb24!F37-ESA2010_dec23!F37</f>
        <v>-52</v>
      </c>
      <c r="G34" s="60">
        <f>ESA2010_feb24!G37-ESA2010_dec23!G37</f>
        <v>-47</v>
      </c>
      <c r="H34" s="60">
        <f>ESA2010_feb24!H37-ESA2010_dec23!H37</f>
        <v>526161</v>
      </c>
      <c r="I34" s="33"/>
      <c r="J34" s="33"/>
      <c r="K34" s="33"/>
      <c r="L34" s="33"/>
      <c r="M34" s="33"/>
      <c r="N34" s="33"/>
      <c r="O34" s="33"/>
      <c r="P34" s="33"/>
    </row>
    <row r="35" spans="1:16" ht="13.5" customHeight="1" x14ac:dyDescent="0.2">
      <c r="A35" s="69" t="s">
        <v>41</v>
      </c>
      <c r="B35" s="42">
        <f>ESA2010_feb24!B38-ESA2010_dec23!B38</f>
        <v>0</v>
      </c>
      <c r="C35" s="43">
        <f>ESA2010_feb24!C38-ESA2010_dec23!C38</f>
        <v>0</v>
      </c>
      <c r="D35" s="42">
        <f>ESA2010_feb24!D38-ESA2010_dec23!D38</f>
        <v>0</v>
      </c>
      <c r="E35" s="45">
        <f>ESA2010_feb24!E38-ESA2010_dec23!E38</f>
        <v>0</v>
      </c>
      <c r="F35" s="46">
        <f>ESA2010_feb24!F38-ESA2010_dec23!F38</f>
        <v>0</v>
      </c>
      <c r="G35" s="45">
        <f>ESA2010_feb24!G38-ESA2010_dec23!G38</f>
        <v>0</v>
      </c>
      <c r="H35" s="45">
        <f>ESA2010_feb24!H38-ESA2010_dec23!H38</f>
        <v>0</v>
      </c>
      <c r="I35" s="33"/>
      <c r="J35" s="33"/>
      <c r="K35" s="33"/>
      <c r="L35" s="33"/>
      <c r="M35" s="33"/>
      <c r="N35" s="33"/>
      <c r="O35" s="33"/>
      <c r="P35" s="33"/>
    </row>
    <row r="36" spans="1:16" ht="13.5" customHeight="1" x14ac:dyDescent="0.2">
      <c r="A36" s="34" t="s">
        <v>42</v>
      </c>
      <c r="B36" s="42">
        <f>ESA2010_feb24!B39-ESA2010_dec23!B39</f>
        <v>0</v>
      </c>
      <c r="C36" s="43">
        <f>ESA2010_feb24!C39-ESA2010_dec23!C39</f>
        <v>-91</v>
      </c>
      <c r="D36" s="42">
        <f>ESA2010_feb24!D39-ESA2010_dec23!D39</f>
        <v>-94</v>
      </c>
      <c r="E36" s="45">
        <f>ESA2010_feb24!E39-ESA2010_dec23!E39</f>
        <v>-97</v>
      </c>
      <c r="F36" s="46">
        <f>ESA2010_feb24!F39-ESA2010_dec23!F39</f>
        <v>-98</v>
      </c>
      <c r="G36" s="45">
        <f>ESA2010_feb24!G39-ESA2010_dec23!G39</f>
        <v>-99</v>
      </c>
      <c r="H36" s="45">
        <f>ESA2010_feb24!H39-ESA2010_dec23!H39</f>
        <v>151910</v>
      </c>
      <c r="I36" s="33"/>
      <c r="J36" s="33"/>
      <c r="K36" s="33"/>
      <c r="L36" s="33"/>
      <c r="M36" s="33"/>
      <c r="N36" s="33"/>
      <c r="O36" s="33"/>
      <c r="P36" s="33"/>
    </row>
    <row r="37" spans="1:16" ht="13.5" customHeight="1" x14ac:dyDescent="0.2">
      <c r="A37" s="69" t="s">
        <v>43</v>
      </c>
      <c r="B37" s="42">
        <f>ESA2010_feb24!B40-ESA2010_dec23!B40</f>
        <v>0</v>
      </c>
      <c r="C37" s="43">
        <f>ESA2010_feb24!C40-ESA2010_dec23!C40</f>
        <v>0</v>
      </c>
      <c r="D37" s="42">
        <f>ESA2010_feb24!D40-ESA2010_dec23!D40</f>
        <v>0</v>
      </c>
      <c r="E37" s="45">
        <f>ESA2010_feb24!E40-ESA2010_dec23!E40</f>
        <v>0</v>
      </c>
      <c r="F37" s="46">
        <f>ESA2010_feb24!F40-ESA2010_dec23!F40</f>
        <v>0</v>
      </c>
      <c r="G37" s="45">
        <f>ESA2010_feb24!G40-ESA2010_dec23!G40</f>
        <v>0</v>
      </c>
      <c r="H37" s="45">
        <f>ESA2010_feb24!H40-ESA2010_dec23!H40</f>
        <v>0</v>
      </c>
      <c r="I37" s="33"/>
      <c r="J37" s="33"/>
      <c r="K37" s="33"/>
      <c r="L37" s="33"/>
      <c r="M37" s="33"/>
      <c r="N37" s="33"/>
      <c r="O37" s="33"/>
      <c r="P37" s="33"/>
    </row>
    <row r="38" spans="1:16" ht="13.5" customHeight="1" x14ac:dyDescent="0.2">
      <c r="A38" s="69" t="s">
        <v>44</v>
      </c>
      <c r="B38" s="42">
        <f>ESA2010_feb24!B41-ESA2010_dec23!B41</f>
        <v>85.933479999905103</v>
      </c>
      <c r="C38" s="43">
        <f>ESA2010_feb24!C41-ESA2010_dec23!C41</f>
        <v>-18</v>
      </c>
      <c r="D38" s="42">
        <f>ESA2010_feb24!D41-ESA2010_dec23!D41</f>
        <v>95</v>
      </c>
      <c r="E38" s="45">
        <f>ESA2010_feb24!E41-ESA2010_dec23!E41</f>
        <v>97</v>
      </c>
      <c r="F38" s="46">
        <f>ESA2010_feb24!F41-ESA2010_dec23!F41</f>
        <v>100</v>
      </c>
      <c r="G38" s="45">
        <f>ESA2010_feb24!G41-ESA2010_dec23!G41</f>
        <v>102</v>
      </c>
      <c r="H38" s="45">
        <f>ESA2010_feb24!H41-ESA2010_dec23!H41</f>
        <v>177710</v>
      </c>
      <c r="I38" s="33"/>
      <c r="J38" s="33"/>
      <c r="K38" s="33"/>
      <c r="L38" s="33"/>
      <c r="M38" s="33"/>
      <c r="N38" s="33"/>
      <c r="O38" s="33"/>
      <c r="P38" s="33"/>
    </row>
    <row r="39" spans="1:16" ht="13.5" customHeight="1" x14ac:dyDescent="0.2">
      <c r="A39" s="69" t="s">
        <v>45</v>
      </c>
      <c r="B39" s="42">
        <f>ESA2010_feb24!B42-ESA2010_dec23!B42</f>
        <v>-1487.8770200000145</v>
      </c>
      <c r="C39" s="43">
        <f>ESA2010_feb24!C42-ESA2010_dec23!C42</f>
        <v>0</v>
      </c>
      <c r="D39" s="42">
        <f>ESA2010_feb24!D42-ESA2010_dec23!D42</f>
        <v>0</v>
      </c>
      <c r="E39" s="45">
        <f>ESA2010_feb24!E42-ESA2010_dec23!E42</f>
        <v>0</v>
      </c>
      <c r="F39" s="46">
        <f>ESA2010_feb24!F42-ESA2010_dec23!F42</f>
        <v>0</v>
      </c>
      <c r="G39" s="45">
        <f>ESA2010_feb24!G42-ESA2010_dec23!G42</f>
        <v>0</v>
      </c>
      <c r="H39" s="45">
        <f>ESA2010_feb24!H42-ESA2010_dec23!H42</f>
        <v>0</v>
      </c>
      <c r="I39" s="33"/>
      <c r="J39" s="33"/>
      <c r="K39" s="33"/>
      <c r="L39" s="33"/>
      <c r="M39" s="33"/>
      <c r="N39" s="33"/>
      <c r="O39" s="33"/>
      <c r="P39" s="33"/>
    </row>
    <row r="40" spans="1:16" ht="13.5" customHeight="1" x14ac:dyDescent="0.2">
      <c r="A40" s="69" t="s">
        <v>46</v>
      </c>
      <c r="B40" s="42">
        <f>ESA2010_feb24!B43-ESA2010_dec23!B43</f>
        <v>0</v>
      </c>
      <c r="C40" s="43">
        <f>ESA2010_feb24!C43-ESA2010_dec23!C43</f>
        <v>893</v>
      </c>
      <c r="D40" s="42">
        <f>ESA2010_feb24!D43-ESA2010_dec23!D43</f>
        <v>47</v>
      </c>
      <c r="E40" s="45">
        <f>ESA2010_feb24!E43-ESA2010_dec23!E43</f>
        <v>0</v>
      </c>
      <c r="F40" s="46">
        <f>ESA2010_feb24!F43-ESA2010_dec23!F43</f>
        <v>0</v>
      </c>
      <c r="G40" s="45">
        <f>ESA2010_feb24!G43-ESA2010_dec23!G43</f>
        <v>0</v>
      </c>
      <c r="H40" s="45">
        <f>ESA2010_feb24!H43-ESA2010_dec23!H43</f>
        <v>0</v>
      </c>
      <c r="I40" s="33"/>
      <c r="J40" s="33"/>
      <c r="K40" s="33"/>
      <c r="L40" s="33"/>
      <c r="M40" s="33"/>
      <c r="N40" s="33"/>
      <c r="O40" s="33"/>
      <c r="P40" s="33"/>
    </row>
    <row r="41" spans="1:16" ht="13.5" customHeight="1" x14ac:dyDescent="0.2">
      <c r="A41" s="69" t="s">
        <v>47</v>
      </c>
      <c r="B41" s="42">
        <f>ESA2010_feb24!B44-ESA2010_dec23!B44</f>
        <v>0</v>
      </c>
      <c r="C41" s="43">
        <f>ESA2010_feb24!C44-ESA2010_dec23!C44</f>
        <v>994</v>
      </c>
      <c r="D41" s="42">
        <f>ESA2010_feb24!D44-ESA2010_dec23!D44</f>
        <v>0</v>
      </c>
      <c r="E41" s="45">
        <f>ESA2010_feb24!E44-ESA2010_dec23!E44</f>
        <v>0</v>
      </c>
      <c r="F41" s="46">
        <f>ESA2010_feb24!F44-ESA2010_dec23!F44</f>
        <v>0</v>
      </c>
      <c r="G41" s="45">
        <f>ESA2010_feb24!G44-ESA2010_dec23!G44</f>
        <v>0</v>
      </c>
      <c r="H41" s="45">
        <f>ESA2010_feb24!H44-ESA2010_dec23!H44</f>
        <v>0</v>
      </c>
      <c r="I41" s="33"/>
      <c r="J41" s="33"/>
      <c r="K41" s="33"/>
      <c r="L41" s="33"/>
      <c r="M41" s="33"/>
      <c r="N41" s="33"/>
      <c r="O41" s="33"/>
      <c r="P41" s="33"/>
    </row>
    <row r="42" spans="1:16" ht="13.5" customHeight="1" x14ac:dyDescent="0.2">
      <c r="A42" s="69" t="s">
        <v>48</v>
      </c>
      <c r="B42" s="42">
        <f>ESA2010_feb24!B45-ESA2010_dec23!B45</f>
        <v>0</v>
      </c>
      <c r="C42" s="43">
        <f>ESA2010_feb24!C45-ESA2010_dec23!C45</f>
        <v>0</v>
      </c>
      <c r="D42" s="42">
        <f>ESA2010_feb24!D45-ESA2010_dec23!D45</f>
        <v>0</v>
      </c>
      <c r="E42" s="45">
        <f>ESA2010_feb24!E45-ESA2010_dec23!E45</f>
        <v>0</v>
      </c>
      <c r="F42" s="46">
        <f>ESA2010_feb24!F45-ESA2010_dec23!F45</f>
        <v>0</v>
      </c>
      <c r="G42" s="45">
        <f>ESA2010_feb24!G45-ESA2010_dec23!G45</f>
        <v>0</v>
      </c>
      <c r="H42" s="45">
        <f>ESA2010_feb24!H45-ESA2010_dec23!H45</f>
        <v>328</v>
      </c>
      <c r="I42" s="33"/>
      <c r="J42" s="33"/>
      <c r="K42" s="33"/>
      <c r="L42" s="33"/>
      <c r="M42" s="33"/>
      <c r="N42" s="33"/>
      <c r="O42" s="33"/>
      <c r="P42" s="33"/>
    </row>
    <row r="43" spans="1:16" ht="13.5" customHeight="1" x14ac:dyDescent="0.2">
      <c r="A43" s="72" t="s">
        <v>13</v>
      </c>
      <c r="B43" s="42">
        <f>ESA2010_feb24!B46-ESA2010_dec23!B46</f>
        <v>0</v>
      </c>
      <c r="C43" s="36">
        <f>ESA2010_feb24!C46-ESA2010_dec23!C46</f>
        <v>0</v>
      </c>
      <c r="D43" s="240">
        <f>ESA2010_feb24!D46-ESA2010_dec23!D46</f>
        <v>0</v>
      </c>
      <c r="E43" s="54">
        <f>ESA2010_feb24!E46-ESA2010_dec23!E46</f>
        <v>0</v>
      </c>
      <c r="F43" s="54">
        <f>ESA2010_feb24!F46-ESA2010_dec23!F46</f>
        <v>0</v>
      </c>
      <c r="G43" s="70">
        <f>ESA2010_feb24!G46-ESA2010_dec23!G46</f>
        <v>0</v>
      </c>
      <c r="H43" s="70">
        <f>ESA2010_feb24!H46-ESA2010_dec23!H46</f>
        <v>82</v>
      </c>
      <c r="I43" s="33"/>
      <c r="J43" s="33"/>
      <c r="K43" s="33"/>
      <c r="L43" s="33"/>
      <c r="M43" s="33"/>
      <c r="N43" s="33"/>
      <c r="O43" s="33"/>
      <c r="P43" s="33"/>
    </row>
    <row r="44" spans="1:16" ht="13.5" customHeight="1" x14ac:dyDescent="0.2">
      <c r="A44" s="72" t="s">
        <v>14</v>
      </c>
      <c r="B44" s="42">
        <f>ESA2010_feb24!B47-ESA2010_dec23!B47</f>
        <v>0</v>
      </c>
      <c r="C44" s="36">
        <f>ESA2010_feb24!C47-ESA2010_dec23!C47</f>
        <v>0</v>
      </c>
      <c r="D44" s="240">
        <f>ESA2010_feb24!D47-ESA2010_dec23!D47</f>
        <v>0</v>
      </c>
      <c r="E44" s="54">
        <f>ESA2010_feb24!E47-ESA2010_dec23!E47</f>
        <v>0</v>
      </c>
      <c r="F44" s="54">
        <f>ESA2010_feb24!F47-ESA2010_dec23!F47</f>
        <v>0</v>
      </c>
      <c r="G44" s="70">
        <f>ESA2010_feb24!G47-ESA2010_dec23!G47</f>
        <v>0</v>
      </c>
      <c r="H44" s="70">
        <f>ESA2010_feb24!H47-ESA2010_dec23!H47</f>
        <v>246</v>
      </c>
      <c r="I44" s="33"/>
      <c r="J44" s="33"/>
      <c r="K44" s="33"/>
      <c r="L44" s="33"/>
      <c r="M44" s="33"/>
      <c r="N44" s="33"/>
      <c r="O44" s="33"/>
      <c r="P44" s="33"/>
    </row>
    <row r="45" spans="1:16" ht="13.5" customHeight="1" x14ac:dyDescent="0.2">
      <c r="A45" s="69" t="s">
        <v>49</v>
      </c>
      <c r="B45" s="42">
        <f>ESA2010_feb24!B48-ESA2010_dec23!B48</f>
        <v>0</v>
      </c>
      <c r="C45" s="36">
        <f>ESA2010_feb24!C48-ESA2010_dec23!C48</f>
        <v>78.482999999999947</v>
      </c>
      <c r="D45" s="240">
        <f>ESA2010_feb24!D48-ESA2010_dec23!D48</f>
        <v>0</v>
      </c>
      <c r="E45" s="54">
        <f>ESA2010_feb24!E48-ESA2010_dec23!E48</f>
        <v>0</v>
      </c>
      <c r="F45" s="54">
        <f>ESA2010_feb24!F48-ESA2010_dec23!F48</f>
        <v>0</v>
      </c>
      <c r="G45" s="70">
        <f>ESA2010_feb24!G48-ESA2010_dec23!G48</f>
        <v>0</v>
      </c>
      <c r="H45" s="70">
        <f>ESA2010_feb24!H48-ESA2010_dec23!H48</f>
        <v>1000</v>
      </c>
      <c r="I45" s="33"/>
      <c r="J45" s="33"/>
      <c r="K45" s="33"/>
      <c r="L45" s="33"/>
      <c r="M45" s="33"/>
      <c r="N45" s="33"/>
      <c r="O45" s="33"/>
      <c r="P45" s="33"/>
    </row>
    <row r="46" spans="1:16" ht="13.5" customHeight="1" x14ac:dyDescent="0.2">
      <c r="A46" s="69" t="s">
        <v>50</v>
      </c>
      <c r="B46" s="42">
        <f>ESA2010_feb24!B49-ESA2010_dec23!B49</f>
        <v>0</v>
      </c>
      <c r="C46" s="36">
        <f>ESA2010_feb24!C49-ESA2010_dec23!C49</f>
        <v>-400</v>
      </c>
      <c r="D46" s="240">
        <f>ESA2010_feb24!D49-ESA2010_dec23!D49</f>
        <v>-437</v>
      </c>
      <c r="E46" s="54">
        <f>ESA2010_feb24!E49-ESA2010_dec23!E49</f>
        <v>-488</v>
      </c>
      <c r="F46" s="54">
        <f>ESA2010_feb24!F49-ESA2010_dec23!F49</f>
        <v>-542</v>
      </c>
      <c r="G46" s="70">
        <f>ESA2010_feb24!G49-ESA2010_dec23!G49</f>
        <v>-556</v>
      </c>
      <c r="H46" s="70">
        <f>ESA2010_feb24!H49-ESA2010_dec23!H49</f>
        <v>17746</v>
      </c>
      <c r="I46" s="33"/>
      <c r="J46" s="33"/>
      <c r="K46" s="33"/>
      <c r="L46" s="33"/>
      <c r="M46" s="33"/>
      <c r="N46" s="33"/>
      <c r="O46" s="33"/>
      <c r="P46" s="33"/>
    </row>
    <row r="47" spans="1:16" ht="13.5" customHeight="1" x14ac:dyDescent="0.2">
      <c r="A47" s="69" t="s">
        <v>51</v>
      </c>
      <c r="B47" s="42">
        <f>ESA2010_feb24!B50-ESA2010_dec23!B50</f>
        <v>0</v>
      </c>
      <c r="C47" s="36">
        <f>ESA2010_feb24!C50-ESA2010_dec23!C50</f>
        <v>0</v>
      </c>
      <c r="D47" s="240">
        <f>ESA2010_feb24!D50-ESA2010_dec23!D50</f>
        <v>0</v>
      </c>
      <c r="E47" s="54">
        <f>ESA2010_feb24!E50-ESA2010_dec23!E50</f>
        <v>0</v>
      </c>
      <c r="F47" s="54">
        <f>ESA2010_feb24!F50-ESA2010_dec23!F50</f>
        <v>0</v>
      </c>
      <c r="G47" s="70">
        <f>ESA2010_feb24!G50-ESA2010_dec23!G50</f>
        <v>0</v>
      </c>
      <c r="H47" s="70">
        <f>ESA2010_feb24!H50-ESA2010_dec23!H50</f>
        <v>0</v>
      </c>
      <c r="I47" s="33"/>
      <c r="J47" s="33"/>
      <c r="K47" s="33"/>
      <c r="L47" s="33"/>
      <c r="M47" s="33"/>
      <c r="N47" s="33"/>
      <c r="O47" s="33"/>
      <c r="P47" s="33"/>
    </row>
    <row r="48" spans="1:16" ht="13.5" customHeight="1" x14ac:dyDescent="0.2">
      <c r="A48" s="34" t="s">
        <v>92</v>
      </c>
      <c r="B48" s="42">
        <f>ESA2010_feb24!B51-ESA2010_dec23!B51</f>
        <v>0</v>
      </c>
      <c r="C48" s="36">
        <f>ESA2010_feb24!C51-ESA2010_dec23!C51</f>
        <v>558</v>
      </c>
      <c r="D48" s="240">
        <f>ESA2010_feb24!D51-ESA2010_dec23!D51</f>
        <v>437</v>
      </c>
      <c r="E48" s="54">
        <f>ESA2010_feb24!E51-ESA2010_dec23!E51</f>
        <v>463</v>
      </c>
      <c r="F48" s="54">
        <f>ESA2010_feb24!F51-ESA2010_dec23!F51</f>
        <v>488</v>
      </c>
      <c r="G48" s="70">
        <f>ESA2010_feb24!G51-ESA2010_dec23!G51</f>
        <v>506</v>
      </c>
      <c r="H48" s="70">
        <f>ESA2010_feb24!H51-ESA2010_dec23!H51</f>
        <v>177467</v>
      </c>
      <c r="I48" s="33"/>
      <c r="J48" s="33"/>
      <c r="K48" s="33"/>
      <c r="L48" s="33"/>
      <c r="M48" s="33"/>
      <c r="N48" s="33"/>
      <c r="O48" s="33"/>
      <c r="P48" s="33"/>
    </row>
    <row r="49" spans="1:16" ht="13.5" customHeight="1" x14ac:dyDescent="0.2">
      <c r="A49" s="48" t="s">
        <v>13</v>
      </c>
      <c r="B49" s="52">
        <f>ESA2010_feb24!B52-ESA2010_dec23!B52</f>
        <v>0</v>
      </c>
      <c r="C49" s="36">
        <f>ESA2010_feb24!C52-ESA2010_dec23!C52</f>
        <v>558</v>
      </c>
      <c r="D49" s="240">
        <f>ESA2010_feb24!D52-ESA2010_dec23!D52</f>
        <v>437</v>
      </c>
      <c r="E49" s="54">
        <f>ESA2010_feb24!E52-ESA2010_dec23!E52</f>
        <v>463</v>
      </c>
      <c r="F49" s="54">
        <f>ESA2010_feb24!F52-ESA2010_dec23!F52</f>
        <v>488</v>
      </c>
      <c r="G49" s="70">
        <f>ESA2010_feb24!G52-ESA2010_dec23!G52</f>
        <v>506</v>
      </c>
      <c r="H49" s="70">
        <f>ESA2010_feb24!H52-ESA2010_dec23!H52</f>
        <v>132985</v>
      </c>
      <c r="I49" s="33"/>
      <c r="J49" s="33"/>
      <c r="K49" s="33"/>
      <c r="L49" s="33"/>
      <c r="M49" s="33"/>
      <c r="N49" s="33"/>
      <c r="O49" s="33"/>
      <c r="P49" s="33"/>
    </row>
    <row r="50" spans="1:16" ht="14.25" customHeight="1" x14ac:dyDescent="0.2">
      <c r="A50" s="48" t="s">
        <v>14</v>
      </c>
      <c r="B50" s="52">
        <f>ESA2010_feb24!B53-ESA2010_dec23!B53</f>
        <v>0</v>
      </c>
      <c r="C50" s="36">
        <f>ESA2010_feb24!C53-ESA2010_dec23!C53</f>
        <v>0</v>
      </c>
      <c r="D50" s="240">
        <f>ESA2010_feb24!D53-ESA2010_dec23!D53</f>
        <v>0</v>
      </c>
      <c r="E50" s="54">
        <f>ESA2010_feb24!E53-ESA2010_dec23!E53</f>
        <v>0</v>
      </c>
      <c r="F50" s="54">
        <f>ESA2010_feb24!F53-ESA2010_dec23!F53</f>
        <v>0</v>
      </c>
      <c r="G50" s="70">
        <f>ESA2010_feb24!G53-ESA2010_dec23!G53</f>
        <v>0</v>
      </c>
      <c r="H50" s="70">
        <f>ESA2010_feb24!H53-ESA2010_dec23!H53</f>
        <v>0</v>
      </c>
      <c r="I50" s="33"/>
      <c r="J50" s="33"/>
      <c r="K50" s="33"/>
      <c r="L50" s="33"/>
      <c r="M50" s="33"/>
      <c r="N50" s="33"/>
      <c r="O50" s="33"/>
      <c r="P50" s="33"/>
    </row>
    <row r="51" spans="1:16" ht="14.25" customHeight="1" x14ac:dyDescent="0.2">
      <c r="A51" s="74" t="s">
        <v>15</v>
      </c>
      <c r="B51" s="52">
        <f>ESA2010_feb24!B54-ESA2010_dec23!B54</f>
        <v>0</v>
      </c>
      <c r="C51" s="36">
        <f>ESA2010_feb24!C54-ESA2010_dec23!C54</f>
        <v>0</v>
      </c>
      <c r="D51" s="240">
        <f>ESA2010_feb24!D54-ESA2010_dec23!D54</f>
        <v>0</v>
      </c>
      <c r="E51" s="54">
        <f>ESA2010_feb24!E54-ESA2010_dec23!E54</f>
        <v>0</v>
      </c>
      <c r="F51" s="54">
        <f>ESA2010_feb24!F54-ESA2010_dec23!F54</f>
        <v>0</v>
      </c>
      <c r="G51" s="70">
        <f>ESA2010_feb24!G54-ESA2010_dec23!G54</f>
        <v>0</v>
      </c>
      <c r="H51" s="70">
        <f>ESA2010_feb24!H54-ESA2010_dec23!H54</f>
        <v>0</v>
      </c>
      <c r="I51" s="33"/>
      <c r="J51" s="33"/>
      <c r="K51" s="33"/>
      <c r="L51" s="33"/>
      <c r="M51" s="33"/>
      <c r="N51" s="33"/>
      <c r="O51" s="33"/>
      <c r="P51" s="33"/>
    </row>
    <row r="52" spans="1:16" ht="14.25" customHeight="1" x14ac:dyDescent="0.2">
      <c r="A52" s="48" t="s">
        <v>54</v>
      </c>
      <c r="B52" s="52">
        <f>ESA2010_feb24!B55-ESA2010_dec23!B55</f>
        <v>0</v>
      </c>
      <c r="C52" s="36">
        <f>ESA2010_feb24!C55-ESA2010_dec23!C55</f>
        <v>0</v>
      </c>
      <c r="D52" s="240">
        <f>ESA2010_feb24!D55-ESA2010_dec23!D55</f>
        <v>0</v>
      </c>
      <c r="E52" s="54">
        <f>ESA2010_feb24!E55-ESA2010_dec23!E55</f>
        <v>0</v>
      </c>
      <c r="F52" s="54">
        <f>ESA2010_feb24!F55-ESA2010_dec23!F55</f>
        <v>0</v>
      </c>
      <c r="G52" s="70">
        <f>ESA2010_feb24!G55-ESA2010_dec23!G55</f>
        <v>0</v>
      </c>
      <c r="H52" s="70">
        <f>ESA2010_feb24!H55-ESA2010_dec23!H55</f>
        <v>44482</v>
      </c>
      <c r="I52" s="33"/>
      <c r="J52" s="33"/>
      <c r="K52" s="33"/>
      <c r="L52" s="33"/>
      <c r="M52" s="33"/>
      <c r="N52" s="33"/>
      <c r="O52" s="33"/>
      <c r="P52" s="33"/>
    </row>
    <row r="53" spans="1:16" ht="14.25" customHeight="1" x14ac:dyDescent="0.2">
      <c r="A53" s="75" t="s">
        <v>55</v>
      </c>
      <c r="B53" s="52">
        <f>ESA2010_feb24!B56-ESA2010_dec23!B56</f>
        <v>0</v>
      </c>
      <c r="C53" s="36">
        <f>ESA2010_feb24!C56-ESA2010_dec23!C56</f>
        <v>0</v>
      </c>
      <c r="D53" s="240">
        <f>ESA2010_feb24!D56-ESA2010_dec23!D56</f>
        <v>0</v>
      </c>
      <c r="E53" s="54">
        <f>ESA2010_feb24!E56-ESA2010_dec23!E56</f>
        <v>0</v>
      </c>
      <c r="F53" s="54">
        <f>ESA2010_feb24!F56-ESA2010_dec23!F56</f>
        <v>0</v>
      </c>
      <c r="G53" s="70">
        <f>ESA2010_feb24!G56-ESA2010_dec23!G56</f>
        <v>0</v>
      </c>
      <c r="H53" s="70">
        <f>ESA2010_feb24!H56-ESA2010_dec23!H56</f>
        <v>0</v>
      </c>
      <c r="I53" s="33"/>
      <c r="J53" s="33"/>
      <c r="K53" s="33"/>
      <c r="L53" s="33"/>
      <c r="M53" s="33"/>
      <c r="N53" s="33"/>
      <c r="O53" s="33"/>
      <c r="P53" s="33"/>
    </row>
    <row r="54" spans="1:16" ht="14.25" customHeight="1" x14ac:dyDescent="0.2">
      <c r="A54" s="75" t="s">
        <v>56</v>
      </c>
      <c r="B54" s="52">
        <f>ESA2010_feb24!B57-ESA2010_dec23!B57</f>
        <v>0</v>
      </c>
      <c r="C54" s="36">
        <f>ESA2010_feb24!C57-ESA2010_dec23!C57</f>
        <v>152</v>
      </c>
      <c r="D54" s="240">
        <f>ESA2010_feb24!D57-ESA2010_dec23!D57</f>
        <v>0</v>
      </c>
      <c r="E54" s="54">
        <f>ESA2010_feb24!E57-ESA2010_dec23!E57</f>
        <v>0</v>
      </c>
      <c r="F54" s="54">
        <f>ESA2010_feb24!F57-ESA2010_dec23!F57</f>
        <v>0</v>
      </c>
      <c r="G54" s="70">
        <f>ESA2010_feb24!G57-ESA2010_dec23!G57</f>
        <v>0</v>
      </c>
      <c r="H54" s="70">
        <f>ESA2010_feb24!H57-ESA2010_dec23!H57</f>
        <v>0</v>
      </c>
      <c r="I54" s="33"/>
      <c r="J54" s="33"/>
      <c r="K54" s="33"/>
      <c r="L54" s="33"/>
      <c r="M54" s="33"/>
      <c r="N54" s="33"/>
      <c r="O54" s="33"/>
      <c r="P54" s="33"/>
    </row>
    <row r="55" spans="1:16" ht="14.25" customHeight="1" x14ac:dyDescent="0.2">
      <c r="A55" s="75" t="s">
        <v>57</v>
      </c>
      <c r="B55" s="52">
        <f>ESA2010_feb24!B58-ESA2010_dec23!B58</f>
        <v>0</v>
      </c>
      <c r="C55" s="36">
        <f>ESA2010_feb24!C58-ESA2010_dec23!C58</f>
        <v>406</v>
      </c>
      <c r="D55" s="240">
        <f>ESA2010_feb24!D58-ESA2010_dec23!D58</f>
        <v>437</v>
      </c>
      <c r="E55" s="54">
        <f>ESA2010_feb24!E58-ESA2010_dec23!E58</f>
        <v>463</v>
      </c>
      <c r="F55" s="54">
        <f>ESA2010_feb24!F58-ESA2010_dec23!F58</f>
        <v>488</v>
      </c>
      <c r="G55" s="70">
        <f>ESA2010_feb24!G58-ESA2010_dec23!G58</f>
        <v>506</v>
      </c>
      <c r="H55" s="70">
        <f>ESA2010_feb24!H58-ESA2010_dec23!H58</f>
        <v>132985</v>
      </c>
      <c r="I55" s="33"/>
      <c r="J55" s="33"/>
      <c r="K55" s="33"/>
      <c r="L55" s="33"/>
      <c r="M55" s="33"/>
      <c r="N55" s="33"/>
      <c r="O55" s="33"/>
      <c r="P55" s="33"/>
    </row>
    <row r="56" spans="1:16" ht="14.25" customHeight="1" thickBot="1" x14ac:dyDescent="0.25">
      <c r="A56" s="76" t="s">
        <v>58</v>
      </c>
      <c r="B56" s="77">
        <f>ESA2010_feb24!B59-ESA2010_dec23!B59</f>
        <v>0</v>
      </c>
      <c r="C56" s="78">
        <f>ESA2010_feb24!C59-ESA2010_dec23!C59</f>
        <v>0</v>
      </c>
      <c r="D56" s="275">
        <f>ESA2010_feb24!D59-ESA2010_dec23!D59</f>
        <v>0</v>
      </c>
      <c r="E56" s="80">
        <f>ESA2010_feb24!E59-ESA2010_dec23!E59</f>
        <v>0</v>
      </c>
      <c r="F56" s="80">
        <f>ESA2010_feb24!F59-ESA2010_dec23!F59</f>
        <v>0</v>
      </c>
      <c r="G56" s="81">
        <f>ESA2010_feb24!G59-ESA2010_dec23!G59</f>
        <v>0</v>
      </c>
      <c r="H56" s="81">
        <f>ESA2010_feb24!H59-ESA2010_dec23!H59</f>
        <v>44482</v>
      </c>
      <c r="I56" s="33"/>
      <c r="J56" s="33"/>
      <c r="K56" s="33"/>
      <c r="L56" s="33"/>
      <c r="M56" s="33"/>
      <c r="N56" s="33"/>
      <c r="O56" s="33"/>
      <c r="P56" s="33"/>
    </row>
    <row r="57" spans="1:16" ht="13.5" customHeight="1" x14ac:dyDescent="0.2">
      <c r="A57" s="25" t="s">
        <v>59</v>
      </c>
      <c r="B57" s="83">
        <f t="shared" ref="B57:H57" si="6">B58+B62</f>
        <v>5.69465396925807</v>
      </c>
      <c r="C57" s="84">
        <f t="shared" si="6"/>
        <v>53988</v>
      </c>
      <c r="D57" s="229">
        <f t="shared" si="6"/>
        <v>-67464</v>
      </c>
      <c r="E57" s="86">
        <f t="shared" si="6"/>
        <v>-24303</v>
      </c>
      <c r="F57" s="86">
        <f t="shared" si="6"/>
        <v>-19497</v>
      </c>
      <c r="G57" s="87">
        <f t="shared" si="6"/>
        <v>-37939</v>
      </c>
      <c r="H57" s="87">
        <f t="shared" si="6"/>
        <v>19923794</v>
      </c>
      <c r="I57" s="33"/>
      <c r="J57" s="33"/>
      <c r="K57" s="33"/>
      <c r="L57" s="33"/>
      <c r="M57" s="33"/>
      <c r="N57" s="33"/>
      <c r="O57" s="33"/>
      <c r="P57" s="33"/>
    </row>
    <row r="58" spans="1:16" ht="13.5" customHeight="1" x14ac:dyDescent="0.2">
      <c r="A58" s="94" t="s">
        <v>60</v>
      </c>
      <c r="B58" s="56">
        <f t="shared" ref="B58:H58" si="7">B59</f>
        <v>5.69465396925807</v>
      </c>
      <c r="C58" s="57">
        <f t="shared" si="7"/>
        <v>28756</v>
      </c>
      <c r="D58" s="239">
        <f t="shared" si="7"/>
        <v>-47359</v>
      </c>
      <c r="E58" s="59">
        <f t="shared" si="7"/>
        <v>-4376</v>
      </c>
      <c r="F58" s="59">
        <f t="shared" si="7"/>
        <v>2191</v>
      </c>
      <c r="G58" s="60">
        <f t="shared" si="7"/>
        <v>-14532</v>
      </c>
      <c r="H58" s="60">
        <f t="shared" si="7"/>
        <v>13317808</v>
      </c>
      <c r="I58" s="33"/>
      <c r="J58" s="33"/>
      <c r="K58" s="33"/>
      <c r="L58" s="33"/>
      <c r="M58" s="33"/>
      <c r="N58" s="33"/>
      <c r="O58" s="33"/>
      <c r="P58" s="33"/>
    </row>
    <row r="59" spans="1:16" ht="13.5" customHeight="1" x14ac:dyDescent="0.2">
      <c r="A59" s="41" t="s">
        <v>61</v>
      </c>
      <c r="B59" s="35">
        <f t="shared" ref="B59:H59" si="8">B60+B61</f>
        <v>5.69465396925807</v>
      </c>
      <c r="C59" s="36">
        <f t="shared" si="8"/>
        <v>28756</v>
      </c>
      <c r="D59" s="231">
        <f t="shared" si="8"/>
        <v>-47359</v>
      </c>
      <c r="E59" s="38">
        <f t="shared" si="8"/>
        <v>-4376</v>
      </c>
      <c r="F59" s="38">
        <f t="shared" si="8"/>
        <v>2191</v>
      </c>
      <c r="G59" s="39">
        <f t="shared" si="8"/>
        <v>-14532</v>
      </c>
      <c r="H59" s="39">
        <f t="shared" si="8"/>
        <v>13317808</v>
      </c>
      <c r="I59" s="33"/>
      <c r="J59" s="33"/>
      <c r="K59" s="33"/>
      <c r="L59" s="33"/>
      <c r="M59" s="33"/>
      <c r="N59" s="33"/>
      <c r="O59" s="33"/>
      <c r="P59" s="33"/>
    </row>
    <row r="60" spans="1:16" ht="13.5" customHeight="1" x14ac:dyDescent="0.2">
      <c r="A60" s="41" t="s">
        <v>62</v>
      </c>
      <c r="B60" s="42">
        <f>ESA2010_feb24!B63-ESA2010_dec23!B63</f>
        <v>5.69465396925807</v>
      </c>
      <c r="C60" s="43">
        <f>ESA2010_feb24!C63-ESA2010_dec23!C63</f>
        <v>27833</v>
      </c>
      <c r="D60" s="42">
        <f>ESA2010_feb24!D63-ESA2010_dec23!D63</f>
        <v>-47612</v>
      </c>
      <c r="E60" s="45">
        <f>ESA2010_feb24!E63-ESA2010_dec23!E63</f>
        <v>-4630</v>
      </c>
      <c r="F60" s="46">
        <f>ESA2010_feb24!F63-ESA2010_dec23!F63</f>
        <v>1939</v>
      </c>
      <c r="G60" s="45">
        <f>ESA2010_feb24!G63-ESA2010_dec23!G63</f>
        <v>-14780</v>
      </c>
      <c r="H60" s="45">
        <f>ESA2010_feb24!H63-ESA2010_dec23!H63</f>
        <v>13102777</v>
      </c>
      <c r="I60" s="33"/>
      <c r="J60" s="33"/>
      <c r="K60" s="33"/>
      <c r="L60" s="33"/>
      <c r="M60" s="33"/>
      <c r="N60" s="33"/>
      <c r="O60" s="33"/>
      <c r="P60" s="33"/>
    </row>
    <row r="61" spans="1:16" ht="13.5" customHeight="1" x14ac:dyDescent="0.2">
      <c r="A61" s="41" t="s">
        <v>63</v>
      </c>
      <c r="B61" s="42">
        <f>ESA2010_feb24!B64-ESA2010_dec23!B64</f>
        <v>0</v>
      </c>
      <c r="C61" s="43">
        <f>ESA2010_feb24!C64-ESA2010_dec23!C64</f>
        <v>923</v>
      </c>
      <c r="D61" s="42">
        <f>ESA2010_feb24!D64-ESA2010_dec23!D64</f>
        <v>253</v>
      </c>
      <c r="E61" s="45">
        <f>ESA2010_feb24!E64-ESA2010_dec23!E64</f>
        <v>254</v>
      </c>
      <c r="F61" s="46">
        <f>ESA2010_feb24!F64-ESA2010_dec23!F64</f>
        <v>252</v>
      </c>
      <c r="G61" s="45">
        <f>ESA2010_feb24!G64-ESA2010_dec23!G64</f>
        <v>248</v>
      </c>
      <c r="H61" s="45">
        <f>ESA2010_feb24!H64-ESA2010_dec23!H64</f>
        <v>215031</v>
      </c>
      <c r="I61" s="33"/>
      <c r="J61" s="33"/>
      <c r="K61" s="33"/>
      <c r="L61" s="33"/>
      <c r="M61" s="33"/>
      <c r="N61" s="33"/>
      <c r="O61" s="33"/>
      <c r="P61" s="33"/>
    </row>
    <row r="62" spans="1:16" ht="13.5" customHeight="1" x14ac:dyDescent="0.2">
      <c r="A62" s="94" t="s">
        <v>64</v>
      </c>
      <c r="B62" s="56">
        <f t="shared" ref="B62:H62" si="9">B63</f>
        <v>0</v>
      </c>
      <c r="C62" s="57">
        <f t="shared" si="9"/>
        <v>25232</v>
      </c>
      <c r="D62" s="239">
        <f t="shared" si="9"/>
        <v>-20105</v>
      </c>
      <c r="E62" s="59">
        <f t="shared" si="9"/>
        <v>-19927</v>
      </c>
      <c r="F62" s="59">
        <f t="shared" si="9"/>
        <v>-21688</v>
      </c>
      <c r="G62" s="60">
        <f t="shared" si="9"/>
        <v>-23407</v>
      </c>
      <c r="H62" s="60">
        <f t="shared" si="9"/>
        <v>6605986</v>
      </c>
      <c r="I62" s="33"/>
      <c r="J62" s="33"/>
      <c r="K62" s="33"/>
      <c r="L62" s="33"/>
      <c r="M62" s="33"/>
      <c r="N62" s="33"/>
      <c r="O62" s="33"/>
      <c r="P62" s="33"/>
    </row>
    <row r="63" spans="1:16" ht="13.5" customHeight="1" x14ac:dyDescent="0.2">
      <c r="A63" s="41" t="s">
        <v>61</v>
      </c>
      <c r="B63" s="42">
        <f>ESA2010_feb24!B66-ESA2010_dec23!B66</f>
        <v>0</v>
      </c>
      <c r="C63" s="43">
        <f>ESA2010_feb24!C66-ESA2010_dec23!C66</f>
        <v>25232</v>
      </c>
      <c r="D63" s="42">
        <f>ESA2010_feb24!D66-ESA2010_dec23!D66</f>
        <v>-20105</v>
      </c>
      <c r="E63" s="45">
        <f>ESA2010_feb24!E66-ESA2010_dec23!E66</f>
        <v>-19927</v>
      </c>
      <c r="F63" s="46">
        <f>ESA2010_feb24!F66-ESA2010_dec23!F66</f>
        <v>-21688</v>
      </c>
      <c r="G63" s="45">
        <f>ESA2010_feb24!G66-ESA2010_dec23!G66</f>
        <v>-23407</v>
      </c>
      <c r="H63" s="45">
        <f>ESA2010_feb24!H66-ESA2010_dec23!H66</f>
        <v>6605986</v>
      </c>
      <c r="I63" s="33"/>
      <c r="J63" s="33"/>
      <c r="K63" s="33"/>
      <c r="L63" s="33"/>
      <c r="M63" s="33"/>
      <c r="N63" s="33"/>
      <c r="O63" s="33"/>
      <c r="P63" s="33"/>
    </row>
    <row r="64" spans="1:16" ht="14.25" customHeight="1" thickBot="1" x14ac:dyDescent="0.25">
      <c r="A64" s="98" t="s">
        <v>65</v>
      </c>
      <c r="B64" s="42">
        <f>ESA2010_feb24!B67-ESA2010_dec23!B67</f>
        <v>0</v>
      </c>
      <c r="C64" s="43">
        <f>ESA2010_feb24!C67-ESA2010_dec23!C67</f>
        <v>10616</v>
      </c>
      <c r="D64" s="42">
        <f>ESA2010_feb24!D67-ESA2010_dec23!D67</f>
        <v>10674</v>
      </c>
      <c r="E64" s="45">
        <f>ESA2010_feb24!E67-ESA2010_dec23!E67</f>
        <v>13122</v>
      </c>
      <c r="F64" s="46">
        <f>ESA2010_feb24!F67-ESA2010_dec23!F67</f>
        <v>12796</v>
      </c>
      <c r="G64" s="45">
        <f>ESA2010_feb24!G67-ESA2010_dec23!G67</f>
        <v>12291</v>
      </c>
      <c r="H64" s="45">
        <f>ESA2010_feb24!H67-ESA2010_dec23!H67</f>
        <v>40786</v>
      </c>
      <c r="I64" s="33"/>
      <c r="J64" s="33"/>
      <c r="K64" s="33"/>
      <c r="L64" s="33"/>
      <c r="M64" s="33"/>
      <c r="N64" s="33"/>
      <c r="O64" s="33"/>
      <c r="P64" s="33"/>
    </row>
    <row r="65" spans="1:20" ht="14.25" customHeight="1" thickBot="1" x14ac:dyDescent="0.25">
      <c r="A65" s="100" t="s">
        <v>66</v>
      </c>
      <c r="B65" s="101">
        <f t="shared" ref="B65:H65" si="10">B34+B30+B25+B14+B5</f>
        <v>-32663.135270000115</v>
      </c>
      <c r="C65" s="102">
        <f t="shared" si="10"/>
        <v>175465.40080000003</v>
      </c>
      <c r="D65" s="243">
        <f t="shared" si="10"/>
        <v>88222</v>
      </c>
      <c r="E65" s="104">
        <f t="shared" si="10"/>
        <v>108414</v>
      </c>
      <c r="F65" s="104">
        <f t="shared" si="10"/>
        <v>-6664</v>
      </c>
      <c r="G65" s="105">
        <f t="shared" si="10"/>
        <v>-78506</v>
      </c>
      <c r="H65" s="105">
        <f t="shared" si="10"/>
        <v>27356375</v>
      </c>
      <c r="I65" s="33"/>
      <c r="J65" s="33">
        <v>-7.2759576141834259E-11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/>
      <c r="R65" s="33"/>
      <c r="S65" s="33"/>
    </row>
    <row r="66" spans="1:20" ht="13.5" customHeight="1" x14ac:dyDescent="0.2">
      <c r="A66" s="107" t="s">
        <v>67</v>
      </c>
      <c r="B66" s="35">
        <f>ESA2010_feb24!B69-ESA2010_dec23!B69</f>
        <v>-32749.068749999627</v>
      </c>
      <c r="C66" s="109">
        <f>ESA2010_feb24!C69-ESA2010_dec23!C69</f>
        <v>176802.9178000018</v>
      </c>
      <c r="D66" s="231">
        <f>ESA2010_feb24!D69-ESA2010_dec23!D69</f>
        <v>-61351</v>
      </c>
      <c r="E66" s="38">
        <f>ESA2010_feb24!E69-ESA2010_dec23!E69</f>
        <v>-28149</v>
      </c>
      <c r="F66" s="38">
        <f>ESA2010_feb24!F69-ESA2010_dec23!F69</f>
        <v>-123701</v>
      </c>
      <c r="G66" s="39">
        <f>ESA2010_feb24!G69-ESA2010_dec23!G69</f>
        <v>-208923</v>
      </c>
      <c r="H66" s="39">
        <f>ESA2010_feb24!H69-ESA2010_dec23!H69</f>
        <v>21365591</v>
      </c>
      <c r="I66" s="33"/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/>
      <c r="R66" s="33"/>
      <c r="S66" s="33"/>
    </row>
    <row r="67" spans="1:20" ht="13.5" customHeight="1" x14ac:dyDescent="0.2">
      <c r="A67" s="107" t="s">
        <v>68</v>
      </c>
      <c r="B67" s="35">
        <f>ESA2010_feb24!B70-ESA2010_dec23!B70</f>
        <v>0</v>
      </c>
      <c r="C67" s="109">
        <f>ESA2010_feb24!C70-ESA2010_dec23!C70</f>
        <v>0</v>
      </c>
      <c r="D67" s="231">
        <f>ESA2010_feb24!D70-ESA2010_dec23!D70</f>
        <v>0</v>
      </c>
      <c r="E67" s="38">
        <f>ESA2010_feb24!E70-ESA2010_dec23!E70</f>
        <v>0</v>
      </c>
      <c r="F67" s="38">
        <f>ESA2010_feb24!F70-ESA2010_dec23!F70</f>
        <v>0</v>
      </c>
      <c r="G67" s="39">
        <f>ESA2010_feb24!G70-ESA2010_dec23!G70</f>
        <v>0</v>
      </c>
      <c r="H67" s="39">
        <f>ESA2010_feb24!H70-ESA2010_dec23!H70</f>
        <v>44482</v>
      </c>
      <c r="I67" s="33"/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/>
      <c r="R67" s="33"/>
      <c r="S67" s="33"/>
    </row>
    <row r="68" spans="1:20" ht="13.5" customHeight="1" x14ac:dyDescent="0.2">
      <c r="A68" s="34" t="s">
        <v>69</v>
      </c>
      <c r="B68" s="35">
        <f>ESA2010_feb24!B71-ESA2010_dec23!B71</f>
        <v>85.933479999905103</v>
      </c>
      <c r="C68" s="109">
        <f>ESA2010_feb24!C71-ESA2010_dec23!C71</f>
        <v>-18</v>
      </c>
      <c r="D68" s="231">
        <f>ESA2010_feb24!D71-ESA2010_dec23!D71</f>
        <v>0</v>
      </c>
      <c r="E68" s="38">
        <f>ESA2010_feb24!E71-ESA2010_dec23!E71</f>
        <v>0</v>
      </c>
      <c r="F68" s="38">
        <f>ESA2010_feb24!F71-ESA2010_dec23!F71</f>
        <v>0</v>
      </c>
      <c r="G68" s="39">
        <f>ESA2010_feb24!G71-ESA2010_dec23!G71</f>
        <v>0</v>
      </c>
      <c r="H68" s="39">
        <f>ESA2010_feb24!H71-ESA2010_dec23!H71</f>
        <v>0</v>
      </c>
      <c r="I68" s="33"/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>
        <v>0</v>
      </c>
      <c r="Q68" s="33"/>
      <c r="R68" s="33"/>
      <c r="S68" s="33"/>
    </row>
    <row r="69" spans="1:20" ht="13.5" customHeight="1" x14ac:dyDescent="0.2">
      <c r="A69" s="34" t="s">
        <v>70</v>
      </c>
      <c r="B69" s="35">
        <f>ESA2010_feb24!B72-ESA2010_dec23!B72</f>
        <v>0</v>
      </c>
      <c r="C69" s="109">
        <f>ESA2010_feb24!C72-ESA2010_dec23!C72</f>
        <v>-1394</v>
      </c>
      <c r="D69" s="231">
        <f>ESA2010_feb24!D72-ESA2010_dec23!D72</f>
        <v>153048</v>
      </c>
      <c r="E69" s="38">
        <f>ESA2010_feb24!E72-ESA2010_dec23!E72</f>
        <v>144816</v>
      </c>
      <c r="F69" s="38">
        <f>ESA2010_feb24!F72-ESA2010_dec23!F72</f>
        <v>132293</v>
      </c>
      <c r="G69" s="39">
        <f>ESA2010_feb24!G72-ESA2010_dec23!G72</f>
        <v>142915</v>
      </c>
      <c r="H69" s="39">
        <f>ESA2010_feb24!H72-ESA2010_dec23!H72</f>
        <v>4473497</v>
      </c>
      <c r="I69" s="33"/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/>
      <c r="R69" s="33"/>
      <c r="S69" s="33"/>
    </row>
    <row r="70" spans="1:20" ht="13.5" customHeight="1" x14ac:dyDescent="0.2">
      <c r="A70" s="34" t="s">
        <v>71</v>
      </c>
      <c r="B70" s="35">
        <f>ESA2010_feb24!B73-ESA2010_dec23!B73</f>
        <v>0</v>
      </c>
      <c r="C70" s="109">
        <f>ESA2010_feb24!C73-ESA2010_dec23!C73</f>
        <v>-598</v>
      </c>
      <c r="D70" s="231">
        <f>ESA2010_feb24!D73-ESA2010_dec23!D73</f>
        <v>-3038</v>
      </c>
      <c r="E70" s="38">
        <f>ESA2010_feb24!E73-ESA2010_dec23!E73</f>
        <v>-7765</v>
      </c>
      <c r="F70" s="38">
        <f>ESA2010_feb24!F73-ESA2010_dec23!F73</f>
        <v>-14714</v>
      </c>
      <c r="G70" s="39">
        <f>ESA2010_feb24!G73-ESA2010_dec23!G73</f>
        <v>-11942</v>
      </c>
      <c r="H70" s="39">
        <f>ESA2010_feb24!H73-ESA2010_dec23!H73</f>
        <v>1454059</v>
      </c>
      <c r="I70" s="33"/>
      <c r="J70" s="33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33">
        <v>0</v>
      </c>
      <c r="Q70" s="33"/>
      <c r="R70" s="33"/>
      <c r="S70" s="33"/>
    </row>
    <row r="71" spans="1:20" ht="13.5" customHeight="1" x14ac:dyDescent="0.2">
      <c r="A71" s="34" t="s">
        <v>72</v>
      </c>
      <c r="B71" s="35">
        <f>ESA2010_feb24!B74-ESA2010_dec23!B74</f>
        <v>0</v>
      </c>
      <c r="C71" s="109">
        <f>ESA2010_feb24!C74-ESA2010_dec23!C74</f>
        <v>994</v>
      </c>
      <c r="D71" s="231">
        <f>ESA2010_feb24!D74-ESA2010_dec23!D74</f>
        <v>0</v>
      </c>
      <c r="E71" s="38">
        <f>ESA2010_feb24!E74-ESA2010_dec23!E74</f>
        <v>0</v>
      </c>
      <c r="F71" s="38">
        <f>ESA2010_feb24!F74-ESA2010_dec23!F74</f>
        <v>0</v>
      </c>
      <c r="G71" s="39">
        <f>ESA2010_feb24!G74-ESA2010_dec23!G74</f>
        <v>0</v>
      </c>
      <c r="H71" s="39">
        <f>ESA2010_feb24!H74-ESA2010_dec23!H74</f>
        <v>0</v>
      </c>
      <c r="I71" s="33"/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/>
      <c r="R71" s="33"/>
      <c r="S71" s="33"/>
    </row>
    <row r="72" spans="1:20" ht="13.5" customHeight="1" x14ac:dyDescent="0.2">
      <c r="A72" s="34" t="s">
        <v>73</v>
      </c>
      <c r="B72" s="35">
        <f>ESA2010_feb24!B75-ESA2010_dec23!B75</f>
        <v>0</v>
      </c>
      <c r="C72" s="109">
        <f>ESA2010_feb24!C75-ESA2010_dec23!C75</f>
        <v>-321.51699999999983</v>
      </c>
      <c r="D72" s="231">
        <f>ESA2010_feb24!D75-ESA2010_dec23!D75</f>
        <v>-437</v>
      </c>
      <c r="E72" s="38">
        <f>ESA2010_feb24!E75-ESA2010_dec23!E75</f>
        <v>-488</v>
      </c>
      <c r="F72" s="38">
        <f>ESA2010_feb24!F75-ESA2010_dec23!F75</f>
        <v>-542</v>
      </c>
      <c r="G72" s="39">
        <f>ESA2010_feb24!G75-ESA2010_dec23!G75</f>
        <v>-556</v>
      </c>
      <c r="H72" s="39">
        <f>ESA2010_feb24!H75-ESA2010_dec23!H75</f>
        <v>18746</v>
      </c>
      <c r="I72" s="33"/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/>
      <c r="R72" s="33"/>
      <c r="S72" s="33"/>
    </row>
    <row r="73" spans="1:20" ht="14.25" customHeight="1" thickBot="1" x14ac:dyDescent="0.25">
      <c r="A73" s="114" t="s">
        <v>74</v>
      </c>
      <c r="B73" s="66">
        <f t="shared" ref="B73:H73" si="11">B57</f>
        <v>5.69465396925807</v>
      </c>
      <c r="C73" s="115">
        <f t="shared" si="11"/>
        <v>53988</v>
      </c>
      <c r="D73" s="245">
        <f t="shared" si="11"/>
        <v>-67464</v>
      </c>
      <c r="E73" s="272">
        <f t="shared" si="11"/>
        <v>-24303</v>
      </c>
      <c r="F73" s="272">
        <f t="shared" si="11"/>
        <v>-19497</v>
      </c>
      <c r="G73" s="273">
        <f t="shared" si="11"/>
        <v>-37939</v>
      </c>
      <c r="H73" s="273">
        <f t="shared" si="11"/>
        <v>19923794</v>
      </c>
      <c r="I73" s="33"/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/>
      <c r="R73" s="33"/>
      <c r="S73" s="33"/>
    </row>
    <row r="74" spans="1:20" ht="14.25" customHeight="1" thickBot="1" x14ac:dyDescent="0.25">
      <c r="A74" s="121" t="s">
        <v>75</v>
      </c>
      <c r="B74" s="101">
        <f t="shared" ref="B74:H74" si="12">B65+B73</f>
        <v>-32657.440616030857</v>
      </c>
      <c r="C74" s="122">
        <f t="shared" si="12"/>
        <v>229453.40080000003</v>
      </c>
      <c r="D74" s="243">
        <f t="shared" si="12"/>
        <v>20758</v>
      </c>
      <c r="E74" s="104">
        <f t="shared" si="12"/>
        <v>84111</v>
      </c>
      <c r="F74" s="104">
        <f t="shared" si="12"/>
        <v>-26161</v>
      </c>
      <c r="G74" s="105">
        <f t="shared" si="12"/>
        <v>-116445</v>
      </c>
      <c r="H74" s="105">
        <f t="shared" si="12"/>
        <v>47280169</v>
      </c>
      <c r="I74" s="33"/>
      <c r="J74" s="33">
        <v>-7.2759576141834259E-11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/>
      <c r="R74" s="33"/>
      <c r="S74" s="33"/>
    </row>
    <row r="75" spans="1:20" s="123" customFormat="1" ht="13.5" customHeight="1" thickBot="1" x14ac:dyDescent="0.25">
      <c r="A75" s="124"/>
      <c r="I75" s="33"/>
      <c r="J75" s="33"/>
      <c r="K75" s="33"/>
      <c r="L75" s="33"/>
      <c r="M75" s="33"/>
      <c r="N75" s="33"/>
      <c r="O75" s="33"/>
      <c r="P75" s="33"/>
    </row>
    <row r="76" spans="1:20" ht="14.25" customHeight="1" thickBot="1" x14ac:dyDescent="0.25">
      <c r="A76" s="129" t="s">
        <v>76</v>
      </c>
      <c r="B76" s="134">
        <f t="shared" ref="B76:H76" si="13">SUM(B77:B78)</f>
        <v>0</v>
      </c>
      <c r="C76" s="131">
        <f t="shared" si="13"/>
        <v>7189</v>
      </c>
      <c r="D76" s="132">
        <f t="shared" si="13"/>
        <v>2293</v>
      </c>
      <c r="E76" s="133">
        <f t="shared" si="13"/>
        <v>1913</v>
      </c>
      <c r="F76" s="133">
        <f t="shared" si="13"/>
        <v>1886</v>
      </c>
      <c r="G76" s="131">
        <f t="shared" si="13"/>
        <v>1900</v>
      </c>
      <c r="H76" s="131">
        <f t="shared" si="13"/>
        <v>129804</v>
      </c>
      <c r="I76" s="33"/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/>
      <c r="R76" s="33"/>
      <c r="S76" s="33"/>
      <c r="T76" s="33"/>
    </row>
    <row r="77" spans="1:20" ht="13.5" customHeight="1" x14ac:dyDescent="0.2">
      <c r="A77" s="142" t="s">
        <v>77</v>
      </c>
      <c r="B77" s="297">
        <f>ESA2010_feb24!B80-ESA2010_dec23!B80</f>
        <v>0</v>
      </c>
      <c r="C77" s="144">
        <f>ESA2010_feb24!C80-ESA2010_dec23!C80</f>
        <v>164</v>
      </c>
      <c r="D77" s="145">
        <f>ESA2010_feb24!D80-ESA2010_dec23!D80</f>
        <v>127</v>
      </c>
      <c r="E77" s="146">
        <f>ESA2010_feb24!E80-ESA2010_dec23!E80</f>
        <v>-287</v>
      </c>
      <c r="F77" s="146">
        <f>ESA2010_feb24!F80-ESA2010_dec23!F80</f>
        <v>-459</v>
      </c>
      <c r="G77" s="144">
        <f>ESA2010_feb24!G80-ESA2010_dec23!G80</f>
        <v>-489</v>
      </c>
      <c r="H77" s="144">
        <f>ESA2010_feb24!H80-ESA2010_dec23!H80</f>
        <v>61895</v>
      </c>
      <c r="I77" s="33"/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33">
        <v>0</v>
      </c>
      <c r="Q77" s="33"/>
      <c r="R77" s="33"/>
      <c r="S77" s="33"/>
      <c r="T77" s="33"/>
    </row>
    <row r="78" spans="1:20" ht="14.25" customHeight="1" thickBot="1" x14ac:dyDescent="0.25">
      <c r="A78" s="153" t="s">
        <v>78</v>
      </c>
      <c r="B78" s="298">
        <f>ESA2010_feb24!B81-ESA2010_dec23!B81</f>
        <v>0</v>
      </c>
      <c r="C78" s="299">
        <f>ESA2010_feb24!C81-ESA2010_dec23!C81</f>
        <v>7025</v>
      </c>
      <c r="D78" s="300">
        <f>ESA2010_feb24!D81-ESA2010_dec23!D81</f>
        <v>2166</v>
      </c>
      <c r="E78" s="298">
        <f>ESA2010_feb24!E81-ESA2010_dec23!E81</f>
        <v>2200</v>
      </c>
      <c r="F78" s="298">
        <f>ESA2010_feb24!F81-ESA2010_dec23!F81</f>
        <v>2345</v>
      </c>
      <c r="G78" s="299">
        <f>ESA2010_feb24!G81-ESA2010_dec23!G81</f>
        <v>2389</v>
      </c>
      <c r="H78" s="299">
        <f>ESA2010_feb24!H81-ESA2010_dec23!H81</f>
        <v>67909</v>
      </c>
      <c r="I78" s="33"/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/>
      <c r="R78" s="33"/>
      <c r="S78" s="33"/>
      <c r="T78" s="33"/>
    </row>
    <row r="79" spans="1:20" ht="17.25" customHeight="1" thickBot="1" x14ac:dyDescent="0.35">
      <c r="A79" s="165"/>
      <c r="B79" s="301"/>
      <c r="C79" s="301"/>
      <c r="D79" s="301"/>
      <c r="E79" s="301"/>
      <c r="F79" s="301"/>
      <c r="G79" s="301"/>
      <c r="H79" s="301"/>
      <c r="I79" s="33"/>
      <c r="J79" s="33"/>
      <c r="K79" s="33"/>
      <c r="L79" s="33"/>
      <c r="M79" s="33"/>
      <c r="N79" s="33"/>
      <c r="O79" s="33"/>
      <c r="P79" s="33"/>
    </row>
    <row r="80" spans="1:20" s="170" customFormat="1" ht="14.25" customHeight="1" thickBot="1" x14ac:dyDescent="0.25">
      <c r="A80" s="136" t="s">
        <v>79</v>
      </c>
      <c r="B80" s="176">
        <f>ESA2010_feb24!B83-ESA2010_dec23!B83</f>
        <v>1.406566031742841</v>
      </c>
      <c r="C80" s="172">
        <f>ESA2010_feb24!C83-ESA2010_dec23!C83</f>
        <v>-4533</v>
      </c>
      <c r="D80" s="173">
        <f>ESA2010_feb24!D83-ESA2010_dec23!D83</f>
        <v>32617</v>
      </c>
      <c r="E80" s="176">
        <f>ESA2010_feb24!E83-ESA2010_dec23!E83</f>
        <v>30048</v>
      </c>
      <c r="F80" s="175">
        <f>ESA2010_feb24!F83-ESA2010_dec23!F83</f>
        <v>23220</v>
      </c>
      <c r="G80" s="172">
        <f>ESA2010_feb24!G83-ESA2010_dec23!G83</f>
        <v>40147</v>
      </c>
      <c r="H80" s="172">
        <f>ESA2010_feb24!H83-ESA2010_dec23!H83</f>
        <v>1174033</v>
      </c>
      <c r="I80" s="33"/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</row>
    <row r="81" spans="1:16" ht="16.5" customHeight="1" thickBot="1" x14ac:dyDescent="0.35">
      <c r="A81" s="165"/>
      <c r="B81" s="302"/>
      <c r="C81" s="302"/>
      <c r="D81" s="302"/>
      <c r="E81" s="302"/>
      <c r="F81" s="302"/>
      <c r="G81" s="302"/>
      <c r="H81" s="302"/>
      <c r="I81" s="33"/>
      <c r="J81" s="33"/>
      <c r="K81" s="33"/>
      <c r="L81" s="33"/>
      <c r="M81" s="33"/>
      <c r="N81" s="33"/>
      <c r="O81" s="33"/>
      <c r="P81" s="33"/>
    </row>
    <row r="82" spans="1:16" ht="14.25" customHeight="1" thickBot="1" x14ac:dyDescent="0.25">
      <c r="A82" s="181" t="s">
        <v>80</v>
      </c>
      <c r="B82" s="303">
        <f t="shared" ref="B82:H82" si="14">SUM(B83,B86,B89)</f>
        <v>3.8506180118651869</v>
      </c>
      <c r="C82" s="304">
        <f t="shared" si="14"/>
        <v>-685</v>
      </c>
      <c r="D82" s="303">
        <f t="shared" si="14"/>
        <v>-1277</v>
      </c>
      <c r="E82" s="305">
        <f t="shared" si="14"/>
        <v>-463</v>
      </c>
      <c r="F82" s="306">
        <f t="shared" si="14"/>
        <v>-417</v>
      </c>
      <c r="G82" s="304">
        <f t="shared" si="14"/>
        <v>-413</v>
      </c>
      <c r="H82" s="304">
        <f t="shared" si="14"/>
        <v>911000</v>
      </c>
      <c r="I82" s="33"/>
      <c r="J82" s="33">
        <v>3.503686230033054E-11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v>0</v>
      </c>
    </row>
    <row r="83" spans="1:16" ht="13.5" customHeight="1" x14ac:dyDescent="0.25">
      <c r="A83" s="69" t="s">
        <v>81</v>
      </c>
      <c r="B83" s="307">
        <f t="shared" ref="B83:H83" si="15">SUM(B84:B85)</f>
        <v>3.1066199999999995</v>
      </c>
      <c r="C83" s="308">
        <f t="shared" si="15"/>
        <v>0</v>
      </c>
      <c r="D83" s="309">
        <f t="shared" si="15"/>
        <v>0</v>
      </c>
      <c r="E83" s="310">
        <f t="shared" si="15"/>
        <v>0</v>
      </c>
      <c r="F83" s="311">
        <f t="shared" si="15"/>
        <v>0</v>
      </c>
      <c r="G83" s="308">
        <f t="shared" si="15"/>
        <v>0</v>
      </c>
      <c r="H83" s="308">
        <f t="shared" si="15"/>
        <v>0</v>
      </c>
      <c r="I83" s="33"/>
      <c r="J83" s="33">
        <v>0</v>
      </c>
      <c r="K83" s="33">
        <v>0</v>
      </c>
      <c r="L83" s="33">
        <v>0</v>
      </c>
      <c r="M83" s="33">
        <v>0</v>
      </c>
      <c r="N83" s="33">
        <v>0</v>
      </c>
      <c r="O83" s="33">
        <v>0</v>
      </c>
      <c r="P83" s="33">
        <v>0</v>
      </c>
    </row>
    <row r="84" spans="1:16" ht="13.5" customHeight="1" x14ac:dyDescent="0.25">
      <c r="A84" s="312" t="s">
        <v>11</v>
      </c>
      <c r="B84" s="313">
        <f>ESA2010_feb24!B87-ESA2010_dec23!B87</f>
        <v>0.74805999999999995</v>
      </c>
      <c r="C84" s="190">
        <f>ESA2010_feb24!C87-ESA2010_dec23!C87</f>
        <v>0</v>
      </c>
      <c r="D84" s="314">
        <f>ESA2010_feb24!D87-ESA2010_dec23!D87</f>
        <v>0</v>
      </c>
      <c r="E84" s="192">
        <f>ESA2010_feb24!E87-ESA2010_dec23!E87</f>
        <v>0</v>
      </c>
      <c r="F84" s="193">
        <f>ESA2010_feb24!F87-ESA2010_dec23!F87</f>
        <v>0</v>
      </c>
      <c r="G84" s="190">
        <f>ESA2010_feb24!G87-ESA2010_dec23!G87</f>
        <v>0</v>
      </c>
      <c r="H84" s="190">
        <f>ESA2010_feb24!H87-ESA2010_dec23!H87</f>
        <v>0</v>
      </c>
      <c r="I84" s="33"/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</row>
    <row r="85" spans="1:16" ht="13.5" customHeight="1" x14ac:dyDescent="0.25">
      <c r="A85" s="312" t="s">
        <v>12</v>
      </c>
      <c r="B85" s="313">
        <f>ESA2010_feb24!B88-ESA2010_dec23!B88</f>
        <v>2.3585599999999998</v>
      </c>
      <c r="C85" s="190">
        <f>ESA2010_feb24!C88-ESA2010_dec23!C88</f>
        <v>0</v>
      </c>
      <c r="D85" s="314">
        <f>ESA2010_feb24!D88-ESA2010_dec23!D88</f>
        <v>0</v>
      </c>
      <c r="E85" s="192">
        <f>ESA2010_feb24!E88-ESA2010_dec23!E88</f>
        <v>0</v>
      </c>
      <c r="F85" s="193">
        <f>ESA2010_feb24!F88-ESA2010_dec23!F88</f>
        <v>0</v>
      </c>
      <c r="G85" s="190">
        <f>ESA2010_feb24!G88-ESA2010_dec23!G88</f>
        <v>0</v>
      </c>
      <c r="H85" s="190">
        <f>ESA2010_feb24!H88-ESA2010_dec23!H88</f>
        <v>0</v>
      </c>
      <c r="I85" s="33"/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v>0</v>
      </c>
      <c r="P85" s="33">
        <v>0</v>
      </c>
    </row>
    <row r="86" spans="1:16" ht="13.5" customHeight="1" x14ac:dyDescent="0.25">
      <c r="A86" s="69" t="s">
        <v>82</v>
      </c>
      <c r="B86" s="313">
        <f t="shared" ref="B86:H86" si="16">SUM(B87:B88)</f>
        <v>0.74399801186518744</v>
      </c>
      <c r="C86" s="315">
        <f t="shared" si="16"/>
        <v>-685</v>
      </c>
      <c r="D86" s="316">
        <f t="shared" si="16"/>
        <v>-1277</v>
      </c>
      <c r="E86" s="317">
        <f t="shared" si="16"/>
        <v>-463</v>
      </c>
      <c r="F86" s="318">
        <f t="shared" si="16"/>
        <v>-417</v>
      </c>
      <c r="G86" s="315">
        <f t="shared" si="16"/>
        <v>-413</v>
      </c>
      <c r="H86" s="315">
        <f t="shared" si="16"/>
        <v>859546</v>
      </c>
      <c r="I86" s="33"/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v>0</v>
      </c>
      <c r="P86" s="33">
        <v>0</v>
      </c>
    </row>
    <row r="87" spans="1:16" ht="13.5" customHeight="1" x14ac:dyDescent="0.25">
      <c r="A87" s="312" t="s">
        <v>11</v>
      </c>
      <c r="B87" s="313">
        <f>ESA2010_feb24!B90-ESA2010_dec23!B90</f>
        <v>0.74399801186518744</v>
      </c>
      <c r="C87" s="190">
        <f>ESA2010_feb24!C90-ESA2010_dec23!C90</f>
        <v>-685</v>
      </c>
      <c r="D87" s="314">
        <f>ESA2010_feb24!D90-ESA2010_dec23!D90</f>
        <v>-1277</v>
      </c>
      <c r="E87" s="192">
        <f>ESA2010_feb24!E90-ESA2010_dec23!E90</f>
        <v>-463</v>
      </c>
      <c r="F87" s="193">
        <f>ESA2010_feb24!F90-ESA2010_dec23!F90</f>
        <v>-417</v>
      </c>
      <c r="G87" s="190">
        <f>ESA2010_feb24!G90-ESA2010_dec23!G90</f>
        <v>-413</v>
      </c>
      <c r="H87" s="190">
        <f>ESA2010_feb24!H90-ESA2010_dec23!H90</f>
        <v>680794</v>
      </c>
      <c r="I87" s="33"/>
      <c r="J87" s="33">
        <v>0</v>
      </c>
      <c r="K87" s="33">
        <v>0</v>
      </c>
      <c r="L87" s="33">
        <v>0</v>
      </c>
      <c r="M87" s="33">
        <v>0</v>
      </c>
      <c r="N87" s="33">
        <v>0</v>
      </c>
      <c r="O87" s="33">
        <v>0</v>
      </c>
      <c r="P87" s="33">
        <v>0</v>
      </c>
    </row>
    <row r="88" spans="1:16" ht="14.25" customHeight="1" x14ac:dyDescent="0.25">
      <c r="A88" s="312" t="s">
        <v>12</v>
      </c>
      <c r="B88" s="313">
        <f>ESA2010_feb24!B91-ESA2010_dec23!B91</f>
        <v>0</v>
      </c>
      <c r="C88" s="190">
        <f>ESA2010_feb24!C91-ESA2010_dec23!C91</f>
        <v>0</v>
      </c>
      <c r="D88" s="314">
        <f>ESA2010_feb24!D91-ESA2010_dec23!D91</f>
        <v>0</v>
      </c>
      <c r="E88" s="192">
        <f>ESA2010_feb24!E91-ESA2010_dec23!E91</f>
        <v>0</v>
      </c>
      <c r="F88" s="193">
        <f>ESA2010_feb24!F91-ESA2010_dec23!F91</f>
        <v>0</v>
      </c>
      <c r="G88" s="190">
        <f>ESA2010_feb24!G91-ESA2010_dec23!G91</f>
        <v>0</v>
      </c>
      <c r="H88" s="190">
        <f>ESA2010_feb24!H91-ESA2010_dec23!H91</f>
        <v>178752</v>
      </c>
      <c r="I88" s="33"/>
      <c r="J88" s="33">
        <v>0</v>
      </c>
      <c r="K88" s="33">
        <v>0</v>
      </c>
      <c r="L88" s="33">
        <v>0</v>
      </c>
      <c r="M88" s="33">
        <v>0</v>
      </c>
      <c r="N88" s="33">
        <v>0</v>
      </c>
      <c r="O88" s="33">
        <v>0</v>
      </c>
      <c r="P88" s="33">
        <v>0</v>
      </c>
    </row>
    <row r="89" spans="1:16" ht="14.25" customHeight="1" x14ac:dyDescent="0.2">
      <c r="A89" s="282" t="s">
        <v>83</v>
      </c>
      <c r="B89" s="202">
        <f t="shared" ref="B89:H89" si="17">SUM(B90:B91)</f>
        <v>0</v>
      </c>
      <c r="C89" s="203">
        <f t="shared" si="17"/>
        <v>0</v>
      </c>
      <c r="D89" s="204">
        <f t="shared" si="17"/>
        <v>0</v>
      </c>
      <c r="E89" s="205">
        <f t="shared" si="17"/>
        <v>0</v>
      </c>
      <c r="F89" s="205">
        <f t="shared" si="17"/>
        <v>0</v>
      </c>
      <c r="G89" s="319">
        <f t="shared" si="17"/>
        <v>0</v>
      </c>
      <c r="H89" s="319">
        <f t="shared" si="17"/>
        <v>51454</v>
      </c>
      <c r="I89" s="33"/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</row>
    <row r="90" spans="1:16" ht="14.25" customHeight="1" x14ac:dyDescent="0.2">
      <c r="A90" s="312" t="s">
        <v>11</v>
      </c>
      <c r="B90" s="196">
        <f>ESA2010_feb24!B93-ESA2010_dec23!B93</f>
        <v>0</v>
      </c>
      <c r="C90" s="197">
        <f>ESA2010_feb24!C93-ESA2010_dec23!C93</f>
        <v>0</v>
      </c>
      <c r="D90" s="198">
        <f>ESA2010_feb24!D93-ESA2010_dec23!D93</f>
        <v>0</v>
      </c>
      <c r="E90" s="198">
        <f>ESA2010_feb24!E93-ESA2010_dec23!E93</f>
        <v>0</v>
      </c>
      <c r="F90" s="320">
        <f>ESA2010_feb24!F93-ESA2010_dec23!F93</f>
        <v>0</v>
      </c>
      <c r="G90" s="197">
        <f>ESA2010_feb24!G93-ESA2010_dec23!G93</f>
        <v>0</v>
      </c>
      <c r="H90" s="197">
        <f>ESA2010_feb24!H93-ESA2010_dec23!H93</f>
        <v>46938</v>
      </c>
      <c r="I90" s="33"/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33">
        <v>0</v>
      </c>
      <c r="P90" s="33">
        <v>0</v>
      </c>
    </row>
    <row r="91" spans="1:16" ht="14.25" customHeight="1" thickBot="1" x14ac:dyDescent="0.25">
      <c r="A91" s="209" t="s">
        <v>12</v>
      </c>
      <c r="B91" s="210">
        <f>ESA2010_feb24!B94-ESA2010_dec23!B94</f>
        <v>0</v>
      </c>
      <c r="C91" s="211">
        <f>ESA2010_feb24!C94-ESA2010_dec23!C94</f>
        <v>0</v>
      </c>
      <c r="D91" s="210">
        <f>ESA2010_feb24!D94-ESA2010_dec23!D94</f>
        <v>0</v>
      </c>
      <c r="E91" s="210">
        <f>ESA2010_feb24!E94-ESA2010_dec23!E94</f>
        <v>0</v>
      </c>
      <c r="F91" s="321">
        <f>ESA2010_feb24!F94-ESA2010_dec23!F94</f>
        <v>0</v>
      </c>
      <c r="G91" s="211">
        <f>ESA2010_feb24!G94-ESA2010_dec23!G94</f>
        <v>0</v>
      </c>
      <c r="H91" s="211">
        <f>ESA2010_feb24!H94-ESA2010_dec23!H94</f>
        <v>4516</v>
      </c>
      <c r="I91" s="33"/>
      <c r="J91" s="33">
        <v>0</v>
      </c>
      <c r="K91" s="33">
        <v>0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</row>
    <row r="92" spans="1:16" ht="14.25" customHeight="1" x14ac:dyDescent="0.25">
      <c r="A92" s="322"/>
      <c r="B92" s="323"/>
      <c r="C92" s="323"/>
      <c r="D92" s="323"/>
      <c r="E92" s="323"/>
      <c r="F92" s="323"/>
      <c r="G92" s="323"/>
      <c r="H92" s="323"/>
      <c r="I92" s="33"/>
      <c r="J92" s="33"/>
      <c r="K92" s="33"/>
      <c r="L92" s="33"/>
      <c r="M92" s="33"/>
      <c r="N92" s="33"/>
    </row>
    <row r="93" spans="1:16" ht="12.6" customHeight="1" x14ac:dyDescent="0.2">
      <c r="B93" s="324"/>
      <c r="C93" s="324"/>
      <c r="D93" s="324"/>
      <c r="E93" s="324"/>
      <c r="F93" s="324"/>
      <c r="G93" s="324"/>
      <c r="H93" s="324"/>
      <c r="I93" s="33"/>
      <c r="J93" s="33"/>
      <c r="K93" s="33"/>
      <c r="L93" s="33"/>
      <c r="M93" s="33"/>
    </row>
    <row r="94" spans="1:16" ht="12.95" customHeight="1" x14ac:dyDescent="0.2">
      <c r="A94" s="325"/>
      <c r="B94" s="326"/>
      <c r="C94" s="326"/>
      <c r="D94" s="326"/>
      <c r="E94" s="326"/>
      <c r="F94" s="326"/>
      <c r="G94" s="326"/>
      <c r="H94" s="326"/>
      <c r="I94" s="180"/>
      <c r="J94" s="180"/>
      <c r="K94" s="180"/>
      <c r="L94" s="180"/>
      <c r="M94" s="180"/>
    </row>
    <row r="95" spans="1:16" ht="12.6" customHeight="1" x14ac:dyDescent="0.2">
      <c r="B95" s="178"/>
      <c r="C95" s="178"/>
      <c r="D95" s="178"/>
      <c r="E95" s="178"/>
      <c r="F95" s="178"/>
      <c r="G95" s="178"/>
      <c r="H95" s="178"/>
    </row>
    <row r="96" spans="1:16" ht="12.6" customHeight="1" x14ac:dyDescent="0.2">
      <c r="B96" s="326"/>
      <c r="C96" s="326"/>
      <c r="D96" s="326"/>
      <c r="E96" s="326"/>
      <c r="F96" s="326"/>
      <c r="G96" s="326"/>
      <c r="H96" s="326"/>
    </row>
    <row r="97" spans="2:8" ht="12.6" customHeight="1" x14ac:dyDescent="0.2">
      <c r="B97" s="326"/>
      <c r="C97" s="326"/>
      <c r="D97" s="326"/>
      <c r="E97" s="326"/>
      <c r="F97" s="326"/>
      <c r="G97" s="326"/>
      <c r="H97" s="326"/>
    </row>
    <row r="98" spans="2:8" ht="12.6" customHeight="1" x14ac:dyDescent="0.2">
      <c r="B98" s="326"/>
      <c r="C98" s="326"/>
      <c r="D98" s="326"/>
      <c r="E98" s="326"/>
      <c r="F98" s="326"/>
      <c r="G98" s="326"/>
      <c r="H98" s="326"/>
    </row>
    <row r="99" spans="2:8" ht="12.6" customHeight="1" x14ac:dyDescent="0.2">
      <c r="B99" s="326"/>
      <c r="C99" s="326"/>
      <c r="D99" s="326"/>
      <c r="E99" s="326"/>
      <c r="F99" s="326"/>
      <c r="G99" s="326"/>
      <c r="H99" s="326"/>
    </row>
    <row r="100" spans="2:8" ht="12.6" customHeight="1" x14ac:dyDescent="0.2">
      <c r="B100" s="326"/>
      <c r="C100" s="326"/>
      <c r="D100" s="326"/>
      <c r="E100" s="326"/>
      <c r="F100" s="326"/>
      <c r="G100" s="326"/>
      <c r="H100" s="326"/>
    </row>
    <row r="101" spans="2:8" ht="12.6" customHeight="1" x14ac:dyDescent="0.2">
      <c r="B101" s="326"/>
      <c r="C101" s="326"/>
      <c r="D101" s="326"/>
      <c r="E101" s="326"/>
      <c r="F101" s="326"/>
      <c r="G101" s="326"/>
      <c r="H101" s="326"/>
    </row>
    <row r="102" spans="2:8" ht="12.6" customHeight="1" x14ac:dyDescent="0.2">
      <c r="B102" s="326"/>
      <c r="C102" s="326"/>
      <c r="D102" s="326"/>
      <c r="E102" s="326"/>
      <c r="F102" s="326"/>
      <c r="G102" s="326"/>
      <c r="H102" s="326"/>
    </row>
    <row r="103" spans="2:8" ht="12.6" customHeight="1" x14ac:dyDescent="0.2">
      <c r="B103" s="326"/>
      <c r="C103" s="326"/>
      <c r="D103" s="326"/>
      <c r="E103" s="326"/>
      <c r="F103" s="326"/>
      <c r="G103" s="326"/>
      <c r="H103" s="326"/>
    </row>
    <row r="104" spans="2:8" ht="12.6" customHeight="1" x14ac:dyDescent="0.2">
      <c r="B104" s="326"/>
      <c r="C104" s="326"/>
      <c r="D104" s="326"/>
      <c r="E104" s="326"/>
      <c r="F104" s="326"/>
      <c r="G104" s="326"/>
      <c r="H104" s="326"/>
    </row>
    <row r="105" spans="2:8" ht="12.6" customHeight="1" x14ac:dyDescent="0.2">
      <c r="B105" s="326"/>
      <c r="C105" s="326"/>
      <c r="D105" s="326"/>
      <c r="E105" s="326"/>
      <c r="F105" s="326"/>
      <c r="G105" s="326"/>
      <c r="H105" s="326"/>
    </row>
    <row r="106" spans="2:8" ht="12.6" customHeight="1" x14ac:dyDescent="0.2">
      <c r="B106" s="326"/>
      <c r="C106" s="326"/>
      <c r="D106" s="326"/>
      <c r="E106" s="326"/>
      <c r="F106" s="326"/>
      <c r="G106" s="326"/>
      <c r="H106" s="326"/>
    </row>
    <row r="107" spans="2:8" ht="12.6" customHeight="1" x14ac:dyDescent="0.2">
      <c r="B107" s="326"/>
      <c r="C107" s="326"/>
      <c r="D107" s="326"/>
      <c r="E107" s="326"/>
      <c r="F107" s="326"/>
      <c r="G107" s="326"/>
      <c r="H107" s="326"/>
    </row>
    <row r="108" spans="2:8" ht="12.6" customHeight="1" x14ac:dyDescent="0.2">
      <c r="B108" s="326"/>
      <c r="C108" s="326"/>
      <c r="D108" s="326"/>
      <c r="E108" s="326"/>
      <c r="F108" s="326"/>
      <c r="G108" s="326"/>
      <c r="H108" s="326"/>
    </row>
    <row r="109" spans="2:8" ht="12.6" customHeight="1" x14ac:dyDescent="0.2">
      <c r="B109" s="326"/>
      <c r="C109" s="326"/>
      <c r="D109" s="326"/>
      <c r="E109" s="326"/>
      <c r="F109" s="326"/>
      <c r="G109" s="326"/>
      <c r="H109" s="326"/>
    </row>
    <row r="110" spans="2:8" ht="12.6" customHeight="1" x14ac:dyDescent="0.2">
      <c r="B110" s="326"/>
      <c r="C110" s="326"/>
      <c r="D110" s="326"/>
      <c r="E110" s="326"/>
      <c r="F110" s="326"/>
      <c r="G110" s="326"/>
      <c r="H110" s="326"/>
    </row>
    <row r="111" spans="2:8" ht="12.6" customHeight="1" x14ac:dyDescent="0.2">
      <c r="B111" s="326"/>
      <c r="C111" s="326"/>
      <c r="D111" s="326"/>
      <c r="E111" s="326"/>
      <c r="F111" s="326"/>
      <c r="G111" s="326"/>
      <c r="H111" s="326"/>
    </row>
    <row r="112" spans="2:8" ht="12.6" customHeight="1" x14ac:dyDescent="0.2">
      <c r="B112" s="326"/>
    </row>
    <row r="113" spans="2:2" ht="12.6" customHeight="1" x14ac:dyDescent="0.2">
      <c r="B113" s="326"/>
    </row>
    <row r="114" spans="2:2" ht="12.6" customHeight="1" x14ac:dyDescent="0.2">
      <c r="B114" s="326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4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5"/>
  <sheetViews>
    <sheetView showGridLines="0" workbookViewId="0">
      <selection activeCell="K4" sqref="K4:Q4"/>
    </sheetView>
  </sheetViews>
  <sheetFormatPr defaultColWidth="9.5703125" defaultRowHeight="13.5" customHeight="1" x14ac:dyDescent="0.2"/>
  <cols>
    <col min="1" max="1" width="45.5703125" style="1" customWidth="1"/>
    <col min="2" max="8" width="13.140625" style="2" customWidth="1"/>
    <col min="9" max="16384" width="9.5703125" style="1"/>
  </cols>
  <sheetData>
    <row r="1" spans="1:14" ht="15.75" customHeight="1" x14ac:dyDescent="0.25">
      <c r="A1" s="4" t="s">
        <v>95</v>
      </c>
      <c r="B1" s="5"/>
      <c r="C1" s="5"/>
      <c r="D1" s="5"/>
      <c r="E1" s="5"/>
      <c r="F1" s="5"/>
      <c r="G1" s="5"/>
      <c r="H1" s="5"/>
    </row>
    <row r="2" spans="1:14" ht="14.25" customHeight="1" thickBot="1" x14ac:dyDescent="0.3">
      <c r="A2" s="7" t="s">
        <v>3</v>
      </c>
      <c r="B2" s="8"/>
      <c r="C2" s="8"/>
      <c r="D2" s="8"/>
      <c r="E2" s="8"/>
      <c r="F2" s="8"/>
      <c r="G2" s="8"/>
      <c r="H2" s="8"/>
    </row>
    <row r="3" spans="1:14" ht="13.5" customHeight="1" thickBot="1" x14ac:dyDescent="0.25">
      <c r="A3" s="15" t="s">
        <v>4</v>
      </c>
      <c r="B3" s="10" t="s">
        <v>5</v>
      </c>
      <c r="C3" s="327" t="s">
        <v>6</v>
      </c>
      <c r="D3" s="12" t="s">
        <v>7</v>
      </c>
      <c r="E3" s="14"/>
      <c r="F3" s="14"/>
      <c r="G3" s="14"/>
      <c r="H3" s="13"/>
    </row>
    <row r="4" spans="1:14" ht="14.25" customHeight="1" thickBot="1" x14ac:dyDescent="0.25">
      <c r="A4" s="17"/>
      <c r="B4" s="18">
        <v>2022</v>
      </c>
      <c r="C4" s="328">
        <v>2023</v>
      </c>
      <c r="D4" s="294">
        <v>2024</v>
      </c>
      <c r="E4" s="21">
        <v>2025</v>
      </c>
      <c r="F4" s="21">
        <v>2026</v>
      </c>
      <c r="G4" s="22">
        <v>2027</v>
      </c>
      <c r="H4" s="329">
        <v>2028</v>
      </c>
    </row>
    <row r="5" spans="1:14" ht="13.5" customHeight="1" x14ac:dyDescent="0.2">
      <c r="A5" s="25" t="s">
        <v>8</v>
      </c>
      <c r="B5" s="296">
        <f t="shared" ref="B5:H5" si="0">B6+B12+B16</f>
        <v>8390406.1471500006</v>
      </c>
      <c r="C5" s="29">
        <f t="shared" si="0"/>
        <v>9308854</v>
      </c>
      <c r="D5" s="296">
        <f t="shared" si="0"/>
        <v>9735271</v>
      </c>
      <c r="E5" s="29">
        <f t="shared" si="0"/>
        <v>10275792</v>
      </c>
      <c r="F5" s="29">
        <f t="shared" si="0"/>
        <v>10794319</v>
      </c>
      <c r="G5" s="30">
        <f t="shared" si="0"/>
        <v>11256472</v>
      </c>
      <c r="H5" s="27">
        <f t="shared" si="0"/>
        <v>0</v>
      </c>
      <c r="I5" s="180"/>
      <c r="J5" s="180"/>
      <c r="K5" s="180"/>
      <c r="L5" s="180"/>
      <c r="M5" s="180"/>
      <c r="N5" s="33"/>
    </row>
    <row r="6" spans="1:14" ht="13.5" customHeight="1" x14ac:dyDescent="0.2">
      <c r="A6" s="34" t="s">
        <v>9</v>
      </c>
      <c r="B6" s="231">
        <f t="shared" ref="B6:H6" si="1">B7+B8</f>
        <v>4128397</v>
      </c>
      <c r="C6" s="38">
        <f t="shared" si="1"/>
        <v>4618197</v>
      </c>
      <c r="D6" s="231">
        <f t="shared" si="1"/>
        <v>4802550</v>
      </c>
      <c r="E6" s="38">
        <f t="shared" si="1"/>
        <v>5144394</v>
      </c>
      <c r="F6" s="38">
        <f t="shared" si="1"/>
        <v>5404510</v>
      </c>
      <c r="G6" s="39">
        <f t="shared" si="1"/>
        <v>5643523</v>
      </c>
      <c r="H6" s="36">
        <f t="shared" si="1"/>
        <v>0</v>
      </c>
      <c r="I6" s="180"/>
      <c r="J6" s="180"/>
      <c r="K6" s="180"/>
      <c r="L6" s="180"/>
      <c r="M6" s="180"/>
      <c r="N6" s="33"/>
    </row>
    <row r="7" spans="1:14" ht="13.5" customHeight="1" x14ac:dyDescent="0.2">
      <c r="A7" s="41" t="s">
        <v>11</v>
      </c>
      <c r="B7" s="330">
        <v>3967509</v>
      </c>
      <c r="C7" s="46">
        <v>4433291</v>
      </c>
      <c r="D7" s="42">
        <v>4604598</v>
      </c>
      <c r="E7" s="46">
        <v>4936104</v>
      </c>
      <c r="F7" s="46">
        <v>5183935</v>
      </c>
      <c r="G7" s="45">
        <v>5416408</v>
      </c>
      <c r="H7" s="331"/>
      <c r="I7" s="180"/>
      <c r="J7" s="180"/>
      <c r="K7" s="180"/>
      <c r="L7" s="180"/>
      <c r="M7" s="180"/>
      <c r="N7" s="33"/>
    </row>
    <row r="8" spans="1:14" ht="13.5" customHeight="1" x14ac:dyDescent="0.2">
      <c r="A8" s="41" t="s">
        <v>12</v>
      </c>
      <c r="B8" s="330">
        <v>160888</v>
      </c>
      <c r="C8" s="46">
        <v>184906</v>
      </c>
      <c r="D8" s="42">
        <v>197952</v>
      </c>
      <c r="E8" s="46">
        <v>208290</v>
      </c>
      <c r="F8" s="46">
        <v>220575</v>
      </c>
      <c r="G8" s="45">
        <v>227115</v>
      </c>
      <c r="H8" s="331"/>
      <c r="I8" s="180"/>
      <c r="J8" s="180"/>
      <c r="K8" s="180"/>
      <c r="L8" s="180"/>
      <c r="M8" s="180"/>
      <c r="N8" s="33"/>
    </row>
    <row r="9" spans="1:14" ht="13.5" customHeight="1" x14ac:dyDescent="0.2">
      <c r="A9" s="48" t="s">
        <v>13</v>
      </c>
      <c r="B9" s="330">
        <v>527628.55637999973</v>
      </c>
      <c r="C9" s="46">
        <v>1093570</v>
      </c>
      <c r="D9" s="42">
        <v>1250547</v>
      </c>
      <c r="E9" s="46">
        <v>1102961</v>
      </c>
      <c r="F9" s="46">
        <v>937628</v>
      </c>
      <c r="G9" s="45">
        <v>988766</v>
      </c>
      <c r="H9" s="331"/>
      <c r="I9" s="180"/>
      <c r="J9" s="180"/>
      <c r="K9" s="180"/>
      <c r="L9" s="180"/>
      <c r="M9" s="180"/>
      <c r="N9" s="33"/>
    </row>
    <row r="10" spans="1:14" ht="13.5" customHeight="1" x14ac:dyDescent="0.2">
      <c r="A10" s="48" t="s">
        <v>14</v>
      </c>
      <c r="B10" s="330">
        <v>2520537.9274300002</v>
      </c>
      <c r="C10" s="46">
        <v>2467239</v>
      </c>
      <c r="D10" s="42">
        <v>2486402</v>
      </c>
      <c r="E10" s="46">
        <v>2829003</v>
      </c>
      <c r="F10" s="46">
        <v>3126818</v>
      </c>
      <c r="G10" s="45">
        <v>3258330</v>
      </c>
      <c r="H10" s="331"/>
      <c r="I10" s="180"/>
      <c r="J10" s="180"/>
      <c r="K10" s="180"/>
      <c r="L10" s="180"/>
      <c r="M10" s="180"/>
      <c r="N10" s="33"/>
    </row>
    <row r="11" spans="1:14" ht="13.5" customHeight="1" x14ac:dyDescent="0.2">
      <c r="A11" s="48" t="s">
        <v>15</v>
      </c>
      <c r="B11" s="330">
        <v>1080230.5161900001</v>
      </c>
      <c r="C11" s="46">
        <v>1057388</v>
      </c>
      <c r="D11" s="42">
        <v>1065601</v>
      </c>
      <c r="E11" s="46">
        <v>1212430</v>
      </c>
      <c r="F11" s="46">
        <v>1340064</v>
      </c>
      <c r="G11" s="45">
        <v>1396427</v>
      </c>
      <c r="H11" s="331"/>
      <c r="I11" s="180"/>
      <c r="J11" s="180"/>
      <c r="K11" s="180"/>
      <c r="L11" s="180"/>
      <c r="M11" s="180"/>
      <c r="N11" s="33"/>
    </row>
    <row r="12" spans="1:14" ht="13.5" customHeight="1" x14ac:dyDescent="0.2">
      <c r="A12" s="34" t="s">
        <v>16</v>
      </c>
      <c r="B12" s="330">
        <v>3947245</v>
      </c>
      <c r="C12" s="46">
        <v>4274903</v>
      </c>
      <c r="D12" s="42">
        <v>4517651</v>
      </c>
      <c r="E12" s="46">
        <v>4713950</v>
      </c>
      <c r="F12" s="46">
        <v>4969969</v>
      </c>
      <c r="G12" s="45">
        <v>5133103</v>
      </c>
      <c r="H12" s="331"/>
      <c r="I12" s="180"/>
      <c r="J12" s="180"/>
      <c r="K12" s="180"/>
      <c r="L12" s="180"/>
      <c r="M12" s="180"/>
      <c r="N12" s="33"/>
    </row>
    <row r="13" spans="1:14" ht="13.5" customHeight="1" x14ac:dyDescent="0.2">
      <c r="A13" s="34" t="s">
        <v>13</v>
      </c>
      <c r="B13" s="330">
        <v>3947245</v>
      </c>
      <c r="C13" s="51">
        <v>3949105</v>
      </c>
      <c r="D13" s="330">
        <v>4179728</v>
      </c>
      <c r="E13" s="46">
        <v>4713950</v>
      </c>
      <c r="F13" s="46">
        <v>4969969</v>
      </c>
      <c r="G13" s="45">
        <v>5133103</v>
      </c>
      <c r="H13" s="331"/>
      <c r="I13" s="180"/>
      <c r="J13" s="180"/>
      <c r="K13" s="180"/>
      <c r="L13" s="180"/>
      <c r="M13" s="180"/>
      <c r="N13" s="33"/>
    </row>
    <row r="14" spans="1:14" ht="13.5" customHeight="1" x14ac:dyDescent="0.2">
      <c r="A14" s="34" t="s">
        <v>14</v>
      </c>
      <c r="B14" s="330">
        <v>0</v>
      </c>
      <c r="C14" s="51">
        <v>228059</v>
      </c>
      <c r="D14" s="330">
        <v>236546</v>
      </c>
      <c r="E14" s="46">
        <v>0</v>
      </c>
      <c r="F14" s="46">
        <v>0</v>
      </c>
      <c r="G14" s="45">
        <v>0</v>
      </c>
      <c r="H14" s="331"/>
      <c r="I14" s="180"/>
      <c r="J14" s="180"/>
      <c r="K14" s="180"/>
      <c r="L14" s="180"/>
      <c r="M14" s="180"/>
      <c r="N14" s="33"/>
    </row>
    <row r="15" spans="1:14" ht="13.5" customHeight="1" x14ac:dyDescent="0.2">
      <c r="A15" s="34" t="s">
        <v>15</v>
      </c>
      <c r="B15" s="330">
        <v>0</v>
      </c>
      <c r="C15" s="51">
        <v>97739</v>
      </c>
      <c r="D15" s="330">
        <v>101377</v>
      </c>
      <c r="E15" s="46">
        <v>0</v>
      </c>
      <c r="F15" s="46">
        <v>0</v>
      </c>
      <c r="G15" s="45">
        <v>0</v>
      </c>
      <c r="H15" s="331"/>
      <c r="I15" s="180"/>
      <c r="J15" s="180"/>
      <c r="K15" s="180"/>
      <c r="L15" s="180"/>
      <c r="M15" s="180"/>
      <c r="N15" s="33"/>
    </row>
    <row r="16" spans="1:14" ht="13.5" customHeight="1" x14ac:dyDescent="0.2">
      <c r="A16" s="34" t="s">
        <v>18</v>
      </c>
      <c r="B16" s="231">
        <v>314764.14714999998</v>
      </c>
      <c r="C16" s="54">
        <v>415754</v>
      </c>
      <c r="D16" s="240">
        <v>415070</v>
      </c>
      <c r="E16" s="38">
        <v>417448</v>
      </c>
      <c r="F16" s="38">
        <v>419840</v>
      </c>
      <c r="G16" s="39">
        <v>479846</v>
      </c>
      <c r="H16" s="36"/>
      <c r="I16" s="180"/>
      <c r="J16" s="180"/>
      <c r="K16" s="180"/>
      <c r="L16" s="180"/>
      <c r="M16" s="180"/>
      <c r="N16" s="33"/>
    </row>
    <row r="17" spans="1:14" ht="13.5" customHeight="1" x14ac:dyDescent="0.2">
      <c r="A17" s="55" t="s">
        <v>19</v>
      </c>
      <c r="B17" s="239">
        <f t="shared" ref="B17:H17" si="2">B18+B19</f>
        <v>10971856.990050003</v>
      </c>
      <c r="C17" s="59">
        <f t="shared" si="2"/>
        <v>11947629</v>
      </c>
      <c r="D17" s="239">
        <f t="shared" si="2"/>
        <v>12877019</v>
      </c>
      <c r="E17" s="59">
        <f t="shared" si="2"/>
        <v>13215518</v>
      </c>
      <c r="F17" s="59">
        <f t="shared" si="2"/>
        <v>13606011</v>
      </c>
      <c r="G17" s="60">
        <f t="shared" si="2"/>
        <v>13715211</v>
      </c>
      <c r="H17" s="57">
        <f t="shared" si="2"/>
        <v>0</v>
      </c>
      <c r="I17" s="180"/>
      <c r="J17" s="180"/>
      <c r="K17" s="180"/>
      <c r="L17" s="180"/>
      <c r="M17" s="180"/>
      <c r="N17" s="33"/>
    </row>
    <row r="18" spans="1:14" ht="13.5" customHeight="1" x14ac:dyDescent="0.2">
      <c r="A18" s="34" t="s">
        <v>20</v>
      </c>
      <c r="B18" s="240">
        <v>8440843.1460500024</v>
      </c>
      <c r="C18" s="38">
        <v>9373397</v>
      </c>
      <c r="D18" s="240">
        <v>10081564</v>
      </c>
      <c r="E18" s="54">
        <v>10344006</v>
      </c>
      <c r="F18" s="38">
        <v>10622044</v>
      </c>
      <c r="G18" s="39">
        <v>10669933</v>
      </c>
      <c r="H18" s="36"/>
      <c r="I18" s="180"/>
      <c r="J18" s="180"/>
      <c r="K18" s="180"/>
      <c r="L18" s="180"/>
      <c r="M18" s="180"/>
      <c r="N18" s="33"/>
    </row>
    <row r="19" spans="1:14" ht="13.5" customHeight="1" x14ac:dyDescent="0.2">
      <c r="A19" s="34" t="s">
        <v>21</v>
      </c>
      <c r="B19" s="231">
        <f t="shared" ref="B19:G19" si="3">SUM(B20:B27)</f>
        <v>2531013.8439999996</v>
      </c>
      <c r="C19" s="38">
        <f t="shared" si="3"/>
        <v>2574232</v>
      </c>
      <c r="D19" s="42">
        <f t="shared" si="3"/>
        <v>2795455</v>
      </c>
      <c r="E19" s="45">
        <f t="shared" si="3"/>
        <v>2871512</v>
      </c>
      <c r="F19" s="38">
        <f t="shared" si="3"/>
        <v>2983967</v>
      </c>
      <c r="G19" s="39">
        <f t="shared" si="3"/>
        <v>3045278</v>
      </c>
      <c r="H19" s="36"/>
      <c r="I19" s="180"/>
      <c r="J19" s="180"/>
      <c r="K19" s="180"/>
      <c r="L19" s="180"/>
      <c r="M19" s="180"/>
      <c r="N19" s="33"/>
    </row>
    <row r="20" spans="1:14" ht="13.5" customHeight="1" x14ac:dyDescent="0.2">
      <c r="A20" s="41" t="s">
        <v>22</v>
      </c>
      <c r="B20" s="240">
        <v>1294143.4468799999</v>
      </c>
      <c r="C20" s="38">
        <v>1314876</v>
      </c>
      <c r="D20" s="240">
        <v>1347653</v>
      </c>
      <c r="E20" s="54">
        <v>1382432</v>
      </c>
      <c r="F20" s="38">
        <v>1409216</v>
      </c>
      <c r="G20" s="39">
        <v>1429722</v>
      </c>
      <c r="H20" s="36"/>
      <c r="I20" s="180"/>
      <c r="J20" s="180"/>
      <c r="K20" s="180"/>
      <c r="L20" s="180"/>
      <c r="M20" s="180"/>
      <c r="N20" s="33"/>
    </row>
    <row r="21" spans="1:14" ht="13.5" customHeight="1" x14ac:dyDescent="0.2">
      <c r="A21" s="41" t="s">
        <v>23</v>
      </c>
      <c r="B21" s="240">
        <v>237907.41753999997</v>
      </c>
      <c r="C21" s="38">
        <v>234820</v>
      </c>
      <c r="D21" s="240">
        <v>309602</v>
      </c>
      <c r="E21" s="54">
        <v>312622</v>
      </c>
      <c r="F21" s="38">
        <v>311604</v>
      </c>
      <c r="G21" s="39">
        <v>310814</v>
      </c>
      <c r="H21" s="36"/>
      <c r="I21" s="180"/>
      <c r="J21" s="180"/>
      <c r="K21" s="180"/>
      <c r="L21" s="180"/>
      <c r="M21" s="180"/>
      <c r="N21" s="33"/>
    </row>
    <row r="22" spans="1:14" ht="13.5" customHeight="1" x14ac:dyDescent="0.2">
      <c r="A22" s="41" t="s">
        <v>24</v>
      </c>
      <c r="B22" s="240">
        <v>56343.800469999995</v>
      </c>
      <c r="C22" s="38">
        <v>52924</v>
      </c>
      <c r="D22" s="240">
        <v>54510</v>
      </c>
      <c r="E22" s="54">
        <v>54523</v>
      </c>
      <c r="F22" s="38">
        <v>54198</v>
      </c>
      <c r="G22" s="39">
        <v>53903</v>
      </c>
      <c r="H22" s="36"/>
      <c r="I22" s="180"/>
      <c r="J22" s="180"/>
      <c r="K22" s="180"/>
      <c r="L22" s="180"/>
      <c r="M22" s="180"/>
      <c r="N22" s="33"/>
    </row>
    <row r="23" spans="1:14" ht="13.5" customHeight="1" x14ac:dyDescent="0.2">
      <c r="A23" s="41" t="s">
        <v>25</v>
      </c>
      <c r="B23" s="240">
        <v>5219.6114199999993</v>
      </c>
      <c r="C23" s="38">
        <v>5198</v>
      </c>
      <c r="D23" s="240">
        <v>5340</v>
      </c>
      <c r="E23" s="54">
        <v>5327</v>
      </c>
      <c r="F23" s="38">
        <v>5281</v>
      </c>
      <c r="G23" s="39">
        <v>5239</v>
      </c>
      <c r="H23" s="36"/>
      <c r="I23" s="180"/>
      <c r="J23" s="180"/>
      <c r="K23" s="180"/>
      <c r="L23" s="180"/>
      <c r="M23" s="180"/>
      <c r="N23" s="33"/>
    </row>
    <row r="24" spans="1:14" ht="13.5" customHeight="1" x14ac:dyDescent="0.2">
      <c r="A24" s="41" t="s">
        <v>26</v>
      </c>
      <c r="B24" s="240">
        <v>901197.60029999982</v>
      </c>
      <c r="C24" s="38">
        <v>932358</v>
      </c>
      <c r="D24" s="240">
        <v>1043240</v>
      </c>
      <c r="E24" s="54">
        <v>1080989</v>
      </c>
      <c r="F24" s="38">
        <v>1167752</v>
      </c>
      <c r="G24" s="39">
        <v>1209364</v>
      </c>
      <c r="H24" s="36"/>
      <c r="I24" s="180"/>
      <c r="J24" s="180"/>
      <c r="K24" s="180"/>
      <c r="L24" s="180"/>
      <c r="M24" s="180"/>
      <c r="N24" s="33"/>
    </row>
    <row r="25" spans="1:14" ht="13.5" customHeight="1" x14ac:dyDescent="0.2">
      <c r="A25" s="41" t="s">
        <v>27</v>
      </c>
      <c r="B25" s="240">
        <v>11597.070300000001</v>
      </c>
      <c r="C25" s="38">
        <v>12479</v>
      </c>
      <c r="D25" s="240">
        <v>12853</v>
      </c>
      <c r="E25" s="54">
        <v>13026</v>
      </c>
      <c r="F25" s="38">
        <v>13119</v>
      </c>
      <c r="G25" s="39">
        <v>13220</v>
      </c>
      <c r="H25" s="36"/>
      <c r="I25" s="180"/>
      <c r="J25" s="180"/>
      <c r="K25" s="180"/>
      <c r="L25" s="180"/>
      <c r="M25" s="180"/>
      <c r="N25" s="33"/>
    </row>
    <row r="26" spans="1:14" ht="13.5" customHeight="1" x14ac:dyDescent="0.2">
      <c r="A26" s="41" t="s">
        <v>28</v>
      </c>
      <c r="B26" s="240">
        <v>24343.003249999998</v>
      </c>
      <c r="C26" s="38">
        <v>21400</v>
      </c>
      <c r="D26" s="240">
        <v>22101</v>
      </c>
      <c r="E26" s="54">
        <v>22458</v>
      </c>
      <c r="F26" s="38">
        <v>22680</v>
      </c>
      <c r="G26" s="39">
        <v>22915</v>
      </c>
      <c r="H26" s="36"/>
      <c r="I26" s="180"/>
      <c r="J26" s="180"/>
      <c r="K26" s="180"/>
      <c r="L26" s="180"/>
      <c r="M26" s="180"/>
      <c r="N26" s="33"/>
    </row>
    <row r="27" spans="1:14" ht="13.5" customHeight="1" x14ac:dyDescent="0.2">
      <c r="A27" s="41" t="s">
        <v>29</v>
      </c>
      <c r="B27" s="240">
        <v>261.89383999999995</v>
      </c>
      <c r="C27" s="38">
        <v>177</v>
      </c>
      <c r="D27" s="240">
        <v>156</v>
      </c>
      <c r="E27" s="54">
        <v>135</v>
      </c>
      <c r="F27" s="38">
        <v>117</v>
      </c>
      <c r="G27" s="39">
        <v>101</v>
      </c>
      <c r="H27" s="36"/>
      <c r="I27" s="180"/>
      <c r="J27" s="180"/>
      <c r="K27" s="180"/>
      <c r="L27" s="180"/>
      <c r="M27" s="180"/>
      <c r="N27" s="33"/>
    </row>
    <row r="28" spans="1:14" ht="13.5" customHeight="1" x14ac:dyDescent="0.2">
      <c r="A28" s="55" t="s">
        <v>30</v>
      </c>
      <c r="B28" s="239">
        <f t="shared" ref="B28:G28" si="4">SUM(B29:B32)</f>
        <v>39847.674830000004</v>
      </c>
      <c r="C28" s="59">
        <f t="shared" si="4"/>
        <v>38260</v>
      </c>
      <c r="D28" s="239">
        <f t="shared" si="4"/>
        <v>41724</v>
      </c>
      <c r="E28" s="59">
        <f t="shared" si="4"/>
        <v>43970</v>
      </c>
      <c r="F28" s="59">
        <f t="shared" si="4"/>
        <v>46930</v>
      </c>
      <c r="G28" s="60">
        <f t="shared" si="4"/>
        <v>49895</v>
      </c>
      <c r="H28" s="57"/>
      <c r="I28" s="180"/>
      <c r="J28" s="180"/>
      <c r="K28" s="180"/>
      <c r="L28" s="180"/>
      <c r="M28" s="180"/>
      <c r="N28" s="33"/>
    </row>
    <row r="29" spans="1:14" ht="13.5" customHeight="1" x14ac:dyDescent="0.2">
      <c r="A29" s="34" t="s">
        <v>31</v>
      </c>
      <c r="B29" s="240">
        <v>21.53632</v>
      </c>
      <c r="C29" s="38">
        <v>12</v>
      </c>
      <c r="D29" s="240">
        <v>0</v>
      </c>
      <c r="E29" s="54">
        <v>0</v>
      </c>
      <c r="F29" s="38">
        <v>0</v>
      </c>
      <c r="G29" s="39">
        <v>0</v>
      </c>
      <c r="H29" s="36"/>
      <c r="I29" s="180"/>
      <c r="J29" s="180"/>
      <c r="K29" s="180"/>
      <c r="L29" s="180"/>
      <c r="M29" s="180"/>
      <c r="N29" s="33"/>
    </row>
    <row r="30" spans="1:14" ht="13.5" customHeight="1" x14ac:dyDescent="0.2">
      <c r="A30" s="34" t="s">
        <v>32</v>
      </c>
      <c r="B30" s="240">
        <v>7.4841899999999999</v>
      </c>
      <c r="C30" s="38">
        <v>0</v>
      </c>
      <c r="D30" s="240">
        <v>0</v>
      </c>
      <c r="E30" s="54">
        <v>0</v>
      </c>
      <c r="F30" s="38">
        <v>0</v>
      </c>
      <c r="G30" s="39">
        <v>0</v>
      </c>
      <c r="H30" s="36"/>
      <c r="I30" s="180"/>
      <c r="J30" s="180"/>
      <c r="K30" s="180"/>
      <c r="L30" s="180"/>
      <c r="M30" s="180"/>
      <c r="N30" s="33"/>
    </row>
    <row r="31" spans="1:14" ht="13.5" customHeight="1" x14ac:dyDescent="0.2">
      <c r="A31" s="34" t="s">
        <v>33</v>
      </c>
      <c r="B31" s="240">
        <v>39818.654320000001</v>
      </c>
      <c r="C31" s="38">
        <v>38248</v>
      </c>
      <c r="D31" s="240">
        <v>41724</v>
      </c>
      <c r="E31" s="54">
        <v>43970</v>
      </c>
      <c r="F31" s="38">
        <v>46930</v>
      </c>
      <c r="G31" s="39">
        <v>49895</v>
      </c>
      <c r="H31" s="36"/>
      <c r="I31" s="180"/>
      <c r="J31" s="180"/>
      <c r="K31" s="180"/>
      <c r="L31" s="180"/>
      <c r="M31" s="180"/>
      <c r="N31" s="33"/>
    </row>
    <row r="32" spans="1:14" ht="13.5" customHeight="1" x14ac:dyDescent="0.2">
      <c r="A32" s="34" t="s">
        <v>34</v>
      </c>
      <c r="B32" s="240">
        <v>0</v>
      </c>
      <c r="C32" s="38">
        <v>0</v>
      </c>
      <c r="D32" s="240">
        <v>0</v>
      </c>
      <c r="E32" s="54">
        <v>0</v>
      </c>
      <c r="F32" s="38">
        <v>0</v>
      </c>
      <c r="G32" s="39">
        <v>0</v>
      </c>
      <c r="H32" s="36"/>
      <c r="I32" s="180"/>
      <c r="J32" s="180"/>
      <c r="K32" s="180"/>
      <c r="L32" s="180"/>
      <c r="M32" s="180"/>
      <c r="N32" s="33"/>
    </row>
    <row r="33" spans="1:14" ht="13.5" customHeight="1" x14ac:dyDescent="0.2">
      <c r="A33" s="55" t="s">
        <v>35</v>
      </c>
      <c r="B33" s="239">
        <f t="shared" ref="B33:G33" si="5">SUM(B34:B36)</f>
        <v>714845.81651000003</v>
      </c>
      <c r="C33" s="59">
        <f t="shared" si="5"/>
        <v>790498</v>
      </c>
      <c r="D33" s="239">
        <f t="shared" si="5"/>
        <v>818002</v>
      </c>
      <c r="E33" s="59">
        <f t="shared" si="5"/>
        <v>839071</v>
      </c>
      <c r="F33" s="59">
        <f t="shared" si="5"/>
        <v>866721</v>
      </c>
      <c r="G33" s="60">
        <f t="shared" si="5"/>
        <v>887341</v>
      </c>
      <c r="H33" s="57"/>
      <c r="I33" s="180"/>
      <c r="J33" s="180"/>
      <c r="K33" s="180"/>
      <c r="L33" s="180"/>
      <c r="M33" s="180"/>
      <c r="N33" s="33"/>
    </row>
    <row r="34" spans="1:14" ht="13.5" customHeight="1" x14ac:dyDescent="0.2">
      <c r="A34" s="34" t="s">
        <v>36</v>
      </c>
      <c r="B34" s="240">
        <v>456735.76896000002</v>
      </c>
      <c r="C34" s="38">
        <v>495461</v>
      </c>
      <c r="D34" s="240">
        <v>512041</v>
      </c>
      <c r="E34" s="54">
        <v>521320</v>
      </c>
      <c r="F34" s="38">
        <v>538538</v>
      </c>
      <c r="G34" s="39">
        <v>549735</v>
      </c>
      <c r="H34" s="36"/>
      <c r="I34" s="180"/>
      <c r="J34" s="180"/>
      <c r="K34" s="180"/>
      <c r="L34" s="180"/>
      <c r="M34" s="180"/>
      <c r="N34" s="33"/>
    </row>
    <row r="35" spans="1:14" ht="13.5" customHeight="1" x14ac:dyDescent="0.2">
      <c r="A35" s="34" t="s">
        <v>37</v>
      </c>
      <c r="B35" s="240">
        <v>258110.04755000002</v>
      </c>
      <c r="C35" s="38">
        <v>295037</v>
      </c>
      <c r="D35" s="240">
        <v>305961</v>
      </c>
      <c r="E35" s="54">
        <v>317751</v>
      </c>
      <c r="F35" s="38">
        <v>328183</v>
      </c>
      <c r="G35" s="39">
        <v>337606</v>
      </c>
      <c r="H35" s="36"/>
      <c r="I35" s="180"/>
      <c r="J35" s="180"/>
      <c r="K35" s="180"/>
      <c r="L35" s="180"/>
      <c r="M35" s="180"/>
      <c r="N35" s="33"/>
    </row>
    <row r="36" spans="1:14" ht="13.5" customHeight="1" x14ac:dyDescent="0.2">
      <c r="A36" s="34" t="s">
        <v>38</v>
      </c>
      <c r="B36" s="240">
        <v>0</v>
      </c>
      <c r="C36" s="38">
        <v>0</v>
      </c>
      <c r="D36" s="240">
        <v>0</v>
      </c>
      <c r="E36" s="54">
        <v>0</v>
      </c>
      <c r="F36" s="38">
        <v>0</v>
      </c>
      <c r="G36" s="39">
        <v>0</v>
      </c>
      <c r="H36" s="36"/>
      <c r="I36" s="180"/>
      <c r="J36" s="180"/>
      <c r="K36" s="180"/>
      <c r="L36" s="180"/>
      <c r="M36" s="180"/>
      <c r="N36" s="33"/>
    </row>
    <row r="37" spans="1:14" ht="13.5" customHeight="1" x14ac:dyDescent="0.2">
      <c r="A37" s="55" t="s">
        <v>39</v>
      </c>
      <c r="B37" s="239">
        <f t="shared" ref="B37:G37" si="6">SUM(B38:B45,B48:B51)</f>
        <v>979155.1847300001</v>
      </c>
      <c r="C37" s="59">
        <f t="shared" si="6"/>
        <v>823433</v>
      </c>
      <c r="D37" s="239">
        <f t="shared" si="6"/>
        <v>1059453</v>
      </c>
      <c r="E37" s="59">
        <f t="shared" si="6"/>
        <v>762931</v>
      </c>
      <c r="F37" s="59">
        <f t="shared" si="6"/>
        <v>722536</v>
      </c>
      <c r="G37" s="60">
        <f t="shared" si="6"/>
        <v>671862</v>
      </c>
      <c r="H37" s="57"/>
      <c r="I37" s="180"/>
      <c r="J37" s="180"/>
      <c r="K37" s="180"/>
      <c r="L37" s="180"/>
      <c r="M37" s="180"/>
      <c r="N37" s="33"/>
    </row>
    <row r="38" spans="1:14" ht="13.5" customHeight="1" x14ac:dyDescent="0.2">
      <c r="A38" s="69" t="s">
        <v>41</v>
      </c>
      <c r="B38" s="240">
        <v>0</v>
      </c>
      <c r="C38" s="38">
        <v>0</v>
      </c>
      <c r="D38" s="240">
        <v>0</v>
      </c>
      <c r="E38" s="54">
        <v>0</v>
      </c>
      <c r="F38" s="38">
        <v>0</v>
      </c>
      <c r="G38" s="39">
        <v>0</v>
      </c>
      <c r="H38" s="36"/>
      <c r="I38" s="180"/>
      <c r="J38" s="180"/>
      <c r="K38" s="180"/>
      <c r="L38" s="180"/>
      <c r="M38" s="180"/>
      <c r="N38" s="33"/>
    </row>
    <row r="39" spans="1:14" ht="13.5" customHeight="1" x14ac:dyDescent="0.2">
      <c r="A39" s="34" t="s">
        <v>42</v>
      </c>
      <c r="B39" s="240">
        <v>133682.80103999999</v>
      </c>
      <c r="C39" s="38">
        <v>136853</v>
      </c>
      <c r="D39" s="240">
        <v>139916</v>
      </c>
      <c r="E39" s="54">
        <v>144014</v>
      </c>
      <c r="F39" s="38">
        <v>147101</v>
      </c>
      <c r="G39" s="39">
        <v>149394</v>
      </c>
      <c r="H39" s="36"/>
      <c r="I39" s="180"/>
      <c r="J39" s="180"/>
      <c r="K39" s="180"/>
      <c r="L39" s="180"/>
      <c r="M39" s="180"/>
      <c r="N39" s="33"/>
    </row>
    <row r="40" spans="1:14" ht="13.5" customHeight="1" x14ac:dyDescent="0.2">
      <c r="A40" s="69" t="s">
        <v>43</v>
      </c>
      <c r="B40" s="240">
        <v>0</v>
      </c>
      <c r="C40" s="38">
        <v>0</v>
      </c>
      <c r="D40" s="240">
        <v>0</v>
      </c>
      <c r="E40" s="54">
        <v>0</v>
      </c>
      <c r="F40" s="38">
        <v>0</v>
      </c>
      <c r="G40" s="39">
        <v>0</v>
      </c>
      <c r="H40" s="36"/>
      <c r="I40" s="180"/>
      <c r="J40" s="180"/>
      <c r="K40" s="180"/>
      <c r="L40" s="180"/>
      <c r="M40" s="180"/>
      <c r="N40" s="33"/>
    </row>
    <row r="41" spans="1:14" ht="13.5" customHeight="1" x14ac:dyDescent="0.2">
      <c r="A41" s="69" t="s">
        <v>44</v>
      </c>
      <c r="B41" s="240">
        <v>93373</v>
      </c>
      <c r="C41" s="38">
        <v>83293</v>
      </c>
      <c r="D41" s="240">
        <v>511553</v>
      </c>
      <c r="E41" s="54">
        <v>445963</v>
      </c>
      <c r="F41" s="38">
        <v>393816</v>
      </c>
      <c r="G41" s="39">
        <v>333879</v>
      </c>
      <c r="H41" s="36"/>
      <c r="I41" s="180"/>
      <c r="J41" s="180"/>
      <c r="K41" s="180"/>
      <c r="L41" s="180"/>
      <c r="M41" s="180"/>
      <c r="N41" s="33"/>
    </row>
    <row r="42" spans="1:14" ht="13.5" customHeight="1" x14ac:dyDescent="0.2">
      <c r="A42" s="69" t="s">
        <v>45</v>
      </c>
      <c r="B42" s="240">
        <v>521165</v>
      </c>
      <c r="C42" s="38">
        <v>354113</v>
      </c>
      <c r="D42" s="240">
        <v>227600</v>
      </c>
      <c r="E42" s="54">
        <v>0</v>
      </c>
      <c r="F42" s="38">
        <v>0</v>
      </c>
      <c r="G42" s="39">
        <v>0</v>
      </c>
      <c r="H42" s="36"/>
      <c r="I42" s="180"/>
      <c r="J42" s="180"/>
      <c r="K42" s="180"/>
      <c r="L42" s="180"/>
      <c r="M42" s="180"/>
      <c r="N42" s="33"/>
    </row>
    <row r="43" spans="1:14" ht="13.5" customHeight="1" x14ac:dyDescent="0.2">
      <c r="A43" s="69" t="s">
        <v>46</v>
      </c>
      <c r="B43" s="240">
        <v>0</v>
      </c>
      <c r="C43" s="38">
        <v>36731</v>
      </c>
      <c r="D43" s="240">
        <v>1956</v>
      </c>
      <c r="E43" s="54">
        <v>0</v>
      </c>
      <c r="F43" s="38">
        <v>0</v>
      </c>
      <c r="G43" s="39">
        <v>0</v>
      </c>
      <c r="H43" s="36"/>
      <c r="I43" s="180"/>
      <c r="J43" s="180"/>
      <c r="K43" s="180"/>
      <c r="L43" s="180"/>
      <c r="M43" s="180"/>
      <c r="N43" s="33"/>
    </row>
    <row r="44" spans="1:14" ht="13.5" customHeight="1" x14ac:dyDescent="0.2">
      <c r="A44" s="69" t="s">
        <v>47</v>
      </c>
      <c r="B44" s="240">
        <v>74305.482000000004</v>
      </c>
      <c r="C44" s="38">
        <v>43596</v>
      </c>
      <c r="D44" s="240">
        <v>0</v>
      </c>
      <c r="E44" s="54">
        <v>0</v>
      </c>
      <c r="F44" s="38">
        <v>0</v>
      </c>
      <c r="G44" s="39">
        <v>0</v>
      </c>
      <c r="H44" s="36"/>
      <c r="I44" s="180"/>
      <c r="J44" s="180"/>
      <c r="K44" s="180"/>
      <c r="L44" s="180"/>
      <c r="M44" s="180"/>
      <c r="N44" s="33"/>
    </row>
    <row r="45" spans="1:14" ht="13.5" customHeight="1" x14ac:dyDescent="0.2">
      <c r="A45" s="69" t="s">
        <v>48</v>
      </c>
      <c r="B45" s="240">
        <v>303.34433000000001</v>
      </c>
      <c r="C45" s="38">
        <v>328</v>
      </c>
      <c r="D45" s="240">
        <v>328</v>
      </c>
      <c r="E45" s="54">
        <v>328</v>
      </c>
      <c r="F45" s="38">
        <v>328</v>
      </c>
      <c r="G45" s="39">
        <v>328</v>
      </c>
      <c r="H45" s="36"/>
      <c r="I45" s="180"/>
      <c r="J45" s="180"/>
      <c r="K45" s="180"/>
      <c r="L45" s="180"/>
      <c r="M45" s="180"/>
      <c r="N45" s="33"/>
    </row>
    <row r="46" spans="1:14" ht="13.5" customHeight="1" x14ac:dyDescent="0.2">
      <c r="A46" s="72" t="s">
        <v>13</v>
      </c>
      <c r="B46" s="240">
        <v>82.45478</v>
      </c>
      <c r="C46" s="38">
        <v>82</v>
      </c>
      <c r="D46" s="240">
        <v>82</v>
      </c>
      <c r="E46" s="54">
        <v>82</v>
      </c>
      <c r="F46" s="38">
        <v>82</v>
      </c>
      <c r="G46" s="39">
        <v>82</v>
      </c>
      <c r="H46" s="36"/>
      <c r="I46" s="180"/>
      <c r="J46" s="180"/>
      <c r="K46" s="180"/>
      <c r="L46" s="180"/>
      <c r="M46" s="180"/>
      <c r="N46" s="33"/>
    </row>
    <row r="47" spans="1:14" ht="13.5" customHeight="1" x14ac:dyDescent="0.2">
      <c r="A47" s="72" t="s">
        <v>14</v>
      </c>
      <c r="B47" s="240">
        <v>220.88954999999999</v>
      </c>
      <c r="C47" s="38">
        <v>246</v>
      </c>
      <c r="D47" s="240">
        <v>246</v>
      </c>
      <c r="E47" s="54">
        <v>246</v>
      </c>
      <c r="F47" s="38">
        <v>246</v>
      </c>
      <c r="G47" s="39">
        <v>246</v>
      </c>
      <c r="H47" s="36"/>
      <c r="I47" s="180"/>
      <c r="J47" s="180"/>
      <c r="K47" s="180"/>
      <c r="L47" s="180"/>
      <c r="M47" s="180"/>
      <c r="N47" s="33"/>
    </row>
    <row r="48" spans="1:14" ht="13.5" customHeight="1" x14ac:dyDescent="0.2">
      <c r="A48" s="69" t="s">
        <v>49</v>
      </c>
      <c r="B48" s="240">
        <v>1619.40786</v>
      </c>
      <c r="C48" s="38">
        <v>1638</v>
      </c>
      <c r="D48" s="240">
        <v>1000</v>
      </c>
      <c r="E48" s="54">
        <v>1000</v>
      </c>
      <c r="F48" s="38">
        <v>1000</v>
      </c>
      <c r="G48" s="39">
        <v>1000</v>
      </c>
      <c r="H48" s="36"/>
      <c r="I48" s="180"/>
      <c r="J48" s="180"/>
      <c r="K48" s="180"/>
      <c r="L48" s="180"/>
      <c r="M48" s="180"/>
      <c r="N48" s="33"/>
    </row>
    <row r="49" spans="1:14" ht="13.5" customHeight="1" x14ac:dyDescent="0.2">
      <c r="A49" s="69" t="s">
        <v>50</v>
      </c>
      <c r="B49" s="240">
        <v>30419.05041</v>
      </c>
      <c r="C49" s="38">
        <v>30007</v>
      </c>
      <c r="D49" s="240">
        <v>30870</v>
      </c>
      <c r="E49" s="54">
        <v>16716</v>
      </c>
      <c r="F49" s="38">
        <v>17250</v>
      </c>
      <c r="G49" s="39">
        <v>17759</v>
      </c>
      <c r="H49" s="36"/>
      <c r="I49" s="180"/>
      <c r="J49" s="180"/>
      <c r="K49" s="180"/>
      <c r="L49" s="180"/>
      <c r="M49" s="180"/>
      <c r="N49" s="33"/>
    </row>
    <row r="50" spans="1:14" ht="13.5" customHeight="1" x14ac:dyDescent="0.2">
      <c r="A50" s="69" t="s">
        <v>51</v>
      </c>
      <c r="B50" s="240">
        <v>9.0853400000000022</v>
      </c>
      <c r="C50" s="38">
        <v>7</v>
      </c>
      <c r="D50" s="240">
        <v>0</v>
      </c>
      <c r="E50" s="54">
        <v>0</v>
      </c>
      <c r="F50" s="38">
        <v>0</v>
      </c>
      <c r="G50" s="39">
        <v>0</v>
      </c>
      <c r="H50" s="36"/>
      <c r="I50" s="180"/>
      <c r="J50" s="180"/>
      <c r="K50" s="180"/>
      <c r="L50" s="180"/>
      <c r="M50" s="180"/>
      <c r="N50" s="33"/>
    </row>
    <row r="51" spans="1:14" ht="13.5" customHeight="1" x14ac:dyDescent="0.2">
      <c r="A51" s="34" t="s">
        <v>52</v>
      </c>
      <c r="B51" s="231">
        <v>124278.01375</v>
      </c>
      <c r="C51" s="38">
        <v>136867</v>
      </c>
      <c r="D51" s="231">
        <v>146230</v>
      </c>
      <c r="E51" s="38">
        <v>154910</v>
      </c>
      <c r="F51" s="38">
        <v>163041</v>
      </c>
      <c r="G51" s="39">
        <v>169502</v>
      </c>
      <c r="H51" s="36"/>
      <c r="I51" s="180"/>
      <c r="J51" s="180"/>
      <c r="K51" s="180"/>
      <c r="L51" s="180"/>
      <c r="M51" s="180"/>
      <c r="N51" s="33"/>
    </row>
    <row r="52" spans="1:14" ht="13.5" customHeight="1" x14ac:dyDescent="0.2">
      <c r="A52" s="48" t="s">
        <v>13</v>
      </c>
      <c r="B52" s="231">
        <v>90534.548049999998</v>
      </c>
      <c r="C52" s="38">
        <v>102276</v>
      </c>
      <c r="D52" s="231">
        <v>109683</v>
      </c>
      <c r="E52" s="38">
        <v>116264</v>
      </c>
      <c r="F52" s="38">
        <v>122432</v>
      </c>
      <c r="G52" s="39">
        <v>127031</v>
      </c>
      <c r="H52" s="36"/>
      <c r="I52" s="180"/>
      <c r="J52" s="180"/>
      <c r="K52" s="180"/>
      <c r="L52" s="180"/>
      <c r="M52" s="180"/>
      <c r="N52" s="33"/>
    </row>
    <row r="53" spans="1:14" ht="14.25" customHeight="1" x14ac:dyDescent="0.2">
      <c r="A53" s="48" t="s">
        <v>14</v>
      </c>
      <c r="B53" s="231">
        <v>526.25009</v>
      </c>
      <c r="C53" s="38">
        <v>0</v>
      </c>
      <c r="D53" s="231">
        <v>0</v>
      </c>
      <c r="E53" s="38">
        <v>0</v>
      </c>
      <c r="F53" s="38">
        <v>0</v>
      </c>
      <c r="G53" s="39">
        <v>0</v>
      </c>
      <c r="H53" s="36"/>
      <c r="I53" s="180"/>
      <c r="J53" s="180"/>
      <c r="K53" s="180"/>
      <c r="L53" s="180"/>
      <c r="M53" s="180"/>
      <c r="N53" s="33"/>
    </row>
    <row r="54" spans="1:14" ht="14.25" customHeight="1" x14ac:dyDescent="0.2">
      <c r="A54" s="74" t="s">
        <v>15</v>
      </c>
      <c r="B54" s="231">
        <v>0</v>
      </c>
      <c r="C54" s="38">
        <v>0</v>
      </c>
      <c r="D54" s="231">
        <v>0</v>
      </c>
      <c r="E54" s="38">
        <v>0</v>
      </c>
      <c r="F54" s="38">
        <v>0</v>
      </c>
      <c r="G54" s="39">
        <v>0</v>
      </c>
      <c r="H54" s="36"/>
      <c r="I54" s="180"/>
      <c r="J54" s="180"/>
      <c r="K54" s="180"/>
      <c r="L54" s="180"/>
      <c r="M54" s="180"/>
      <c r="N54" s="33"/>
    </row>
    <row r="55" spans="1:14" ht="14.25" customHeight="1" x14ac:dyDescent="0.2">
      <c r="A55" s="48" t="s">
        <v>54</v>
      </c>
      <c r="B55" s="231">
        <v>33217.215609999999</v>
      </c>
      <c r="C55" s="38">
        <v>34591</v>
      </c>
      <c r="D55" s="231">
        <v>36547</v>
      </c>
      <c r="E55" s="38">
        <v>38646</v>
      </c>
      <c r="F55" s="38">
        <v>40609</v>
      </c>
      <c r="G55" s="39">
        <v>42471</v>
      </c>
      <c r="H55" s="36"/>
      <c r="I55" s="180"/>
      <c r="J55" s="180"/>
      <c r="K55" s="180"/>
      <c r="L55" s="180"/>
      <c r="M55" s="180"/>
      <c r="N55" s="33"/>
    </row>
    <row r="56" spans="1:14" ht="14.25" customHeight="1" x14ac:dyDescent="0.2">
      <c r="A56" s="332" t="s">
        <v>55</v>
      </c>
      <c r="B56" s="231">
        <v>0.35543000000000013</v>
      </c>
      <c r="C56" s="38">
        <v>0</v>
      </c>
      <c r="D56" s="231">
        <v>0</v>
      </c>
      <c r="E56" s="38">
        <v>0</v>
      </c>
      <c r="F56" s="38">
        <v>0</v>
      </c>
      <c r="G56" s="39">
        <v>0</v>
      </c>
      <c r="H56" s="36"/>
      <c r="I56" s="180"/>
      <c r="J56" s="180"/>
      <c r="K56" s="180"/>
      <c r="L56" s="180"/>
      <c r="M56" s="180"/>
      <c r="N56" s="33"/>
    </row>
    <row r="57" spans="1:14" ht="14.25" customHeight="1" x14ac:dyDescent="0.2">
      <c r="A57" s="332" t="s">
        <v>56</v>
      </c>
      <c r="B57" s="231">
        <v>214.69233000000006</v>
      </c>
      <c r="C57" s="38">
        <v>471</v>
      </c>
      <c r="D57" s="231">
        <v>0</v>
      </c>
      <c r="E57" s="38">
        <v>0</v>
      </c>
      <c r="F57" s="38">
        <v>0</v>
      </c>
      <c r="G57" s="39">
        <v>0</v>
      </c>
      <c r="H57" s="36"/>
      <c r="I57" s="180"/>
      <c r="J57" s="180"/>
      <c r="K57" s="180"/>
      <c r="L57" s="180"/>
      <c r="M57" s="180"/>
      <c r="N57" s="180"/>
    </row>
    <row r="58" spans="1:14" ht="14.25" customHeight="1" x14ac:dyDescent="0.2">
      <c r="A58" s="332" t="s">
        <v>57</v>
      </c>
      <c r="B58" s="231">
        <v>90319.500289999996</v>
      </c>
      <c r="C58" s="38">
        <v>101805</v>
      </c>
      <c r="D58" s="231">
        <v>109683</v>
      </c>
      <c r="E58" s="38">
        <v>116264</v>
      </c>
      <c r="F58" s="38">
        <v>122432</v>
      </c>
      <c r="G58" s="39">
        <v>127031</v>
      </c>
      <c r="H58" s="36"/>
      <c r="I58" s="180"/>
      <c r="J58" s="180"/>
      <c r="K58" s="180"/>
      <c r="L58" s="180"/>
      <c r="M58" s="180"/>
      <c r="N58" s="180"/>
    </row>
    <row r="59" spans="1:14" ht="14.25" customHeight="1" thickBot="1" x14ac:dyDescent="0.25">
      <c r="A59" s="333" t="s">
        <v>58</v>
      </c>
      <c r="B59" s="275">
        <v>33217.215609999999</v>
      </c>
      <c r="C59" s="80">
        <v>34591</v>
      </c>
      <c r="D59" s="275">
        <v>36547</v>
      </c>
      <c r="E59" s="80">
        <v>38646</v>
      </c>
      <c r="F59" s="80">
        <v>40609</v>
      </c>
      <c r="G59" s="81">
        <v>42471</v>
      </c>
      <c r="H59" s="78"/>
      <c r="I59" s="180"/>
      <c r="J59" s="180"/>
      <c r="K59" s="180"/>
      <c r="L59" s="180"/>
      <c r="M59" s="180"/>
      <c r="N59" s="180"/>
    </row>
    <row r="60" spans="1:14" ht="13.5" customHeight="1" x14ac:dyDescent="0.2">
      <c r="A60" s="25" t="s">
        <v>59</v>
      </c>
      <c r="B60" s="229">
        <f t="shared" ref="B60:H60" si="7">B61+B65</f>
        <v>14174039.65316</v>
      </c>
      <c r="C60" s="86">
        <f t="shared" si="7"/>
        <v>15346647</v>
      </c>
      <c r="D60" s="229">
        <f t="shared" si="7"/>
        <v>17279116</v>
      </c>
      <c r="E60" s="86">
        <f t="shared" si="7"/>
        <v>18229884</v>
      </c>
      <c r="F60" s="86">
        <f t="shared" si="7"/>
        <v>19010986</v>
      </c>
      <c r="G60" s="87">
        <f t="shared" si="7"/>
        <v>19760804</v>
      </c>
      <c r="H60" s="84">
        <f t="shared" si="7"/>
        <v>0</v>
      </c>
      <c r="I60" s="180"/>
      <c r="J60" s="180"/>
      <c r="K60" s="180"/>
      <c r="L60" s="180"/>
      <c r="M60" s="180"/>
      <c r="N60" s="180"/>
    </row>
    <row r="61" spans="1:14" ht="13.5" customHeight="1" x14ac:dyDescent="0.2">
      <c r="A61" s="94" t="s">
        <v>60</v>
      </c>
      <c r="B61" s="239">
        <f t="shared" ref="B61:H61" si="8">B62</f>
        <v>9466716.6531600002</v>
      </c>
      <c r="C61" s="59">
        <f t="shared" si="8"/>
        <v>10168749</v>
      </c>
      <c r="D61" s="239">
        <f t="shared" si="8"/>
        <v>11300511</v>
      </c>
      <c r="E61" s="59">
        <f t="shared" si="8"/>
        <v>11911312</v>
      </c>
      <c r="F61" s="59">
        <f t="shared" si="8"/>
        <v>12406438</v>
      </c>
      <c r="G61" s="60">
        <f t="shared" si="8"/>
        <v>12902880</v>
      </c>
      <c r="H61" s="57">
        <f t="shared" si="8"/>
        <v>0</v>
      </c>
      <c r="I61" s="180"/>
      <c r="J61" s="180"/>
      <c r="K61" s="180"/>
      <c r="L61" s="180"/>
      <c r="M61" s="180"/>
      <c r="N61" s="180"/>
    </row>
    <row r="62" spans="1:14" ht="13.5" customHeight="1" x14ac:dyDescent="0.2">
      <c r="A62" s="41" t="s">
        <v>61</v>
      </c>
      <c r="B62" s="231">
        <f t="shared" ref="B62:H62" si="9">+B63+B64</f>
        <v>9466716.6531600002</v>
      </c>
      <c r="C62" s="38">
        <f t="shared" si="9"/>
        <v>10168749</v>
      </c>
      <c r="D62" s="231">
        <f t="shared" si="9"/>
        <v>11300511</v>
      </c>
      <c r="E62" s="38">
        <f t="shared" si="9"/>
        <v>11911312</v>
      </c>
      <c r="F62" s="38">
        <f t="shared" si="9"/>
        <v>12406438</v>
      </c>
      <c r="G62" s="39">
        <f t="shared" si="9"/>
        <v>12902880</v>
      </c>
      <c r="H62" s="36">
        <f t="shared" si="9"/>
        <v>0</v>
      </c>
      <c r="I62" s="180"/>
      <c r="J62" s="180"/>
      <c r="K62" s="180"/>
      <c r="L62" s="180"/>
      <c r="M62" s="180"/>
      <c r="N62" s="180"/>
    </row>
    <row r="63" spans="1:14" ht="13.5" customHeight="1" x14ac:dyDescent="0.2">
      <c r="A63" s="41" t="s">
        <v>62</v>
      </c>
      <c r="B63" s="231">
        <v>9063830</v>
      </c>
      <c r="C63" s="38">
        <v>9921390</v>
      </c>
      <c r="D63" s="231">
        <v>11081509</v>
      </c>
      <c r="E63" s="38">
        <v>11691806</v>
      </c>
      <c r="F63" s="38">
        <v>12187893</v>
      </c>
      <c r="G63" s="39">
        <v>12686098</v>
      </c>
      <c r="H63" s="36"/>
      <c r="I63" s="180"/>
      <c r="J63" s="180"/>
      <c r="K63" s="180"/>
      <c r="L63" s="180"/>
      <c r="M63" s="180"/>
      <c r="N63" s="180"/>
    </row>
    <row r="64" spans="1:14" ht="13.5" customHeight="1" x14ac:dyDescent="0.2">
      <c r="A64" s="41" t="s">
        <v>63</v>
      </c>
      <c r="B64" s="231">
        <v>402886.65315999999</v>
      </c>
      <c r="C64" s="38">
        <v>247359</v>
      </c>
      <c r="D64" s="231">
        <v>219002</v>
      </c>
      <c r="E64" s="38">
        <v>219506</v>
      </c>
      <c r="F64" s="38">
        <v>218545</v>
      </c>
      <c r="G64" s="39">
        <v>216782</v>
      </c>
      <c r="H64" s="36"/>
      <c r="I64" s="180"/>
      <c r="J64" s="180"/>
      <c r="K64" s="180"/>
      <c r="L64" s="180"/>
      <c r="M64" s="180"/>
      <c r="N64" s="180"/>
    </row>
    <row r="65" spans="1:16" ht="13.5" customHeight="1" x14ac:dyDescent="0.2">
      <c r="A65" s="94" t="s">
        <v>64</v>
      </c>
      <c r="B65" s="239">
        <f t="shared" ref="B65:H65" si="10">B66</f>
        <v>4707323</v>
      </c>
      <c r="C65" s="59">
        <f t="shared" si="10"/>
        <v>5177898</v>
      </c>
      <c r="D65" s="239">
        <f t="shared" si="10"/>
        <v>5978605</v>
      </c>
      <c r="E65" s="59">
        <f t="shared" si="10"/>
        <v>6318572</v>
      </c>
      <c r="F65" s="59">
        <f t="shared" si="10"/>
        <v>6604548</v>
      </c>
      <c r="G65" s="60">
        <f t="shared" si="10"/>
        <v>6857924</v>
      </c>
      <c r="H65" s="57">
        <f t="shared" si="10"/>
        <v>0</v>
      </c>
      <c r="I65" s="180"/>
      <c r="J65" s="180"/>
      <c r="K65" s="180"/>
      <c r="L65" s="180"/>
      <c r="M65" s="180"/>
      <c r="N65" s="180"/>
    </row>
    <row r="66" spans="1:16" ht="13.5" customHeight="1" x14ac:dyDescent="0.2">
      <c r="A66" s="41" t="s">
        <v>61</v>
      </c>
      <c r="B66" s="231">
        <v>4707323</v>
      </c>
      <c r="C66" s="38">
        <v>5177898</v>
      </c>
      <c r="D66" s="231">
        <v>5978605</v>
      </c>
      <c r="E66" s="38">
        <v>6318572</v>
      </c>
      <c r="F66" s="38">
        <v>6604548</v>
      </c>
      <c r="G66" s="39">
        <v>6857924</v>
      </c>
      <c r="H66" s="36"/>
      <c r="I66" s="180"/>
      <c r="J66" s="180"/>
      <c r="K66" s="180"/>
      <c r="L66" s="180"/>
      <c r="M66" s="180"/>
      <c r="N66" s="180"/>
    </row>
    <row r="67" spans="1:16" ht="14.25" customHeight="1" thickBot="1" x14ac:dyDescent="0.25">
      <c r="A67" s="98" t="s">
        <v>65</v>
      </c>
      <c r="B67" s="240">
        <v>37172</v>
      </c>
      <c r="C67" s="38">
        <v>36470</v>
      </c>
      <c r="D67" s="240">
        <v>35329</v>
      </c>
      <c r="E67" s="54">
        <v>32796</v>
      </c>
      <c r="F67" s="54">
        <v>32579</v>
      </c>
      <c r="G67" s="70">
        <v>31084</v>
      </c>
      <c r="H67" s="242"/>
      <c r="I67" s="180"/>
      <c r="J67" s="180"/>
      <c r="K67" s="180"/>
      <c r="L67" s="180"/>
      <c r="M67" s="180"/>
      <c r="N67" s="180"/>
    </row>
    <row r="68" spans="1:16" ht="14.25" customHeight="1" thickBot="1" x14ac:dyDescent="0.25">
      <c r="A68" s="100" t="s">
        <v>66</v>
      </c>
      <c r="B68" s="243">
        <f t="shared" ref="B68:H68" si="11">B37+B33+B28+B17+B5</f>
        <v>21096111.813270003</v>
      </c>
      <c r="C68" s="104">
        <f t="shared" si="11"/>
        <v>22908674</v>
      </c>
      <c r="D68" s="243">
        <f t="shared" si="11"/>
        <v>24531469</v>
      </c>
      <c r="E68" s="104">
        <f t="shared" si="11"/>
        <v>25137282</v>
      </c>
      <c r="F68" s="104">
        <f t="shared" si="11"/>
        <v>26036517</v>
      </c>
      <c r="G68" s="105">
        <f t="shared" si="11"/>
        <v>26580781</v>
      </c>
      <c r="H68" s="102">
        <f t="shared" si="11"/>
        <v>0</v>
      </c>
      <c r="I68" s="180"/>
      <c r="J68" s="180"/>
      <c r="K68" s="180"/>
      <c r="L68" s="180"/>
      <c r="M68" s="180"/>
      <c r="N68" s="180"/>
      <c r="O68" s="180"/>
      <c r="P68" s="180"/>
    </row>
    <row r="69" spans="1:16" ht="13.5" customHeight="1" x14ac:dyDescent="0.2">
      <c r="A69" s="107" t="s">
        <v>67</v>
      </c>
      <c r="B69" s="231">
        <f>B9+B13+B16+B18+B19+B28+B46+B50+B52+B39+B38+B42+B43</f>
        <v>16546816.257620001</v>
      </c>
      <c r="C69" s="38">
        <f>C9+C13+C16+C18+C19+C28+C46+C50+C52+C39+C38+C42+C43</f>
        <v>18074380</v>
      </c>
      <c r="D69" s="231">
        <f>D9+D13+D16+D18+D19+D28+D46+D50+D52+D39+D38+D42+D43+D41</f>
        <v>19754878</v>
      </c>
      <c r="E69" s="38">
        <f>E9+E13+E16+E18+E19+E28+E46+E50+E52+E39+E38+E42+E43+E41</f>
        <v>20200170</v>
      </c>
      <c r="F69" s="38">
        <f>F9+F13+F16+F18+F19+F28+F46+F50+F52+F39+F38+F42+F43+F41</f>
        <v>20643809</v>
      </c>
      <c r="G69" s="39">
        <f>G9+G13+G16+G18+G19+G28+G46+G50+G52+G39+G38+G42+G43+G41</f>
        <v>20977207</v>
      </c>
      <c r="H69" s="36">
        <f>H9+H13+H16+H18+H19+H28+H46+H50+H52+H39+H38+H42+H43+H41</f>
        <v>0</v>
      </c>
      <c r="I69" s="180"/>
      <c r="J69" s="180"/>
      <c r="K69" s="180"/>
      <c r="L69" s="180"/>
      <c r="M69" s="180"/>
      <c r="N69" s="180"/>
      <c r="O69" s="180"/>
      <c r="P69" s="180"/>
    </row>
    <row r="70" spans="1:16" ht="13.5" customHeight="1" x14ac:dyDescent="0.2">
      <c r="A70" s="107" t="s">
        <v>68</v>
      </c>
      <c r="B70" s="231">
        <f>+B59</f>
        <v>33217.215609999999</v>
      </c>
      <c r="C70" s="38">
        <f t="shared" ref="C70:H70" si="12">0+C55</f>
        <v>34591</v>
      </c>
      <c r="D70" s="231">
        <f t="shared" si="12"/>
        <v>36547</v>
      </c>
      <c r="E70" s="38">
        <f t="shared" si="12"/>
        <v>38646</v>
      </c>
      <c r="F70" s="38">
        <f t="shared" si="12"/>
        <v>40609</v>
      </c>
      <c r="G70" s="39">
        <f t="shared" si="12"/>
        <v>42471</v>
      </c>
      <c r="H70" s="36">
        <f t="shared" si="12"/>
        <v>0</v>
      </c>
      <c r="I70" s="180"/>
      <c r="J70" s="180"/>
      <c r="K70" s="180"/>
      <c r="L70" s="180"/>
      <c r="M70" s="180"/>
      <c r="N70" s="180"/>
      <c r="O70" s="180"/>
      <c r="P70" s="180"/>
    </row>
    <row r="71" spans="1:16" ht="13.5" customHeight="1" x14ac:dyDescent="0.2">
      <c r="A71" s="34" t="s">
        <v>69</v>
      </c>
      <c r="B71" s="231">
        <f>B40+B41-B70+B55</f>
        <v>93373</v>
      </c>
      <c r="C71" s="38">
        <f>C40+C41-C70+C55</f>
        <v>83293</v>
      </c>
      <c r="D71" s="231">
        <v>0</v>
      </c>
      <c r="E71" s="38">
        <v>0</v>
      </c>
      <c r="F71" s="38">
        <v>0</v>
      </c>
      <c r="G71" s="39">
        <v>0</v>
      </c>
      <c r="H71" s="36">
        <v>0</v>
      </c>
      <c r="I71" s="180"/>
      <c r="J71" s="180"/>
      <c r="K71" s="180"/>
      <c r="L71" s="180"/>
      <c r="M71" s="180"/>
      <c r="N71" s="180"/>
      <c r="O71" s="180"/>
      <c r="P71" s="180"/>
    </row>
    <row r="72" spans="1:16" ht="13.5" customHeight="1" x14ac:dyDescent="0.2">
      <c r="A72" s="34" t="s">
        <v>70</v>
      </c>
      <c r="B72" s="231">
        <f t="shared" ref="B72:H72" si="13">B10+B35+B34+B47+B53+B14</f>
        <v>3236130.8835800006</v>
      </c>
      <c r="C72" s="38">
        <f t="shared" si="13"/>
        <v>3486042</v>
      </c>
      <c r="D72" s="231">
        <f t="shared" si="13"/>
        <v>3541196</v>
      </c>
      <c r="E72" s="38">
        <f t="shared" si="13"/>
        <v>3668320</v>
      </c>
      <c r="F72" s="38">
        <f t="shared" si="13"/>
        <v>3993785</v>
      </c>
      <c r="G72" s="39">
        <f t="shared" si="13"/>
        <v>4145917</v>
      </c>
      <c r="H72" s="36">
        <f t="shared" si="13"/>
        <v>0</v>
      </c>
      <c r="I72" s="180"/>
      <c r="J72" s="180"/>
      <c r="K72" s="180"/>
      <c r="L72" s="180"/>
      <c r="M72" s="180"/>
      <c r="N72" s="180"/>
      <c r="O72" s="180"/>
      <c r="P72" s="180"/>
    </row>
    <row r="73" spans="1:16" ht="13.5" customHeight="1" x14ac:dyDescent="0.2">
      <c r="A73" s="34" t="s">
        <v>71</v>
      </c>
      <c r="B73" s="231">
        <f t="shared" ref="B73:H73" si="14">B11+B36+B54+B15</f>
        <v>1080230.5161900001</v>
      </c>
      <c r="C73" s="38">
        <f t="shared" si="14"/>
        <v>1155127</v>
      </c>
      <c r="D73" s="231">
        <f t="shared" si="14"/>
        <v>1166978</v>
      </c>
      <c r="E73" s="38">
        <f t="shared" si="14"/>
        <v>1212430</v>
      </c>
      <c r="F73" s="38">
        <f t="shared" si="14"/>
        <v>1340064</v>
      </c>
      <c r="G73" s="39">
        <f t="shared" si="14"/>
        <v>1396427</v>
      </c>
      <c r="H73" s="36">
        <f t="shared" si="14"/>
        <v>0</v>
      </c>
      <c r="I73" s="180"/>
      <c r="J73" s="180"/>
      <c r="K73" s="180"/>
      <c r="L73" s="180"/>
      <c r="M73" s="180"/>
      <c r="N73" s="180"/>
      <c r="O73" s="180"/>
      <c r="P73" s="180"/>
    </row>
    <row r="74" spans="1:16" ht="13.5" customHeight="1" x14ac:dyDescent="0.2">
      <c r="A74" s="34" t="s">
        <v>72</v>
      </c>
      <c r="B74" s="231">
        <f t="shared" ref="B74:H74" si="15">B44</f>
        <v>74305.482000000004</v>
      </c>
      <c r="C74" s="38">
        <f t="shared" si="15"/>
        <v>43596</v>
      </c>
      <c r="D74" s="231">
        <f t="shared" si="15"/>
        <v>0</v>
      </c>
      <c r="E74" s="38">
        <f t="shared" si="15"/>
        <v>0</v>
      </c>
      <c r="F74" s="38">
        <f t="shared" si="15"/>
        <v>0</v>
      </c>
      <c r="G74" s="39">
        <f t="shared" si="15"/>
        <v>0</v>
      </c>
      <c r="H74" s="36">
        <f t="shared" si="15"/>
        <v>0</v>
      </c>
      <c r="I74" s="180"/>
      <c r="J74" s="180"/>
      <c r="K74" s="180"/>
      <c r="L74" s="180"/>
      <c r="M74" s="180"/>
      <c r="N74" s="180"/>
      <c r="O74" s="180"/>
      <c r="P74" s="180"/>
    </row>
    <row r="75" spans="1:16" ht="13.5" customHeight="1" x14ac:dyDescent="0.2">
      <c r="A75" s="34" t="s">
        <v>73</v>
      </c>
      <c r="B75" s="231">
        <f t="shared" ref="B75:H75" si="16">B49+B48</f>
        <v>32038.458269999999</v>
      </c>
      <c r="C75" s="38">
        <f t="shared" si="16"/>
        <v>31645</v>
      </c>
      <c r="D75" s="231">
        <f t="shared" si="16"/>
        <v>31870</v>
      </c>
      <c r="E75" s="38">
        <f t="shared" si="16"/>
        <v>17716</v>
      </c>
      <c r="F75" s="38">
        <f t="shared" si="16"/>
        <v>18250</v>
      </c>
      <c r="G75" s="39">
        <f t="shared" si="16"/>
        <v>18759</v>
      </c>
      <c r="H75" s="36">
        <f t="shared" si="16"/>
        <v>0</v>
      </c>
      <c r="I75" s="180"/>
      <c r="J75" s="180"/>
      <c r="K75" s="180"/>
      <c r="L75" s="180"/>
      <c r="M75" s="180"/>
      <c r="N75" s="180"/>
      <c r="O75" s="180"/>
      <c r="P75" s="180"/>
    </row>
    <row r="76" spans="1:16" ht="14.25" customHeight="1" thickBot="1" x14ac:dyDescent="0.25">
      <c r="A76" s="114" t="s">
        <v>74</v>
      </c>
      <c r="B76" s="246">
        <f t="shared" ref="B76:H76" si="17">B60</f>
        <v>14174039.65316</v>
      </c>
      <c r="C76" s="117">
        <f t="shared" si="17"/>
        <v>15346647</v>
      </c>
      <c r="D76" s="246">
        <f t="shared" si="17"/>
        <v>17279116</v>
      </c>
      <c r="E76" s="117">
        <f t="shared" si="17"/>
        <v>18229884</v>
      </c>
      <c r="F76" s="117">
        <f t="shared" si="17"/>
        <v>19010986</v>
      </c>
      <c r="G76" s="118">
        <f t="shared" si="17"/>
        <v>19760804</v>
      </c>
      <c r="H76" s="115">
        <f t="shared" si="17"/>
        <v>0</v>
      </c>
      <c r="I76" s="180"/>
      <c r="J76" s="180"/>
      <c r="K76" s="180"/>
      <c r="L76" s="180"/>
      <c r="M76" s="180"/>
      <c r="N76" s="180"/>
      <c r="O76" s="180"/>
      <c r="P76" s="180"/>
    </row>
    <row r="77" spans="1:16" ht="14.25" customHeight="1" thickBot="1" x14ac:dyDescent="0.25">
      <c r="A77" s="121" t="s">
        <v>75</v>
      </c>
      <c r="B77" s="247">
        <f t="shared" ref="B77:H77" si="18">B68+B76</f>
        <v>35270151.466430001</v>
      </c>
      <c r="C77" s="104">
        <f t="shared" si="18"/>
        <v>38255321</v>
      </c>
      <c r="D77" s="243">
        <f t="shared" si="18"/>
        <v>41810585</v>
      </c>
      <c r="E77" s="104">
        <f t="shared" si="18"/>
        <v>43367166</v>
      </c>
      <c r="F77" s="104">
        <f t="shared" si="18"/>
        <v>45047503</v>
      </c>
      <c r="G77" s="105">
        <f t="shared" si="18"/>
        <v>46341585</v>
      </c>
      <c r="H77" s="102">
        <f t="shared" si="18"/>
        <v>0</v>
      </c>
      <c r="I77" s="180"/>
      <c r="J77" s="180"/>
      <c r="K77" s="180"/>
      <c r="L77" s="180"/>
      <c r="M77" s="180"/>
      <c r="N77" s="180"/>
      <c r="O77" s="180"/>
      <c r="P77" s="180"/>
    </row>
    <row r="78" spans="1:16" s="123" customFormat="1" ht="13.5" customHeight="1" thickBot="1" x14ac:dyDescent="0.25">
      <c r="A78" s="124"/>
      <c r="B78" s="128"/>
      <c r="C78" s="128"/>
      <c r="D78" s="128"/>
      <c r="E78" s="128"/>
      <c r="F78" s="128"/>
      <c r="G78" s="128"/>
      <c r="H78" s="128"/>
      <c r="I78" s="33"/>
      <c r="J78" s="33"/>
      <c r="K78" s="33"/>
      <c r="L78" s="33"/>
      <c r="M78" s="33"/>
      <c r="N78" s="33"/>
    </row>
    <row r="79" spans="1:16" ht="14.25" customHeight="1" thickBot="1" x14ac:dyDescent="0.25">
      <c r="A79" s="129" t="s">
        <v>76</v>
      </c>
      <c r="B79" s="131">
        <f t="shared" ref="B79:H79" si="19">SUM(B80:B81)</f>
        <v>87993.031049999991</v>
      </c>
      <c r="C79" s="132">
        <f t="shared" si="19"/>
        <v>93681</v>
      </c>
      <c r="D79" s="133">
        <f t="shared" si="19"/>
        <v>101816</v>
      </c>
      <c r="E79" s="133">
        <f t="shared" si="19"/>
        <v>106230</v>
      </c>
      <c r="F79" s="131">
        <f t="shared" si="19"/>
        <v>116500</v>
      </c>
      <c r="G79" s="131">
        <f t="shared" si="19"/>
        <v>123073</v>
      </c>
      <c r="H79" s="131">
        <f t="shared" si="19"/>
        <v>0</v>
      </c>
      <c r="I79" s="33"/>
      <c r="J79" s="33"/>
      <c r="K79" s="33"/>
      <c r="L79" s="33"/>
      <c r="M79" s="33"/>
      <c r="N79" s="33"/>
    </row>
    <row r="80" spans="1:16" ht="13.5" customHeight="1" x14ac:dyDescent="0.2">
      <c r="A80" s="142" t="s">
        <v>77</v>
      </c>
      <c r="B80" s="143">
        <v>42860.262529999993</v>
      </c>
      <c r="C80" s="144">
        <v>47801</v>
      </c>
      <c r="D80" s="145">
        <v>47137</v>
      </c>
      <c r="E80" s="146">
        <v>48446</v>
      </c>
      <c r="F80" s="146">
        <v>56206</v>
      </c>
      <c r="G80" s="144">
        <v>59504</v>
      </c>
      <c r="H80" s="144"/>
      <c r="I80" s="33"/>
      <c r="J80" s="33"/>
      <c r="K80" s="33"/>
      <c r="L80" s="33"/>
      <c r="M80" s="33"/>
      <c r="N80" s="33"/>
    </row>
    <row r="81" spans="1:14" ht="14.25" customHeight="1" thickBot="1" x14ac:dyDescent="0.25">
      <c r="A81" s="153" t="s">
        <v>78</v>
      </c>
      <c r="B81" s="154">
        <v>45132.768520000005</v>
      </c>
      <c r="C81" s="155">
        <v>45880</v>
      </c>
      <c r="D81" s="156">
        <v>54679</v>
      </c>
      <c r="E81" s="157">
        <v>57784</v>
      </c>
      <c r="F81" s="157">
        <v>60294</v>
      </c>
      <c r="G81" s="155">
        <v>63569</v>
      </c>
      <c r="H81" s="155"/>
      <c r="I81" s="33"/>
      <c r="J81" s="33"/>
      <c r="K81" s="33"/>
      <c r="L81" s="33"/>
      <c r="M81" s="33"/>
      <c r="N81" s="33"/>
    </row>
    <row r="82" spans="1:14" ht="17.25" customHeight="1" thickBot="1" x14ac:dyDescent="0.35">
      <c r="A82" s="165"/>
      <c r="B82" s="334"/>
      <c r="C82" s="334"/>
      <c r="D82" s="334"/>
      <c r="E82" s="334"/>
      <c r="F82" s="334"/>
      <c r="G82" s="334"/>
      <c r="H82" s="334"/>
      <c r="I82" s="33"/>
      <c r="J82" s="33"/>
      <c r="K82" s="33"/>
      <c r="L82" s="33"/>
      <c r="M82" s="33"/>
      <c r="N82" s="33"/>
    </row>
    <row r="83" spans="1:14" s="170" customFormat="1" ht="14.25" customHeight="1" thickBot="1" x14ac:dyDescent="0.25">
      <c r="A83" s="136" t="s">
        <v>79</v>
      </c>
      <c r="B83" s="171">
        <v>1095895</v>
      </c>
      <c r="C83" s="172">
        <v>1172560</v>
      </c>
      <c r="D83" s="173">
        <v>923987</v>
      </c>
      <c r="E83" s="174">
        <v>994854</v>
      </c>
      <c r="F83" s="175">
        <v>1066737</v>
      </c>
      <c r="G83" s="172">
        <v>1072113</v>
      </c>
      <c r="H83" s="172"/>
      <c r="I83" s="33"/>
      <c r="J83" s="33"/>
      <c r="K83" s="33"/>
      <c r="L83" s="33"/>
      <c r="M83" s="33"/>
      <c r="N83" s="33"/>
    </row>
    <row r="84" spans="1:14" ht="14.25" customHeight="1" thickBot="1" x14ac:dyDescent="0.25">
      <c r="B84" s="326"/>
      <c r="C84" s="326"/>
      <c r="D84" s="326"/>
      <c r="E84" s="326"/>
      <c r="F84" s="326"/>
      <c r="G84" s="326"/>
      <c r="H84" s="326"/>
      <c r="I84" s="33"/>
      <c r="J84" s="33"/>
      <c r="K84" s="33"/>
      <c r="L84" s="33"/>
      <c r="M84" s="33"/>
      <c r="N84" s="33"/>
    </row>
    <row r="85" spans="1:14" ht="13.5" customHeight="1" x14ac:dyDescent="0.2">
      <c r="A85" s="181" t="s">
        <v>80</v>
      </c>
      <c r="B85" s="183">
        <f t="shared" ref="B85:H85" si="20">SUM(B86,B89,B92)</f>
        <v>509394.72820198815</v>
      </c>
      <c r="C85" s="184">
        <f t="shared" si="20"/>
        <v>1158052</v>
      </c>
      <c r="D85" s="185">
        <f t="shared" si="20"/>
        <v>1193445</v>
      </c>
      <c r="E85" s="186">
        <f t="shared" si="20"/>
        <v>871987</v>
      </c>
      <c r="F85" s="183">
        <f t="shared" si="20"/>
        <v>891334</v>
      </c>
      <c r="G85" s="183">
        <f t="shared" si="20"/>
        <v>910012</v>
      </c>
      <c r="H85" s="183">
        <f t="shared" si="20"/>
        <v>0</v>
      </c>
      <c r="I85" s="33"/>
      <c r="J85" s="33"/>
      <c r="K85" s="33"/>
      <c r="L85" s="33"/>
      <c r="M85" s="33"/>
      <c r="N85" s="33"/>
    </row>
    <row r="86" spans="1:14" ht="13.5" customHeight="1" x14ac:dyDescent="0.25">
      <c r="A86" s="188" t="s">
        <v>81</v>
      </c>
      <c r="B86" s="189">
        <f t="shared" ref="B86:H86" si="21">SUM(B87:B88)</f>
        <v>-0.37402999999999997</v>
      </c>
      <c r="C86" s="190">
        <f t="shared" si="21"/>
        <v>0</v>
      </c>
      <c r="D86" s="191">
        <f t="shared" si="21"/>
        <v>0</v>
      </c>
      <c r="E86" s="192">
        <f t="shared" si="21"/>
        <v>0</v>
      </c>
      <c r="F86" s="193">
        <f t="shared" si="21"/>
        <v>0</v>
      </c>
      <c r="G86" s="190">
        <f t="shared" si="21"/>
        <v>0</v>
      </c>
      <c r="H86" s="190">
        <f t="shared" si="21"/>
        <v>0</v>
      </c>
      <c r="I86" s="33"/>
      <c r="J86" s="33"/>
      <c r="K86" s="33"/>
      <c r="L86" s="33"/>
      <c r="M86" s="33"/>
      <c r="N86" s="33"/>
    </row>
    <row r="87" spans="1:14" ht="13.5" customHeight="1" x14ac:dyDescent="0.25">
      <c r="A87" s="195" t="s">
        <v>11</v>
      </c>
      <c r="B87" s="189">
        <v>-0.37402999999999997</v>
      </c>
      <c r="C87" s="190">
        <v>0</v>
      </c>
      <c r="D87" s="191">
        <v>0</v>
      </c>
      <c r="E87" s="192">
        <v>0</v>
      </c>
      <c r="F87" s="193">
        <v>0</v>
      </c>
      <c r="G87" s="190">
        <v>0</v>
      </c>
      <c r="H87" s="190"/>
      <c r="I87" s="33"/>
      <c r="J87" s="33"/>
      <c r="K87" s="33"/>
      <c r="L87" s="33"/>
      <c r="M87" s="33"/>
      <c r="N87" s="33"/>
    </row>
    <row r="88" spans="1:14" ht="13.5" customHeight="1" x14ac:dyDescent="0.25">
      <c r="A88" s="195" t="s">
        <v>12</v>
      </c>
      <c r="B88" s="189">
        <v>0</v>
      </c>
      <c r="C88" s="190">
        <v>0</v>
      </c>
      <c r="D88" s="191">
        <v>0</v>
      </c>
      <c r="E88" s="192">
        <v>0</v>
      </c>
      <c r="F88" s="193">
        <v>0</v>
      </c>
      <c r="G88" s="190">
        <v>0</v>
      </c>
      <c r="H88" s="190">
        <v>0</v>
      </c>
      <c r="I88" s="33"/>
      <c r="J88" s="33"/>
      <c r="K88" s="33"/>
      <c r="L88" s="33"/>
      <c r="M88" s="33"/>
      <c r="N88" s="33"/>
    </row>
    <row r="89" spans="1:14" ht="13.5" customHeight="1" x14ac:dyDescent="0.2">
      <c r="A89" s="188" t="s">
        <v>82</v>
      </c>
      <c r="B89" s="196">
        <f>SUM(B90:B91)</f>
        <v>502961.10223198816</v>
      </c>
      <c r="C89" s="197">
        <v>1149181</v>
      </c>
      <c r="D89" s="198">
        <v>1165256</v>
      </c>
      <c r="E89" s="62">
        <v>850244</v>
      </c>
      <c r="F89" s="62">
        <v>854287</v>
      </c>
      <c r="G89" s="96">
        <v>857976</v>
      </c>
      <c r="H89" s="96">
        <f>SUM(H90:H91)</f>
        <v>0</v>
      </c>
      <c r="I89" s="33"/>
      <c r="J89" s="33"/>
      <c r="K89" s="33"/>
      <c r="L89" s="33"/>
      <c r="M89" s="33"/>
      <c r="N89" s="33"/>
    </row>
    <row r="90" spans="1:14" ht="13.5" customHeight="1" x14ac:dyDescent="0.25">
      <c r="A90" s="195" t="s">
        <v>11</v>
      </c>
      <c r="B90" s="189">
        <v>378133.10223198816</v>
      </c>
      <c r="C90" s="190">
        <v>915637</v>
      </c>
      <c r="D90" s="191">
        <v>929045</v>
      </c>
      <c r="E90" s="192">
        <v>674306</v>
      </c>
      <c r="F90" s="193">
        <v>676923</v>
      </c>
      <c r="G90" s="190">
        <v>679224</v>
      </c>
      <c r="H90" s="190"/>
      <c r="I90" s="33"/>
      <c r="J90" s="33"/>
      <c r="K90" s="33"/>
      <c r="L90" s="33"/>
      <c r="M90" s="33"/>
      <c r="N90" s="33"/>
    </row>
    <row r="91" spans="1:14" ht="14.25" customHeight="1" x14ac:dyDescent="0.25">
      <c r="A91" s="195" t="s">
        <v>12</v>
      </c>
      <c r="B91" s="189">
        <v>124828</v>
      </c>
      <c r="C91" s="190">
        <v>233544</v>
      </c>
      <c r="D91" s="191">
        <v>236211</v>
      </c>
      <c r="E91" s="192">
        <v>175938</v>
      </c>
      <c r="F91" s="193">
        <v>177364</v>
      </c>
      <c r="G91" s="190">
        <v>178752</v>
      </c>
      <c r="H91" s="190"/>
      <c r="I91" s="33"/>
      <c r="J91" s="33"/>
      <c r="K91" s="33"/>
      <c r="L91" s="33"/>
      <c r="M91" s="33"/>
      <c r="N91" s="33"/>
    </row>
    <row r="92" spans="1:14" ht="13.5" customHeight="1" x14ac:dyDescent="0.2">
      <c r="A92" s="201" t="s">
        <v>83</v>
      </c>
      <c r="B92" s="202">
        <f>SUM(B93:B94)</f>
        <v>6434</v>
      </c>
      <c r="C92" s="203">
        <v>8871</v>
      </c>
      <c r="D92" s="204">
        <v>28189</v>
      </c>
      <c r="E92" s="205">
        <v>21743</v>
      </c>
      <c r="F92" s="205">
        <v>37047</v>
      </c>
      <c r="G92" s="319">
        <v>52036</v>
      </c>
      <c r="H92" s="319">
        <f>SUM(H93:H94)</f>
        <v>0</v>
      </c>
      <c r="I92" s="33"/>
      <c r="J92" s="33"/>
      <c r="K92" s="33"/>
      <c r="L92" s="33"/>
      <c r="M92" s="33"/>
      <c r="N92" s="33"/>
    </row>
    <row r="93" spans="1:14" ht="13.5" customHeight="1" x14ac:dyDescent="0.2">
      <c r="A93" s="195" t="s">
        <v>11</v>
      </c>
      <c r="B93" s="198">
        <v>4189</v>
      </c>
      <c r="C93" s="197">
        <v>4875</v>
      </c>
      <c r="D93" s="198">
        <v>23676</v>
      </c>
      <c r="E93" s="198">
        <v>16800</v>
      </c>
      <c r="F93" s="198">
        <v>31733</v>
      </c>
      <c r="G93" s="200">
        <v>46538</v>
      </c>
      <c r="H93" s="200"/>
      <c r="I93" s="33"/>
      <c r="J93" s="33"/>
      <c r="K93" s="33"/>
      <c r="L93" s="33"/>
      <c r="M93" s="33"/>
      <c r="N93" s="33"/>
    </row>
    <row r="94" spans="1:14" ht="13.5" customHeight="1" thickBot="1" x14ac:dyDescent="0.25">
      <c r="A94" s="209" t="s">
        <v>12</v>
      </c>
      <c r="B94" s="210">
        <v>2245</v>
      </c>
      <c r="C94" s="211">
        <v>3996</v>
      </c>
      <c r="D94" s="210">
        <v>4513</v>
      </c>
      <c r="E94" s="210">
        <v>4943</v>
      </c>
      <c r="F94" s="210">
        <v>5314</v>
      </c>
      <c r="G94" s="213">
        <v>5498</v>
      </c>
      <c r="H94" s="213"/>
      <c r="I94" s="33"/>
      <c r="J94" s="33"/>
      <c r="K94" s="33"/>
      <c r="L94" s="33"/>
      <c r="M94" s="33"/>
      <c r="N94" s="33"/>
    </row>
    <row r="95" spans="1:14" ht="13.5" customHeight="1" x14ac:dyDescent="0.25">
      <c r="A95" s="214" t="s">
        <v>84</v>
      </c>
      <c r="B95" s="179"/>
      <c r="C95" s="179"/>
      <c r="D95" s="179"/>
      <c r="E95" s="179"/>
      <c r="F95" s="179"/>
      <c r="G95" s="179"/>
      <c r="H95" s="179"/>
    </row>
    <row r="96" spans="1:14" ht="13.5" customHeight="1" x14ac:dyDescent="0.25">
      <c r="A96" s="214" t="s">
        <v>85</v>
      </c>
      <c r="B96" s="179"/>
      <c r="C96" s="179"/>
      <c r="D96" s="179"/>
      <c r="E96" s="179"/>
      <c r="F96" s="179"/>
      <c r="G96" s="179"/>
      <c r="H96" s="179"/>
    </row>
    <row r="97" spans="1:8" ht="13.5" customHeight="1" x14ac:dyDescent="0.2">
      <c r="A97" s="216" t="s">
        <v>86</v>
      </c>
      <c r="B97" s="216"/>
      <c r="C97" s="216"/>
      <c r="D97" s="216"/>
      <c r="E97" s="216"/>
      <c r="F97" s="216"/>
      <c r="G97" s="216"/>
      <c r="H97" s="1"/>
    </row>
    <row r="98" spans="1:8" ht="13.5" customHeight="1" x14ac:dyDescent="0.2">
      <c r="A98" s="216"/>
      <c r="B98" s="216"/>
      <c r="C98" s="216"/>
      <c r="D98" s="216"/>
      <c r="E98" s="216"/>
      <c r="F98" s="216"/>
      <c r="G98" s="216"/>
      <c r="H98" s="1"/>
    </row>
    <row r="99" spans="1:8" ht="13.5" customHeight="1" x14ac:dyDescent="0.2">
      <c r="A99" s="123"/>
      <c r="B99" s="178"/>
      <c r="C99" s="178"/>
      <c r="D99" s="178"/>
      <c r="E99" s="178"/>
      <c r="F99" s="178"/>
      <c r="G99" s="178"/>
      <c r="H99" s="178"/>
    </row>
    <row r="100" spans="1:8" ht="13.5" customHeight="1" x14ac:dyDescent="0.2">
      <c r="B100" s="178"/>
      <c r="C100" s="178"/>
      <c r="D100" s="178"/>
      <c r="E100" s="178"/>
      <c r="F100" s="178"/>
      <c r="G100" s="178"/>
      <c r="H100" s="178"/>
    </row>
    <row r="101" spans="1:8" ht="13.5" customHeight="1" x14ac:dyDescent="0.2">
      <c r="B101" s="178"/>
      <c r="C101" s="178"/>
      <c r="D101" s="178"/>
      <c r="E101" s="178"/>
      <c r="F101" s="178"/>
      <c r="G101" s="178"/>
      <c r="H101" s="178"/>
    </row>
    <row r="102" spans="1:8" ht="13.5" customHeight="1" x14ac:dyDescent="0.2">
      <c r="B102" s="178"/>
      <c r="C102" s="178"/>
      <c r="D102" s="178"/>
      <c r="E102" s="178"/>
      <c r="F102" s="178"/>
      <c r="G102" s="178"/>
      <c r="H102" s="178"/>
    </row>
    <row r="103" spans="1:8" ht="13.5" customHeight="1" x14ac:dyDescent="0.2">
      <c r="B103" s="178"/>
      <c r="C103" s="178"/>
      <c r="D103" s="178"/>
      <c r="E103" s="178"/>
      <c r="F103" s="178"/>
      <c r="G103" s="178"/>
      <c r="H103" s="178"/>
    </row>
    <row r="104" spans="1:8" ht="13.5" customHeight="1" x14ac:dyDescent="0.2">
      <c r="B104" s="178"/>
      <c r="C104" s="178"/>
      <c r="D104" s="178"/>
      <c r="E104" s="178"/>
      <c r="F104" s="178"/>
      <c r="G104" s="178"/>
      <c r="H104" s="178"/>
    </row>
    <row r="105" spans="1:8" ht="13.5" customHeight="1" x14ac:dyDescent="0.2">
      <c r="B105" s="178"/>
      <c r="C105" s="178"/>
      <c r="D105" s="178"/>
      <c r="E105" s="178"/>
      <c r="F105" s="178"/>
      <c r="G105" s="178"/>
      <c r="H105" s="178"/>
    </row>
    <row r="106" spans="1:8" ht="13.5" customHeight="1" x14ac:dyDescent="0.2">
      <c r="B106" s="178"/>
      <c r="C106" s="178"/>
      <c r="D106" s="178"/>
      <c r="E106" s="178"/>
      <c r="F106" s="178"/>
      <c r="G106" s="178"/>
      <c r="H106" s="178"/>
    </row>
    <row r="107" spans="1:8" ht="13.5" customHeight="1" x14ac:dyDescent="0.2">
      <c r="B107" s="178"/>
      <c r="C107" s="178"/>
      <c r="D107" s="178"/>
      <c r="E107" s="178"/>
      <c r="F107" s="178"/>
      <c r="G107" s="178"/>
      <c r="H107" s="178"/>
    </row>
    <row r="108" spans="1:8" ht="13.5" customHeight="1" x14ac:dyDescent="0.2">
      <c r="B108" s="178"/>
      <c r="C108" s="178"/>
      <c r="D108" s="178"/>
      <c r="E108" s="178"/>
      <c r="F108" s="178"/>
      <c r="G108" s="178"/>
      <c r="H108" s="178"/>
    </row>
    <row r="109" spans="1:8" ht="13.5" customHeight="1" x14ac:dyDescent="0.2">
      <c r="B109" s="178"/>
      <c r="C109" s="178"/>
      <c r="D109" s="178"/>
      <c r="E109" s="178"/>
      <c r="F109" s="178"/>
      <c r="G109" s="178"/>
      <c r="H109" s="178"/>
    </row>
    <row r="110" spans="1:8" ht="13.5" customHeight="1" x14ac:dyDescent="0.2">
      <c r="B110" s="178"/>
      <c r="C110" s="178"/>
      <c r="D110" s="178"/>
      <c r="E110" s="178"/>
      <c r="F110" s="178"/>
      <c r="G110" s="178"/>
      <c r="H110" s="178"/>
    </row>
    <row r="111" spans="1:8" ht="13.5" customHeight="1" x14ac:dyDescent="0.2">
      <c r="B111" s="178"/>
      <c r="C111" s="178"/>
      <c r="D111" s="178"/>
      <c r="E111" s="178"/>
      <c r="F111" s="178"/>
      <c r="G111" s="178"/>
      <c r="H111" s="178"/>
    </row>
    <row r="112" spans="1:8" ht="13.5" customHeight="1" x14ac:dyDescent="0.2">
      <c r="B112" s="178"/>
      <c r="C112" s="178"/>
      <c r="D112" s="178"/>
      <c r="E112" s="178"/>
      <c r="F112" s="178"/>
      <c r="G112" s="178"/>
      <c r="H112" s="178"/>
    </row>
    <row r="113" spans="2:8" ht="13.5" customHeight="1" x14ac:dyDescent="0.2">
      <c r="B113" s="178"/>
      <c r="C113" s="178"/>
      <c r="D113" s="178"/>
      <c r="E113" s="178"/>
      <c r="F113" s="178"/>
      <c r="G113" s="178"/>
      <c r="H113" s="178"/>
    </row>
    <row r="114" spans="2:8" ht="13.5" customHeight="1" x14ac:dyDescent="0.2">
      <c r="B114" s="178"/>
      <c r="C114" s="178"/>
      <c r="D114" s="178"/>
      <c r="E114" s="178"/>
      <c r="F114" s="178"/>
      <c r="G114" s="178"/>
      <c r="H114" s="178"/>
    </row>
    <row r="115" spans="2:8" ht="13.5" customHeight="1" x14ac:dyDescent="0.2">
      <c r="B115" s="178"/>
      <c r="C115" s="178"/>
      <c r="D115" s="178"/>
      <c r="E115" s="178"/>
      <c r="F115" s="178"/>
      <c r="G115" s="178"/>
      <c r="H115" s="178"/>
    </row>
    <row r="116" spans="2:8" ht="13.5" customHeight="1" x14ac:dyDescent="0.2">
      <c r="B116" s="178"/>
      <c r="C116" s="178"/>
      <c r="D116" s="178"/>
      <c r="E116" s="178"/>
      <c r="F116" s="178"/>
      <c r="G116" s="178"/>
      <c r="H116" s="178"/>
    </row>
    <row r="117" spans="2:8" ht="13.5" customHeight="1" x14ac:dyDescent="0.2">
      <c r="B117" s="178"/>
      <c r="C117" s="178"/>
      <c r="D117" s="178"/>
      <c r="E117" s="178"/>
      <c r="F117" s="178"/>
      <c r="G117" s="178"/>
      <c r="H117" s="178"/>
    </row>
    <row r="118" spans="2:8" ht="13.5" customHeight="1" x14ac:dyDescent="0.2">
      <c r="B118" s="178"/>
      <c r="C118" s="178"/>
      <c r="D118" s="178"/>
      <c r="E118" s="178"/>
      <c r="F118" s="178"/>
      <c r="G118" s="178"/>
      <c r="H118" s="178"/>
    </row>
    <row r="119" spans="2:8" ht="13.5" customHeight="1" x14ac:dyDescent="0.2">
      <c r="B119" s="178"/>
      <c r="C119" s="178"/>
      <c r="D119" s="178"/>
      <c r="E119" s="178"/>
      <c r="F119" s="178"/>
      <c r="G119" s="178"/>
      <c r="H119" s="178"/>
    </row>
    <row r="120" spans="2:8" ht="13.5" customHeight="1" x14ac:dyDescent="0.2">
      <c r="B120" s="178"/>
      <c r="C120" s="178"/>
      <c r="D120" s="178"/>
      <c r="E120" s="178"/>
      <c r="F120" s="178"/>
      <c r="G120" s="178"/>
      <c r="H120" s="178"/>
    </row>
    <row r="121" spans="2:8" ht="13.5" customHeight="1" x14ac:dyDescent="0.2">
      <c r="B121" s="178"/>
      <c r="C121" s="178"/>
      <c r="D121" s="178"/>
      <c r="E121" s="178"/>
      <c r="F121" s="178"/>
      <c r="G121" s="178"/>
      <c r="H121" s="178"/>
    </row>
    <row r="122" spans="2:8" ht="13.5" customHeight="1" x14ac:dyDescent="0.2">
      <c r="B122" s="178"/>
      <c r="C122" s="178"/>
      <c r="D122" s="178"/>
      <c r="E122" s="178"/>
      <c r="F122" s="178"/>
      <c r="G122" s="178"/>
      <c r="H122" s="178"/>
    </row>
    <row r="123" spans="2:8" ht="13.5" customHeight="1" x14ac:dyDescent="0.2">
      <c r="B123" s="178"/>
      <c r="C123" s="178"/>
      <c r="D123" s="178"/>
      <c r="E123" s="178"/>
      <c r="F123" s="178"/>
      <c r="G123" s="178"/>
      <c r="H123" s="178"/>
    </row>
    <row r="124" spans="2:8" ht="13.5" customHeight="1" x14ac:dyDescent="0.2">
      <c r="B124" s="178"/>
      <c r="C124" s="178"/>
      <c r="D124" s="178"/>
      <c r="E124" s="178"/>
      <c r="F124" s="178"/>
      <c r="G124" s="178"/>
      <c r="H124" s="178"/>
    </row>
    <row r="125" spans="2:8" ht="13.5" customHeight="1" x14ac:dyDescent="0.2">
      <c r="B125" s="178"/>
      <c r="C125" s="178"/>
      <c r="D125" s="178"/>
      <c r="E125" s="178"/>
      <c r="F125" s="178"/>
      <c r="G125" s="178"/>
      <c r="H125" s="178"/>
    </row>
    <row r="126" spans="2:8" ht="13.5" customHeight="1" x14ac:dyDescent="0.2">
      <c r="B126" s="178"/>
      <c r="C126" s="178"/>
      <c r="D126" s="178"/>
      <c r="E126" s="178"/>
      <c r="F126" s="178"/>
      <c r="G126" s="178"/>
      <c r="H126" s="178"/>
    </row>
    <row r="127" spans="2:8" ht="13.5" customHeight="1" x14ac:dyDescent="0.2">
      <c r="B127" s="178"/>
      <c r="C127" s="178"/>
      <c r="D127" s="178"/>
      <c r="E127" s="178"/>
      <c r="F127" s="178"/>
      <c r="G127" s="178"/>
      <c r="H127" s="178"/>
    </row>
    <row r="128" spans="2:8" ht="13.5" customHeight="1" x14ac:dyDescent="0.2">
      <c r="B128" s="178"/>
      <c r="C128" s="178"/>
      <c r="D128" s="178"/>
      <c r="E128" s="178"/>
      <c r="F128" s="178"/>
      <c r="G128" s="178"/>
      <c r="H128" s="178"/>
    </row>
    <row r="129" spans="2:8" ht="13.5" customHeight="1" x14ac:dyDescent="0.2">
      <c r="B129" s="178"/>
      <c r="C129" s="178"/>
      <c r="D129" s="178"/>
      <c r="E129" s="178"/>
      <c r="F129" s="178"/>
      <c r="G129" s="178"/>
      <c r="H129" s="178"/>
    </row>
    <row r="130" spans="2:8" ht="13.5" customHeight="1" x14ac:dyDescent="0.2">
      <c r="B130" s="178"/>
      <c r="C130" s="178"/>
      <c r="D130" s="178"/>
      <c r="E130" s="178"/>
      <c r="F130" s="178"/>
      <c r="G130" s="178"/>
      <c r="H130" s="178"/>
    </row>
    <row r="131" spans="2:8" ht="13.5" customHeight="1" x14ac:dyDescent="0.2">
      <c r="B131" s="178"/>
      <c r="C131" s="178"/>
      <c r="D131" s="178"/>
      <c r="E131" s="178"/>
      <c r="F131" s="178"/>
      <c r="G131" s="178"/>
      <c r="H131" s="178"/>
    </row>
    <row r="132" spans="2:8" ht="13.5" customHeight="1" x14ac:dyDescent="0.2">
      <c r="B132" s="178"/>
      <c r="C132" s="178"/>
      <c r="D132" s="178"/>
      <c r="E132" s="178"/>
      <c r="F132" s="178"/>
      <c r="G132" s="178"/>
      <c r="H132" s="178"/>
    </row>
    <row r="133" spans="2:8" ht="13.5" customHeight="1" x14ac:dyDescent="0.2">
      <c r="B133" s="178"/>
      <c r="C133" s="178"/>
      <c r="D133" s="178"/>
      <c r="E133" s="178"/>
      <c r="F133" s="178"/>
      <c r="G133" s="178"/>
      <c r="H133" s="178"/>
    </row>
    <row r="134" spans="2:8" ht="13.5" customHeight="1" x14ac:dyDescent="0.2">
      <c r="B134" s="178"/>
      <c r="C134" s="178"/>
      <c r="D134" s="178"/>
      <c r="E134" s="178"/>
      <c r="F134" s="178"/>
      <c r="G134" s="178"/>
      <c r="H134" s="178"/>
    </row>
    <row r="135" spans="2:8" ht="13.5" customHeight="1" x14ac:dyDescent="0.2">
      <c r="B135" s="178"/>
      <c r="C135" s="178"/>
      <c r="D135" s="178"/>
      <c r="E135" s="178"/>
      <c r="F135" s="178"/>
      <c r="G135" s="178"/>
      <c r="H135" s="178"/>
    </row>
    <row r="136" spans="2:8" ht="13.5" customHeight="1" x14ac:dyDescent="0.2">
      <c r="B136" s="178"/>
      <c r="C136" s="178"/>
      <c r="D136" s="178"/>
      <c r="E136" s="178"/>
      <c r="F136" s="178"/>
      <c r="G136" s="178"/>
      <c r="H136" s="178"/>
    </row>
    <row r="137" spans="2:8" ht="13.5" customHeight="1" x14ac:dyDescent="0.2">
      <c r="B137" s="178"/>
      <c r="C137" s="178"/>
      <c r="D137" s="178"/>
      <c r="E137" s="178"/>
      <c r="F137" s="178"/>
      <c r="G137" s="178"/>
      <c r="H137" s="178"/>
    </row>
    <row r="138" spans="2:8" ht="13.5" customHeight="1" x14ac:dyDescent="0.2">
      <c r="B138" s="178"/>
      <c r="C138" s="178"/>
      <c r="D138" s="178"/>
      <c r="E138" s="178"/>
      <c r="F138" s="178"/>
      <c r="G138" s="178"/>
      <c r="H138" s="178"/>
    </row>
    <row r="139" spans="2:8" ht="13.5" customHeight="1" x14ac:dyDescent="0.2">
      <c r="B139" s="178"/>
      <c r="C139" s="178"/>
      <c r="D139" s="178"/>
      <c r="E139" s="178"/>
      <c r="F139" s="178"/>
      <c r="G139" s="178"/>
      <c r="H139" s="178"/>
    </row>
    <row r="140" spans="2:8" ht="13.5" customHeight="1" x14ac:dyDescent="0.2">
      <c r="B140" s="178"/>
      <c r="C140" s="178"/>
      <c r="D140" s="178"/>
      <c r="E140" s="178"/>
      <c r="F140" s="178"/>
      <c r="G140" s="178"/>
      <c r="H140" s="178"/>
    </row>
    <row r="141" spans="2:8" ht="13.5" customHeight="1" x14ac:dyDescent="0.2">
      <c r="B141" s="178"/>
      <c r="C141" s="178"/>
      <c r="D141" s="178"/>
      <c r="E141" s="178"/>
      <c r="F141" s="178"/>
      <c r="G141" s="178"/>
      <c r="H141" s="178"/>
    </row>
    <row r="142" spans="2:8" ht="13.5" customHeight="1" x14ac:dyDescent="0.2">
      <c r="B142" s="178"/>
      <c r="C142" s="178"/>
      <c r="D142" s="178"/>
      <c r="E142" s="178"/>
      <c r="F142" s="178"/>
      <c r="G142" s="178"/>
      <c r="H142" s="178"/>
    </row>
    <row r="143" spans="2:8" ht="13.5" customHeight="1" x14ac:dyDescent="0.2">
      <c r="B143" s="178"/>
      <c r="C143" s="178"/>
      <c r="D143" s="178"/>
      <c r="E143" s="178"/>
      <c r="F143" s="178"/>
      <c r="G143" s="178"/>
      <c r="H143" s="178"/>
    </row>
    <row r="144" spans="2:8" ht="13.5" customHeight="1" x14ac:dyDescent="0.2">
      <c r="B144" s="178"/>
      <c r="C144" s="178"/>
      <c r="D144" s="178"/>
      <c r="E144" s="178"/>
      <c r="F144" s="178"/>
      <c r="G144" s="178"/>
      <c r="H144" s="178"/>
    </row>
    <row r="145" spans="2:8" ht="13.5" customHeight="1" x14ac:dyDescent="0.2">
      <c r="B145" s="178"/>
      <c r="C145" s="178"/>
      <c r="D145" s="178"/>
      <c r="E145" s="178"/>
      <c r="F145" s="178"/>
      <c r="G145" s="178"/>
      <c r="H145" s="178"/>
    </row>
    <row r="146" spans="2:8" ht="13.5" customHeight="1" x14ac:dyDescent="0.2">
      <c r="B146" s="178"/>
      <c r="C146" s="178"/>
      <c r="D146" s="178"/>
      <c r="E146" s="178"/>
      <c r="F146" s="178"/>
      <c r="G146" s="178"/>
      <c r="H146" s="178"/>
    </row>
    <row r="147" spans="2:8" ht="13.5" customHeight="1" x14ac:dyDescent="0.2">
      <c r="B147" s="178"/>
      <c r="C147" s="178"/>
      <c r="D147" s="178"/>
      <c r="E147" s="178"/>
      <c r="F147" s="178"/>
      <c r="G147" s="178"/>
      <c r="H147" s="178"/>
    </row>
    <row r="148" spans="2:8" ht="13.5" customHeight="1" x14ac:dyDescent="0.2">
      <c r="B148" s="178"/>
      <c r="C148" s="178"/>
      <c r="D148" s="178"/>
      <c r="E148" s="178"/>
      <c r="F148" s="178"/>
      <c r="G148" s="178"/>
      <c r="H148" s="178"/>
    </row>
    <row r="149" spans="2:8" ht="13.5" customHeight="1" x14ac:dyDescent="0.2">
      <c r="B149" s="178"/>
      <c r="C149" s="178"/>
      <c r="D149" s="178"/>
      <c r="E149" s="178"/>
      <c r="F149" s="178"/>
      <c r="G149" s="178"/>
      <c r="H149" s="178"/>
    </row>
    <row r="150" spans="2:8" ht="13.5" customHeight="1" x14ac:dyDescent="0.2">
      <c r="B150" s="178"/>
      <c r="C150" s="178"/>
      <c r="D150" s="178"/>
      <c r="E150" s="178"/>
      <c r="F150" s="178"/>
      <c r="G150" s="178"/>
      <c r="H150" s="178"/>
    </row>
    <row r="151" spans="2:8" ht="13.5" customHeight="1" x14ac:dyDescent="0.2">
      <c r="B151" s="178"/>
      <c r="C151" s="178"/>
      <c r="D151" s="178"/>
      <c r="E151" s="178"/>
      <c r="F151" s="178"/>
      <c r="G151" s="178"/>
      <c r="H151" s="178"/>
    </row>
    <row r="152" spans="2:8" ht="13.5" customHeight="1" x14ac:dyDescent="0.2">
      <c r="B152" s="178"/>
      <c r="C152" s="178"/>
      <c r="D152" s="178"/>
      <c r="E152" s="178"/>
      <c r="F152" s="178"/>
      <c r="G152" s="178"/>
      <c r="H152" s="178"/>
    </row>
    <row r="153" spans="2:8" ht="13.5" customHeight="1" x14ac:dyDescent="0.2">
      <c r="B153" s="178"/>
      <c r="C153" s="178"/>
      <c r="D153" s="178"/>
      <c r="E153" s="178"/>
      <c r="F153" s="178"/>
      <c r="G153" s="178"/>
      <c r="H153" s="178"/>
    </row>
    <row r="154" spans="2:8" ht="13.5" customHeight="1" x14ac:dyDescent="0.2">
      <c r="B154" s="178"/>
      <c r="C154" s="178"/>
      <c r="D154" s="178"/>
      <c r="E154" s="178"/>
      <c r="F154" s="178"/>
      <c r="G154" s="178"/>
      <c r="H154" s="178"/>
    </row>
    <row r="155" spans="2:8" ht="13.5" customHeight="1" x14ac:dyDescent="0.2">
      <c r="B155" s="178"/>
      <c r="C155" s="178"/>
      <c r="D155" s="178"/>
      <c r="E155" s="178"/>
      <c r="F155" s="178"/>
      <c r="G155" s="178"/>
      <c r="H155" s="178"/>
    </row>
    <row r="156" spans="2:8" ht="13.5" customHeight="1" x14ac:dyDescent="0.2">
      <c r="B156" s="178"/>
      <c r="C156" s="178"/>
      <c r="D156" s="178"/>
      <c r="E156" s="178"/>
      <c r="F156" s="178"/>
      <c r="G156" s="178"/>
      <c r="H156" s="178"/>
    </row>
    <row r="157" spans="2:8" ht="13.5" customHeight="1" x14ac:dyDescent="0.2">
      <c r="B157" s="178"/>
      <c r="C157" s="178"/>
      <c r="D157" s="178"/>
      <c r="E157" s="178"/>
      <c r="F157" s="178"/>
      <c r="G157" s="178"/>
      <c r="H157" s="178"/>
    </row>
    <row r="158" spans="2:8" ht="13.5" customHeight="1" x14ac:dyDescent="0.2">
      <c r="B158" s="178"/>
      <c r="C158" s="178"/>
      <c r="D158" s="178"/>
      <c r="E158" s="178"/>
      <c r="F158" s="178"/>
      <c r="G158" s="178"/>
      <c r="H158" s="178"/>
    </row>
    <row r="159" spans="2:8" ht="13.5" customHeight="1" x14ac:dyDescent="0.2">
      <c r="B159" s="178"/>
      <c r="C159" s="178"/>
      <c r="D159" s="178"/>
      <c r="E159" s="178"/>
      <c r="F159" s="178"/>
      <c r="G159" s="178"/>
      <c r="H159" s="178"/>
    </row>
    <row r="160" spans="2:8" ht="13.5" customHeight="1" x14ac:dyDescent="0.2">
      <c r="B160" s="178"/>
      <c r="C160" s="178"/>
      <c r="D160" s="178"/>
      <c r="E160" s="178"/>
      <c r="F160" s="178"/>
      <c r="G160" s="178"/>
      <c r="H160" s="178"/>
    </row>
    <row r="161" spans="2:8" ht="13.5" customHeight="1" x14ac:dyDescent="0.2">
      <c r="B161" s="178"/>
      <c r="C161" s="178"/>
      <c r="D161" s="178"/>
      <c r="E161" s="178"/>
      <c r="F161" s="178"/>
      <c r="G161" s="178"/>
      <c r="H161" s="178"/>
    </row>
    <row r="162" spans="2:8" ht="13.5" customHeight="1" x14ac:dyDescent="0.2">
      <c r="B162" s="178"/>
      <c r="C162" s="178"/>
      <c r="D162" s="178"/>
      <c r="E162" s="178"/>
      <c r="F162" s="178"/>
      <c r="G162" s="178"/>
      <c r="H162" s="178"/>
    </row>
    <row r="163" spans="2:8" ht="13.5" customHeight="1" x14ac:dyDescent="0.2">
      <c r="B163" s="178"/>
      <c r="C163" s="178"/>
      <c r="D163" s="178"/>
      <c r="E163" s="178"/>
      <c r="F163" s="178"/>
      <c r="G163" s="178"/>
      <c r="H163" s="178"/>
    </row>
    <row r="164" spans="2:8" ht="13.5" customHeight="1" x14ac:dyDescent="0.2">
      <c r="B164" s="178"/>
      <c r="C164" s="178"/>
      <c r="D164" s="178"/>
      <c r="E164" s="178"/>
      <c r="F164" s="178"/>
      <c r="G164" s="178"/>
      <c r="H164" s="178"/>
    </row>
    <row r="165" spans="2:8" ht="13.5" customHeight="1" x14ac:dyDescent="0.2">
      <c r="B165" s="178"/>
      <c r="C165" s="178"/>
      <c r="D165" s="178"/>
      <c r="E165" s="178"/>
      <c r="F165" s="178"/>
      <c r="G165" s="178"/>
      <c r="H165" s="178"/>
    </row>
    <row r="166" spans="2:8" ht="13.5" customHeight="1" x14ac:dyDescent="0.2">
      <c r="B166" s="178"/>
      <c r="C166" s="178"/>
      <c r="D166" s="178"/>
      <c r="E166" s="178"/>
      <c r="F166" s="178"/>
      <c r="G166" s="178"/>
      <c r="H166" s="178"/>
    </row>
    <row r="167" spans="2:8" ht="13.5" customHeight="1" x14ac:dyDescent="0.2">
      <c r="B167" s="178"/>
      <c r="C167" s="178"/>
      <c r="D167" s="178"/>
      <c r="E167" s="178"/>
      <c r="F167" s="178"/>
      <c r="G167" s="178"/>
      <c r="H167" s="178"/>
    </row>
    <row r="168" spans="2:8" ht="13.5" customHeight="1" x14ac:dyDescent="0.2">
      <c r="B168" s="178">
        <v>0</v>
      </c>
      <c r="C168" s="178">
        <v>0</v>
      </c>
      <c r="D168" s="178">
        <v>0</v>
      </c>
      <c r="E168" s="178">
        <v>0</v>
      </c>
      <c r="F168" s="178">
        <v>0</v>
      </c>
      <c r="G168" s="178">
        <v>0</v>
      </c>
      <c r="H168" s="178"/>
    </row>
    <row r="169" spans="2:8" ht="13.5" customHeight="1" x14ac:dyDescent="0.2">
      <c r="B169" s="178">
        <v>0</v>
      </c>
      <c r="C169" s="178">
        <v>0</v>
      </c>
      <c r="D169" s="178">
        <v>0</v>
      </c>
      <c r="E169" s="178">
        <v>0</v>
      </c>
      <c r="F169" s="178">
        <v>0</v>
      </c>
      <c r="G169" s="178">
        <v>0</v>
      </c>
      <c r="H169" s="178"/>
    </row>
    <row r="170" spans="2:8" ht="13.5" customHeight="1" x14ac:dyDescent="0.2">
      <c r="B170" s="178">
        <v>0</v>
      </c>
      <c r="C170" s="178">
        <v>0</v>
      </c>
      <c r="D170" s="178">
        <v>0</v>
      </c>
      <c r="E170" s="178">
        <v>0</v>
      </c>
      <c r="F170" s="178">
        <v>0</v>
      </c>
      <c r="G170" s="178">
        <v>0</v>
      </c>
      <c r="H170" s="178"/>
    </row>
    <row r="171" spans="2:8" ht="13.5" customHeight="1" x14ac:dyDescent="0.2">
      <c r="B171" s="178">
        <v>0</v>
      </c>
      <c r="C171" s="178">
        <v>0</v>
      </c>
      <c r="D171" s="178">
        <v>0</v>
      </c>
      <c r="E171" s="178">
        <v>0</v>
      </c>
      <c r="F171" s="178">
        <v>0</v>
      </c>
      <c r="G171" s="178">
        <v>0</v>
      </c>
      <c r="H171" s="178"/>
    </row>
    <row r="172" spans="2:8" ht="13.5" customHeight="1" x14ac:dyDescent="0.2">
      <c r="B172" s="178"/>
      <c r="C172" s="178"/>
      <c r="D172" s="178"/>
      <c r="E172" s="178"/>
      <c r="F172" s="178"/>
      <c r="G172" s="178"/>
      <c r="H172" s="178"/>
    </row>
    <row r="173" spans="2:8" ht="13.5" customHeight="1" x14ac:dyDescent="0.2">
      <c r="B173" s="178"/>
      <c r="C173" s="178"/>
      <c r="D173" s="178"/>
      <c r="E173" s="178"/>
      <c r="F173" s="178"/>
      <c r="G173" s="178"/>
      <c r="H173" s="178"/>
    </row>
    <row r="174" spans="2:8" ht="13.5" customHeight="1" x14ac:dyDescent="0.2">
      <c r="B174" s="178"/>
      <c r="C174" s="178"/>
      <c r="D174" s="178"/>
      <c r="E174" s="178"/>
      <c r="F174" s="178"/>
      <c r="G174" s="178"/>
      <c r="H174" s="178"/>
    </row>
    <row r="175" spans="2:8" ht="13.5" customHeight="1" x14ac:dyDescent="0.2">
      <c r="B175" s="178"/>
      <c r="C175" s="178"/>
      <c r="D175" s="178"/>
      <c r="E175" s="178"/>
      <c r="F175" s="178"/>
      <c r="G175" s="178"/>
      <c r="H175" s="178"/>
    </row>
    <row r="176" spans="2:8" ht="13.5" customHeight="1" x14ac:dyDescent="0.2">
      <c r="B176" s="178"/>
      <c r="C176" s="178"/>
      <c r="D176" s="178"/>
      <c r="E176" s="178"/>
      <c r="F176" s="178"/>
      <c r="G176" s="178"/>
      <c r="H176" s="178"/>
    </row>
    <row r="177" spans="2:8" ht="13.5" customHeight="1" x14ac:dyDescent="0.2">
      <c r="B177" s="178"/>
      <c r="C177" s="178"/>
      <c r="D177" s="178"/>
      <c r="E177" s="178"/>
      <c r="F177" s="178"/>
      <c r="G177" s="178"/>
      <c r="H177" s="178"/>
    </row>
    <row r="178" spans="2:8" ht="13.5" customHeight="1" x14ac:dyDescent="0.2">
      <c r="B178" s="178"/>
      <c r="C178" s="178"/>
      <c r="D178" s="178"/>
      <c r="E178" s="178"/>
      <c r="F178" s="178"/>
      <c r="G178" s="178"/>
      <c r="H178" s="178"/>
    </row>
    <row r="179" spans="2:8" ht="13.5" customHeight="1" x14ac:dyDescent="0.2">
      <c r="B179" s="178"/>
      <c r="C179" s="178"/>
      <c r="D179" s="178"/>
      <c r="E179" s="178"/>
      <c r="F179" s="178"/>
      <c r="G179" s="178"/>
      <c r="H179" s="178"/>
    </row>
    <row r="180" spans="2:8" ht="13.5" customHeight="1" x14ac:dyDescent="0.2">
      <c r="B180" s="178"/>
      <c r="C180" s="178"/>
      <c r="D180" s="178"/>
      <c r="E180" s="178"/>
      <c r="F180" s="178"/>
      <c r="G180" s="178"/>
      <c r="H180" s="178"/>
    </row>
    <row r="181" spans="2:8" ht="13.5" customHeight="1" x14ac:dyDescent="0.2">
      <c r="B181" s="178"/>
      <c r="C181" s="178"/>
      <c r="D181" s="178"/>
      <c r="E181" s="178"/>
      <c r="F181" s="178"/>
      <c r="G181" s="178"/>
      <c r="H181" s="178"/>
    </row>
    <row r="182" spans="2:8" ht="13.5" customHeight="1" x14ac:dyDescent="0.2">
      <c r="B182" s="178"/>
      <c r="C182" s="178"/>
      <c r="D182" s="178"/>
      <c r="E182" s="178"/>
      <c r="F182" s="178"/>
      <c r="G182" s="178"/>
      <c r="H182" s="178"/>
    </row>
    <row r="183" spans="2:8" ht="13.5" customHeight="1" x14ac:dyDescent="0.2">
      <c r="B183" s="178"/>
      <c r="C183" s="178"/>
      <c r="D183" s="178"/>
      <c r="E183" s="178"/>
      <c r="F183" s="178"/>
      <c r="G183" s="178"/>
      <c r="H183" s="178"/>
    </row>
    <row r="184" spans="2:8" ht="13.5" customHeight="1" x14ac:dyDescent="0.2">
      <c r="B184" s="178"/>
      <c r="C184" s="178"/>
      <c r="D184" s="178"/>
      <c r="E184" s="178"/>
      <c r="F184" s="178"/>
      <c r="G184" s="178"/>
      <c r="H184" s="178"/>
    </row>
    <row r="185" spans="2:8" ht="13.5" customHeight="1" x14ac:dyDescent="0.2">
      <c r="B185" s="178"/>
      <c r="C185" s="178"/>
      <c r="D185" s="178"/>
      <c r="E185" s="178"/>
      <c r="F185" s="178"/>
      <c r="G185" s="178"/>
      <c r="H185" s="178"/>
    </row>
  </sheetData>
  <mergeCells count="2">
    <mergeCell ref="D3:H3"/>
    <mergeCell ref="A97:G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5"/>
  <sheetViews>
    <sheetView showGridLines="0" workbookViewId="0">
      <pane xSplit="1" ySplit="4" topLeftCell="B59" activePane="bottomRight" state="frozen"/>
      <selection activeCell="K4" sqref="K4:Q4"/>
      <selection pane="topRight" activeCell="K4" sqref="K4:Q4"/>
      <selection pane="bottomLeft" activeCell="K4" sqref="K4:Q4"/>
      <selection pane="bottomRight" activeCell="O83" sqref="O83"/>
    </sheetView>
  </sheetViews>
  <sheetFormatPr defaultColWidth="9.5703125" defaultRowHeight="13.5" customHeight="1" x14ac:dyDescent="0.2"/>
  <cols>
    <col min="1" max="1" width="45.5703125" style="1" customWidth="1"/>
    <col min="2" max="5" width="13.140625" style="2" customWidth="1"/>
    <col min="6" max="6" width="10.7109375" style="1" customWidth="1"/>
    <col min="7" max="7" width="7" style="1" customWidth="1"/>
    <col min="8" max="8" width="50.140625" style="1" customWidth="1"/>
    <col min="9" max="13" width="13.140625" style="1" customWidth="1"/>
    <col min="14" max="16384" width="9.5703125" style="1"/>
  </cols>
  <sheetData>
    <row r="1" spans="1:22" ht="15.75" customHeight="1" x14ac:dyDescent="0.25">
      <c r="A1" s="4" t="s">
        <v>96</v>
      </c>
      <c r="B1" s="5"/>
      <c r="C1" s="5"/>
      <c r="D1" s="5"/>
      <c r="E1" s="5"/>
      <c r="H1" s="4" t="s">
        <v>97</v>
      </c>
    </row>
    <row r="2" spans="1:22" ht="14.25" customHeight="1" thickBot="1" x14ac:dyDescent="0.3">
      <c r="A2" s="7" t="s">
        <v>3</v>
      </c>
      <c r="B2" s="8"/>
      <c r="C2" s="8"/>
      <c r="D2" s="8"/>
      <c r="E2" s="8"/>
      <c r="H2" s="7" t="s">
        <v>3</v>
      </c>
    </row>
    <row r="3" spans="1:22" ht="13.5" customHeight="1" x14ac:dyDescent="0.2">
      <c r="A3" s="335" t="s">
        <v>4</v>
      </c>
      <c r="B3" s="336" t="s">
        <v>7</v>
      </c>
      <c r="C3" s="338"/>
      <c r="D3" s="338"/>
      <c r="E3" s="337"/>
      <c r="H3" s="15" t="s">
        <v>4</v>
      </c>
      <c r="I3" s="339" t="s">
        <v>7</v>
      </c>
      <c r="J3" s="341"/>
      <c r="K3" s="341"/>
      <c r="L3" s="340"/>
    </row>
    <row r="4" spans="1:22" ht="14.25" customHeight="1" thickBot="1" x14ac:dyDescent="0.25">
      <c r="A4" s="342"/>
      <c r="B4" s="328">
        <v>2023</v>
      </c>
      <c r="C4" s="328">
        <v>2024</v>
      </c>
      <c r="D4" s="328">
        <v>2025</v>
      </c>
      <c r="E4" s="19">
        <v>2026</v>
      </c>
      <c r="H4" s="17"/>
      <c r="I4" s="328">
        <v>2023</v>
      </c>
      <c r="J4" s="328">
        <v>2024</v>
      </c>
      <c r="K4" s="328">
        <v>2025</v>
      </c>
      <c r="L4" s="19">
        <v>2026</v>
      </c>
    </row>
    <row r="5" spans="1:22" ht="13.5" customHeight="1" x14ac:dyDescent="0.2">
      <c r="A5" s="343" t="s">
        <v>8</v>
      </c>
      <c r="B5" s="29">
        <f>B6+B12+B16</f>
        <v>9308854</v>
      </c>
      <c r="C5" s="29">
        <f>C6+C12+C16</f>
        <v>9735271</v>
      </c>
      <c r="D5" s="29">
        <f>D6+D12+D16</f>
        <v>10275792</v>
      </c>
      <c r="E5" s="27">
        <f>E6+E12+E16</f>
        <v>10794319</v>
      </c>
      <c r="F5" s="344"/>
      <c r="H5" s="25" t="s">
        <v>8</v>
      </c>
      <c r="I5" s="29">
        <f>I6+I12+I16</f>
        <v>-20652.649319999968</v>
      </c>
      <c r="J5" s="29">
        <f>J6+J12+J16</f>
        <v>-67934</v>
      </c>
      <c r="K5" s="29">
        <f>K6+K12+K16</f>
        <v>-60791</v>
      </c>
      <c r="L5" s="27">
        <f>L6+L12+L16</f>
        <v>-68714</v>
      </c>
      <c r="M5" s="180"/>
      <c r="N5" s="33"/>
      <c r="O5" s="33"/>
      <c r="P5" s="33"/>
      <c r="Q5" s="33"/>
      <c r="R5" s="33"/>
      <c r="S5" s="33"/>
      <c r="T5" s="33"/>
      <c r="U5" s="33"/>
      <c r="V5" s="33"/>
    </row>
    <row r="6" spans="1:22" ht="13.5" customHeight="1" x14ac:dyDescent="0.2">
      <c r="A6" s="345" t="s">
        <v>9</v>
      </c>
      <c r="B6" s="38">
        <f>B7+B8</f>
        <v>4618197</v>
      </c>
      <c r="C6" s="38">
        <f>C7+C8</f>
        <v>4802550</v>
      </c>
      <c r="D6" s="38">
        <f>D7+D8</f>
        <v>5144394</v>
      </c>
      <c r="E6" s="36">
        <f>E7+E8</f>
        <v>5404510</v>
      </c>
      <c r="F6" s="344"/>
      <c r="H6" s="34" t="s">
        <v>10</v>
      </c>
      <c r="I6" s="38">
        <f>I7+I8</f>
        <v>1949</v>
      </c>
      <c r="J6" s="38">
        <f>J7+J8</f>
        <v>-36112</v>
      </c>
      <c r="K6" s="38">
        <f>K7+K8</f>
        <v>-37511</v>
      </c>
      <c r="L6" s="36">
        <f>L7+L8</f>
        <v>-40227</v>
      </c>
      <c r="M6" s="180"/>
      <c r="N6" s="33"/>
      <c r="O6" s="33"/>
      <c r="P6" s="33"/>
      <c r="Q6" s="33"/>
      <c r="R6" s="33"/>
      <c r="S6" s="33"/>
      <c r="T6" s="33"/>
      <c r="U6" s="33"/>
      <c r="V6" s="33"/>
    </row>
    <row r="7" spans="1:22" ht="13.5" customHeight="1" x14ac:dyDescent="0.2">
      <c r="A7" s="346" t="s">
        <v>11</v>
      </c>
      <c r="B7" s="45">
        <v>4433291</v>
      </c>
      <c r="C7" s="45">
        <v>4604598</v>
      </c>
      <c r="D7" s="46">
        <v>4936104</v>
      </c>
      <c r="E7" s="331">
        <v>5183935</v>
      </c>
      <c r="F7" s="344"/>
      <c r="H7" s="41" t="s">
        <v>11</v>
      </c>
      <c r="I7" s="45">
        <f>ESA2010_feb24!C7-A_RVS_24_26!B7</f>
        <v>3303</v>
      </c>
      <c r="J7" s="45">
        <f>ESA2010_feb24!D7-A_RVS_24_26!C7</f>
        <v>-33621</v>
      </c>
      <c r="K7" s="45">
        <f>ESA2010_feb24!E7-A_RVS_24_26!D7</f>
        <v>-36024</v>
      </c>
      <c r="L7" s="36">
        <f>ESA2010_feb24!F7-A_RVS_24_26!E7</f>
        <v>-37938</v>
      </c>
      <c r="M7" s="180"/>
      <c r="N7" s="33"/>
      <c r="O7" s="33"/>
      <c r="P7" s="33"/>
      <c r="Q7" s="33"/>
      <c r="R7" s="33"/>
      <c r="S7" s="33"/>
      <c r="T7" s="33"/>
      <c r="U7" s="33"/>
      <c r="V7" s="33"/>
    </row>
    <row r="8" spans="1:22" ht="13.5" customHeight="1" x14ac:dyDescent="0.2">
      <c r="A8" s="346" t="s">
        <v>12</v>
      </c>
      <c r="B8" s="45">
        <v>184906</v>
      </c>
      <c r="C8" s="45">
        <v>197952</v>
      </c>
      <c r="D8" s="46">
        <v>208290</v>
      </c>
      <c r="E8" s="331">
        <v>220575</v>
      </c>
      <c r="F8" s="344"/>
      <c r="H8" s="41" t="s">
        <v>12</v>
      </c>
      <c r="I8" s="45">
        <f>ESA2010_feb24!C8-A_RVS_24_26!B8</f>
        <v>-1354</v>
      </c>
      <c r="J8" s="45">
        <f>ESA2010_feb24!D8-A_RVS_24_26!C8</f>
        <v>-2491</v>
      </c>
      <c r="K8" s="45">
        <f>ESA2010_feb24!E8-A_RVS_24_26!D8</f>
        <v>-1487</v>
      </c>
      <c r="L8" s="36">
        <f>ESA2010_feb24!F8-A_RVS_24_26!E8</f>
        <v>-2289</v>
      </c>
      <c r="M8" s="180"/>
      <c r="N8" s="33"/>
      <c r="O8" s="33"/>
      <c r="P8" s="33"/>
      <c r="Q8" s="33"/>
      <c r="R8" s="33"/>
      <c r="S8" s="33"/>
      <c r="T8" s="33"/>
      <c r="U8" s="33"/>
      <c r="V8" s="33"/>
    </row>
    <row r="9" spans="1:22" ht="13.5" customHeight="1" x14ac:dyDescent="0.2">
      <c r="A9" s="347" t="s">
        <v>13</v>
      </c>
      <c r="B9" s="45">
        <v>1093570</v>
      </c>
      <c r="C9" s="45">
        <v>1250547</v>
      </c>
      <c r="D9" s="46">
        <v>1102961</v>
      </c>
      <c r="E9" s="331">
        <v>937628</v>
      </c>
      <c r="F9" s="344"/>
      <c r="H9" s="48" t="s">
        <v>13</v>
      </c>
      <c r="I9" s="45">
        <f>ESA2010_feb24!C9-A_RVS_24_26!B9</f>
        <v>3941</v>
      </c>
      <c r="J9" s="45">
        <f>ESA2010_feb24!D9-A_RVS_24_26!C9</f>
        <v>-25986</v>
      </c>
      <c r="K9" s="45">
        <f>ESA2010_feb24!E9-A_RVS_24_26!D9</f>
        <v>-11628</v>
      </c>
      <c r="L9" s="36">
        <f>ESA2010_feb24!F9-A_RVS_24_26!E9</f>
        <v>8821</v>
      </c>
      <c r="M9" s="180"/>
      <c r="N9" s="33"/>
      <c r="O9" s="33"/>
      <c r="P9" s="33"/>
      <c r="Q9" s="33"/>
      <c r="R9" s="33"/>
      <c r="S9" s="33"/>
      <c r="T9" s="33"/>
      <c r="U9" s="33"/>
      <c r="V9" s="33"/>
    </row>
    <row r="10" spans="1:22" ht="13.5" customHeight="1" x14ac:dyDescent="0.2">
      <c r="A10" s="347" t="s">
        <v>14</v>
      </c>
      <c r="B10" s="45">
        <v>2467239</v>
      </c>
      <c r="C10" s="45">
        <v>2486402</v>
      </c>
      <c r="D10" s="46">
        <v>2829003</v>
      </c>
      <c r="E10" s="331">
        <v>3126818</v>
      </c>
      <c r="F10" s="344"/>
      <c r="H10" s="48" t="s">
        <v>14</v>
      </c>
      <c r="I10" s="45">
        <f>ESA2010_feb24!C10-A_RVS_24_26!B10</f>
        <v>-1394</v>
      </c>
      <c r="J10" s="45">
        <f>ESA2010_feb24!D10-A_RVS_24_26!C10</f>
        <v>-7088</v>
      </c>
      <c r="K10" s="45">
        <f>ESA2010_feb24!E10-A_RVS_24_26!D10</f>
        <v>-18118</v>
      </c>
      <c r="L10" s="36">
        <f>ESA2010_feb24!F10-A_RVS_24_26!E10</f>
        <v>-34334</v>
      </c>
      <c r="M10" s="180"/>
      <c r="N10" s="33"/>
      <c r="O10" s="33"/>
      <c r="P10" s="33"/>
      <c r="Q10" s="33"/>
      <c r="R10" s="33"/>
      <c r="S10" s="33"/>
      <c r="T10" s="33"/>
      <c r="U10" s="33"/>
      <c r="V10" s="33"/>
    </row>
    <row r="11" spans="1:22" ht="13.5" customHeight="1" x14ac:dyDescent="0.2">
      <c r="A11" s="347" t="s">
        <v>15</v>
      </c>
      <c r="B11" s="45">
        <v>1057388</v>
      </c>
      <c r="C11" s="45">
        <v>1065601</v>
      </c>
      <c r="D11" s="46">
        <v>1212430</v>
      </c>
      <c r="E11" s="331">
        <v>1340064</v>
      </c>
      <c r="F11" s="344"/>
      <c r="H11" s="48" t="s">
        <v>15</v>
      </c>
      <c r="I11" s="45">
        <f>ESA2010_feb24!C11-A_RVS_24_26!B11</f>
        <v>-598</v>
      </c>
      <c r="J11" s="45">
        <f>ESA2010_feb24!D11-A_RVS_24_26!C11</f>
        <v>-3038</v>
      </c>
      <c r="K11" s="45">
        <f>ESA2010_feb24!E11-A_RVS_24_26!D11</f>
        <v>-7765</v>
      </c>
      <c r="L11" s="36">
        <f>ESA2010_feb24!F11-A_RVS_24_26!E11</f>
        <v>-14714</v>
      </c>
      <c r="M11" s="180"/>
      <c r="N11" s="33"/>
      <c r="O11" s="33"/>
      <c r="P11" s="33"/>
      <c r="Q11" s="33"/>
      <c r="R11" s="33"/>
      <c r="S11" s="33"/>
      <c r="T11" s="33"/>
      <c r="U11" s="33"/>
      <c r="V11" s="33"/>
    </row>
    <row r="12" spans="1:22" ht="13.5" customHeight="1" x14ac:dyDescent="0.2">
      <c r="A12" s="345" t="s">
        <v>16</v>
      </c>
      <c r="B12" s="45">
        <v>4274903</v>
      </c>
      <c r="C12" s="45">
        <v>4517651</v>
      </c>
      <c r="D12" s="46">
        <v>4713950</v>
      </c>
      <c r="E12" s="331">
        <v>4969969</v>
      </c>
      <c r="F12" s="344"/>
      <c r="H12" s="34" t="s">
        <v>17</v>
      </c>
      <c r="I12" s="45">
        <f>ESA2010_feb24!C12-A_RVS_24_26!B12</f>
        <v>-37961</v>
      </c>
      <c r="J12" s="45">
        <f>ESA2010_feb24!D12-A_RVS_24_26!C12</f>
        <v>-46753</v>
      </c>
      <c r="K12" s="45">
        <f>ESA2010_feb24!E12-A_RVS_24_26!D12</f>
        <v>-45153</v>
      </c>
      <c r="L12" s="36">
        <f>ESA2010_feb24!F12-A_RVS_24_26!E12</f>
        <v>-53793</v>
      </c>
      <c r="M12" s="180"/>
      <c r="N12" s="33"/>
      <c r="O12" s="33"/>
      <c r="P12" s="33"/>
      <c r="Q12" s="33"/>
      <c r="R12" s="33"/>
      <c r="S12" s="33"/>
      <c r="T12" s="33"/>
      <c r="U12" s="33"/>
      <c r="V12" s="33"/>
    </row>
    <row r="13" spans="1:22" ht="13.5" customHeight="1" x14ac:dyDescent="0.2">
      <c r="A13" s="347" t="s">
        <v>13</v>
      </c>
      <c r="B13" s="51">
        <v>3949105</v>
      </c>
      <c r="C13" s="51">
        <v>4179728</v>
      </c>
      <c r="D13" s="51">
        <v>4713950</v>
      </c>
      <c r="E13" s="51">
        <v>4969969</v>
      </c>
      <c r="F13" s="344"/>
      <c r="H13" s="347" t="s">
        <v>13</v>
      </c>
      <c r="I13" s="45">
        <f>ESA2010_feb24!C13-A_RVS_24_26!B13</f>
        <v>-37961</v>
      </c>
      <c r="J13" s="45">
        <f>ESA2010_feb24!D13-A_RVS_24_26!C13</f>
        <v>-46753</v>
      </c>
      <c r="K13" s="45">
        <f>ESA2010_feb24!E13-A_RVS_24_26!D13</f>
        <v>-45153</v>
      </c>
      <c r="L13" s="36">
        <f>ESA2010_feb24!F13-A_RVS_24_26!E13</f>
        <v>-53793</v>
      </c>
      <c r="M13" s="180"/>
      <c r="N13" s="33"/>
      <c r="O13" s="33"/>
      <c r="P13" s="33"/>
      <c r="Q13" s="33"/>
      <c r="R13" s="33"/>
      <c r="S13" s="33"/>
      <c r="T13" s="33"/>
      <c r="U13" s="33"/>
      <c r="V13" s="33"/>
    </row>
    <row r="14" spans="1:22" ht="13.5" customHeight="1" x14ac:dyDescent="0.2">
      <c r="A14" s="347" t="s">
        <v>14</v>
      </c>
      <c r="B14" s="51">
        <v>228059</v>
      </c>
      <c r="C14" s="51">
        <v>236546</v>
      </c>
      <c r="D14" s="46">
        <v>0</v>
      </c>
      <c r="E14" s="331">
        <v>0</v>
      </c>
      <c r="F14" s="344"/>
      <c r="H14" s="347" t="s">
        <v>14</v>
      </c>
      <c r="I14" s="45">
        <f>ESA2010_feb24!C14-A_RVS_24_26!B14</f>
        <v>0</v>
      </c>
      <c r="J14" s="45">
        <f>ESA2010_feb24!D14-A_RVS_24_26!C14</f>
        <v>0</v>
      </c>
      <c r="K14" s="45">
        <f>ESA2010_feb24!E14-A_RVS_24_26!D14</f>
        <v>0</v>
      </c>
      <c r="L14" s="36">
        <f>ESA2010_feb24!F14-A_RVS_24_26!E14</f>
        <v>0</v>
      </c>
      <c r="M14" s="180"/>
      <c r="N14" s="33"/>
      <c r="O14" s="33"/>
      <c r="P14" s="33"/>
      <c r="Q14" s="33"/>
      <c r="R14" s="33"/>
      <c r="S14" s="33"/>
      <c r="T14" s="33"/>
      <c r="U14" s="33"/>
      <c r="V14" s="33"/>
    </row>
    <row r="15" spans="1:22" ht="13.5" customHeight="1" x14ac:dyDescent="0.2">
      <c r="A15" s="347" t="s">
        <v>15</v>
      </c>
      <c r="B15" s="51">
        <v>97739</v>
      </c>
      <c r="C15" s="51">
        <v>101377</v>
      </c>
      <c r="D15" s="46">
        <v>0</v>
      </c>
      <c r="E15" s="331">
        <v>0</v>
      </c>
      <c r="F15" s="344"/>
      <c r="H15" s="347" t="s">
        <v>15</v>
      </c>
      <c r="I15" s="45">
        <f>ESA2010_feb24!C15-A_RVS_24_26!B15</f>
        <v>0</v>
      </c>
      <c r="J15" s="45">
        <f>ESA2010_feb24!D15-A_RVS_24_26!C15</f>
        <v>0</v>
      </c>
      <c r="K15" s="45">
        <f>ESA2010_feb24!E15-A_RVS_24_26!D15</f>
        <v>0</v>
      </c>
      <c r="L15" s="36">
        <f>ESA2010_feb24!F15-A_RVS_24_26!E15</f>
        <v>0</v>
      </c>
      <c r="M15" s="180"/>
      <c r="N15" s="33"/>
      <c r="O15" s="33"/>
      <c r="P15" s="33"/>
      <c r="Q15" s="33"/>
      <c r="R15" s="33"/>
      <c r="S15" s="33"/>
      <c r="T15" s="33"/>
      <c r="U15" s="33"/>
      <c r="V15" s="33"/>
    </row>
    <row r="16" spans="1:22" ht="13.5" customHeight="1" x14ac:dyDescent="0.2">
      <c r="A16" s="345" t="s">
        <v>18</v>
      </c>
      <c r="B16" s="54">
        <v>415754</v>
      </c>
      <c r="C16" s="54">
        <v>415070</v>
      </c>
      <c r="D16" s="38">
        <v>417448</v>
      </c>
      <c r="E16" s="36">
        <v>419840</v>
      </c>
      <c r="F16" s="344"/>
      <c r="H16" s="34" t="s">
        <v>18</v>
      </c>
      <c r="I16" s="45">
        <f>ESA2010_feb24!C16-A_RVS_24_26!B16</f>
        <v>15359.350680000032</v>
      </c>
      <c r="J16" s="45">
        <f>ESA2010_feb24!D16-A_RVS_24_26!C16</f>
        <v>14931</v>
      </c>
      <c r="K16" s="45">
        <f>ESA2010_feb24!E16-A_RVS_24_26!D16</f>
        <v>21873</v>
      </c>
      <c r="L16" s="36">
        <f>ESA2010_feb24!F16-A_RVS_24_26!E16</f>
        <v>25306</v>
      </c>
      <c r="M16" s="180"/>
      <c r="N16" s="33"/>
      <c r="O16" s="33"/>
      <c r="P16" s="33"/>
      <c r="Q16" s="33"/>
      <c r="R16" s="33"/>
      <c r="S16" s="33"/>
      <c r="T16" s="33"/>
      <c r="U16" s="33"/>
      <c r="V16" s="33"/>
    </row>
    <row r="17" spans="1:22" ht="13.5" customHeight="1" x14ac:dyDescent="0.2">
      <c r="A17" s="348" t="s">
        <v>19</v>
      </c>
      <c r="B17" s="59">
        <f>B18+B19</f>
        <v>11947629</v>
      </c>
      <c r="C17" s="59">
        <f>C18+C19</f>
        <v>12877019</v>
      </c>
      <c r="D17" s="59">
        <f>D18+D19</f>
        <v>13215518</v>
      </c>
      <c r="E17" s="57">
        <f>E18+E19</f>
        <v>13606011</v>
      </c>
      <c r="F17" s="344"/>
      <c r="H17" s="55" t="s">
        <v>19</v>
      </c>
      <c r="I17" s="59">
        <f>I18+I19</f>
        <v>194447</v>
      </c>
      <c r="J17" s="59">
        <f>J18+J19</f>
        <v>-1278</v>
      </c>
      <c r="K17" s="59">
        <f>K18+K19</f>
        <v>8237</v>
      </c>
      <c r="L17" s="57">
        <f>L18+L19</f>
        <v>-102426</v>
      </c>
      <c r="M17" s="180"/>
      <c r="N17" s="33"/>
      <c r="O17" s="33"/>
      <c r="P17" s="33"/>
      <c r="Q17" s="33"/>
      <c r="R17" s="33"/>
      <c r="S17" s="33"/>
      <c r="T17" s="33"/>
      <c r="U17" s="33"/>
      <c r="V17" s="33"/>
    </row>
    <row r="18" spans="1:22" ht="13.5" customHeight="1" x14ac:dyDescent="0.2">
      <c r="A18" s="345" t="s">
        <v>20</v>
      </c>
      <c r="B18" s="54">
        <v>9373397</v>
      </c>
      <c r="C18" s="54">
        <v>10081564</v>
      </c>
      <c r="D18" s="38">
        <v>10344006</v>
      </c>
      <c r="E18" s="36">
        <v>10622044</v>
      </c>
      <c r="F18" s="126"/>
      <c r="H18" s="34" t="s">
        <v>20</v>
      </c>
      <c r="I18" s="45">
        <f>ESA2010_feb24!C18-A_RVS_24_26!B18</f>
        <v>168170</v>
      </c>
      <c r="J18" s="45">
        <f>ESA2010_feb24!D18-A_RVS_24_26!C18</f>
        <v>31252</v>
      </c>
      <c r="K18" s="45">
        <f>ESA2010_feb24!E18-A_RVS_24_26!D18</f>
        <v>7559</v>
      </c>
      <c r="L18" s="36">
        <f>ESA2010_feb24!F18-A_RVS_24_26!E18</f>
        <v>-10834</v>
      </c>
      <c r="M18" s="180"/>
      <c r="N18" s="33"/>
      <c r="O18" s="33"/>
      <c r="P18" s="33"/>
      <c r="Q18" s="33"/>
      <c r="R18" s="33"/>
      <c r="S18" s="33"/>
      <c r="T18" s="33"/>
      <c r="U18" s="33"/>
      <c r="V18" s="33"/>
    </row>
    <row r="19" spans="1:22" ht="13.5" customHeight="1" x14ac:dyDescent="0.2">
      <c r="A19" s="345" t="s">
        <v>21</v>
      </c>
      <c r="B19" s="45">
        <f>SUM(B20:B27)</f>
        <v>2574232</v>
      </c>
      <c r="C19" s="45">
        <f>SUM(C20:C27)</f>
        <v>2795455</v>
      </c>
      <c r="D19" s="38">
        <f>SUM(D20:D27)</f>
        <v>2871512</v>
      </c>
      <c r="E19" s="36">
        <f>SUM(E20:E27)</f>
        <v>2983967</v>
      </c>
      <c r="F19" s="344"/>
      <c r="H19" s="34" t="s">
        <v>21</v>
      </c>
      <c r="I19" s="45">
        <f>SUM(I20:I27)</f>
        <v>26277</v>
      </c>
      <c r="J19" s="45">
        <f>SUM(J20:J27)</f>
        <v>-32530</v>
      </c>
      <c r="K19" s="38">
        <f>SUM(K20:K27)</f>
        <v>678</v>
      </c>
      <c r="L19" s="36">
        <f>SUM(L20:L27)</f>
        <v>-91592</v>
      </c>
      <c r="M19" s="180"/>
      <c r="N19" s="33"/>
      <c r="O19" s="33"/>
      <c r="P19" s="33"/>
      <c r="Q19" s="33"/>
      <c r="R19" s="33"/>
      <c r="S19" s="33"/>
      <c r="T19" s="33"/>
      <c r="U19" s="33"/>
      <c r="V19" s="33"/>
    </row>
    <row r="20" spans="1:22" ht="13.5" customHeight="1" x14ac:dyDescent="0.2">
      <c r="A20" s="346" t="s">
        <v>22</v>
      </c>
      <c r="B20" s="54">
        <v>1314876</v>
      </c>
      <c r="C20" s="54">
        <v>1347653</v>
      </c>
      <c r="D20" s="38">
        <v>1382432</v>
      </c>
      <c r="E20" s="36">
        <v>1409216</v>
      </c>
      <c r="F20" s="344"/>
      <c r="H20" s="41" t="s">
        <v>22</v>
      </c>
      <c r="I20" s="45">
        <f>ESA2010_feb24!C20-A_RVS_24_26!B20</f>
        <v>235</v>
      </c>
      <c r="J20" s="45">
        <f>ESA2010_feb24!D20-A_RVS_24_26!C20</f>
        <v>241</v>
      </c>
      <c r="K20" s="45">
        <f>ESA2010_feb24!E20-A_RVS_24_26!D20</f>
        <v>247</v>
      </c>
      <c r="L20" s="36">
        <f>ESA2010_feb24!F20-A_RVS_24_26!E20</f>
        <v>252</v>
      </c>
      <c r="M20" s="180"/>
      <c r="N20" s="33"/>
      <c r="O20" s="33"/>
      <c r="P20" s="33"/>
      <c r="Q20" s="33"/>
      <c r="R20" s="33"/>
      <c r="S20" s="33"/>
      <c r="T20" s="33"/>
      <c r="U20" s="33"/>
      <c r="V20" s="33"/>
    </row>
    <row r="21" spans="1:22" ht="13.5" customHeight="1" x14ac:dyDescent="0.2">
      <c r="A21" s="346" t="s">
        <v>23</v>
      </c>
      <c r="B21" s="54">
        <v>234820</v>
      </c>
      <c r="C21" s="54">
        <v>309602</v>
      </c>
      <c r="D21" s="38">
        <v>312622</v>
      </c>
      <c r="E21" s="36">
        <v>311604</v>
      </c>
      <c r="F21" s="344"/>
      <c r="H21" s="41" t="s">
        <v>23</v>
      </c>
      <c r="I21" s="45">
        <f>ESA2010_feb24!C21-A_RVS_24_26!B21</f>
        <v>21243</v>
      </c>
      <c r="J21" s="45">
        <f>ESA2010_feb24!D21-A_RVS_24_26!C21</f>
        <v>-22638</v>
      </c>
      <c r="K21" s="45">
        <f>ESA2010_feb24!E21-A_RVS_24_26!D21</f>
        <v>-60</v>
      </c>
      <c r="L21" s="36">
        <f>ESA2010_feb24!F21-A_RVS_24_26!E21</f>
        <v>-60</v>
      </c>
      <c r="M21" s="180"/>
      <c r="N21" s="33"/>
      <c r="O21" s="33"/>
      <c r="P21" s="33"/>
      <c r="Q21" s="33"/>
      <c r="R21" s="33"/>
      <c r="S21" s="33"/>
      <c r="T21" s="33"/>
      <c r="U21" s="33"/>
      <c r="V21" s="33"/>
    </row>
    <row r="22" spans="1:22" ht="13.5" customHeight="1" x14ac:dyDescent="0.2">
      <c r="A22" s="346" t="s">
        <v>24</v>
      </c>
      <c r="B22" s="54">
        <v>52924</v>
      </c>
      <c r="C22" s="54">
        <v>54510</v>
      </c>
      <c r="D22" s="38">
        <v>54523</v>
      </c>
      <c r="E22" s="36">
        <v>54198</v>
      </c>
      <c r="F22" s="344"/>
      <c r="H22" s="41" t="s">
        <v>24</v>
      </c>
      <c r="I22" s="45">
        <f>ESA2010_feb24!C22-A_RVS_24_26!B22</f>
        <v>74</v>
      </c>
      <c r="J22" s="45">
        <f>ESA2010_feb24!D22-A_RVS_24_26!C22</f>
        <v>76</v>
      </c>
      <c r="K22" s="45">
        <f>ESA2010_feb24!E22-A_RVS_24_26!D22</f>
        <v>76</v>
      </c>
      <c r="L22" s="36">
        <f>ESA2010_feb24!F22-A_RVS_24_26!E22</f>
        <v>76</v>
      </c>
      <c r="M22" s="180"/>
      <c r="N22" s="33"/>
      <c r="O22" s="33"/>
      <c r="P22" s="33"/>
      <c r="Q22" s="33"/>
      <c r="R22" s="33"/>
      <c r="S22" s="33"/>
      <c r="T22" s="33"/>
      <c r="U22" s="33"/>
      <c r="V22" s="33"/>
    </row>
    <row r="23" spans="1:22" ht="13.5" customHeight="1" x14ac:dyDescent="0.2">
      <c r="A23" s="346" t="s">
        <v>25</v>
      </c>
      <c r="B23" s="54">
        <v>5198</v>
      </c>
      <c r="C23" s="54">
        <v>5340</v>
      </c>
      <c r="D23" s="38">
        <v>5327</v>
      </c>
      <c r="E23" s="36">
        <v>5281</v>
      </c>
      <c r="F23" s="344"/>
      <c r="H23" s="41" t="s">
        <v>25</v>
      </c>
      <c r="I23" s="45">
        <f>ESA2010_feb24!C23-A_RVS_24_26!B23</f>
        <v>-111</v>
      </c>
      <c r="J23" s="45">
        <f>ESA2010_feb24!D23-A_RVS_24_26!C23</f>
        <v>-114</v>
      </c>
      <c r="K23" s="45">
        <f>ESA2010_feb24!E23-A_RVS_24_26!D23</f>
        <v>-114</v>
      </c>
      <c r="L23" s="36">
        <f>ESA2010_feb24!F23-A_RVS_24_26!E23</f>
        <v>-113</v>
      </c>
      <c r="M23" s="180"/>
      <c r="N23" s="33"/>
      <c r="O23" s="33"/>
      <c r="P23" s="33"/>
      <c r="Q23" s="33"/>
      <c r="R23" s="33"/>
      <c r="S23" s="33"/>
      <c r="T23" s="33"/>
      <c r="U23" s="33"/>
      <c r="V23" s="33"/>
    </row>
    <row r="24" spans="1:22" ht="13.5" customHeight="1" x14ac:dyDescent="0.2">
      <c r="A24" s="346" t="s">
        <v>26</v>
      </c>
      <c r="B24" s="54">
        <v>932358</v>
      </c>
      <c r="C24" s="54">
        <v>1043240</v>
      </c>
      <c r="D24" s="38">
        <v>1080989</v>
      </c>
      <c r="E24" s="36">
        <v>1167752</v>
      </c>
      <c r="F24" s="344"/>
      <c r="H24" s="41" t="s">
        <v>26</v>
      </c>
      <c r="I24" s="45">
        <f>ESA2010_feb24!C24-A_RVS_24_26!B24</f>
        <v>4321</v>
      </c>
      <c r="J24" s="45">
        <f>ESA2010_feb24!D24-A_RVS_24_26!C24</f>
        <v>-10621</v>
      </c>
      <c r="K24" s="45">
        <f>ESA2010_feb24!E24-A_RVS_24_26!D24</f>
        <v>0</v>
      </c>
      <c r="L24" s="36">
        <f>ESA2010_feb24!F24-A_RVS_24_26!E24</f>
        <v>-92277</v>
      </c>
      <c r="M24" s="180"/>
      <c r="N24" s="33"/>
      <c r="O24" s="33"/>
      <c r="P24" s="33"/>
      <c r="Q24" s="33"/>
      <c r="R24" s="33"/>
      <c r="S24" s="33"/>
      <c r="T24" s="33"/>
      <c r="U24" s="33"/>
      <c r="V24" s="33"/>
    </row>
    <row r="25" spans="1:22" ht="13.5" customHeight="1" x14ac:dyDescent="0.2">
      <c r="A25" s="346" t="s">
        <v>27</v>
      </c>
      <c r="B25" s="54">
        <v>12479</v>
      </c>
      <c r="C25" s="54">
        <v>12853</v>
      </c>
      <c r="D25" s="38">
        <v>13026</v>
      </c>
      <c r="E25" s="36">
        <v>13119</v>
      </c>
      <c r="F25" s="344"/>
      <c r="H25" s="41" t="s">
        <v>27</v>
      </c>
      <c r="I25" s="45">
        <f>ESA2010_feb24!C25-A_RVS_24_26!B25</f>
        <v>684</v>
      </c>
      <c r="J25" s="45">
        <f>ESA2010_feb24!D25-A_RVS_24_26!C25</f>
        <v>704</v>
      </c>
      <c r="K25" s="45">
        <f>ESA2010_feb24!E25-A_RVS_24_26!D25</f>
        <v>714</v>
      </c>
      <c r="L25" s="36">
        <f>ESA2010_feb24!F25-A_RVS_24_26!E25</f>
        <v>719</v>
      </c>
      <c r="M25" s="180"/>
      <c r="N25" s="33"/>
      <c r="O25" s="33"/>
      <c r="P25" s="33"/>
      <c r="Q25" s="33"/>
      <c r="R25" s="33"/>
      <c r="S25" s="33"/>
      <c r="T25" s="33"/>
      <c r="U25" s="33"/>
      <c r="V25" s="33"/>
    </row>
    <row r="26" spans="1:22" ht="13.5" customHeight="1" x14ac:dyDescent="0.2">
      <c r="A26" s="346" t="s">
        <v>28</v>
      </c>
      <c r="B26" s="54">
        <v>21400</v>
      </c>
      <c r="C26" s="54">
        <v>22101</v>
      </c>
      <c r="D26" s="38">
        <v>22458</v>
      </c>
      <c r="E26" s="36">
        <v>22680</v>
      </c>
      <c r="F26" s="344"/>
      <c r="H26" s="41" t="s">
        <v>28</v>
      </c>
      <c r="I26" s="45">
        <f>ESA2010_feb24!C26-A_RVS_24_26!B26</f>
        <v>-193</v>
      </c>
      <c r="J26" s="45">
        <f>ESA2010_feb24!D26-A_RVS_24_26!C26</f>
        <v>-199</v>
      </c>
      <c r="K26" s="45">
        <f>ESA2010_feb24!E26-A_RVS_24_26!D26</f>
        <v>-203</v>
      </c>
      <c r="L26" s="36">
        <f>ESA2010_feb24!F26-A_RVS_24_26!E26</f>
        <v>-205</v>
      </c>
      <c r="M26" s="180"/>
      <c r="N26" s="33"/>
      <c r="O26" s="33"/>
      <c r="P26" s="33"/>
      <c r="Q26" s="33"/>
      <c r="R26" s="33"/>
      <c r="S26" s="33"/>
      <c r="T26" s="33"/>
      <c r="U26" s="33"/>
      <c r="V26" s="33"/>
    </row>
    <row r="27" spans="1:22" ht="13.5" customHeight="1" x14ac:dyDescent="0.2">
      <c r="A27" s="346" t="s">
        <v>29</v>
      </c>
      <c r="B27" s="54">
        <v>177</v>
      </c>
      <c r="C27" s="54">
        <v>156</v>
      </c>
      <c r="D27" s="38">
        <v>135</v>
      </c>
      <c r="E27" s="36">
        <v>117</v>
      </c>
      <c r="F27" s="344"/>
      <c r="H27" s="41" t="s">
        <v>29</v>
      </c>
      <c r="I27" s="45">
        <f>ESA2010_feb24!C27-A_RVS_24_26!B27</f>
        <v>24</v>
      </c>
      <c r="J27" s="45">
        <f>ESA2010_feb24!D27-A_RVS_24_26!C27</f>
        <v>21</v>
      </c>
      <c r="K27" s="45">
        <f>ESA2010_feb24!E27-A_RVS_24_26!D27</f>
        <v>18</v>
      </c>
      <c r="L27" s="36">
        <f>ESA2010_feb24!F27-A_RVS_24_26!E27</f>
        <v>16</v>
      </c>
      <c r="M27" s="180"/>
      <c r="N27" s="33"/>
      <c r="O27" s="33"/>
      <c r="P27" s="33"/>
      <c r="Q27" s="33"/>
      <c r="R27" s="33"/>
      <c r="S27" s="33"/>
      <c r="T27" s="33"/>
      <c r="U27" s="33"/>
      <c r="V27" s="33"/>
    </row>
    <row r="28" spans="1:22" ht="13.5" customHeight="1" x14ac:dyDescent="0.2">
      <c r="A28" s="348" t="s">
        <v>30</v>
      </c>
      <c r="B28" s="59">
        <f>SUM(B29:B32)</f>
        <v>38260</v>
      </c>
      <c r="C28" s="59">
        <f>SUM(C29:C32)</f>
        <v>41724</v>
      </c>
      <c r="D28" s="59">
        <f>SUM(D29:D32)</f>
        <v>43970</v>
      </c>
      <c r="E28" s="57">
        <f>SUM(E29:E32)</f>
        <v>46930</v>
      </c>
      <c r="F28" s="344"/>
      <c r="H28" s="55" t="s">
        <v>30</v>
      </c>
      <c r="I28" s="59">
        <f>SUM(I29:I32)</f>
        <v>-343.43287999999728</v>
      </c>
      <c r="J28" s="59">
        <f>SUM(J29:J32)</f>
        <v>-2750</v>
      </c>
      <c r="K28" s="59">
        <f>SUM(K29:K32)</f>
        <v>-1941</v>
      </c>
      <c r="L28" s="57">
        <f>SUM(L29:L32)</f>
        <v>-2099</v>
      </c>
      <c r="M28" s="180"/>
      <c r="N28" s="33"/>
      <c r="O28" s="33"/>
      <c r="P28" s="33"/>
      <c r="Q28" s="33"/>
      <c r="R28" s="33"/>
      <c r="S28" s="33"/>
      <c r="T28" s="33"/>
      <c r="U28" s="33"/>
      <c r="V28" s="33"/>
    </row>
    <row r="29" spans="1:22" ht="13.5" customHeight="1" x14ac:dyDescent="0.2">
      <c r="A29" s="345" t="s">
        <v>31</v>
      </c>
      <c r="B29" s="54">
        <v>12</v>
      </c>
      <c r="C29" s="54">
        <v>0</v>
      </c>
      <c r="D29" s="38">
        <v>0</v>
      </c>
      <c r="E29" s="36">
        <v>0</v>
      </c>
      <c r="F29" s="344"/>
      <c r="H29" s="34" t="s">
        <v>31</v>
      </c>
      <c r="I29" s="45">
        <f>ESA2010_feb24!C29-A_RVS_24_26!B29</f>
        <v>0.17310999999999943</v>
      </c>
      <c r="J29" s="45">
        <f>ESA2010_feb24!D29-A_RVS_24_26!C29</f>
        <v>0</v>
      </c>
      <c r="K29" s="45">
        <f>ESA2010_feb24!E29-A_RVS_24_26!D29</f>
        <v>0</v>
      </c>
      <c r="L29" s="36">
        <f>ESA2010_feb24!F29-A_RVS_24_26!E29</f>
        <v>0</v>
      </c>
      <c r="M29" s="180"/>
      <c r="N29" s="33"/>
      <c r="O29" s="33"/>
      <c r="P29" s="33"/>
      <c r="Q29" s="33"/>
      <c r="R29" s="33"/>
      <c r="S29" s="33"/>
      <c r="T29" s="33"/>
      <c r="U29" s="33"/>
      <c r="V29" s="33"/>
    </row>
    <row r="30" spans="1:22" ht="13.5" customHeight="1" x14ac:dyDescent="0.2">
      <c r="A30" s="345" t="s">
        <v>32</v>
      </c>
      <c r="B30" s="54">
        <v>0</v>
      </c>
      <c r="C30" s="54">
        <v>0</v>
      </c>
      <c r="D30" s="38">
        <v>0</v>
      </c>
      <c r="E30" s="36">
        <v>0</v>
      </c>
      <c r="F30" s="344"/>
      <c r="H30" s="34" t="s">
        <v>32</v>
      </c>
      <c r="I30" s="45">
        <f>ESA2010_feb24!C30-A_RVS_24_26!B30</f>
        <v>0.29043000000000002</v>
      </c>
      <c r="J30" s="45">
        <f>ESA2010_feb24!D30-A_RVS_24_26!C30</f>
        <v>0</v>
      </c>
      <c r="K30" s="45">
        <f>ESA2010_feb24!E30-A_RVS_24_26!D30</f>
        <v>0</v>
      </c>
      <c r="L30" s="36">
        <f>ESA2010_feb24!F30-A_RVS_24_26!E30</f>
        <v>0</v>
      </c>
      <c r="M30" s="180"/>
      <c r="N30" s="33"/>
      <c r="O30" s="33"/>
      <c r="P30" s="33"/>
      <c r="Q30" s="33"/>
      <c r="R30" s="33"/>
      <c r="S30" s="33"/>
      <c r="T30" s="33"/>
      <c r="U30" s="33"/>
      <c r="V30" s="33"/>
    </row>
    <row r="31" spans="1:22" ht="13.5" customHeight="1" x14ac:dyDescent="0.2">
      <c r="A31" s="345" t="s">
        <v>33</v>
      </c>
      <c r="B31" s="54">
        <v>38248</v>
      </c>
      <c r="C31" s="54">
        <v>41724</v>
      </c>
      <c r="D31" s="38">
        <v>43970</v>
      </c>
      <c r="E31" s="36">
        <v>46930</v>
      </c>
      <c r="F31" s="344"/>
      <c r="H31" s="34" t="s">
        <v>33</v>
      </c>
      <c r="I31" s="45">
        <f>ESA2010_feb24!C31-A_RVS_24_26!B31</f>
        <v>-343.89641999999731</v>
      </c>
      <c r="J31" s="45">
        <f>ESA2010_feb24!D31-A_RVS_24_26!C31</f>
        <v>-2750</v>
      </c>
      <c r="K31" s="45">
        <f>ESA2010_feb24!E31-A_RVS_24_26!D31</f>
        <v>-1941</v>
      </c>
      <c r="L31" s="36">
        <f>ESA2010_feb24!F31-A_RVS_24_26!E31</f>
        <v>-2099</v>
      </c>
      <c r="M31" s="180"/>
      <c r="N31" s="33"/>
      <c r="O31" s="33"/>
      <c r="P31" s="33"/>
      <c r="Q31" s="33"/>
      <c r="R31" s="33"/>
      <c r="S31" s="33"/>
      <c r="T31" s="33"/>
      <c r="U31" s="33"/>
      <c r="V31" s="33"/>
    </row>
    <row r="32" spans="1:22" ht="13.5" customHeight="1" x14ac:dyDescent="0.2">
      <c r="A32" s="345" t="s">
        <v>34</v>
      </c>
      <c r="B32" s="54">
        <v>0</v>
      </c>
      <c r="C32" s="54">
        <v>0</v>
      </c>
      <c r="D32" s="38">
        <v>0</v>
      </c>
      <c r="E32" s="36">
        <v>0</v>
      </c>
      <c r="F32" s="344"/>
      <c r="H32" s="34" t="s">
        <v>34</v>
      </c>
      <c r="I32" s="45">
        <f>ESA2010_feb24!C32-A_RVS_24_26!B32</f>
        <v>0</v>
      </c>
      <c r="J32" s="45">
        <f>ESA2010_feb24!D32-A_RVS_24_26!C32</f>
        <v>0</v>
      </c>
      <c r="K32" s="45">
        <f>ESA2010_feb24!E32-A_RVS_24_26!D32</f>
        <v>0</v>
      </c>
      <c r="L32" s="36">
        <f>ESA2010_feb24!F32-A_RVS_24_26!E32</f>
        <v>0</v>
      </c>
      <c r="M32" s="180"/>
      <c r="N32" s="33"/>
      <c r="O32" s="33"/>
      <c r="P32" s="33"/>
      <c r="Q32" s="33"/>
      <c r="R32" s="33"/>
      <c r="S32" s="33"/>
      <c r="T32" s="33"/>
      <c r="U32" s="33"/>
      <c r="V32" s="33"/>
    </row>
    <row r="33" spans="1:22" ht="13.5" customHeight="1" x14ac:dyDescent="0.2">
      <c r="A33" s="348" t="s">
        <v>35</v>
      </c>
      <c r="B33" s="59">
        <f>SUM(B34:B36)</f>
        <v>790498</v>
      </c>
      <c r="C33" s="59">
        <f>SUM(C34:C36)</f>
        <v>818002</v>
      </c>
      <c r="D33" s="59">
        <f>SUM(D34:D36)</f>
        <v>839071</v>
      </c>
      <c r="E33" s="57">
        <f>SUM(E34:E36)</f>
        <v>866721</v>
      </c>
      <c r="F33" s="344"/>
      <c r="G33" s="67"/>
      <c r="H33" s="55" t="s">
        <v>35</v>
      </c>
      <c r="I33" s="59">
        <f>SUM(I34:I36)</f>
        <v>0</v>
      </c>
      <c r="J33" s="59">
        <f>SUM(J34:J36)</f>
        <v>160136</v>
      </c>
      <c r="K33" s="59">
        <f>SUM(K34:K36)</f>
        <v>162934</v>
      </c>
      <c r="L33" s="57">
        <f>SUM(L34:L36)</f>
        <v>166627</v>
      </c>
      <c r="M33" s="180"/>
      <c r="N33" s="33"/>
      <c r="O33" s="33"/>
      <c r="P33" s="33"/>
      <c r="Q33" s="33"/>
      <c r="R33" s="33"/>
      <c r="S33" s="33"/>
      <c r="T33" s="33"/>
      <c r="U33" s="33"/>
      <c r="V33" s="33"/>
    </row>
    <row r="34" spans="1:22" ht="13.5" customHeight="1" x14ac:dyDescent="0.2">
      <c r="A34" s="345" t="s">
        <v>36</v>
      </c>
      <c r="B34" s="54">
        <v>495461</v>
      </c>
      <c r="C34" s="54">
        <v>512041</v>
      </c>
      <c r="D34" s="38">
        <v>521320</v>
      </c>
      <c r="E34" s="36">
        <v>538538</v>
      </c>
      <c r="F34" s="344"/>
      <c r="H34" s="34" t="s">
        <v>36</v>
      </c>
      <c r="I34" s="45">
        <f>ESA2010_feb24!C34-A_RVS_24_26!B34</f>
        <v>0</v>
      </c>
      <c r="J34" s="45">
        <f>ESA2010_feb24!D34-A_RVS_24_26!C34</f>
        <v>116777</v>
      </c>
      <c r="K34" s="45">
        <f>ESA2010_feb24!E34-A_RVS_24_26!D34</f>
        <v>118209</v>
      </c>
      <c r="L34" s="36">
        <f>ESA2010_feb24!F34-A_RVS_24_26!E34</f>
        <v>120939</v>
      </c>
      <c r="M34" s="180"/>
      <c r="N34" s="33"/>
      <c r="O34" s="33"/>
      <c r="P34" s="33"/>
      <c r="Q34" s="33"/>
      <c r="R34" s="33"/>
      <c r="S34" s="33"/>
      <c r="T34" s="33"/>
      <c r="U34" s="33"/>
      <c r="V34" s="33"/>
    </row>
    <row r="35" spans="1:22" ht="13.5" customHeight="1" x14ac:dyDescent="0.2">
      <c r="A35" s="345" t="s">
        <v>37</v>
      </c>
      <c r="B35" s="54">
        <v>295037</v>
      </c>
      <c r="C35" s="54">
        <v>305961</v>
      </c>
      <c r="D35" s="38">
        <v>317751</v>
      </c>
      <c r="E35" s="36">
        <v>328183</v>
      </c>
      <c r="F35" s="344"/>
      <c r="H35" s="34" t="s">
        <v>37</v>
      </c>
      <c r="I35" s="45">
        <f>ESA2010_feb24!C35-A_RVS_24_26!B35</f>
        <v>0</v>
      </c>
      <c r="J35" s="45">
        <f>ESA2010_feb24!D35-A_RVS_24_26!C35</f>
        <v>43359</v>
      </c>
      <c r="K35" s="45">
        <f>ESA2010_feb24!E35-A_RVS_24_26!D35</f>
        <v>44725</v>
      </c>
      <c r="L35" s="36">
        <f>ESA2010_feb24!F35-A_RVS_24_26!E35</f>
        <v>45688</v>
      </c>
      <c r="M35" s="180"/>
      <c r="N35" s="33"/>
      <c r="O35" s="33"/>
      <c r="P35" s="33"/>
      <c r="Q35" s="33"/>
      <c r="R35" s="33"/>
      <c r="S35" s="33"/>
      <c r="T35" s="33"/>
      <c r="U35" s="33"/>
      <c r="V35" s="33"/>
    </row>
    <row r="36" spans="1:22" ht="13.5" customHeight="1" x14ac:dyDescent="0.2">
      <c r="A36" s="345" t="s">
        <v>38</v>
      </c>
      <c r="B36" s="54">
        <v>0</v>
      </c>
      <c r="C36" s="54">
        <v>0</v>
      </c>
      <c r="D36" s="38">
        <v>0</v>
      </c>
      <c r="E36" s="36">
        <v>0</v>
      </c>
      <c r="F36" s="344"/>
      <c r="H36" s="34" t="s">
        <v>38</v>
      </c>
      <c r="I36" s="45">
        <f>ESA2010_feb24!C36-A_RVS_24_26!B36</f>
        <v>0</v>
      </c>
      <c r="J36" s="45">
        <f>ESA2010_feb24!D36-A_RVS_24_26!C36</f>
        <v>0</v>
      </c>
      <c r="K36" s="45">
        <f>ESA2010_feb24!E36-A_RVS_24_26!D36</f>
        <v>0</v>
      </c>
      <c r="L36" s="36">
        <f>ESA2010_feb24!F36-A_RVS_24_26!E36</f>
        <v>0</v>
      </c>
      <c r="M36" s="180"/>
      <c r="N36" s="33"/>
      <c r="O36" s="33"/>
      <c r="P36" s="33"/>
      <c r="Q36" s="33"/>
      <c r="R36" s="33"/>
      <c r="S36" s="33"/>
      <c r="T36" s="33"/>
      <c r="U36" s="33"/>
      <c r="V36" s="33"/>
    </row>
    <row r="37" spans="1:22" ht="13.5" customHeight="1" x14ac:dyDescent="0.2">
      <c r="A37" s="348" t="s">
        <v>39</v>
      </c>
      <c r="B37" s="59">
        <f>SUM(B38,B40,B41,B44,B45,B48:B51,B39,B42,B43)</f>
        <v>823433</v>
      </c>
      <c r="C37" s="59">
        <f>SUM(C38,C40,C41,C44,C45,C48:C51,C39,C42,C43)</f>
        <v>1059453</v>
      </c>
      <c r="D37" s="59">
        <f>SUM(D38,D40,D41,D44,D45,D48:D51,D39,D42,D43)</f>
        <v>762931</v>
      </c>
      <c r="E37" s="57">
        <f>SUM(E38,E40,E41,E44,E45,E48:E51,E39,E42,E43)</f>
        <v>722536</v>
      </c>
      <c r="F37" s="344"/>
      <c r="H37" s="55" t="s">
        <v>40</v>
      </c>
      <c r="I37" s="59">
        <f>SUM(I38,I40,I41,I44,I45,I48:I51,I39,I42,I43)</f>
        <v>2014.4829999999999</v>
      </c>
      <c r="J37" s="59">
        <f>SUM(J38,J40,J41,J44,J45,J48:J51,J39,J42,J43)</f>
        <v>48</v>
      </c>
      <c r="K37" s="59">
        <f>SUM(K38,K40,K41,K44,K45,K48:K51,K39,K42,K43)</f>
        <v>-25</v>
      </c>
      <c r="L37" s="57">
        <f>SUM(L38,L40,L41,L44,L45,L48:L51,L39,L42,L43)</f>
        <v>-52</v>
      </c>
      <c r="M37" s="180"/>
      <c r="N37" s="33"/>
      <c r="O37" s="33"/>
      <c r="P37" s="33"/>
      <c r="Q37" s="33"/>
      <c r="R37" s="33"/>
      <c r="S37" s="33"/>
      <c r="T37" s="33"/>
      <c r="U37" s="33"/>
      <c r="V37" s="33"/>
    </row>
    <row r="38" spans="1:22" ht="13.5" customHeight="1" x14ac:dyDescent="0.2">
      <c r="A38" s="241" t="s">
        <v>41</v>
      </c>
      <c r="B38" s="54">
        <v>0</v>
      </c>
      <c r="C38" s="54">
        <v>0</v>
      </c>
      <c r="D38" s="38">
        <v>0</v>
      </c>
      <c r="E38" s="36">
        <v>0</v>
      </c>
      <c r="F38" s="344"/>
      <c r="H38" s="34" t="s">
        <v>41</v>
      </c>
      <c r="I38" s="45">
        <f>ESA2010_feb24!C38-A_RVS_24_26!B38</f>
        <v>0</v>
      </c>
      <c r="J38" s="45">
        <f>ESA2010_feb24!D38-A_RVS_24_26!C38</f>
        <v>0</v>
      </c>
      <c r="K38" s="45">
        <f>ESA2010_feb24!E38-A_RVS_24_26!D38</f>
        <v>0</v>
      </c>
      <c r="L38" s="36">
        <f>ESA2010_feb24!F38-A_RVS_24_26!E38</f>
        <v>0</v>
      </c>
      <c r="M38" s="180"/>
      <c r="N38" s="33"/>
      <c r="O38" s="33"/>
      <c r="P38" s="33"/>
      <c r="Q38" s="33"/>
      <c r="R38" s="33"/>
      <c r="S38" s="33"/>
      <c r="T38" s="33"/>
      <c r="U38" s="33"/>
      <c r="V38" s="33"/>
    </row>
    <row r="39" spans="1:22" ht="13.5" customHeight="1" x14ac:dyDescent="0.2">
      <c r="A39" s="345" t="s">
        <v>42</v>
      </c>
      <c r="B39" s="54">
        <v>136853</v>
      </c>
      <c r="C39" s="54">
        <v>139916</v>
      </c>
      <c r="D39" s="38">
        <v>144014</v>
      </c>
      <c r="E39" s="36">
        <v>147101</v>
      </c>
      <c r="F39" s="344"/>
      <c r="H39" s="34" t="s">
        <v>42</v>
      </c>
      <c r="I39" s="45">
        <f>ESA2010_feb24!C39-A_RVS_24_26!B39</f>
        <v>-91</v>
      </c>
      <c r="J39" s="45">
        <f>ESA2010_feb24!D39-A_RVS_24_26!C39</f>
        <v>-94</v>
      </c>
      <c r="K39" s="45">
        <f>ESA2010_feb24!E39-A_RVS_24_26!D39</f>
        <v>-97</v>
      </c>
      <c r="L39" s="36">
        <f>ESA2010_feb24!F39-A_RVS_24_26!E39</f>
        <v>-98</v>
      </c>
      <c r="M39" s="180"/>
      <c r="N39" s="33"/>
      <c r="O39" s="33"/>
      <c r="P39" s="33"/>
      <c r="Q39" s="33"/>
      <c r="R39" s="33"/>
      <c r="S39" s="33"/>
      <c r="T39" s="33"/>
      <c r="U39" s="33"/>
      <c r="V39" s="33"/>
    </row>
    <row r="40" spans="1:22" ht="13.5" customHeight="1" x14ac:dyDescent="0.2">
      <c r="A40" s="241" t="s">
        <v>43</v>
      </c>
      <c r="B40" s="54">
        <v>0</v>
      </c>
      <c r="C40" s="54">
        <v>0</v>
      </c>
      <c r="D40" s="38">
        <v>0</v>
      </c>
      <c r="E40" s="36">
        <v>0</v>
      </c>
      <c r="F40" s="344"/>
      <c r="H40" s="34" t="s">
        <v>43</v>
      </c>
      <c r="I40" s="45">
        <f>ESA2010_feb24!C40-A_RVS_24_26!B40</f>
        <v>0</v>
      </c>
      <c r="J40" s="45">
        <f>ESA2010_feb24!D40-A_RVS_24_26!C40</f>
        <v>0</v>
      </c>
      <c r="K40" s="45">
        <f>ESA2010_feb24!E40-A_RVS_24_26!D40</f>
        <v>0</v>
      </c>
      <c r="L40" s="36">
        <f>ESA2010_feb24!F40-A_RVS_24_26!E40</f>
        <v>0</v>
      </c>
      <c r="M40" s="180"/>
      <c r="N40" s="33"/>
      <c r="O40" s="33"/>
      <c r="P40" s="33"/>
      <c r="Q40" s="33"/>
      <c r="R40" s="33"/>
      <c r="S40" s="33"/>
      <c r="T40" s="33"/>
      <c r="U40" s="33"/>
      <c r="V40" s="33"/>
    </row>
    <row r="41" spans="1:22" ht="13.5" customHeight="1" x14ac:dyDescent="0.2">
      <c r="A41" s="241" t="s">
        <v>44</v>
      </c>
      <c r="B41" s="54">
        <v>83293</v>
      </c>
      <c r="C41" s="54">
        <v>511553</v>
      </c>
      <c r="D41" s="38">
        <v>445963</v>
      </c>
      <c r="E41" s="36">
        <v>393816</v>
      </c>
      <c r="F41" s="344"/>
      <c r="H41" s="34" t="s">
        <v>44</v>
      </c>
      <c r="I41" s="45">
        <f>ESA2010_feb24!C41-A_RVS_24_26!B41</f>
        <v>-18</v>
      </c>
      <c r="J41" s="45">
        <f>ESA2010_feb24!D41-A_RVS_24_26!C41</f>
        <v>95</v>
      </c>
      <c r="K41" s="45">
        <f>ESA2010_feb24!E41-A_RVS_24_26!D41</f>
        <v>97</v>
      </c>
      <c r="L41" s="36">
        <f>ESA2010_feb24!F41-A_RVS_24_26!E41</f>
        <v>100</v>
      </c>
      <c r="M41" s="180"/>
      <c r="N41" s="33"/>
      <c r="O41" s="33"/>
      <c r="P41" s="33"/>
      <c r="Q41" s="33"/>
      <c r="R41" s="33"/>
      <c r="S41" s="33"/>
      <c r="T41" s="33"/>
      <c r="U41" s="33"/>
      <c r="V41" s="33"/>
    </row>
    <row r="42" spans="1:22" ht="13.5" customHeight="1" x14ac:dyDescent="0.2">
      <c r="A42" s="241" t="s">
        <v>45</v>
      </c>
      <c r="B42" s="54">
        <v>354113</v>
      </c>
      <c r="C42" s="54">
        <v>227600</v>
      </c>
      <c r="D42" s="38">
        <v>0</v>
      </c>
      <c r="E42" s="36">
        <v>0</v>
      </c>
      <c r="F42" s="344"/>
      <c r="H42" s="34" t="s">
        <v>45</v>
      </c>
      <c r="I42" s="45">
        <f>ESA2010_feb24!C42-A_RVS_24_26!B42</f>
        <v>0</v>
      </c>
      <c r="J42" s="45">
        <f>ESA2010_feb24!D42-A_RVS_24_26!C42</f>
        <v>0</v>
      </c>
      <c r="K42" s="45">
        <f>ESA2010_feb24!E42-A_RVS_24_26!D42</f>
        <v>0</v>
      </c>
      <c r="L42" s="36">
        <f>ESA2010_feb24!F42-A_RVS_24_26!E42</f>
        <v>0</v>
      </c>
      <c r="M42" s="180"/>
      <c r="N42" s="33"/>
      <c r="O42" s="33"/>
      <c r="P42" s="33"/>
      <c r="Q42" s="33"/>
      <c r="R42" s="33"/>
      <c r="S42" s="33"/>
      <c r="T42" s="33"/>
      <c r="U42" s="33"/>
      <c r="V42" s="33"/>
    </row>
    <row r="43" spans="1:22" ht="13.5" customHeight="1" x14ac:dyDescent="0.2">
      <c r="A43" s="241" t="s">
        <v>46</v>
      </c>
      <c r="B43" s="54">
        <v>36731</v>
      </c>
      <c r="C43" s="54">
        <v>1956</v>
      </c>
      <c r="D43" s="38">
        <v>0</v>
      </c>
      <c r="E43" s="36">
        <v>0</v>
      </c>
      <c r="F43" s="344"/>
      <c r="H43" s="34" t="s">
        <v>46</v>
      </c>
      <c r="I43" s="45">
        <f>ESA2010_feb24!C43-A_RVS_24_26!B43</f>
        <v>893</v>
      </c>
      <c r="J43" s="45">
        <f>ESA2010_feb24!D43-A_RVS_24_26!C43</f>
        <v>47</v>
      </c>
      <c r="K43" s="45">
        <f>ESA2010_feb24!E43-A_RVS_24_26!D43</f>
        <v>0</v>
      </c>
      <c r="L43" s="36">
        <f>ESA2010_feb24!F43-A_RVS_24_26!E43</f>
        <v>0</v>
      </c>
      <c r="M43" s="180"/>
      <c r="N43" s="33"/>
      <c r="O43" s="33"/>
      <c r="P43" s="33"/>
      <c r="Q43" s="33"/>
      <c r="R43" s="33"/>
      <c r="S43" s="33"/>
      <c r="T43" s="33"/>
      <c r="U43" s="33"/>
      <c r="V43" s="33"/>
    </row>
    <row r="44" spans="1:22" ht="13.5" customHeight="1" x14ac:dyDescent="0.2">
      <c r="A44" s="241" t="s">
        <v>47</v>
      </c>
      <c r="B44" s="54">
        <v>43596</v>
      </c>
      <c r="C44" s="54">
        <v>0</v>
      </c>
      <c r="D44" s="38">
        <v>0</v>
      </c>
      <c r="E44" s="36">
        <v>0</v>
      </c>
      <c r="F44" s="344"/>
      <c r="H44" s="34" t="s">
        <v>47</v>
      </c>
      <c r="I44" s="45">
        <f>ESA2010_feb24!C44-A_RVS_24_26!B44</f>
        <v>994</v>
      </c>
      <c r="J44" s="45">
        <f>ESA2010_feb24!D44-A_RVS_24_26!C44</f>
        <v>0</v>
      </c>
      <c r="K44" s="45">
        <f>ESA2010_feb24!E44-A_RVS_24_26!D44</f>
        <v>0</v>
      </c>
      <c r="L44" s="36">
        <f>ESA2010_feb24!F44-A_RVS_24_26!E44</f>
        <v>0</v>
      </c>
      <c r="M44" s="180"/>
      <c r="N44" s="33"/>
      <c r="O44" s="33"/>
      <c r="P44" s="33"/>
      <c r="Q44" s="33"/>
      <c r="R44" s="33"/>
      <c r="S44" s="33"/>
      <c r="T44" s="33"/>
      <c r="U44" s="33"/>
      <c r="V44" s="33"/>
    </row>
    <row r="45" spans="1:22" ht="13.5" customHeight="1" x14ac:dyDescent="0.2">
      <c r="A45" s="241" t="s">
        <v>48</v>
      </c>
      <c r="B45" s="54">
        <v>328</v>
      </c>
      <c r="C45" s="54">
        <v>328</v>
      </c>
      <c r="D45" s="38">
        <v>328</v>
      </c>
      <c r="E45" s="36">
        <v>328</v>
      </c>
      <c r="F45" s="344"/>
      <c r="H45" s="69" t="s">
        <v>48</v>
      </c>
      <c r="I45" s="45">
        <f>ESA2010_feb24!C45-A_RVS_24_26!B45</f>
        <v>0</v>
      </c>
      <c r="J45" s="45">
        <f>ESA2010_feb24!D45-A_RVS_24_26!C45</f>
        <v>0</v>
      </c>
      <c r="K45" s="45">
        <f>ESA2010_feb24!E45-A_RVS_24_26!D45</f>
        <v>0</v>
      </c>
      <c r="L45" s="36">
        <f>ESA2010_feb24!F45-A_RVS_24_26!E45</f>
        <v>0</v>
      </c>
      <c r="M45" s="180"/>
      <c r="N45" s="33"/>
      <c r="O45" s="33"/>
      <c r="P45" s="33"/>
      <c r="Q45" s="33"/>
      <c r="R45" s="33"/>
      <c r="S45" s="33"/>
      <c r="T45" s="33"/>
      <c r="U45" s="33"/>
      <c r="V45" s="33"/>
    </row>
    <row r="46" spans="1:22" ht="13.5" customHeight="1" x14ac:dyDescent="0.2">
      <c r="A46" s="349" t="s">
        <v>13</v>
      </c>
      <c r="B46" s="54">
        <v>82</v>
      </c>
      <c r="C46" s="54">
        <v>82</v>
      </c>
      <c r="D46" s="38">
        <v>82</v>
      </c>
      <c r="E46" s="36">
        <v>82</v>
      </c>
      <c r="F46" s="344"/>
      <c r="H46" s="72" t="s">
        <v>13</v>
      </c>
      <c r="I46" s="45">
        <f>ESA2010_feb24!C46-A_RVS_24_26!B46</f>
        <v>0</v>
      </c>
      <c r="J46" s="45">
        <f>ESA2010_feb24!D46-A_RVS_24_26!C46</f>
        <v>0</v>
      </c>
      <c r="K46" s="45">
        <f>ESA2010_feb24!E46-A_RVS_24_26!D46</f>
        <v>0</v>
      </c>
      <c r="L46" s="36">
        <f>ESA2010_feb24!F46-A_RVS_24_26!E46</f>
        <v>0</v>
      </c>
      <c r="M46" s="180"/>
      <c r="N46" s="33"/>
      <c r="O46" s="33"/>
      <c r="P46" s="33"/>
      <c r="Q46" s="33"/>
      <c r="R46" s="33"/>
      <c r="S46" s="33"/>
      <c r="T46" s="33"/>
      <c r="U46" s="33"/>
      <c r="V46" s="33"/>
    </row>
    <row r="47" spans="1:22" ht="13.5" customHeight="1" x14ac:dyDescent="0.2">
      <c r="A47" s="349" t="s">
        <v>14</v>
      </c>
      <c r="B47" s="54">
        <v>246</v>
      </c>
      <c r="C47" s="54">
        <v>246</v>
      </c>
      <c r="D47" s="38">
        <v>246</v>
      </c>
      <c r="E47" s="36">
        <v>246</v>
      </c>
      <c r="F47" s="344"/>
      <c r="H47" s="72" t="s">
        <v>14</v>
      </c>
      <c r="I47" s="45">
        <f>ESA2010_feb24!C47-A_RVS_24_26!B47</f>
        <v>0</v>
      </c>
      <c r="J47" s="45">
        <f>ESA2010_feb24!D47-A_RVS_24_26!C47</f>
        <v>0</v>
      </c>
      <c r="K47" s="45">
        <f>ESA2010_feb24!E47-A_RVS_24_26!D47</f>
        <v>0</v>
      </c>
      <c r="L47" s="36">
        <f>ESA2010_feb24!F47-A_RVS_24_26!E47</f>
        <v>0</v>
      </c>
      <c r="M47" s="180"/>
      <c r="N47" s="33"/>
      <c r="O47" s="33"/>
      <c r="P47" s="33"/>
      <c r="Q47" s="33"/>
      <c r="R47" s="33"/>
      <c r="S47" s="33"/>
      <c r="T47" s="33"/>
      <c r="U47" s="33"/>
      <c r="V47" s="33"/>
    </row>
    <row r="48" spans="1:22" ht="13.5" customHeight="1" x14ac:dyDescent="0.2">
      <c r="A48" s="241" t="s">
        <v>49</v>
      </c>
      <c r="B48" s="54">
        <v>1638</v>
      </c>
      <c r="C48" s="54">
        <v>1000</v>
      </c>
      <c r="D48" s="38">
        <v>1000</v>
      </c>
      <c r="E48" s="36">
        <v>1000</v>
      </c>
      <c r="F48" s="344"/>
      <c r="H48" s="69" t="s">
        <v>49</v>
      </c>
      <c r="I48" s="45">
        <f>ESA2010_feb24!C48-A_RVS_24_26!B48</f>
        <v>78.482999999999947</v>
      </c>
      <c r="J48" s="45">
        <f>ESA2010_feb24!D48-A_RVS_24_26!C48</f>
        <v>0</v>
      </c>
      <c r="K48" s="45">
        <f>ESA2010_feb24!E48-A_RVS_24_26!D48</f>
        <v>0</v>
      </c>
      <c r="L48" s="36">
        <f>ESA2010_feb24!F48-A_RVS_24_26!E48</f>
        <v>0</v>
      </c>
      <c r="M48" s="180"/>
      <c r="N48" s="33"/>
      <c r="O48" s="33"/>
      <c r="P48" s="33"/>
      <c r="Q48" s="33"/>
      <c r="R48" s="33"/>
      <c r="S48" s="33"/>
      <c r="T48" s="33"/>
      <c r="U48" s="33"/>
      <c r="V48" s="33"/>
    </row>
    <row r="49" spans="1:22" ht="13.5" customHeight="1" x14ac:dyDescent="0.2">
      <c r="A49" s="241" t="s">
        <v>50</v>
      </c>
      <c r="B49" s="54">
        <v>30007</v>
      </c>
      <c r="C49" s="54">
        <v>30870</v>
      </c>
      <c r="D49" s="38">
        <v>16716</v>
      </c>
      <c r="E49" s="36">
        <v>17250</v>
      </c>
      <c r="F49" s="344"/>
      <c r="H49" s="69" t="s">
        <v>50</v>
      </c>
      <c r="I49" s="45">
        <f>ESA2010_feb24!C49-A_RVS_24_26!B49</f>
        <v>-400</v>
      </c>
      <c r="J49" s="45">
        <f>ESA2010_feb24!D49-A_RVS_24_26!C49</f>
        <v>-437</v>
      </c>
      <c r="K49" s="45">
        <f>ESA2010_feb24!E49-A_RVS_24_26!D49</f>
        <v>-488</v>
      </c>
      <c r="L49" s="36">
        <f>ESA2010_feb24!F49-A_RVS_24_26!E49</f>
        <v>-542</v>
      </c>
      <c r="M49" s="180"/>
      <c r="N49" s="33"/>
      <c r="O49" s="33"/>
      <c r="P49" s="33"/>
      <c r="Q49" s="33"/>
      <c r="R49" s="33"/>
      <c r="S49" s="33"/>
      <c r="T49" s="33"/>
      <c r="U49" s="33"/>
      <c r="V49" s="33"/>
    </row>
    <row r="50" spans="1:22" ht="13.5" customHeight="1" x14ac:dyDescent="0.2">
      <c r="A50" s="241" t="s">
        <v>51</v>
      </c>
      <c r="B50" s="54">
        <v>7</v>
      </c>
      <c r="C50" s="54">
        <v>0</v>
      </c>
      <c r="D50" s="38">
        <v>0</v>
      </c>
      <c r="E50" s="36">
        <v>0</v>
      </c>
      <c r="F50" s="344"/>
      <c r="H50" s="69" t="s">
        <v>51</v>
      </c>
      <c r="I50" s="45">
        <f>ESA2010_feb24!C50-A_RVS_24_26!B50</f>
        <v>0</v>
      </c>
      <c r="J50" s="45">
        <f>ESA2010_feb24!D50-A_RVS_24_26!C50</f>
        <v>0</v>
      </c>
      <c r="K50" s="45">
        <f>ESA2010_feb24!E50-A_RVS_24_26!D50</f>
        <v>0</v>
      </c>
      <c r="L50" s="36">
        <f>ESA2010_feb24!F50-A_RVS_24_26!E50</f>
        <v>0</v>
      </c>
      <c r="M50" s="180"/>
      <c r="N50" s="33"/>
      <c r="O50" s="33"/>
      <c r="P50" s="33"/>
      <c r="Q50" s="33"/>
      <c r="R50" s="33"/>
      <c r="S50" s="33"/>
      <c r="T50" s="33"/>
      <c r="U50" s="33"/>
      <c r="V50" s="33"/>
    </row>
    <row r="51" spans="1:22" ht="13.5" customHeight="1" x14ac:dyDescent="0.2">
      <c r="A51" s="345" t="s">
        <v>52</v>
      </c>
      <c r="B51" s="38">
        <v>136867</v>
      </c>
      <c r="C51" s="38">
        <v>146230</v>
      </c>
      <c r="D51" s="38">
        <v>154910</v>
      </c>
      <c r="E51" s="36">
        <v>163041</v>
      </c>
      <c r="F51" s="344"/>
      <c r="H51" s="34" t="s">
        <v>53</v>
      </c>
      <c r="I51" s="45">
        <f>ESA2010_feb24!C51-A_RVS_24_26!B51</f>
        <v>558</v>
      </c>
      <c r="J51" s="45">
        <f>ESA2010_feb24!D51-A_RVS_24_26!C51</f>
        <v>437</v>
      </c>
      <c r="K51" s="45">
        <f>ESA2010_feb24!E51-A_RVS_24_26!D51</f>
        <v>463</v>
      </c>
      <c r="L51" s="36">
        <f>ESA2010_feb24!F51-A_RVS_24_26!E51</f>
        <v>488</v>
      </c>
      <c r="M51" s="180"/>
      <c r="N51" s="33"/>
      <c r="O51" s="33"/>
      <c r="P51" s="33"/>
      <c r="Q51" s="33"/>
      <c r="R51" s="33"/>
      <c r="S51" s="33"/>
      <c r="T51" s="33"/>
      <c r="U51" s="33"/>
      <c r="V51" s="33"/>
    </row>
    <row r="52" spans="1:22" ht="13.5" customHeight="1" x14ac:dyDescent="0.2">
      <c r="A52" s="347" t="s">
        <v>13</v>
      </c>
      <c r="B52" s="38">
        <v>102276</v>
      </c>
      <c r="C52" s="38">
        <v>109683</v>
      </c>
      <c r="D52" s="38">
        <v>116264</v>
      </c>
      <c r="E52" s="36">
        <v>122432</v>
      </c>
      <c r="F52" s="344"/>
      <c r="H52" s="48" t="s">
        <v>13</v>
      </c>
      <c r="I52" s="45">
        <f>ESA2010_feb24!C52-A_RVS_24_26!B52</f>
        <v>558</v>
      </c>
      <c r="J52" s="45">
        <f>ESA2010_feb24!D52-A_RVS_24_26!C52</f>
        <v>437</v>
      </c>
      <c r="K52" s="45">
        <f>ESA2010_feb24!E52-A_RVS_24_26!D52</f>
        <v>463</v>
      </c>
      <c r="L52" s="36">
        <f>ESA2010_feb24!F52-A_RVS_24_26!E52</f>
        <v>488</v>
      </c>
      <c r="M52" s="180"/>
      <c r="N52" s="33"/>
      <c r="O52" s="33"/>
      <c r="P52" s="33"/>
      <c r="Q52" s="33"/>
      <c r="R52" s="33"/>
      <c r="S52" s="33"/>
      <c r="T52" s="33"/>
      <c r="U52" s="33"/>
      <c r="V52" s="33"/>
    </row>
    <row r="53" spans="1:22" ht="14.25" customHeight="1" x14ac:dyDescent="0.2">
      <c r="A53" s="347" t="s">
        <v>14</v>
      </c>
      <c r="B53" s="38">
        <v>0</v>
      </c>
      <c r="C53" s="38">
        <v>0</v>
      </c>
      <c r="D53" s="38">
        <v>0</v>
      </c>
      <c r="E53" s="36">
        <v>0</v>
      </c>
      <c r="F53" s="344"/>
      <c r="H53" s="48" t="s">
        <v>14</v>
      </c>
      <c r="I53" s="45">
        <f>ESA2010_feb24!C53-A_RVS_24_26!B53</f>
        <v>0</v>
      </c>
      <c r="J53" s="45">
        <f>ESA2010_feb24!D53-A_RVS_24_26!C53</f>
        <v>0</v>
      </c>
      <c r="K53" s="45">
        <f>ESA2010_feb24!E53-A_RVS_24_26!D53</f>
        <v>0</v>
      </c>
      <c r="L53" s="36">
        <f>ESA2010_feb24!F53-A_RVS_24_26!E53</f>
        <v>0</v>
      </c>
      <c r="M53" s="180"/>
      <c r="N53" s="33"/>
      <c r="O53" s="33"/>
      <c r="P53" s="33"/>
      <c r="Q53" s="33"/>
      <c r="R53" s="33"/>
      <c r="S53" s="33"/>
      <c r="T53" s="33"/>
      <c r="U53" s="33"/>
      <c r="V53" s="33"/>
    </row>
    <row r="54" spans="1:22" ht="14.25" customHeight="1" x14ac:dyDescent="0.2">
      <c r="A54" s="350" t="s">
        <v>15</v>
      </c>
      <c r="B54" s="38">
        <v>0</v>
      </c>
      <c r="C54" s="38">
        <v>0</v>
      </c>
      <c r="D54" s="38">
        <v>0</v>
      </c>
      <c r="E54" s="36">
        <v>0</v>
      </c>
      <c r="F54" s="344"/>
      <c r="H54" s="74" t="s">
        <v>15</v>
      </c>
      <c r="I54" s="45">
        <f>ESA2010_feb24!C54-A_RVS_24_26!B54</f>
        <v>0</v>
      </c>
      <c r="J54" s="45">
        <f>ESA2010_feb24!D54-A_RVS_24_26!C54</f>
        <v>0</v>
      </c>
      <c r="K54" s="45">
        <f>ESA2010_feb24!E54-A_RVS_24_26!D54</f>
        <v>0</v>
      </c>
      <c r="L54" s="36">
        <f>ESA2010_feb24!F54-A_RVS_24_26!E54</f>
        <v>0</v>
      </c>
      <c r="M54" s="180"/>
      <c r="N54" s="33"/>
      <c r="O54" s="33"/>
      <c r="P54" s="33"/>
      <c r="Q54" s="33"/>
      <c r="R54" s="33"/>
      <c r="S54" s="33"/>
      <c r="T54" s="33"/>
      <c r="U54" s="33"/>
      <c r="V54" s="33"/>
    </row>
    <row r="55" spans="1:22" ht="14.25" customHeight="1" x14ac:dyDescent="0.2">
      <c r="A55" s="347" t="s">
        <v>54</v>
      </c>
      <c r="B55" s="38">
        <v>34591</v>
      </c>
      <c r="C55" s="38">
        <v>36547</v>
      </c>
      <c r="D55" s="38">
        <v>38646</v>
      </c>
      <c r="E55" s="36">
        <v>40609</v>
      </c>
      <c r="F55" s="344"/>
      <c r="H55" s="48" t="s">
        <v>54</v>
      </c>
      <c r="I55" s="45">
        <f>ESA2010_feb24!C55-A_RVS_24_26!B55</f>
        <v>0</v>
      </c>
      <c r="J55" s="45">
        <f>ESA2010_feb24!D55-A_RVS_24_26!C55</f>
        <v>0</v>
      </c>
      <c r="K55" s="45">
        <f>ESA2010_feb24!E55-A_RVS_24_26!D55</f>
        <v>0</v>
      </c>
      <c r="L55" s="36">
        <f>ESA2010_feb24!F55-A_RVS_24_26!E55</f>
        <v>0</v>
      </c>
      <c r="M55" s="180"/>
      <c r="N55" s="33"/>
      <c r="O55" s="33"/>
      <c r="P55" s="33"/>
      <c r="Q55" s="33"/>
      <c r="R55" s="33"/>
      <c r="S55" s="33"/>
      <c r="T55" s="33"/>
      <c r="U55" s="33"/>
      <c r="V55" s="33"/>
    </row>
    <row r="56" spans="1:22" ht="14.25" customHeight="1" x14ac:dyDescent="0.2">
      <c r="A56" s="351" t="s">
        <v>55</v>
      </c>
      <c r="B56" s="38">
        <v>0</v>
      </c>
      <c r="C56" s="38">
        <v>0</v>
      </c>
      <c r="D56" s="38">
        <v>0</v>
      </c>
      <c r="E56" s="36">
        <v>0</v>
      </c>
      <c r="F56" s="344"/>
      <c r="H56" s="332" t="s">
        <v>55</v>
      </c>
      <c r="I56" s="45">
        <f>ESA2010_feb24!C56-A_RVS_24_26!B56</f>
        <v>0</v>
      </c>
      <c r="J56" s="45">
        <f>ESA2010_feb24!D56-A_RVS_24_26!C56</f>
        <v>0</v>
      </c>
      <c r="K56" s="45">
        <f>ESA2010_feb24!E56-A_RVS_24_26!D56</f>
        <v>0</v>
      </c>
      <c r="L56" s="36">
        <f>ESA2010_feb24!F56-A_RVS_24_26!E56</f>
        <v>0</v>
      </c>
      <c r="M56" s="180"/>
      <c r="N56" s="33"/>
      <c r="O56" s="33"/>
      <c r="P56" s="33"/>
      <c r="Q56" s="33"/>
      <c r="R56" s="33"/>
      <c r="S56" s="33"/>
      <c r="T56" s="33"/>
      <c r="U56" s="33"/>
      <c r="V56" s="33"/>
    </row>
    <row r="57" spans="1:22" ht="14.25" customHeight="1" x14ac:dyDescent="0.2">
      <c r="A57" s="351" t="s">
        <v>56</v>
      </c>
      <c r="B57" s="38">
        <v>471</v>
      </c>
      <c r="C57" s="38">
        <v>0</v>
      </c>
      <c r="D57" s="38">
        <v>0</v>
      </c>
      <c r="E57" s="36">
        <v>0</v>
      </c>
      <c r="F57" s="344"/>
      <c r="H57" s="332" t="s">
        <v>56</v>
      </c>
      <c r="I57" s="45">
        <f>ESA2010_feb24!C57-A_RVS_24_26!B57</f>
        <v>152</v>
      </c>
      <c r="J57" s="45">
        <f>ESA2010_feb24!D57-A_RVS_24_26!C57</f>
        <v>0</v>
      </c>
      <c r="K57" s="45">
        <f>ESA2010_feb24!E57-A_RVS_24_26!D57</f>
        <v>0</v>
      </c>
      <c r="L57" s="36">
        <f>ESA2010_feb24!F57-A_RVS_24_26!E57</f>
        <v>0</v>
      </c>
      <c r="M57" s="180"/>
      <c r="N57" s="33"/>
      <c r="O57" s="33"/>
      <c r="P57" s="33"/>
      <c r="Q57" s="33"/>
      <c r="R57" s="33"/>
      <c r="S57" s="33"/>
      <c r="T57" s="33"/>
      <c r="U57" s="33"/>
      <c r="V57" s="33"/>
    </row>
    <row r="58" spans="1:22" ht="14.25" customHeight="1" x14ac:dyDescent="0.2">
      <c r="A58" s="351" t="s">
        <v>57</v>
      </c>
      <c r="B58" s="38">
        <v>101805</v>
      </c>
      <c r="C58" s="38">
        <v>109683</v>
      </c>
      <c r="D58" s="38">
        <v>116264</v>
      </c>
      <c r="E58" s="36">
        <v>122432</v>
      </c>
      <c r="F58" s="344"/>
      <c r="H58" s="332" t="s">
        <v>57</v>
      </c>
      <c r="I58" s="45">
        <f>ESA2010_feb24!C58-A_RVS_24_26!B58</f>
        <v>406</v>
      </c>
      <c r="J58" s="45">
        <f>ESA2010_feb24!D58-A_RVS_24_26!C58</f>
        <v>437</v>
      </c>
      <c r="K58" s="45">
        <f>ESA2010_feb24!E58-A_RVS_24_26!D58</f>
        <v>463</v>
      </c>
      <c r="L58" s="36">
        <f>ESA2010_feb24!F58-A_RVS_24_26!E58</f>
        <v>488</v>
      </c>
      <c r="M58" s="180"/>
      <c r="N58" s="33"/>
      <c r="O58" s="33"/>
      <c r="P58" s="33"/>
      <c r="Q58" s="33"/>
      <c r="R58" s="33"/>
      <c r="S58" s="33"/>
      <c r="T58" s="33"/>
      <c r="U58" s="33"/>
      <c r="V58" s="33"/>
    </row>
    <row r="59" spans="1:22" ht="14.25" customHeight="1" thickBot="1" x14ac:dyDescent="0.25">
      <c r="A59" s="352" t="s">
        <v>58</v>
      </c>
      <c r="B59" s="80">
        <v>34591</v>
      </c>
      <c r="C59" s="80">
        <v>36547</v>
      </c>
      <c r="D59" s="80">
        <v>38646</v>
      </c>
      <c r="E59" s="78">
        <v>40609</v>
      </c>
      <c r="F59" s="344"/>
      <c r="H59" s="333" t="s">
        <v>58</v>
      </c>
      <c r="I59" s="45">
        <f>ESA2010_feb24!C59-A_RVS_24_26!B59</f>
        <v>0</v>
      </c>
      <c r="J59" s="45">
        <f>ESA2010_feb24!D59-A_RVS_24_26!C59</f>
        <v>0</v>
      </c>
      <c r="K59" s="45">
        <f>ESA2010_feb24!E59-A_RVS_24_26!D59</f>
        <v>0</v>
      </c>
      <c r="L59" s="36">
        <f>ESA2010_feb24!F59-A_RVS_24_26!E59</f>
        <v>0</v>
      </c>
      <c r="M59" s="180"/>
      <c r="N59" s="33"/>
      <c r="O59" s="33"/>
      <c r="P59" s="33"/>
      <c r="Q59" s="33"/>
      <c r="R59" s="33"/>
      <c r="S59" s="33"/>
      <c r="T59" s="33"/>
      <c r="U59" s="33"/>
      <c r="V59" s="33"/>
    </row>
    <row r="60" spans="1:22" ht="13.5" customHeight="1" x14ac:dyDescent="0.2">
      <c r="A60" s="343" t="s">
        <v>59</v>
      </c>
      <c r="B60" s="86">
        <f>B61+B65</f>
        <v>15346647</v>
      </c>
      <c r="C60" s="86">
        <f>C61+C65</f>
        <v>17279116</v>
      </c>
      <c r="D60" s="86">
        <f>D61+D65</f>
        <v>18229884</v>
      </c>
      <c r="E60" s="84">
        <f>E61+E65</f>
        <v>19010986</v>
      </c>
      <c r="F60" s="344"/>
      <c r="H60" s="25" t="s">
        <v>59</v>
      </c>
      <c r="I60" s="91">
        <f>I61+I65</f>
        <v>53988</v>
      </c>
      <c r="J60" s="91">
        <f>J61+J65</f>
        <v>-67464</v>
      </c>
      <c r="K60" s="91">
        <f>K61+K65</f>
        <v>-24303</v>
      </c>
      <c r="L60" s="353">
        <f>L61+L65</f>
        <v>-19497</v>
      </c>
      <c r="M60" s="180"/>
      <c r="N60" s="33"/>
      <c r="O60" s="33"/>
      <c r="P60" s="33"/>
      <c r="Q60" s="33"/>
      <c r="R60" s="33"/>
      <c r="S60" s="33"/>
      <c r="T60" s="33"/>
      <c r="U60" s="33"/>
      <c r="V60" s="33"/>
    </row>
    <row r="61" spans="1:22" ht="13.5" customHeight="1" x14ac:dyDescent="0.2">
      <c r="A61" s="354" t="s">
        <v>60</v>
      </c>
      <c r="B61" s="59">
        <f>B62</f>
        <v>10168749</v>
      </c>
      <c r="C61" s="59">
        <f>C62</f>
        <v>11300511</v>
      </c>
      <c r="D61" s="59">
        <f>D62</f>
        <v>11911312</v>
      </c>
      <c r="E61" s="57">
        <f>E62</f>
        <v>12406438</v>
      </c>
      <c r="F61" s="344"/>
      <c r="H61" s="94" t="s">
        <v>60</v>
      </c>
      <c r="I61" s="59">
        <f>I62</f>
        <v>28756</v>
      </c>
      <c r="J61" s="59">
        <f>J62</f>
        <v>-47359</v>
      </c>
      <c r="K61" s="59">
        <f>K62</f>
        <v>-4376</v>
      </c>
      <c r="L61" s="57">
        <f>L62</f>
        <v>2191</v>
      </c>
      <c r="M61" s="180"/>
      <c r="N61" s="33"/>
      <c r="O61" s="33"/>
      <c r="P61" s="33"/>
      <c r="Q61" s="33"/>
      <c r="R61" s="33"/>
      <c r="S61" s="33"/>
      <c r="T61" s="33"/>
      <c r="U61" s="33"/>
      <c r="V61" s="33"/>
    </row>
    <row r="62" spans="1:22" ht="13.5" customHeight="1" x14ac:dyDescent="0.2">
      <c r="A62" s="346" t="s">
        <v>61</v>
      </c>
      <c r="B62" s="38">
        <f>B63+B64</f>
        <v>10168749</v>
      </c>
      <c r="C62" s="38">
        <f>C63+C64</f>
        <v>11300511</v>
      </c>
      <c r="D62" s="38">
        <f>D63+D64</f>
        <v>11911312</v>
      </c>
      <c r="E62" s="36">
        <f>E63+E64</f>
        <v>12406438</v>
      </c>
      <c r="F62" s="344"/>
      <c r="H62" s="41" t="s">
        <v>61</v>
      </c>
      <c r="I62" s="38">
        <f>I63+I64</f>
        <v>28756</v>
      </c>
      <c r="J62" s="38">
        <f>J63+J64</f>
        <v>-47359</v>
      </c>
      <c r="K62" s="38">
        <f>K63+K64</f>
        <v>-4376</v>
      </c>
      <c r="L62" s="36">
        <f>L63+L64</f>
        <v>2191</v>
      </c>
      <c r="M62" s="180"/>
      <c r="N62" s="33"/>
      <c r="O62" s="33"/>
      <c r="P62" s="33"/>
      <c r="Q62" s="33"/>
      <c r="R62" s="33"/>
      <c r="S62" s="33"/>
      <c r="T62" s="33"/>
      <c r="U62" s="33"/>
      <c r="V62" s="33"/>
    </row>
    <row r="63" spans="1:22" ht="13.5" customHeight="1" x14ac:dyDescent="0.2">
      <c r="A63" s="346" t="s">
        <v>62</v>
      </c>
      <c r="B63" s="38">
        <v>9921390</v>
      </c>
      <c r="C63" s="38">
        <v>11081509</v>
      </c>
      <c r="D63" s="38">
        <v>11691806</v>
      </c>
      <c r="E63" s="36">
        <v>12187893</v>
      </c>
      <c r="F63" s="344"/>
      <c r="H63" s="41" t="s">
        <v>62</v>
      </c>
      <c r="I63" s="45">
        <f>ESA2010_feb24!C63-A_RVS_24_26!B63</f>
        <v>27833</v>
      </c>
      <c r="J63" s="45">
        <f>ESA2010_feb24!D63-A_RVS_24_26!C63</f>
        <v>-47612</v>
      </c>
      <c r="K63" s="45">
        <f>ESA2010_feb24!E63-A_RVS_24_26!D63</f>
        <v>-4630</v>
      </c>
      <c r="L63" s="36">
        <f>ESA2010_feb24!F63-A_RVS_24_26!E63</f>
        <v>1939</v>
      </c>
      <c r="M63" s="180"/>
      <c r="N63" s="33"/>
      <c r="O63" s="33"/>
      <c r="P63" s="33"/>
      <c r="Q63" s="33"/>
      <c r="R63" s="33"/>
      <c r="S63" s="33"/>
      <c r="T63" s="33"/>
      <c r="U63" s="33"/>
      <c r="V63" s="33"/>
    </row>
    <row r="64" spans="1:22" ht="13.5" customHeight="1" x14ac:dyDescent="0.2">
      <c r="A64" s="346" t="s">
        <v>63</v>
      </c>
      <c r="B64" s="38">
        <v>247359</v>
      </c>
      <c r="C64" s="38">
        <v>219002</v>
      </c>
      <c r="D64" s="38">
        <v>219506</v>
      </c>
      <c r="E64" s="36">
        <v>218545</v>
      </c>
      <c r="F64" s="344"/>
      <c r="H64" s="41" t="s">
        <v>63</v>
      </c>
      <c r="I64" s="45">
        <f>ESA2010_feb24!C64-A_RVS_24_26!B64</f>
        <v>923</v>
      </c>
      <c r="J64" s="45">
        <f>ESA2010_feb24!D64-A_RVS_24_26!C64</f>
        <v>253</v>
      </c>
      <c r="K64" s="45">
        <f>ESA2010_feb24!E64-A_RVS_24_26!D64</f>
        <v>254</v>
      </c>
      <c r="L64" s="36">
        <f>ESA2010_feb24!F64-A_RVS_24_26!E64</f>
        <v>252</v>
      </c>
      <c r="M64" s="180"/>
      <c r="N64" s="33"/>
      <c r="O64" s="33"/>
      <c r="P64" s="33"/>
      <c r="Q64" s="33"/>
      <c r="R64" s="33"/>
      <c r="S64" s="33"/>
      <c r="T64" s="33"/>
      <c r="U64" s="33"/>
      <c r="V64" s="33"/>
    </row>
    <row r="65" spans="1:22" ht="13.5" customHeight="1" x14ac:dyDescent="0.2">
      <c r="A65" s="354" t="s">
        <v>64</v>
      </c>
      <c r="B65" s="59">
        <f>B66</f>
        <v>5177898</v>
      </c>
      <c r="C65" s="59">
        <f>C66</f>
        <v>5978605</v>
      </c>
      <c r="D65" s="59">
        <f>D66</f>
        <v>6318572</v>
      </c>
      <c r="E65" s="57">
        <f>E66</f>
        <v>6604548</v>
      </c>
      <c r="F65" s="355"/>
      <c r="H65" s="94" t="s">
        <v>64</v>
      </c>
      <c r="I65" s="59">
        <f>I66</f>
        <v>25232</v>
      </c>
      <c r="J65" s="59">
        <f>J66</f>
        <v>-20105</v>
      </c>
      <c r="K65" s="59">
        <f>K66</f>
        <v>-19927</v>
      </c>
      <c r="L65" s="57">
        <f>L66</f>
        <v>-21688</v>
      </c>
      <c r="M65" s="180"/>
      <c r="N65" s="33"/>
      <c r="O65" s="33"/>
      <c r="P65" s="33"/>
      <c r="Q65" s="33"/>
      <c r="R65" s="33"/>
      <c r="S65" s="33"/>
      <c r="T65" s="33"/>
      <c r="U65" s="33"/>
      <c r="V65" s="33"/>
    </row>
    <row r="66" spans="1:22" ht="13.5" customHeight="1" x14ac:dyDescent="0.2">
      <c r="A66" s="346" t="s">
        <v>61</v>
      </c>
      <c r="B66" s="38">
        <v>5177898</v>
      </c>
      <c r="C66" s="38">
        <v>5978605</v>
      </c>
      <c r="D66" s="38">
        <v>6318572</v>
      </c>
      <c r="E66" s="36">
        <v>6604548</v>
      </c>
      <c r="F66" s="344"/>
      <c r="H66" s="41" t="s">
        <v>61</v>
      </c>
      <c r="I66" s="45">
        <f>ESA2010_feb24!C66-A_RVS_24_26!B66</f>
        <v>25232</v>
      </c>
      <c r="J66" s="45">
        <f>ESA2010_feb24!D66-A_RVS_24_26!C66</f>
        <v>-20105</v>
      </c>
      <c r="K66" s="45">
        <f>ESA2010_feb24!E66-A_RVS_24_26!D66</f>
        <v>-19927</v>
      </c>
      <c r="L66" s="36">
        <f>ESA2010_feb24!F66-A_RVS_24_26!E66</f>
        <v>-21688</v>
      </c>
      <c r="M66" s="180"/>
      <c r="N66" s="33"/>
      <c r="O66" s="33"/>
      <c r="P66" s="33"/>
      <c r="Q66" s="33"/>
      <c r="R66" s="33"/>
      <c r="S66" s="33"/>
      <c r="T66" s="33"/>
      <c r="U66" s="33"/>
      <c r="V66" s="33"/>
    </row>
    <row r="67" spans="1:22" ht="14.25" customHeight="1" thickBot="1" x14ac:dyDescent="0.25">
      <c r="A67" s="356" t="s">
        <v>65</v>
      </c>
      <c r="B67" s="54">
        <v>36470</v>
      </c>
      <c r="C67" s="54">
        <v>35329</v>
      </c>
      <c r="D67" s="54">
        <v>32796</v>
      </c>
      <c r="E67" s="242">
        <v>32579</v>
      </c>
      <c r="F67" s="344"/>
      <c r="H67" s="98" t="s">
        <v>65</v>
      </c>
      <c r="I67" s="45">
        <f>ESA2010_feb24!C67-A_RVS_24_26!B67</f>
        <v>10616</v>
      </c>
      <c r="J67" s="45">
        <f>ESA2010_feb24!D67-A_RVS_24_26!C67</f>
        <v>10674</v>
      </c>
      <c r="K67" s="45">
        <f>ESA2010_feb24!E67-A_RVS_24_26!D67</f>
        <v>13122</v>
      </c>
      <c r="L67" s="36">
        <f>ESA2010_feb24!F67-A_RVS_24_26!E67</f>
        <v>12796</v>
      </c>
      <c r="M67" s="180"/>
      <c r="N67" s="33"/>
      <c r="O67" s="33"/>
      <c r="P67" s="33"/>
      <c r="Q67" s="33"/>
      <c r="R67" s="33"/>
      <c r="S67" s="33"/>
      <c r="T67" s="33"/>
      <c r="U67" s="33"/>
      <c r="V67" s="33"/>
    </row>
    <row r="68" spans="1:22" ht="14.25" customHeight="1" thickBot="1" x14ac:dyDescent="0.25">
      <c r="A68" s="357" t="s">
        <v>66</v>
      </c>
      <c r="B68" s="104">
        <f>B37+B33+B28+B17+B5</f>
        <v>22908674</v>
      </c>
      <c r="C68" s="104">
        <f>C37+C33+C28+C17+C5</f>
        <v>24531469</v>
      </c>
      <c r="D68" s="104">
        <f>D37+D33+D28+D17+D5</f>
        <v>25137282</v>
      </c>
      <c r="E68" s="102">
        <f>E37+E33+E28+E17+E5</f>
        <v>26036517</v>
      </c>
      <c r="F68" s="344"/>
      <c r="H68" s="100" t="s">
        <v>66</v>
      </c>
      <c r="I68" s="104">
        <f>+I37+I33+I28+I17+I5</f>
        <v>175465.40080000003</v>
      </c>
      <c r="J68" s="104">
        <f>+J37+J33+J28+J17+J5</f>
        <v>88222</v>
      </c>
      <c r="K68" s="104">
        <f>+K37+K33+K28+K17+K5</f>
        <v>108414</v>
      </c>
      <c r="L68" s="102">
        <f>+L37+L33+L28+L17+L5</f>
        <v>-6664</v>
      </c>
      <c r="M68" s="33"/>
      <c r="N68" s="33"/>
      <c r="O68" s="33"/>
      <c r="P68" s="33"/>
      <c r="Q68" s="33"/>
      <c r="R68" s="33"/>
      <c r="S68" s="33"/>
      <c r="T68" s="33"/>
      <c r="U68" s="33"/>
      <c r="V68" s="33"/>
    </row>
    <row r="69" spans="1:22" ht="13.5" customHeight="1" x14ac:dyDescent="0.2">
      <c r="A69" s="358" t="s">
        <v>67</v>
      </c>
      <c r="B69" s="111">
        <f>B9+B13+B16+B18+B19+B28+B46+B50+B52+B39+B38+B42+B43</f>
        <v>18074380</v>
      </c>
      <c r="C69" s="111">
        <f>C9+C13+C16+C18+C19+C28+C46+C50+C52+C39+C38+C41+C42+C43</f>
        <v>19754878</v>
      </c>
      <c r="D69" s="111">
        <f>D9+D13+D16+D18+D19+D28+D46+D50+D52+D39+D38+D41+D42+D43</f>
        <v>20200170</v>
      </c>
      <c r="E69" s="109">
        <f>E9+E13+E16+E18+E19+E28+E46+E50+E52+E39+E38+E41+E42+E43</f>
        <v>20643809</v>
      </c>
      <c r="F69" s="344"/>
      <c r="H69" s="107" t="s">
        <v>67</v>
      </c>
      <c r="I69" s="45">
        <f>ESA2010_feb24!C69-A_RVS_24_26!B69</f>
        <v>176802.9178000018</v>
      </c>
      <c r="J69" s="45">
        <f>ESA2010_feb24!D69-A_RVS_24_26!C69</f>
        <v>-61351</v>
      </c>
      <c r="K69" s="45">
        <f>ESA2010_feb24!E69-A_RVS_24_26!D69</f>
        <v>-28149</v>
      </c>
      <c r="L69" s="36">
        <f>ESA2010_feb24!F69-A_RVS_24_26!E69</f>
        <v>-123701</v>
      </c>
      <c r="M69" s="33"/>
      <c r="N69" s="33"/>
      <c r="O69" s="33"/>
      <c r="P69" s="33"/>
      <c r="Q69" s="33"/>
      <c r="R69" s="33"/>
      <c r="S69" s="33"/>
      <c r="T69" s="33"/>
      <c r="U69" s="33"/>
      <c r="V69" s="33"/>
    </row>
    <row r="70" spans="1:22" ht="13.5" customHeight="1" x14ac:dyDescent="0.2">
      <c r="A70" s="358" t="s">
        <v>68</v>
      </c>
      <c r="B70" s="111">
        <f>0+B55</f>
        <v>34591</v>
      </c>
      <c r="C70" s="111">
        <f>0+C55</f>
        <v>36547</v>
      </c>
      <c r="D70" s="111">
        <f>0+D55</f>
        <v>38646</v>
      </c>
      <c r="E70" s="109">
        <f>0+E55</f>
        <v>40609</v>
      </c>
      <c r="F70" s="344"/>
      <c r="H70" s="107" t="s">
        <v>68</v>
      </c>
      <c r="I70" s="45">
        <f>ESA2010_feb24!C70-A_RVS_24_26!B70</f>
        <v>0</v>
      </c>
      <c r="J70" s="45">
        <f>ESA2010_feb24!D70-A_RVS_24_26!C70</f>
        <v>0</v>
      </c>
      <c r="K70" s="45">
        <f>ESA2010_feb24!E70-A_RVS_24_26!D70</f>
        <v>0</v>
      </c>
      <c r="L70" s="36">
        <f>ESA2010_feb24!F70-A_RVS_24_26!E70</f>
        <v>0</v>
      </c>
      <c r="M70" s="33"/>
      <c r="N70" s="33"/>
      <c r="O70" s="33"/>
      <c r="P70" s="33"/>
      <c r="Q70" s="33"/>
      <c r="R70" s="33"/>
      <c r="S70" s="33"/>
      <c r="T70" s="33"/>
      <c r="U70" s="33"/>
      <c r="V70" s="33"/>
    </row>
    <row r="71" spans="1:22" ht="13.5" customHeight="1" x14ac:dyDescent="0.2">
      <c r="A71" s="345" t="s">
        <v>69</v>
      </c>
      <c r="B71" s="111">
        <f>B40+B41-B70+B55</f>
        <v>83293</v>
      </c>
      <c r="C71" s="111">
        <v>0</v>
      </c>
      <c r="D71" s="111">
        <v>0</v>
      </c>
      <c r="E71" s="109">
        <v>0</v>
      </c>
      <c r="F71" s="344"/>
      <c r="H71" s="34" t="s">
        <v>69</v>
      </c>
      <c r="I71" s="45">
        <f>ESA2010_feb24!C71-A_RVS_24_26!B71</f>
        <v>-18</v>
      </c>
      <c r="J71" s="45">
        <f>ESA2010_feb24!D71-A_RVS_24_26!C71</f>
        <v>0</v>
      </c>
      <c r="K71" s="45">
        <f>ESA2010_feb24!E71-A_RVS_24_26!D71</f>
        <v>0</v>
      </c>
      <c r="L71" s="36">
        <f>ESA2010_feb24!F71-A_RVS_24_26!E71</f>
        <v>0</v>
      </c>
      <c r="M71" s="33"/>
      <c r="N71" s="33"/>
      <c r="O71" s="33"/>
      <c r="P71" s="33"/>
      <c r="Q71" s="33"/>
      <c r="R71" s="33"/>
      <c r="S71" s="33"/>
      <c r="T71" s="33"/>
      <c r="U71" s="33"/>
      <c r="V71" s="33"/>
    </row>
    <row r="72" spans="1:22" ht="13.5" customHeight="1" x14ac:dyDescent="0.2">
      <c r="A72" s="345" t="s">
        <v>70</v>
      </c>
      <c r="B72" s="111">
        <f>B10+B35+B34+B47+B53+B14</f>
        <v>3486042</v>
      </c>
      <c r="C72" s="111">
        <f>C10+C35+C34+C47+C53+C14</f>
        <v>3541196</v>
      </c>
      <c r="D72" s="111">
        <f>D10+D35+D34+D47+D53+D14</f>
        <v>3668320</v>
      </c>
      <c r="E72" s="109">
        <f>E10+E35+E34+E47+E53+E14</f>
        <v>3993785</v>
      </c>
      <c r="F72" s="344"/>
      <c r="H72" s="34" t="s">
        <v>70</v>
      </c>
      <c r="I72" s="45">
        <f>ESA2010_feb24!C72-A_RVS_24_26!B72</f>
        <v>-1394</v>
      </c>
      <c r="J72" s="45">
        <f>ESA2010_feb24!D72-A_RVS_24_26!C72</f>
        <v>153048</v>
      </c>
      <c r="K72" s="45">
        <f>ESA2010_feb24!E72-A_RVS_24_26!D72</f>
        <v>144816</v>
      </c>
      <c r="L72" s="36">
        <f>ESA2010_feb24!F72-A_RVS_24_26!E72</f>
        <v>132293</v>
      </c>
      <c r="M72" s="33"/>
      <c r="N72" s="33"/>
      <c r="O72" s="33"/>
      <c r="P72" s="33"/>
      <c r="Q72" s="33"/>
      <c r="R72" s="33"/>
      <c r="S72" s="33"/>
      <c r="T72" s="33"/>
      <c r="U72" s="33"/>
      <c r="V72" s="33"/>
    </row>
    <row r="73" spans="1:22" ht="13.5" customHeight="1" x14ac:dyDescent="0.2">
      <c r="A73" s="345" t="s">
        <v>71</v>
      </c>
      <c r="B73" s="111">
        <f>B11+B36+B54+B15</f>
        <v>1155127</v>
      </c>
      <c r="C73" s="111">
        <f>C11+C36+C54+C15</f>
        <v>1166978</v>
      </c>
      <c r="D73" s="111">
        <f>D11+D36+D54+D15</f>
        <v>1212430</v>
      </c>
      <c r="E73" s="109">
        <f>E11+E36+E54+E15</f>
        <v>1340064</v>
      </c>
      <c r="F73" s="344"/>
      <c r="H73" s="34" t="s">
        <v>71</v>
      </c>
      <c r="I73" s="45">
        <f>ESA2010_feb24!C73-A_RVS_24_26!B73</f>
        <v>-598</v>
      </c>
      <c r="J73" s="45">
        <f>ESA2010_feb24!D73-A_RVS_24_26!C73</f>
        <v>-3038</v>
      </c>
      <c r="K73" s="45">
        <f>ESA2010_feb24!E73-A_RVS_24_26!D73</f>
        <v>-7765</v>
      </c>
      <c r="L73" s="36">
        <f>ESA2010_feb24!F73-A_RVS_24_26!E73</f>
        <v>-14714</v>
      </c>
      <c r="M73" s="33"/>
      <c r="N73" s="33"/>
      <c r="O73" s="33"/>
      <c r="P73" s="33"/>
      <c r="Q73" s="33"/>
      <c r="R73" s="33"/>
      <c r="S73" s="33"/>
      <c r="T73" s="33"/>
      <c r="U73" s="33"/>
      <c r="V73" s="33"/>
    </row>
    <row r="74" spans="1:22" ht="13.5" customHeight="1" x14ac:dyDescent="0.2">
      <c r="A74" s="345" t="s">
        <v>72</v>
      </c>
      <c r="B74" s="111">
        <f>B44</f>
        <v>43596</v>
      </c>
      <c r="C74" s="111">
        <f>C44</f>
        <v>0</v>
      </c>
      <c r="D74" s="111">
        <f>D44</f>
        <v>0</v>
      </c>
      <c r="E74" s="109">
        <f>E44</f>
        <v>0</v>
      </c>
      <c r="F74" s="344"/>
      <c r="H74" s="34" t="s">
        <v>72</v>
      </c>
      <c r="I74" s="45">
        <f>ESA2010_feb24!C74-A_RVS_24_26!B74</f>
        <v>994</v>
      </c>
      <c r="J74" s="45">
        <f>ESA2010_feb24!D74-A_RVS_24_26!C74</f>
        <v>0</v>
      </c>
      <c r="K74" s="45">
        <f>ESA2010_feb24!E74-A_RVS_24_26!D74</f>
        <v>0</v>
      </c>
      <c r="L74" s="36">
        <f>ESA2010_feb24!F74-A_RVS_24_26!E74</f>
        <v>0</v>
      </c>
      <c r="M74" s="33"/>
      <c r="N74" s="33"/>
      <c r="O74" s="33"/>
      <c r="P74" s="33"/>
      <c r="Q74" s="33"/>
      <c r="R74" s="33"/>
      <c r="S74" s="33"/>
      <c r="T74" s="33"/>
      <c r="U74" s="33"/>
      <c r="V74" s="33"/>
    </row>
    <row r="75" spans="1:22" ht="13.5" customHeight="1" x14ac:dyDescent="0.2">
      <c r="A75" s="345" t="s">
        <v>73</v>
      </c>
      <c r="B75" s="111">
        <f>B49+B48</f>
        <v>31645</v>
      </c>
      <c r="C75" s="111">
        <f>C49+C48</f>
        <v>31870</v>
      </c>
      <c r="D75" s="111">
        <f>D49+D48</f>
        <v>17716</v>
      </c>
      <c r="E75" s="109">
        <f>E49+E48</f>
        <v>18250</v>
      </c>
      <c r="F75" s="344"/>
      <c r="H75" s="34" t="s">
        <v>73</v>
      </c>
      <c r="I75" s="45">
        <f>ESA2010_feb24!C75-A_RVS_24_26!B75</f>
        <v>-321.51699999999983</v>
      </c>
      <c r="J75" s="45">
        <f>ESA2010_feb24!D75-A_RVS_24_26!C75</f>
        <v>-437</v>
      </c>
      <c r="K75" s="45">
        <f>ESA2010_feb24!E75-A_RVS_24_26!D75</f>
        <v>-488</v>
      </c>
      <c r="L75" s="36">
        <f>ESA2010_feb24!F75-A_RVS_24_26!E75</f>
        <v>-542</v>
      </c>
      <c r="M75" s="33"/>
      <c r="N75" s="33"/>
      <c r="O75" s="33"/>
      <c r="P75" s="33"/>
      <c r="Q75" s="33"/>
      <c r="R75" s="33"/>
      <c r="S75" s="33"/>
      <c r="T75" s="33"/>
      <c r="U75" s="33"/>
      <c r="V75" s="33"/>
    </row>
    <row r="76" spans="1:22" ht="14.25" customHeight="1" thickBot="1" x14ac:dyDescent="0.25">
      <c r="A76" s="359" t="s">
        <v>74</v>
      </c>
      <c r="B76" s="117">
        <f>B60</f>
        <v>15346647</v>
      </c>
      <c r="C76" s="117">
        <f>C60</f>
        <v>17279116</v>
      </c>
      <c r="D76" s="117">
        <f>D60</f>
        <v>18229884</v>
      </c>
      <c r="E76" s="115">
        <f>E60</f>
        <v>19010986</v>
      </c>
      <c r="F76" s="344"/>
      <c r="H76" s="114" t="s">
        <v>74</v>
      </c>
      <c r="I76" s="117">
        <f>I60</f>
        <v>53988</v>
      </c>
      <c r="J76" s="117">
        <f>J60</f>
        <v>-67464</v>
      </c>
      <c r="K76" s="117">
        <f>K60</f>
        <v>-24303</v>
      </c>
      <c r="L76" s="115">
        <f>L60</f>
        <v>-19497</v>
      </c>
      <c r="M76" s="33"/>
      <c r="N76" s="33"/>
      <c r="O76" s="33"/>
      <c r="P76" s="33"/>
      <c r="Q76" s="33"/>
      <c r="R76" s="33"/>
      <c r="S76" s="33"/>
      <c r="T76" s="33"/>
      <c r="U76" s="33"/>
      <c r="V76" s="33"/>
    </row>
    <row r="77" spans="1:22" ht="14.25" customHeight="1" thickBot="1" x14ac:dyDescent="0.25">
      <c r="A77" s="360" t="s">
        <v>75</v>
      </c>
      <c r="B77" s="104">
        <f>B68+B76</f>
        <v>38255321</v>
      </c>
      <c r="C77" s="104">
        <f>C68+C76</f>
        <v>41810585</v>
      </c>
      <c r="D77" s="104">
        <f>D68+D76</f>
        <v>43367166</v>
      </c>
      <c r="E77" s="102">
        <f>E68+E76</f>
        <v>45047503</v>
      </c>
      <c r="F77" s="344"/>
      <c r="H77" s="121" t="s">
        <v>75</v>
      </c>
      <c r="I77" s="104">
        <f>+I76+I68</f>
        <v>229453.40080000003</v>
      </c>
      <c r="J77" s="104">
        <f>+J76+J68</f>
        <v>20758</v>
      </c>
      <c r="K77" s="104">
        <f>+K76+K68</f>
        <v>84111</v>
      </c>
      <c r="L77" s="102">
        <f>+L76+L68</f>
        <v>-26161</v>
      </c>
      <c r="M77" s="33"/>
      <c r="N77" s="33"/>
      <c r="O77" s="33"/>
      <c r="P77" s="33"/>
      <c r="Q77" s="33"/>
      <c r="R77" s="33"/>
      <c r="S77" s="33"/>
      <c r="T77" s="33"/>
      <c r="U77" s="33"/>
      <c r="V77" s="33"/>
    </row>
    <row r="78" spans="1:22" s="123" customFormat="1" ht="13.5" customHeight="1" thickBot="1" x14ac:dyDescent="0.25">
      <c r="A78" s="124"/>
      <c r="B78" s="128"/>
      <c r="C78" s="128"/>
      <c r="D78" s="128"/>
      <c r="E78" s="128"/>
      <c r="F78" s="126"/>
      <c r="H78" s="124"/>
      <c r="I78" s="128"/>
      <c r="J78" s="128"/>
      <c r="K78" s="128"/>
      <c r="L78" s="128"/>
      <c r="M78" s="361"/>
      <c r="N78" s="33"/>
      <c r="O78" s="33"/>
      <c r="P78" s="33"/>
      <c r="Q78" s="33"/>
      <c r="R78" s="33"/>
      <c r="S78" s="33"/>
      <c r="T78" s="33"/>
      <c r="U78" s="33"/>
      <c r="V78" s="33"/>
    </row>
    <row r="79" spans="1:22" ht="14.25" customHeight="1" thickBot="1" x14ac:dyDescent="0.25">
      <c r="A79" s="129" t="s">
        <v>76</v>
      </c>
      <c r="B79" s="132">
        <f>SUM(B80:B81)</f>
        <v>93681</v>
      </c>
      <c r="C79" s="133">
        <f>SUM(C80:C81)</f>
        <v>101816</v>
      </c>
      <c r="D79" s="133">
        <f>SUM(D80:D81)</f>
        <v>106230</v>
      </c>
      <c r="E79" s="131">
        <f>SUM(E80:E81)</f>
        <v>116500</v>
      </c>
      <c r="H79" s="136" t="s">
        <v>76</v>
      </c>
      <c r="I79" s="139">
        <f>ESA2010_feb24!C79-A_RVS_24_26!B79</f>
        <v>7189</v>
      </c>
      <c r="J79" s="139">
        <f>ESA2010_feb24!D79-A_RVS_24_26!C79</f>
        <v>2293</v>
      </c>
      <c r="K79" s="139">
        <f>ESA2010_feb24!E79-A_RVS_24_26!D79</f>
        <v>1913</v>
      </c>
      <c r="L79" s="362">
        <f>ESA2010_feb24!F79-A_RVS_24_26!E79</f>
        <v>1886</v>
      </c>
      <c r="N79" s="33"/>
      <c r="O79" s="33"/>
      <c r="P79" s="33"/>
      <c r="Q79" s="33"/>
      <c r="R79" s="33"/>
      <c r="S79" s="33"/>
      <c r="T79" s="33"/>
      <c r="U79" s="33"/>
      <c r="V79" s="33"/>
    </row>
    <row r="80" spans="1:22" ht="13.5" customHeight="1" x14ac:dyDescent="0.2">
      <c r="A80" s="142" t="s">
        <v>77</v>
      </c>
      <c r="B80" s="145">
        <v>47801</v>
      </c>
      <c r="C80" s="146">
        <v>47137</v>
      </c>
      <c r="D80" s="146">
        <v>48446</v>
      </c>
      <c r="E80" s="144">
        <v>56206</v>
      </c>
      <c r="H80" s="149" t="s">
        <v>77</v>
      </c>
      <c r="I80" s="45">
        <f>ESA2010_feb24!C80-A_RVS_24_26!B80</f>
        <v>164</v>
      </c>
      <c r="J80" s="45">
        <f>ESA2010_feb24!D80-A_RVS_24_26!C80</f>
        <v>127</v>
      </c>
      <c r="K80" s="45">
        <f>ESA2010_feb24!E80-A_RVS_24_26!D80</f>
        <v>-287</v>
      </c>
      <c r="L80" s="36">
        <f>ESA2010_feb24!F80-A_RVS_24_26!E80</f>
        <v>-459</v>
      </c>
      <c r="N80" s="33"/>
      <c r="O80" s="33"/>
      <c r="P80" s="33"/>
      <c r="Q80" s="33"/>
      <c r="R80" s="33"/>
      <c r="S80" s="33"/>
      <c r="T80" s="33"/>
      <c r="U80" s="33"/>
      <c r="V80" s="33"/>
    </row>
    <row r="81" spans="1:22" ht="14.25" customHeight="1" thickBot="1" x14ac:dyDescent="0.25">
      <c r="A81" s="153" t="s">
        <v>78</v>
      </c>
      <c r="B81" s="156">
        <v>45880</v>
      </c>
      <c r="C81" s="157">
        <v>54679</v>
      </c>
      <c r="D81" s="157">
        <v>57784</v>
      </c>
      <c r="E81" s="155">
        <v>60294</v>
      </c>
      <c r="H81" s="153" t="s">
        <v>78</v>
      </c>
      <c r="I81" s="45">
        <f>ESA2010_feb24!C81-A_RVS_24_26!B81</f>
        <v>7025</v>
      </c>
      <c r="J81" s="45">
        <f>ESA2010_feb24!D81-A_RVS_24_26!C81</f>
        <v>2166</v>
      </c>
      <c r="K81" s="45">
        <f>ESA2010_feb24!E81-A_RVS_24_26!D81</f>
        <v>2200</v>
      </c>
      <c r="L81" s="36">
        <f>ESA2010_feb24!F81-A_RVS_24_26!E81</f>
        <v>2345</v>
      </c>
      <c r="N81" s="33"/>
      <c r="O81" s="33"/>
      <c r="P81" s="33"/>
      <c r="Q81" s="33"/>
      <c r="R81" s="33"/>
      <c r="S81" s="33"/>
      <c r="T81" s="33"/>
      <c r="U81" s="33"/>
      <c r="V81" s="33"/>
    </row>
    <row r="82" spans="1:22" ht="17.25" customHeight="1" thickBot="1" x14ac:dyDescent="0.35">
      <c r="A82" s="165"/>
      <c r="B82" s="166"/>
      <c r="C82" s="166"/>
      <c r="D82" s="166"/>
      <c r="E82" s="166"/>
      <c r="H82" s="167"/>
      <c r="I82" s="169"/>
      <c r="J82" s="169"/>
      <c r="K82" s="169"/>
      <c r="L82" s="169"/>
      <c r="N82" s="33"/>
      <c r="O82" s="33"/>
      <c r="P82" s="33"/>
      <c r="Q82" s="33"/>
      <c r="R82" s="33"/>
      <c r="S82" s="33"/>
      <c r="T82" s="33"/>
      <c r="U82" s="33"/>
      <c r="V82" s="33"/>
    </row>
    <row r="83" spans="1:22" s="170" customFormat="1" ht="14.25" customHeight="1" thickBot="1" x14ac:dyDescent="0.25">
      <c r="A83" s="136" t="s">
        <v>79</v>
      </c>
      <c r="B83" s="173">
        <v>1172560</v>
      </c>
      <c r="C83" s="174">
        <v>923987</v>
      </c>
      <c r="D83" s="175">
        <v>994854</v>
      </c>
      <c r="E83" s="172">
        <v>1066737</v>
      </c>
      <c r="H83" s="136" t="s">
        <v>79</v>
      </c>
      <c r="I83" s="176">
        <f>ESA2010_feb24!C83-A_RVS_24_26!B83</f>
        <v>-4533</v>
      </c>
      <c r="J83" s="174">
        <f>ESA2010_feb24!D83-A_RVS_24_26!C83</f>
        <v>32617</v>
      </c>
      <c r="K83" s="175">
        <f>ESA2010_feb24!E83-A_RVS_24_26!D83</f>
        <v>30048</v>
      </c>
      <c r="L83" s="172">
        <f>ESA2010_feb24!F83-A_RVS_24_26!E83</f>
        <v>23220</v>
      </c>
      <c r="N83" s="33"/>
      <c r="O83" s="33"/>
      <c r="P83" s="33"/>
      <c r="Q83" s="33"/>
      <c r="R83" s="33"/>
      <c r="S83" s="33"/>
      <c r="T83" s="33"/>
      <c r="U83" s="33"/>
      <c r="V83" s="33"/>
    </row>
    <row r="84" spans="1:22" ht="14.25" customHeight="1" thickBot="1" x14ac:dyDescent="0.25">
      <c r="B84" s="178"/>
      <c r="C84" s="178"/>
      <c r="D84" s="178"/>
      <c r="E84" s="178"/>
      <c r="I84" s="180"/>
      <c r="J84" s="180"/>
      <c r="K84" s="180"/>
      <c r="L84" s="180"/>
      <c r="N84" s="33"/>
      <c r="O84" s="33"/>
      <c r="P84" s="33"/>
      <c r="Q84" s="33"/>
      <c r="R84" s="33"/>
      <c r="S84" s="33"/>
      <c r="T84" s="33"/>
      <c r="U84" s="33"/>
      <c r="V84" s="33"/>
    </row>
    <row r="85" spans="1:22" ht="13.5" customHeight="1" x14ac:dyDescent="0.2">
      <c r="A85" s="181" t="s">
        <v>80</v>
      </c>
      <c r="B85" s="184">
        <f>SUM(B86,B89,B92)</f>
        <v>1158052</v>
      </c>
      <c r="C85" s="185">
        <f>SUM(C86,C89,C92)</f>
        <v>1193445</v>
      </c>
      <c r="D85" s="186">
        <f>SUM(D86,D89,D92)</f>
        <v>871987</v>
      </c>
      <c r="E85" s="183">
        <f>SUM(E86,E89,E92)</f>
        <v>891334</v>
      </c>
      <c r="H85" s="181" t="s">
        <v>80</v>
      </c>
      <c r="I85" s="184">
        <f>SUM(I86,I89,I92)</f>
        <v>-685</v>
      </c>
      <c r="J85" s="185">
        <f>SUM(J86,J89,J92)</f>
        <v>-1277</v>
      </c>
      <c r="K85" s="186">
        <f>SUM(K86,K89,K92)</f>
        <v>-463</v>
      </c>
      <c r="L85" s="183">
        <f>SUM(L86,L89,L92)</f>
        <v>-417</v>
      </c>
      <c r="N85" s="33"/>
      <c r="O85" s="33"/>
      <c r="P85" s="33"/>
      <c r="Q85" s="33"/>
      <c r="R85" s="33"/>
      <c r="S85" s="33"/>
      <c r="T85" s="33"/>
      <c r="U85" s="33"/>
      <c r="V85" s="33"/>
    </row>
    <row r="86" spans="1:22" ht="13.5" customHeight="1" x14ac:dyDescent="0.25">
      <c r="A86" s="188" t="s">
        <v>81</v>
      </c>
      <c r="B86" s="191">
        <f>SUM(B87:B88)</f>
        <v>0</v>
      </c>
      <c r="C86" s="192">
        <f>SUM(C87:C88)</f>
        <v>0</v>
      </c>
      <c r="D86" s="193">
        <f>SUM(D87:D88)</f>
        <v>0</v>
      </c>
      <c r="E86" s="190">
        <f>SUM(E87:E88)</f>
        <v>0</v>
      </c>
      <c r="H86" s="188" t="s">
        <v>81</v>
      </c>
      <c r="I86" s="191">
        <f>SUM(I87:I88)</f>
        <v>0</v>
      </c>
      <c r="J86" s="192">
        <f>SUM(J87:J88)</f>
        <v>0</v>
      </c>
      <c r="K86" s="193">
        <f>SUM(K87:K88)</f>
        <v>0</v>
      </c>
      <c r="L86" s="190">
        <f>SUM(L87:L88)</f>
        <v>0</v>
      </c>
      <c r="N86" s="33"/>
      <c r="O86" s="33"/>
      <c r="P86" s="33"/>
      <c r="Q86" s="33"/>
      <c r="R86" s="33"/>
      <c r="S86" s="33"/>
      <c r="T86" s="33"/>
      <c r="U86" s="33"/>
      <c r="V86" s="33"/>
    </row>
    <row r="87" spans="1:22" ht="13.5" customHeight="1" x14ac:dyDescent="0.25">
      <c r="A87" s="195" t="s">
        <v>11</v>
      </c>
      <c r="B87" s="191">
        <v>0</v>
      </c>
      <c r="C87" s="192">
        <v>0</v>
      </c>
      <c r="D87" s="193">
        <v>0</v>
      </c>
      <c r="E87" s="190">
        <v>0</v>
      </c>
      <c r="H87" s="195" t="s">
        <v>11</v>
      </c>
      <c r="I87" s="45">
        <f>ESA2010_feb24!C87-A_RVS_24_26!B87</f>
        <v>0</v>
      </c>
      <c r="J87" s="45">
        <f>ESA2010_feb24!D87-A_RVS_24_26!C87</f>
        <v>0</v>
      </c>
      <c r="K87" s="45">
        <f>ESA2010_feb24!E87-A_RVS_24_26!D87</f>
        <v>0</v>
      </c>
      <c r="L87" s="36">
        <f>ESA2010_feb24!F87-A_RVS_24_26!E87</f>
        <v>0</v>
      </c>
      <c r="N87" s="33"/>
      <c r="O87" s="33"/>
      <c r="P87" s="33"/>
      <c r="Q87" s="33"/>
      <c r="R87" s="33"/>
      <c r="S87" s="33"/>
      <c r="T87" s="33"/>
      <c r="U87" s="33"/>
      <c r="V87" s="33"/>
    </row>
    <row r="88" spans="1:22" ht="13.5" customHeight="1" x14ac:dyDescent="0.25">
      <c r="A88" s="195" t="s">
        <v>12</v>
      </c>
      <c r="B88" s="191">
        <v>0</v>
      </c>
      <c r="C88" s="192">
        <v>0</v>
      </c>
      <c r="D88" s="193">
        <v>0</v>
      </c>
      <c r="E88" s="190">
        <v>0</v>
      </c>
      <c r="H88" s="195" t="s">
        <v>12</v>
      </c>
      <c r="I88" s="45">
        <f>ESA2010_feb24!C88-A_RVS_24_26!B88</f>
        <v>0</v>
      </c>
      <c r="J88" s="45">
        <f>ESA2010_feb24!D88-A_RVS_24_26!C88</f>
        <v>0</v>
      </c>
      <c r="K88" s="45">
        <f>ESA2010_feb24!E88-A_RVS_24_26!D88</f>
        <v>0</v>
      </c>
      <c r="L88" s="36">
        <f>ESA2010_feb24!F88-A_RVS_24_26!E88</f>
        <v>0</v>
      </c>
      <c r="N88" s="33"/>
      <c r="O88" s="33"/>
      <c r="P88" s="33"/>
      <c r="Q88" s="33"/>
      <c r="R88" s="33"/>
      <c r="S88" s="33"/>
      <c r="T88" s="33"/>
      <c r="U88" s="33"/>
      <c r="V88" s="33"/>
    </row>
    <row r="89" spans="1:22" ht="13.5" customHeight="1" x14ac:dyDescent="0.2">
      <c r="A89" s="188" t="s">
        <v>82</v>
      </c>
      <c r="B89" s="198">
        <f>SUM(B90:B91)</f>
        <v>1149181</v>
      </c>
      <c r="C89" s="62">
        <f>SUM(C90:C91)</f>
        <v>1165256</v>
      </c>
      <c r="D89" s="62">
        <f>SUM(D90:D91)</f>
        <v>850244</v>
      </c>
      <c r="E89" s="96">
        <f>SUM(E90:E91)</f>
        <v>854287</v>
      </c>
      <c r="H89" s="188" t="s">
        <v>82</v>
      </c>
      <c r="I89" s="199">
        <f>SUM(I90:I91)</f>
        <v>-685</v>
      </c>
      <c r="J89" s="62">
        <f>SUM(J90:J91)</f>
        <v>-1277</v>
      </c>
      <c r="K89" s="62">
        <f>SUM(K90:K91)</f>
        <v>-463</v>
      </c>
      <c r="L89" s="96">
        <f>SUM(L90:L91)</f>
        <v>-417</v>
      </c>
      <c r="N89" s="33"/>
      <c r="O89" s="33"/>
      <c r="P89" s="33"/>
      <c r="Q89" s="33"/>
      <c r="R89" s="33"/>
      <c r="S89" s="33"/>
      <c r="T89" s="33"/>
      <c r="U89" s="33"/>
      <c r="V89" s="33"/>
    </row>
    <row r="90" spans="1:22" ht="13.5" customHeight="1" x14ac:dyDescent="0.25">
      <c r="A90" s="195" t="s">
        <v>11</v>
      </c>
      <c r="B90" s="191">
        <v>915637</v>
      </c>
      <c r="C90" s="192">
        <v>929045</v>
      </c>
      <c r="D90" s="193">
        <v>674306</v>
      </c>
      <c r="E90" s="190">
        <v>676923</v>
      </c>
      <c r="H90" s="195" t="s">
        <v>11</v>
      </c>
      <c r="I90" s="45">
        <f>ESA2010_feb24!C90-A_RVS_24_26!B90</f>
        <v>-685</v>
      </c>
      <c r="J90" s="45">
        <f>ESA2010_feb24!D90-A_RVS_24_26!C90</f>
        <v>-1277</v>
      </c>
      <c r="K90" s="45">
        <f>ESA2010_feb24!E90-A_RVS_24_26!D90</f>
        <v>-463</v>
      </c>
      <c r="L90" s="36">
        <f>ESA2010_feb24!F90-A_RVS_24_26!E90</f>
        <v>-417</v>
      </c>
      <c r="N90" s="33"/>
      <c r="O90" s="33"/>
      <c r="P90" s="33"/>
      <c r="Q90" s="33"/>
      <c r="R90" s="33"/>
      <c r="S90" s="33"/>
      <c r="T90" s="33"/>
      <c r="U90" s="33"/>
      <c r="V90" s="33"/>
    </row>
    <row r="91" spans="1:22" ht="14.25" customHeight="1" x14ac:dyDescent="0.25">
      <c r="A91" s="195" t="s">
        <v>12</v>
      </c>
      <c r="B91" s="191">
        <v>233544</v>
      </c>
      <c r="C91" s="192">
        <v>236211</v>
      </c>
      <c r="D91" s="193">
        <v>175938</v>
      </c>
      <c r="E91" s="190">
        <v>177364</v>
      </c>
      <c r="H91" s="195" t="s">
        <v>12</v>
      </c>
      <c r="I91" s="45">
        <f>ESA2010_feb24!C91-A_RVS_24_26!B91</f>
        <v>0</v>
      </c>
      <c r="J91" s="45">
        <f>ESA2010_feb24!D91-A_RVS_24_26!C91</f>
        <v>0</v>
      </c>
      <c r="K91" s="45">
        <f>ESA2010_feb24!E91-A_RVS_24_26!D91</f>
        <v>0</v>
      </c>
      <c r="L91" s="36">
        <f>ESA2010_feb24!F91-A_RVS_24_26!E91</f>
        <v>0</v>
      </c>
      <c r="N91" s="33"/>
      <c r="O91" s="33"/>
      <c r="P91" s="33"/>
      <c r="Q91" s="33"/>
      <c r="R91" s="33"/>
      <c r="S91" s="33"/>
      <c r="T91" s="33"/>
      <c r="U91" s="33"/>
      <c r="V91" s="33"/>
    </row>
    <row r="92" spans="1:22" ht="13.5" customHeight="1" x14ac:dyDescent="0.2">
      <c r="A92" s="201" t="s">
        <v>83</v>
      </c>
      <c r="B92" s="204">
        <f>SUM(B93:B94)</f>
        <v>8871</v>
      </c>
      <c r="C92" s="205">
        <f>SUM(C93:C94)</f>
        <v>28189</v>
      </c>
      <c r="D92" s="205">
        <f>SUM(D93:D94)</f>
        <v>21743</v>
      </c>
      <c r="E92" s="319">
        <f>SUM(E93:E94)</f>
        <v>37047</v>
      </c>
      <c r="H92" s="201" t="s">
        <v>83</v>
      </c>
      <c r="I92" s="208">
        <f>SUM(I93:I94)</f>
        <v>0</v>
      </c>
      <c r="J92" s="205">
        <f>SUM(J93:J94)</f>
        <v>0</v>
      </c>
      <c r="K92" s="205">
        <f>SUM(K93:K94)</f>
        <v>0</v>
      </c>
      <c r="L92" s="319">
        <f>SUM(L93:L94)</f>
        <v>0</v>
      </c>
      <c r="N92" s="33"/>
      <c r="O92" s="33"/>
      <c r="P92" s="33"/>
      <c r="Q92" s="33"/>
      <c r="R92" s="33"/>
      <c r="S92" s="33"/>
      <c r="T92" s="33"/>
      <c r="U92" s="33"/>
      <c r="V92" s="33"/>
    </row>
    <row r="93" spans="1:22" ht="13.5" customHeight="1" x14ac:dyDescent="0.2">
      <c r="A93" s="195" t="s">
        <v>11</v>
      </c>
      <c r="B93" s="198">
        <v>4875</v>
      </c>
      <c r="C93" s="198">
        <v>23676</v>
      </c>
      <c r="D93" s="198">
        <v>16800</v>
      </c>
      <c r="E93" s="200">
        <v>31733</v>
      </c>
      <c r="H93" s="195" t="s">
        <v>11</v>
      </c>
      <c r="I93" s="45">
        <f>ESA2010_feb24!C93-A_RVS_24_26!B93</f>
        <v>0</v>
      </c>
      <c r="J93" s="45">
        <f>ESA2010_feb24!D93-A_RVS_24_26!C93</f>
        <v>0</v>
      </c>
      <c r="K93" s="45">
        <f>ESA2010_feb24!E93-A_RVS_24_26!D93</f>
        <v>0</v>
      </c>
      <c r="L93" s="36">
        <f>ESA2010_feb24!F93-A_RVS_24_26!E93</f>
        <v>0</v>
      </c>
      <c r="N93" s="33"/>
      <c r="O93" s="33"/>
      <c r="P93" s="33"/>
      <c r="Q93" s="33"/>
      <c r="R93" s="33"/>
      <c r="S93" s="33"/>
      <c r="T93" s="33"/>
      <c r="U93" s="33"/>
      <c r="V93" s="33"/>
    </row>
    <row r="94" spans="1:22" ht="13.5" customHeight="1" thickBot="1" x14ac:dyDescent="0.25">
      <c r="A94" s="209" t="s">
        <v>12</v>
      </c>
      <c r="B94" s="210">
        <v>3996</v>
      </c>
      <c r="C94" s="210">
        <v>4513</v>
      </c>
      <c r="D94" s="210">
        <v>4943</v>
      </c>
      <c r="E94" s="213">
        <v>5314</v>
      </c>
      <c r="H94" s="209" t="s">
        <v>12</v>
      </c>
      <c r="I94" s="45">
        <f>ESA2010_feb24!C94-A_RVS_24_26!B94</f>
        <v>0</v>
      </c>
      <c r="J94" s="45">
        <f>ESA2010_feb24!D94-A_RVS_24_26!C94</f>
        <v>0</v>
      </c>
      <c r="K94" s="45">
        <f>ESA2010_feb24!E94-A_RVS_24_26!D94</f>
        <v>0</v>
      </c>
      <c r="L94" s="36">
        <f>ESA2010_feb24!F94-A_RVS_24_26!E94</f>
        <v>0</v>
      </c>
      <c r="N94" s="33"/>
      <c r="O94" s="33"/>
      <c r="P94" s="33"/>
      <c r="Q94" s="33"/>
      <c r="R94" s="33"/>
      <c r="S94" s="33"/>
      <c r="T94" s="33"/>
      <c r="U94" s="33"/>
      <c r="V94" s="33"/>
    </row>
    <row r="95" spans="1:22" ht="13.5" customHeight="1" x14ac:dyDescent="0.25">
      <c r="A95" s="214" t="s">
        <v>84</v>
      </c>
      <c r="B95" s="179"/>
      <c r="C95" s="179"/>
      <c r="D95" s="179"/>
      <c r="E95" s="179"/>
    </row>
    <row r="96" spans="1:22" ht="13.5" customHeight="1" x14ac:dyDescent="0.25">
      <c r="A96" s="214" t="s">
        <v>85</v>
      </c>
      <c r="B96" s="179"/>
      <c r="C96" s="179"/>
      <c r="D96" s="179"/>
      <c r="E96" s="179"/>
      <c r="I96" s="179"/>
      <c r="J96" s="179"/>
      <c r="K96" s="179"/>
      <c r="L96" s="179"/>
    </row>
    <row r="97" spans="1:12" ht="13.5" customHeight="1" x14ac:dyDescent="0.25">
      <c r="A97" s="216" t="s">
        <v>86</v>
      </c>
      <c r="B97" s="216"/>
      <c r="C97" s="216"/>
      <c r="D97" s="216"/>
      <c r="E97" s="216"/>
      <c r="I97" s="179"/>
      <c r="J97" s="179"/>
      <c r="K97" s="179"/>
      <c r="L97" s="179"/>
    </row>
    <row r="98" spans="1:12" ht="13.5" customHeight="1" x14ac:dyDescent="0.25">
      <c r="A98" s="216"/>
      <c r="B98" s="216"/>
      <c r="C98" s="216"/>
      <c r="D98" s="216"/>
      <c r="E98" s="216"/>
      <c r="I98" s="179"/>
      <c r="J98" s="179"/>
      <c r="K98" s="179"/>
      <c r="L98" s="179"/>
    </row>
    <row r="99" spans="1:12" ht="13.5" customHeight="1" x14ac:dyDescent="0.25">
      <c r="A99" s="123"/>
      <c r="B99" s="178"/>
      <c r="C99" s="178"/>
      <c r="D99" s="178"/>
      <c r="E99" s="178"/>
      <c r="I99" s="179"/>
      <c r="J99" s="179"/>
      <c r="K99" s="179"/>
      <c r="L99" s="179"/>
    </row>
    <row r="100" spans="1:12" ht="13.5" customHeight="1" x14ac:dyDescent="0.25">
      <c r="B100" s="178"/>
      <c r="C100" s="178"/>
      <c r="D100" s="178"/>
      <c r="E100" s="178"/>
      <c r="I100" s="179"/>
      <c r="J100" s="179"/>
      <c r="K100" s="179"/>
      <c r="L100" s="179"/>
    </row>
    <row r="101" spans="1:12" ht="13.5" customHeight="1" x14ac:dyDescent="0.25">
      <c r="B101" s="178"/>
      <c r="C101" s="178"/>
      <c r="D101" s="178"/>
      <c r="E101" s="178"/>
      <c r="I101" s="179"/>
      <c r="J101" s="179"/>
      <c r="K101" s="179"/>
      <c r="L101" s="179"/>
    </row>
    <row r="102" spans="1:12" ht="13.5" customHeight="1" x14ac:dyDescent="0.25">
      <c r="B102" s="178"/>
      <c r="C102" s="178"/>
      <c r="D102" s="178"/>
      <c r="E102" s="178"/>
      <c r="I102" s="179"/>
      <c r="J102" s="179"/>
      <c r="K102" s="179"/>
      <c r="L102" s="179"/>
    </row>
    <row r="103" spans="1:12" ht="13.5" customHeight="1" x14ac:dyDescent="0.25">
      <c r="B103" s="178"/>
      <c r="C103" s="178"/>
      <c r="D103" s="178"/>
      <c r="E103" s="178"/>
      <c r="F103" s="178"/>
      <c r="I103" s="179"/>
      <c r="J103" s="179"/>
      <c r="K103" s="179"/>
      <c r="L103" s="179"/>
    </row>
    <row r="104" spans="1:12" ht="13.5" customHeight="1" x14ac:dyDescent="0.25">
      <c r="B104" s="178"/>
      <c r="C104" s="178"/>
      <c r="D104" s="178"/>
      <c r="E104" s="178"/>
      <c r="I104" s="179"/>
      <c r="J104" s="179"/>
      <c r="K104" s="179"/>
      <c r="L104" s="179"/>
    </row>
    <row r="105" spans="1:12" ht="13.5" customHeight="1" x14ac:dyDescent="0.25">
      <c r="B105" s="178"/>
      <c r="C105" s="178"/>
      <c r="D105" s="178"/>
      <c r="E105" s="178"/>
      <c r="I105" s="179"/>
      <c r="J105" s="179"/>
      <c r="K105" s="179"/>
      <c r="L105" s="179"/>
    </row>
    <row r="106" spans="1:12" ht="13.5" customHeight="1" x14ac:dyDescent="0.25">
      <c r="B106" s="178"/>
      <c r="C106" s="178"/>
      <c r="D106" s="178"/>
      <c r="E106" s="178"/>
      <c r="I106" s="179"/>
      <c r="J106" s="179"/>
      <c r="K106" s="179"/>
      <c r="L106" s="179"/>
    </row>
    <row r="107" spans="1:12" ht="13.5" customHeight="1" x14ac:dyDescent="0.25">
      <c r="B107" s="178"/>
      <c r="C107" s="178"/>
      <c r="D107" s="178"/>
      <c r="E107" s="178"/>
      <c r="I107" s="179"/>
      <c r="J107" s="179"/>
      <c r="K107" s="179"/>
      <c r="L107" s="179"/>
    </row>
    <row r="108" spans="1:12" ht="13.5" customHeight="1" x14ac:dyDescent="0.25">
      <c r="B108" s="178"/>
      <c r="C108" s="178"/>
      <c r="D108" s="178"/>
      <c r="E108" s="178"/>
      <c r="I108" s="179"/>
      <c r="J108" s="179"/>
      <c r="K108" s="179"/>
      <c r="L108" s="179"/>
    </row>
    <row r="109" spans="1:12" ht="13.5" customHeight="1" x14ac:dyDescent="0.2">
      <c r="B109" s="178"/>
      <c r="C109" s="178"/>
      <c r="D109" s="178"/>
      <c r="E109" s="178"/>
    </row>
    <row r="110" spans="1:12" ht="13.5" customHeight="1" x14ac:dyDescent="0.2">
      <c r="B110" s="178"/>
      <c r="C110" s="178"/>
      <c r="D110" s="178"/>
      <c r="E110" s="178"/>
    </row>
    <row r="111" spans="1:12" ht="13.5" customHeight="1" x14ac:dyDescent="0.2">
      <c r="B111" s="178"/>
      <c r="C111" s="178"/>
      <c r="D111" s="178"/>
      <c r="E111" s="178"/>
    </row>
    <row r="112" spans="1:12" ht="13.5" customHeight="1" x14ac:dyDescent="0.2">
      <c r="B112" s="178"/>
      <c r="C112" s="178"/>
      <c r="D112" s="178"/>
      <c r="E112" s="178"/>
    </row>
    <row r="113" spans="2:5" ht="13.5" customHeight="1" x14ac:dyDescent="0.2">
      <c r="B113" s="178"/>
      <c r="C113" s="178"/>
      <c r="D113" s="178"/>
      <c r="E113" s="178"/>
    </row>
    <row r="114" spans="2:5" ht="13.5" customHeight="1" x14ac:dyDescent="0.2">
      <c r="B114" s="178"/>
      <c r="C114" s="178"/>
      <c r="D114" s="178"/>
      <c r="E114" s="178"/>
    </row>
    <row r="115" spans="2:5" ht="13.5" customHeight="1" x14ac:dyDescent="0.2">
      <c r="B115" s="178"/>
      <c r="C115" s="178"/>
      <c r="D115" s="178"/>
      <c r="E115" s="178"/>
    </row>
    <row r="116" spans="2:5" ht="13.5" customHeight="1" x14ac:dyDescent="0.2">
      <c r="B116" s="178"/>
      <c r="C116" s="178"/>
      <c r="D116" s="178"/>
      <c r="E116" s="178"/>
    </row>
    <row r="117" spans="2:5" ht="13.5" customHeight="1" x14ac:dyDescent="0.2">
      <c r="B117" s="178"/>
      <c r="C117" s="178"/>
      <c r="D117" s="178"/>
      <c r="E117" s="178"/>
    </row>
    <row r="118" spans="2:5" ht="13.5" customHeight="1" x14ac:dyDescent="0.2">
      <c r="B118" s="178"/>
      <c r="C118" s="178"/>
      <c r="D118" s="178"/>
      <c r="E118" s="178"/>
    </row>
    <row r="119" spans="2:5" ht="13.5" customHeight="1" x14ac:dyDescent="0.2">
      <c r="B119" s="178"/>
      <c r="C119" s="178"/>
      <c r="D119" s="178"/>
      <c r="E119" s="178"/>
    </row>
    <row r="120" spans="2:5" ht="13.5" customHeight="1" x14ac:dyDescent="0.2">
      <c r="B120" s="178"/>
      <c r="C120" s="178"/>
      <c r="D120" s="178"/>
      <c r="E120" s="178"/>
    </row>
    <row r="121" spans="2:5" ht="13.5" customHeight="1" x14ac:dyDescent="0.2">
      <c r="B121" s="178"/>
      <c r="C121" s="178"/>
      <c r="D121" s="178"/>
      <c r="E121" s="178"/>
    </row>
    <row r="122" spans="2:5" ht="13.5" customHeight="1" x14ac:dyDescent="0.2">
      <c r="B122" s="178"/>
      <c r="C122" s="178"/>
      <c r="D122" s="178"/>
      <c r="E122" s="178"/>
    </row>
    <row r="123" spans="2:5" ht="13.5" customHeight="1" x14ac:dyDescent="0.2">
      <c r="B123" s="178"/>
      <c r="C123" s="178"/>
      <c r="D123" s="178"/>
      <c r="E123" s="178"/>
    </row>
    <row r="124" spans="2:5" ht="13.5" customHeight="1" x14ac:dyDescent="0.2">
      <c r="B124" s="178"/>
      <c r="C124" s="178"/>
      <c r="D124" s="178"/>
      <c r="E124" s="178"/>
    </row>
    <row r="125" spans="2:5" ht="13.5" customHeight="1" x14ac:dyDescent="0.2">
      <c r="B125" s="178"/>
      <c r="C125" s="178"/>
      <c r="D125" s="178"/>
      <c r="E125" s="178"/>
    </row>
    <row r="126" spans="2:5" ht="13.5" customHeight="1" x14ac:dyDescent="0.2">
      <c r="B126" s="178"/>
      <c r="C126" s="178"/>
      <c r="D126" s="178"/>
      <c r="E126" s="178"/>
    </row>
    <row r="127" spans="2:5" ht="13.5" customHeight="1" x14ac:dyDescent="0.2">
      <c r="B127" s="178"/>
      <c r="C127" s="178"/>
      <c r="D127" s="178"/>
      <c r="E127" s="178"/>
    </row>
    <row r="128" spans="2:5" ht="13.5" customHeight="1" x14ac:dyDescent="0.2">
      <c r="B128" s="178"/>
      <c r="C128" s="178"/>
      <c r="D128" s="178"/>
      <c r="E128" s="178"/>
    </row>
    <row r="129" spans="2:5" ht="13.5" customHeight="1" x14ac:dyDescent="0.2">
      <c r="B129" s="178"/>
      <c r="C129" s="178"/>
      <c r="D129" s="178"/>
      <c r="E129" s="178"/>
    </row>
    <row r="130" spans="2:5" ht="13.5" customHeight="1" x14ac:dyDescent="0.2">
      <c r="B130" s="178"/>
      <c r="C130" s="178"/>
      <c r="D130" s="178"/>
      <c r="E130" s="178"/>
    </row>
    <row r="131" spans="2:5" ht="13.5" customHeight="1" x14ac:dyDescent="0.2">
      <c r="B131" s="178"/>
      <c r="C131" s="178"/>
      <c r="D131" s="178"/>
      <c r="E131" s="178"/>
    </row>
    <row r="132" spans="2:5" ht="13.5" customHeight="1" x14ac:dyDescent="0.2">
      <c r="B132" s="178"/>
      <c r="C132" s="178"/>
      <c r="D132" s="178"/>
      <c r="E132" s="178"/>
    </row>
    <row r="133" spans="2:5" ht="13.5" customHeight="1" x14ac:dyDescent="0.2">
      <c r="B133" s="178"/>
      <c r="C133" s="178"/>
      <c r="D133" s="178"/>
      <c r="E133" s="178"/>
    </row>
    <row r="134" spans="2:5" ht="13.5" customHeight="1" x14ac:dyDescent="0.2">
      <c r="B134" s="178"/>
      <c r="C134" s="178"/>
      <c r="D134" s="178"/>
      <c r="E134" s="178"/>
    </row>
    <row r="135" spans="2:5" ht="13.5" customHeight="1" x14ac:dyDescent="0.2">
      <c r="B135" s="178"/>
      <c r="C135" s="178"/>
      <c r="D135" s="178"/>
      <c r="E135" s="178"/>
    </row>
    <row r="136" spans="2:5" ht="13.5" customHeight="1" x14ac:dyDescent="0.2">
      <c r="B136" s="178"/>
      <c r="C136" s="178"/>
      <c r="D136" s="178"/>
      <c r="E136" s="178"/>
    </row>
    <row r="137" spans="2:5" ht="13.5" customHeight="1" x14ac:dyDescent="0.2">
      <c r="B137" s="178"/>
      <c r="C137" s="178"/>
      <c r="D137" s="178"/>
      <c r="E137" s="178"/>
    </row>
    <row r="138" spans="2:5" ht="13.5" customHeight="1" x14ac:dyDescent="0.2">
      <c r="B138" s="178"/>
      <c r="C138" s="178"/>
      <c r="D138" s="178"/>
      <c r="E138" s="178"/>
    </row>
    <row r="139" spans="2:5" ht="13.5" customHeight="1" x14ac:dyDescent="0.2">
      <c r="B139" s="178"/>
      <c r="C139" s="178"/>
      <c r="D139" s="178"/>
      <c r="E139" s="178"/>
    </row>
    <row r="140" spans="2:5" ht="13.5" customHeight="1" x14ac:dyDescent="0.2">
      <c r="B140" s="178"/>
      <c r="C140" s="178"/>
      <c r="D140" s="178"/>
      <c r="E140" s="178"/>
    </row>
    <row r="141" spans="2:5" ht="13.5" customHeight="1" x14ac:dyDescent="0.2">
      <c r="B141" s="178"/>
      <c r="C141" s="178"/>
      <c r="D141" s="178"/>
      <c r="E141" s="178"/>
    </row>
    <row r="142" spans="2:5" ht="13.5" customHeight="1" x14ac:dyDescent="0.2">
      <c r="B142" s="178"/>
      <c r="C142" s="178"/>
      <c r="D142" s="178"/>
      <c r="E142" s="178"/>
    </row>
    <row r="143" spans="2:5" ht="13.5" customHeight="1" x14ac:dyDescent="0.2">
      <c r="B143" s="178"/>
      <c r="C143" s="178"/>
      <c r="D143" s="178"/>
      <c r="E143" s="178"/>
    </row>
    <row r="144" spans="2:5" ht="13.5" customHeight="1" x14ac:dyDescent="0.2">
      <c r="B144" s="178"/>
      <c r="C144" s="178"/>
      <c r="D144" s="178"/>
      <c r="E144" s="178"/>
    </row>
    <row r="145" spans="2:5" ht="13.5" customHeight="1" x14ac:dyDescent="0.2">
      <c r="B145" s="178"/>
      <c r="C145" s="178"/>
      <c r="D145" s="178"/>
      <c r="E145" s="178"/>
    </row>
    <row r="146" spans="2:5" ht="13.5" customHeight="1" x14ac:dyDescent="0.2">
      <c r="B146" s="178"/>
      <c r="C146" s="178"/>
      <c r="D146" s="178"/>
      <c r="E146" s="178"/>
    </row>
    <row r="147" spans="2:5" ht="13.5" customHeight="1" x14ac:dyDescent="0.2">
      <c r="B147" s="178"/>
      <c r="C147" s="178"/>
      <c r="D147" s="178"/>
      <c r="E147" s="178"/>
    </row>
    <row r="148" spans="2:5" ht="13.5" customHeight="1" x14ac:dyDescent="0.2">
      <c r="B148" s="178"/>
      <c r="C148" s="178"/>
      <c r="D148" s="178"/>
      <c r="E148" s="178"/>
    </row>
    <row r="149" spans="2:5" ht="13.5" customHeight="1" x14ac:dyDescent="0.2">
      <c r="B149" s="178"/>
      <c r="C149" s="178"/>
      <c r="D149" s="178"/>
      <c r="E149" s="178"/>
    </row>
    <row r="150" spans="2:5" ht="13.5" customHeight="1" x14ac:dyDescent="0.2">
      <c r="B150" s="178"/>
      <c r="C150" s="178"/>
      <c r="D150" s="178"/>
      <c r="E150" s="178"/>
    </row>
    <row r="151" spans="2:5" ht="13.5" customHeight="1" x14ac:dyDescent="0.2">
      <c r="B151" s="178"/>
      <c r="C151" s="178"/>
      <c r="D151" s="178"/>
      <c r="E151" s="178"/>
    </row>
    <row r="152" spans="2:5" ht="13.5" customHeight="1" x14ac:dyDescent="0.2">
      <c r="B152" s="178"/>
      <c r="C152" s="178"/>
      <c r="D152" s="178"/>
      <c r="E152" s="178"/>
    </row>
    <row r="153" spans="2:5" ht="13.5" customHeight="1" x14ac:dyDescent="0.2">
      <c r="B153" s="178"/>
      <c r="C153" s="178"/>
      <c r="D153" s="178"/>
      <c r="E153" s="178"/>
    </row>
    <row r="154" spans="2:5" ht="13.5" customHeight="1" x14ac:dyDescent="0.2">
      <c r="B154" s="178"/>
      <c r="C154" s="178"/>
      <c r="D154" s="178"/>
      <c r="E154" s="178"/>
    </row>
    <row r="155" spans="2:5" ht="13.5" customHeight="1" x14ac:dyDescent="0.2">
      <c r="B155" s="178"/>
      <c r="C155" s="178"/>
      <c r="D155" s="178"/>
      <c r="E155" s="178"/>
    </row>
    <row r="156" spans="2:5" ht="13.5" customHeight="1" x14ac:dyDescent="0.2">
      <c r="B156" s="178"/>
      <c r="C156" s="178"/>
      <c r="D156" s="178"/>
      <c r="E156" s="178"/>
    </row>
    <row r="157" spans="2:5" ht="13.5" customHeight="1" x14ac:dyDescent="0.2">
      <c r="B157" s="178"/>
      <c r="C157" s="178"/>
      <c r="D157" s="178"/>
      <c r="E157" s="178"/>
    </row>
    <row r="158" spans="2:5" ht="13.5" customHeight="1" x14ac:dyDescent="0.2">
      <c r="B158" s="178"/>
      <c r="C158" s="178"/>
      <c r="D158" s="178"/>
      <c r="E158" s="178"/>
    </row>
    <row r="159" spans="2:5" ht="13.5" customHeight="1" x14ac:dyDescent="0.2">
      <c r="B159" s="178"/>
      <c r="C159" s="178"/>
      <c r="D159" s="178"/>
      <c r="E159" s="178"/>
    </row>
    <row r="160" spans="2:5" ht="13.5" customHeight="1" x14ac:dyDescent="0.2">
      <c r="B160" s="178"/>
      <c r="C160" s="178"/>
      <c r="D160" s="178"/>
      <c r="E160" s="178"/>
    </row>
    <row r="161" spans="2:5" ht="13.5" customHeight="1" x14ac:dyDescent="0.2">
      <c r="B161" s="178"/>
      <c r="C161" s="178"/>
      <c r="D161" s="178"/>
      <c r="E161" s="178"/>
    </row>
    <row r="162" spans="2:5" ht="13.5" customHeight="1" x14ac:dyDescent="0.2">
      <c r="B162" s="178"/>
      <c r="C162" s="178"/>
      <c r="D162" s="178"/>
      <c r="E162" s="178"/>
    </row>
    <row r="163" spans="2:5" ht="13.5" customHeight="1" x14ac:dyDescent="0.2">
      <c r="B163" s="178"/>
      <c r="C163" s="178"/>
      <c r="D163" s="178"/>
      <c r="E163" s="178"/>
    </row>
    <row r="164" spans="2:5" ht="13.5" customHeight="1" x14ac:dyDescent="0.2">
      <c r="B164" s="178"/>
      <c r="C164" s="178"/>
      <c r="D164" s="178"/>
      <c r="E164" s="178"/>
    </row>
    <row r="165" spans="2:5" ht="13.5" customHeight="1" x14ac:dyDescent="0.2">
      <c r="B165" s="178"/>
      <c r="C165" s="178"/>
      <c r="D165" s="178"/>
      <c r="E165" s="178"/>
    </row>
    <row r="166" spans="2:5" ht="13.5" customHeight="1" x14ac:dyDescent="0.2">
      <c r="B166" s="178"/>
      <c r="C166" s="178"/>
      <c r="D166" s="178"/>
      <c r="E166" s="178"/>
    </row>
    <row r="167" spans="2:5" ht="13.5" customHeight="1" x14ac:dyDescent="0.2">
      <c r="B167" s="178"/>
      <c r="C167" s="178"/>
      <c r="D167" s="178"/>
      <c r="E167" s="178"/>
    </row>
    <row r="168" spans="2:5" ht="13.5" customHeight="1" x14ac:dyDescent="0.2">
      <c r="B168" s="178">
        <v>0</v>
      </c>
      <c r="C168" s="178">
        <v>0</v>
      </c>
      <c r="D168" s="178">
        <v>0</v>
      </c>
      <c r="E168" s="178">
        <v>0</v>
      </c>
    </row>
    <row r="169" spans="2:5" ht="13.5" customHeight="1" x14ac:dyDescent="0.2">
      <c r="B169" s="178">
        <v>0</v>
      </c>
      <c r="C169" s="178">
        <v>0</v>
      </c>
      <c r="D169" s="178">
        <v>0</v>
      </c>
      <c r="E169" s="178">
        <v>0</v>
      </c>
    </row>
    <row r="170" spans="2:5" ht="13.5" customHeight="1" x14ac:dyDescent="0.2">
      <c r="B170" s="178">
        <v>0</v>
      </c>
      <c r="C170" s="178">
        <v>0</v>
      </c>
      <c r="D170" s="178">
        <v>0</v>
      </c>
      <c r="E170" s="178">
        <v>0</v>
      </c>
    </row>
    <row r="171" spans="2:5" ht="13.5" customHeight="1" x14ac:dyDescent="0.2">
      <c r="B171" s="178">
        <v>0</v>
      </c>
      <c r="C171" s="178">
        <v>0</v>
      </c>
      <c r="D171" s="178">
        <v>0</v>
      </c>
      <c r="E171" s="178">
        <v>0</v>
      </c>
    </row>
    <row r="172" spans="2:5" ht="13.5" customHeight="1" x14ac:dyDescent="0.2">
      <c r="B172" s="178"/>
      <c r="C172" s="178"/>
      <c r="D172" s="178"/>
      <c r="E172" s="178"/>
    </row>
    <row r="173" spans="2:5" ht="13.5" customHeight="1" x14ac:dyDescent="0.2">
      <c r="B173" s="178"/>
      <c r="C173" s="178"/>
      <c r="D173" s="178"/>
      <c r="E173" s="178"/>
    </row>
    <row r="174" spans="2:5" ht="13.5" customHeight="1" x14ac:dyDescent="0.2">
      <c r="B174" s="178"/>
      <c r="C174" s="178"/>
      <c r="D174" s="178"/>
      <c r="E174" s="178"/>
    </row>
    <row r="175" spans="2:5" ht="13.5" customHeight="1" x14ac:dyDescent="0.2">
      <c r="B175" s="178"/>
      <c r="C175" s="178"/>
      <c r="D175" s="178"/>
      <c r="E175" s="178"/>
    </row>
    <row r="176" spans="2:5" ht="13.5" customHeight="1" x14ac:dyDescent="0.2">
      <c r="B176" s="178"/>
      <c r="C176" s="178"/>
      <c r="D176" s="178"/>
      <c r="E176" s="178"/>
    </row>
    <row r="177" spans="2:5" ht="13.5" customHeight="1" x14ac:dyDescent="0.2">
      <c r="B177" s="178"/>
      <c r="C177" s="178"/>
      <c r="D177" s="178"/>
      <c r="E177" s="178"/>
    </row>
    <row r="178" spans="2:5" ht="13.5" customHeight="1" x14ac:dyDescent="0.2">
      <c r="B178" s="178"/>
      <c r="C178" s="178"/>
      <c r="D178" s="178"/>
      <c r="E178" s="178"/>
    </row>
    <row r="179" spans="2:5" ht="13.5" customHeight="1" x14ac:dyDescent="0.2">
      <c r="B179" s="178"/>
      <c r="C179" s="178"/>
      <c r="D179" s="178"/>
      <c r="E179" s="178"/>
    </row>
    <row r="180" spans="2:5" ht="13.5" customHeight="1" x14ac:dyDescent="0.2">
      <c r="B180" s="178"/>
      <c r="C180" s="178"/>
      <c r="D180" s="178"/>
      <c r="E180" s="178"/>
    </row>
    <row r="181" spans="2:5" ht="13.5" customHeight="1" x14ac:dyDescent="0.2">
      <c r="B181" s="178"/>
      <c r="C181" s="178"/>
      <c r="D181" s="178"/>
      <c r="E181" s="178"/>
    </row>
    <row r="182" spans="2:5" ht="13.5" customHeight="1" x14ac:dyDescent="0.2">
      <c r="B182" s="178"/>
      <c r="C182" s="178"/>
      <c r="D182" s="178"/>
      <c r="E182" s="178"/>
    </row>
    <row r="183" spans="2:5" ht="13.5" customHeight="1" x14ac:dyDescent="0.2">
      <c r="B183" s="178"/>
      <c r="C183" s="178"/>
      <c r="D183" s="178"/>
      <c r="E183" s="178"/>
    </row>
    <row r="184" spans="2:5" ht="13.5" customHeight="1" x14ac:dyDescent="0.2">
      <c r="B184" s="178"/>
      <c r="C184" s="178"/>
      <c r="D184" s="178"/>
      <c r="E184" s="178"/>
    </row>
    <row r="185" spans="2:5" ht="13.5" customHeight="1" x14ac:dyDescent="0.2">
      <c r="B185" s="178"/>
      <c r="C185" s="178"/>
      <c r="D185" s="178"/>
      <c r="E185" s="178"/>
    </row>
  </sheetData>
  <mergeCells count="3">
    <mergeCell ref="B3:E3"/>
    <mergeCell ref="I3:L3"/>
    <mergeCell ref="A97:E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2"/>
  <sheetViews>
    <sheetView showGridLines="0" workbookViewId="0">
      <pane xSplit="1" ySplit="4" topLeftCell="B5" activePane="bottomRight" state="frozen"/>
      <selection activeCell="K4" sqref="K4:Q4"/>
      <selection pane="topRight" activeCell="K4" sqref="K4:Q4"/>
      <selection pane="bottomLeft" activeCell="K4" sqref="K4:Q4"/>
      <selection pane="bottomRight" activeCell="K4" sqref="K4:Q4"/>
    </sheetView>
  </sheetViews>
  <sheetFormatPr defaultColWidth="9.5703125" defaultRowHeight="12.6" customHeight="1" x14ac:dyDescent="0.2"/>
  <cols>
    <col min="1" max="1" width="44.7109375" style="1" customWidth="1"/>
    <col min="2" max="3" width="13.140625" style="2" customWidth="1"/>
    <col min="4" max="5" width="13.140625" style="1" customWidth="1"/>
    <col min="6" max="6" width="12.28515625" style="1" bestFit="1" customWidth="1"/>
    <col min="7" max="7" width="12.5703125" style="1" bestFit="1" customWidth="1"/>
    <col min="8" max="8" width="50.140625" style="1" customWidth="1"/>
    <col min="9" max="12" width="13.140625" style="1" customWidth="1"/>
    <col min="13" max="13" width="15.28515625" style="1" bestFit="1" customWidth="1"/>
    <col min="14" max="14" width="10.28515625" style="1" bestFit="1" customWidth="1"/>
    <col min="15" max="16" width="9.7109375" style="1" bestFit="1" customWidth="1"/>
    <col min="17" max="17" width="13.85546875" style="1" bestFit="1" customWidth="1"/>
    <col min="18" max="16384" width="9.5703125" style="1"/>
  </cols>
  <sheetData>
    <row r="1" spans="1:13" ht="15.75" customHeight="1" x14ac:dyDescent="0.25">
      <c r="A1" s="4" t="s">
        <v>98</v>
      </c>
      <c r="B1" s="5"/>
      <c r="C1" s="5"/>
      <c r="H1" s="4" t="s">
        <v>97</v>
      </c>
    </row>
    <row r="2" spans="1:13" ht="13.5" customHeight="1" thickBot="1" x14ac:dyDescent="0.25">
      <c r="A2" s="7" t="s">
        <v>3</v>
      </c>
      <c r="H2" s="7" t="s">
        <v>3</v>
      </c>
    </row>
    <row r="3" spans="1:13" ht="13.5" customHeight="1" x14ac:dyDescent="0.2">
      <c r="A3" s="15" t="s">
        <v>4</v>
      </c>
      <c r="B3" s="363" t="s">
        <v>7</v>
      </c>
      <c r="C3" s="365"/>
      <c r="D3" s="365"/>
      <c r="E3" s="364"/>
      <c r="H3" s="15" t="s">
        <v>4</v>
      </c>
      <c r="I3" s="339" t="s">
        <v>7</v>
      </c>
      <c r="J3" s="341"/>
      <c r="K3" s="341"/>
      <c r="L3" s="340"/>
    </row>
    <row r="4" spans="1:13" ht="14.25" customHeight="1" thickBot="1" x14ac:dyDescent="0.25">
      <c r="A4" s="17"/>
      <c r="B4" s="223">
        <v>2023</v>
      </c>
      <c r="C4" s="366">
        <v>2024</v>
      </c>
      <c r="D4" s="366">
        <v>2025</v>
      </c>
      <c r="E4" s="224">
        <v>2026</v>
      </c>
      <c r="H4" s="17"/>
      <c r="I4" s="223">
        <v>2023</v>
      </c>
      <c r="J4" s="366">
        <v>2024</v>
      </c>
      <c r="K4" s="366">
        <v>2025</v>
      </c>
      <c r="L4" s="224">
        <v>2026</v>
      </c>
    </row>
    <row r="5" spans="1:13" ht="13.5" customHeight="1" x14ac:dyDescent="0.2">
      <c r="A5" s="25" t="s">
        <v>8</v>
      </c>
      <c r="B5" s="229">
        <f>B6+B12+B16</f>
        <v>8216174</v>
      </c>
      <c r="C5" s="91">
        <f>C6+C12+C16</f>
        <v>8757683</v>
      </c>
      <c r="D5" s="91">
        <f>D6+D12+D16</f>
        <v>9201885</v>
      </c>
      <c r="E5" s="353">
        <f>E6+E12+E16</f>
        <v>9667803</v>
      </c>
      <c r="F5" s="180"/>
      <c r="G5" s="230"/>
      <c r="H5" s="25" t="s">
        <v>8</v>
      </c>
      <c r="I5" s="29">
        <f>I6+I12+I16</f>
        <v>-26497.649319999968</v>
      </c>
      <c r="J5" s="29">
        <f>J6+J12+J16</f>
        <v>-65725</v>
      </c>
      <c r="K5" s="29">
        <f>K6+K12+K16</f>
        <v>-70423</v>
      </c>
      <c r="L5" s="27">
        <f>L6+L12+L16</f>
        <v>-57834</v>
      </c>
    </row>
    <row r="6" spans="1:13" ht="13.5" customHeight="1" x14ac:dyDescent="0.2">
      <c r="A6" s="34" t="s">
        <v>10</v>
      </c>
      <c r="B6" s="231">
        <f>+B7+B8</f>
        <v>3516515</v>
      </c>
      <c r="C6" s="38">
        <f>+C7+C8</f>
        <v>3529080</v>
      </c>
      <c r="D6" s="38">
        <f>+D7+D8</f>
        <v>4118234</v>
      </c>
      <c r="E6" s="36">
        <f>+E7+E8</f>
        <v>4427453</v>
      </c>
      <c r="F6" s="180"/>
      <c r="G6" s="230"/>
      <c r="H6" s="34" t="s">
        <v>10</v>
      </c>
      <c r="I6" s="38">
        <f>I7+I8</f>
        <v>8064</v>
      </c>
      <c r="J6" s="38">
        <f>J7+J8</f>
        <v>-22302</v>
      </c>
      <c r="K6" s="38">
        <f>K7+K8</f>
        <v>-35870</v>
      </c>
      <c r="L6" s="36">
        <f>L7+L8</f>
        <v>-37002</v>
      </c>
    </row>
    <row r="7" spans="1:13" ht="13.5" customHeight="1" x14ac:dyDescent="0.2">
      <c r="A7" s="41" t="s">
        <v>11</v>
      </c>
      <c r="B7" s="232">
        <v>3481243</v>
      </c>
      <c r="C7" s="234">
        <v>3579901</v>
      </c>
      <c r="D7" s="234">
        <v>4159559</v>
      </c>
      <c r="E7" s="233">
        <v>4398706</v>
      </c>
      <c r="F7" s="180"/>
      <c r="G7" s="230"/>
      <c r="H7" s="41" t="s">
        <v>11</v>
      </c>
      <c r="I7" s="45">
        <f>CASH_feb24!C7-C_RVS_24_26!B7</f>
        <v>9359</v>
      </c>
      <c r="J7" s="45">
        <f>CASH_feb24!D7-C_RVS_24_26!C7</f>
        <v>-21597</v>
      </c>
      <c r="K7" s="46">
        <f>CASH_feb24!E7-C_RVS_24_26!D7</f>
        <v>-34091</v>
      </c>
      <c r="L7" s="331">
        <f>CASH_feb24!F7-C_RVS_24_26!E7</f>
        <v>-36138</v>
      </c>
    </row>
    <row r="8" spans="1:13" ht="13.5" customHeight="1" x14ac:dyDescent="0.2">
      <c r="A8" s="41" t="s">
        <v>12</v>
      </c>
      <c r="B8" s="232">
        <v>35272</v>
      </c>
      <c r="C8" s="234">
        <v>-50821</v>
      </c>
      <c r="D8" s="234">
        <v>-41325</v>
      </c>
      <c r="E8" s="233">
        <v>28747</v>
      </c>
      <c r="F8" s="180"/>
      <c r="G8" s="230"/>
      <c r="H8" s="41" t="s">
        <v>12</v>
      </c>
      <c r="I8" s="45">
        <f>CASH_feb24!C8-C_RVS_24_26!B8</f>
        <v>-1295</v>
      </c>
      <c r="J8" s="45">
        <f>CASH_feb24!D8-C_RVS_24_26!C8</f>
        <v>-705</v>
      </c>
      <c r="K8" s="46">
        <f>CASH_feb24!E8-C_RVS_24_26!D8</f>
        <v>-1779</v>
      </c>
      <c r="L8" s="331">
        <f>CASH_feb24!F8-C_RVS_24_26!E8</f>
        <v>-864</v>
      </c>
    </row>
    <row r="9" spans="1:13" ht="13.5" customHeight="1" x14ac:dyDescent="0.2">
      <c r="A9" s="48" t="s">
        <v>13</v>
      </c>
      <c r="B9" s="237">
        <v>-8112</v>
      </c>
      <c r="C9" s="235">
        <v>-22923</v>
      </c>
      <c r="D9" s="234">
        <v>76801</v>
      </c>
      <c r="E9" s="233">
        <v>-39429</v>
      </c>
      <c r="F9" s="180"/>
      <c r="G9" s="230"/>
      <c r="H9" s="48" t="s">
        <v>13</v>
      </c>
      <c r="I9" s="45">
        <f>CASH_feb24!C9-C_RVS_24_26!B9</f>
        <v>10056</v>
      </c>
      <c r="J9" s="45">
        <f>CASH_feb24!D9-C_RVS_24_26!C9</f>
        <v>-12176</v>
      </c>
      <c r="K9" s="46">
        <f>CASH_feb24!E9-C_RVS_24_26!D9</f>
        <v>-9987</v>
      </c>
      <c r="L9" s="331">
        <f>CASH_feb24!F9-C_RVS_24_26!E9</f>
        <v>12046</v>
      </c>
      <c r="M9" s="33"/>
    </row>
    <row r="10" spans="1:13" ht="13.5" customHeight="1" x14ac:dyDescent="0.2">
      <c r="A10" s="48" t="s">
        <v>14</v>
      </c>
      <c r="B10" s="232">
        <v>2467239</v>
      </c>
      <c r="C10" s="234">
        <v>2486402</v>
      </c>
      <c r="D10" s="234">
        <v>2829003</v>
      </c>
      <c r="E10" s="233">
        <v>3126818</v>
      </c>
      <c r="F10" s="180"/>
      <c r="G10" s="230"/>
      <c r="H10" s="48" t="s">
        <v>14</v>
      </c>
      <c r="I10" s="45">
        <f>CASH_feb24!C10-C_RVS_24_26!B10</f>
        <v>-1394</v>
      </c>
      <c r="J10" s="45">
        <f>CASH_feb24!D10-C_RVS_24_26!C10</f>
        <v>-7088</v>
      </c>
      <c r="K10" s="46">
        <f>CASH_feb24!E10-C_RVS_24_26!D10</f>
        <v>-18118</v>
      </c>
      <c r="L10" s="331">
        <f>CASH_feb24!F10-C_RVS_24_26!E10</f>
        <v>-34334</v>
      </c>
    </row>
    <row r="11" spans="1:13" ht="13.5" customHeight="1" x14ac:dyDescent="0.2">
      <c r="A11" s="48" t="s">
        <v>15</v>
      </c>
      <c r="B11" s="232">
        <v>1057388</v>
      </c>
      <c r="C11" s="234">
        <v>1065601</v>
      </c>
      <c r="D11" s="234">
        <v>1212430</v>
      </c>
      <c r="E11" s="233">
        <v>1340064</v>
      </c>
      <c r="F11" s="180"/>
      <c r="G11" s="230"/>
      <c r="H11" s="48" t="s">
        <v>15</v>
      </c>
      <c r="I11" s="45">
        <f>CASH_feb24!C11-C_RVS_24_26!B11</f>
        <v>-598</v>
      </c>
      <c r="J11" s="45">
        <f>CASH_feb24!D11-C_RVS_24_26!C11</f>
        <v>-3038</v>
      </c>
      <c r="K11" s="46">
        <f>CASH_feb24!E11-C_RVS_24_26!D11</f>
        <v>-7765</v>
      </c>
      <c r="L11" s="331">
        <f>CASH_feb24!F11-C_RVS_24_26!E11</f>
        <v>-14714</v>
      </c>
    </row>
    <row r="12" spans="1:13" ht="13.5" customHeight="1" x14ac:dyDescent="0.2">
      <c r="A12" s="34" t="s">
        <v>17</v>
      </c>
      <c r="B12" s="232">
        <v>4283905</v>
      </c>
      <c r="C12" s="234">
        <v>4813533</v>
      </c>
      <c r="D12" s="234">
        <v>4666203</v>
      </c>
      <c r="E12" s="233">
        <v>4820510</v>
      </c>
      <c r="F12" s="180"/>
      <c r="G12" s="230"/>
      <c r="H12" s="34" t="s">
        <v>17</v>
      </c>
      <c r="I12" s="45">
        <f>CASH_feb24!C12-C_RVS_24_26!B12</f>
        <v>-49921</v>
      </c>
      <c r="J12" s="45">
        <f>CASH_feb24!D12-C_RVS_24_26!C12</f>
        <v>-58354</v>
      </c>
      <c r="K12" s="46">
        <f>CASH_feb24!E12-C_RVS_24_26!D12</f>
        <v>-56426</v>
      </c>
      <c r="L12" s="331">
        <f>CASH_feb24!F12-C_RVS_24_26!E12</f>
        <v>-46138</v>
      </c>
    </row>
    <row r="13" spans="1:13" ht="13.5" customHeight="1" x14ac:dyDescent="0.2">
      <c r="A13" s="48" t="s">
        <v>13</v>
      </c>
      <c r="B13" s="232">
        <v>3958107</v>
      </c>
      <c r="C13" s="234">
        <v>4475610</v>
      </c>
      <c r="D13" s="234">
        <v>4666203</v>
      </c>
      <c r="E13" s="233">
        <v>4820510</v>
      </c>
      <c r="F13" s="180"/>
      <c r="G13" s="230"/>
      <c r="H13" s="48" t="s">
        <v>13</v>
      </c>
      <c r="I13" s="45">
        <f>CASH_feb24!C13-C_RVS_24_26!B13</f>
        <v>-49921</v>
      </c>
      <c r="J13" s="45">
        <f>CASH_feb24!D13-C_RVS_24_26!C13</f>
        <v>-58354</v>
      </c>
      <c r="K13" s="46">
        <f>CASH_feb24!E13-C_RVS_24_26!D13</f>
        <v>-56426</v>
      </c>
      <c r="L13" s="331">
        <f>CASH_feb24!F13-C_RVS_24_26!E13</f>
        <v>-46138</v>
      </c>
    </row>
    <row r="14" spans="1:13" ht="13.5" customHeight="1" x14ac:dyDescent="0.2">
      <c r="A14" s="48" t="s">
        <v>14</v>
      </c>
      <c r="B14" s="232">
        <v>228059</v>
      </c>
      <c r="C14" s="234">
        <v>236546</v>
      </c>
      <c r="D14" s="234">
        <v>0</v>
      </c>
      <c r="E14" s="233">
        <v>0</v>
      </c>
      <c r="F14" s="180"/>
      <c r="G14" s="230"/>
      <c r="H14" s="48" t="s">
        <v>14</v>
      </c>
      <c r="I14" s="45">
        <f>CASH_feb24!C14-C_RVS_24_26!B14</f>
        <v>0</v>
      </c>
      <c r="J14" s="45">
        <f>CASH_feb24!D14-C_RVS_24_26!C14</f>
        <v>0</v>
      </c>
      <c r="K14" s="46">
        <f>CASH_feb24!E14-C_RVS_24_26!D14</f>
        <v>0</v>
      </c>
      <c r="L14" s="331">
        <f>CASH_feb24!F14-C_RVS_24_26!E14</f>
        <v>0</v>
      </c>
    </row>
    <row r="15" spans="1:13" ht="13.5" customHeight="1" x14ac:dyDescent="0.2">
      <c r="A15" s="48" t="s">
        <v>15</v>
      </c>
      <c r="B15" s="232">
        <v>97739</v>
      </c>
      <c r="C15" s="234">
        <v>101377</v>
      </c>
      <c r="D15" s="234">
        <v>0</v>
      </c>
      <c r="E15" s="233">
        <v>0</v>
      </c>
      <c r="F15" s="180"/>
      <c r="G15" s="230"/>
      <c r="H15" s="48" t="s">
        <v>15</v>
      </c>
      <c r="I15" s="45">
        <f>CASH_feb24!C15-C_RVS_24_26!B15</f>
        <v>0</v>
      </c>
      <c r="J15" s="45">
        <f>CASH_feb24!D15-C_RVS_24_26!C15</f>
        <v>0</v>
      </c>
      <c r="K15" s="46">
        <f>CASH_feb24!E15-C_RVS_24_26!D15</f>
        <v>0</v>
      </c>
      <c r="L15" s="331">
        <f>CASH_feb24!F15-C_RVS_24_26!E15</f>
        <v>0</v>
      </c>
    </row>
    <row r="16" spans="1:13" ht="13.5" customHeight="1" x14ac:dyDescent="0.2">
      <c r="A16" s="34" t="s">
        <v>18</v>
      </c>
      <c r="B16" s="232">
        <v>415754</v>
      </c>
      <c r="C16" s="234">
        <v>415070</v>
      </c>
      <c r="D16" s="234">
        <v>417448</v>
      </c>
      <c r="E16" s="233">
        <v>419840</v>
      </c>
      <c r="F16" s="169"/>
      <c r="G16" s="230"/>
      <c r="H16" s="34" t="s">
        <v>18</v>
      </c>
      <c r="I16" s="45">
        <f>CASH_feb24!C16-C_RVS_24_26!B16</f>
        <v>15359.350680000032</v>
      </c>
      <c r="J16" s="45">
        <f>CASH_feb24!D16-C_RVS_24_26!C16</f>
        <v>14931</v>
      </c>
      <c r="K16" s="46">
        <f>CASH_feb24!E16-C_RVS_24_26!D16</f>
        <v>21873</v>
      </c>
      <c r="L16" s="331">
        <f>CASH_feb24!F16-C_RVS_24_26!E16</f>
        <v>25306</v>
      </c>
    </row>
    <row r="17" spans="1:12" ht="13.5" customHeight="1" x14ac:dyDescent="0.2">
      <c r="A17" s="55" t="s">
        <v>19</v>
      </c>
      <c r="B17" s="239">
        <f>B18+B19</f>
        <v>12189096</v>
      </c>
      <c r="C17" s="59">
        <f>C18+C19</f>
        <v>12605568</v>
      </c>
      <c r="D17" s="59">
        <f>D18+D19</f>
        <v>13256691</v>
      </c>
      <c r="E17" s="57">
        <f>E18+E19</f>
        <v>13639343</v>
      </c>
      <c r="F17" s="367"/>
      <c r="G17" s="230"/>
      <c r="H17" s="55" t="s">
        <v>19</v>
      </c>
      <c r="I17" s="59">
        <f>I18+I19</f>
        <v>27710</v>
      </c>
      <c r="J17" s="59">
        <f>J18+J19</f>
        <v>127029</v>
      </c>
      <c r="K17" s="59">
        <f>K18+K19</f>
        <v>7192</v>
      </c>
      <c r="L17" s="57">
        <f>L18+L19</f>
        <v>-98197</v>
      </c>
    </row>
    <row r="18" spans="1:12" ht="13.5" customHeight="1" x14ac:dyDescent="0.2">
      <c r="A18" s="34" t="s">
        <v>20</v>
      </c>
      <c r="B18" s="231">
        <v>9624303</v>
      </c>
      <c r="C18" s="38">
        <v>9827000</v>
      </c>
      <c r="D18" s="38">
        <v>10390571</v>
      </c>
      <c r="E18" s="36">
        <v>10664390</v>
      </c>
      <c r="F18" s="367"/>
      <c r="G18" s="230"/>
      <c r="H18" s="34" t="s">
        <v>20</v>
      </c>
      <c r="I18" s="45">
        <f>CASH_feb24!C18-C_RVS_24_26!B18</f>
        <v>26939</v>
      </c>
      <c r="J18" s="45">
        <f>CASH_feb24!D18-C_RVS_24_26!C18</f>
        <v>133731</v>
      </c>
      <c r="K18" s="46">
        <f>CASH_feb24!E18-C_RVS_24_26!D18</f>
        <v>5781</v>
      </c>
      <c r="L18" s="331">
        <f>CASH_feb24!F18-C_RVS_24_26!E18</f>
        <v>-14055</v>
      </c>
    </row>
    <row r="19" spans="1:12" ht="13.5" customHeight="1" x14ac:dyDescent="0.2">
      <c r="A19" s="34" t="s">
        <v>21</v>
      </c>
      <c r="B19" s="232">
        <f>SUM(B20:B27)</f>
        <v>2564793</v>
      </c>
      <c r="C19" s="234">
        <f>SUM(C20:C27)</f>
        <v>2778568</v>
      </c>
      <c r="D19" s="234">
        <f>SUM(D20:D27)</f>
        <v>2866120</v>
      </c>
      <c r="E19" s="233">
        <f>SUM(E20:E27)</f>
        <v>2974953</v>
      </c>
      <c r="F19" s="367"/>
      <c r="G19" s="230"/>
      <c r="H19" s="34" t="s">
        <v>21</v>
      </c>
      <c r="I19" s="45">
        <f>SUM(I20:I27)</f>
        <v>771</v>
      </c>
      <c r="J19" s="45">
        <f>SUM(J20:J27)</f>
        <v>-6702</v>
      </c>
      <c r="K19" s="38">
        <f>SUM(K20:K27)</f>
        <v>1411</v>
      </c>
      <c r="L19" s="36">
        <f>SUM(L20:L27)</f>
        <v>-84142</v>
      </c>
    </row>
    <row r="20" spans="1:12" ht="13.5" customHeight="1" x14ac:dyDescent="0.2">
      <c r="A20" s="41" t="s">
        <v>22</v>
      </c>
      <c r="B20" s="232">
        <v>1316841</v>
      </c>
      <c r="C20" s="234">
        <v>1344117</v>
      </c>
      <c r="D20" s="234">
        <v>1379672</v>
      </c>
      <c r="E20" s="233">
        <v>1407090</v>
      </c>
      <c r="F20" s="367"/>
      <c r="G20" s="230"/>
      <c r="H20" s="41" t="s">
        <v>22</v>
      </c>
      <c r="I20" s="45">
        <f>CASH_feb24!C20-C_RVS_24_26!B20</f>
        <v>697</v>
      </c>
      <c r="J20" s="45">
        <f>CASH_feb24!D20-C_RVS_24_26!C20</f>
        <v>240</v>
      </c>
      <c r="K20" s="46">
        <f>CASH_feb24!E20-C_RVS_24_26!D20</f>
        <v>259</v>
      </c>
      <c r="L20" s="331">
        <f>CASH_feb24!F20-C_RVS_24_26!E20</f>
        <v>262</v>
      </c>
    </row>
    <row r="21" spans="1:12" ht="13.5" customHeight="1" x14ac:dyDescent="0.2">
      <c r="A21" s="41" t="s">
        <v>23</v>
      </c>
      <c r="B21" s="232">
        <v>232321</v>
      </c>
      <c r="C21" s="234">
        <v>307037</v>
      </c>
      <c r="D21" s="234">
        <v>312558</v>
      </c>
      <c r="E21" s="233">
        <v>311716</v>
      </c>
      <c r="F21" s="367"/>
      <c r="G21" s="230"/>
      <c r="H21" s="41" t="s">
        <v>23</v>
      </c>
      <c r="I21" s="45">
        <f>CASH_feb24!C21-C_RVS_24_26!B21</f>
        <v>722</v>
      </c>
      <c r="J21" s="45">
        <f>CASH_feb24!D21-C_RVS_24_26!C21</f>
        <v>-996</v>
      </c>
      <c r="K21" s="46">
        <f>CASH_feb24!E21-C_RVS_24_26!D21</f>
        <v>-762</v>
      </c>
      <c r="L21" s="331">
        <f>CASH_feb24!F21-C_RVS_24_26!E21</f>
        <v>-61</v>
      </c>
    </row>
    <row r="22" spans="1:12" ht="13.5" customHeight="1" x14ac:dyDescent="0.2">
      <c r="A22" s="41" t="s">
        <v>24</v>
      </c>
      <c r="B22" s="232">
        <v>53211</v>
      </c>
      <c r="C22" s="234">
        <v>54653</v>
      </c>
      <c r="D22" s="234">
        <v>54522</v>
      </c>
      <c r="E22" s="233">
        <v>54220</v>
      </c>
      <c r="F22" s="33"/>
      <c r="G22" s="230"/>
      <c r="H22" s="41" t="s">
        <v>24</v>
      </c>
      <c r="I22" s="45">
        <f>CASH_feb24!C22-C_RVS_24_26!B22</f>
        <v>276</v>
      </c>
      <c r="J22" s="45">
        <f>CASH_feb24!D22-C_RVS_24_26!C22</f>
        <v>-83</v>
      </c>
      <c r="K22" s="46">
        <f>CASH_feb24!E22-C_RVS_24_26!D22</f>
        <v>76</v>
      </c>
      <c r="L22" s="331">
        <f>CASH_feb24!F22-C_RVS_24_26!E22</f>
        <v>76</v>
      </c>
    </row>
    <row r="23" spans="1:12" ht="13.5" customHeight="1" x14ac:dyDescent="0.2">
      <c r="A23" s="41" t="s">
        <v>25</v>
      </c>
      <c r="B23" s="232">
        <v>5314</v>
      </c>
      <c r="C23" s="234">
        <v>5273</v>
      </c>
      <c r="D23" s="234">
        <v>5329</v>
      </c>
      <c r="E23" s="233">
        <v>5290</v>
      </c>
      <c r="F23" s="33"/>
      <c r="G23" s="230"/>
      <c r="H23" s="41" t="s">
        <v>25</v>
      </c>
      <c r="I23" s="45">
        <f>CASH_feb24!C23-C_RVS_24_26!B23</f>
        <v>-108</v>
      </c>
      <c r="J23" s="45">
        <f>CASH_feb24!D23-C_RVS_24_26!C23</f>
        <v>-94</v>
      </c>
      <c r="K23" s="46">
        <f>CASH_feb24!E23-C_RVS_24_26!D23</f>
        <v>-113</v>
      </c>
      <c r="L23" s="331">
        <f>CASH_feb24!F23-C_RVS_24_26!E23</f>
        <v>-114</v>
      </c>
    </row>
    <row r="24" spans="1:12" ht="13.5" customHeight="1" x14ac:dyDescent="0.2">
      <c r="A24" s="41" t="s">
        <v>26</v>
      </c>
      <c r="B24" s="232">
        <v>923169</v>
      </c>
      <c r="C24" s="234">
        <v>1032396</v>
      </c>
      <c r="D24" s="234">
        <v>1078474</v>
      </c>
      <c r="E24" s="233">
        <v>1160753</v>
      </c>
      <c r="F24" s="33"/>
      <c r="G24" s="230"/>
      <c r="H24" s="41" t="s">
        <v>26</v>
      </c>
      <c r="I24" s="45">
        <f>CASH_feb24!C24-C_RVS_24_26!B24</f>
        <v>-1265</v>
      </c>
      <c r="J24" s="45">
        <f>CASH_feb24!D24-C_RVS_24_26!C24</f>
        <v>-6316</v>
      </c>
      <c r="K24" s="46">
        <f>CASH_feb24!E24-C_RVS_24_26!D24</f>
        <v>1422</v>
      </c>
      <c r="L24" s="331">
        <f>CASH_feb24!F24-C_RVS_24_26!E24</f>
        <v>-84834</v>
      </c>
    </row>
    <row r="25" spans="1:12" ht="13.5" customHeight="1" x14ac:dyDescent="0.2">
      <c r="A25" s="41" t="s">
        <v>27</v>
      </c>
      <c r="B25" s="232">
        <v>12698</v>
      </c>
      <c r="C25" s="234">
        <v>12532</v>
      </c>
      <c r="D25" s="234">
        <v>13011</v>
      </c>
      <c r="E25" s="233">
        <v>13111</v>
      </c>
      <c r="F25" s="33"/>
      <c r="G25" s="230"/>
      <c r="H25" s="41" t="s">
        <v>27</v>
      </c>
      <c r="I25" s="45">
        <f>CASH_feb24!C25-C_RVS_24_26!B25</f>
        <v>436</v>
      </c>
      <c r="J25" s="45">
        <f>CASH_feb24!D25-C_RVS_24_26!C25</f>
        <v>887</v>
      </c>
      <c r="K25" s="46">
        <f>CASH_feb24!E25-C_RVS_24_26!D25</f>
        <v>713</v>
      </c>
      <c r="L25" s="331">
        <f>CASH_feb24!F25-C_RVS_24_26!E25</f>
        <v>718</v>
      </c>
    </row>
    <row r="26" spans="1:12" ht="13.5" customHeight="1" x14ac:dyDescent="0.2">
      <c r="A26" s="41" t="s">
        <v>28</v>
      </c>
      <c r="B26" s="232">
        <v>21051</v>
      </c>
      <c r="C26" s="234">
        <v>22407</v>
      </c>
      <c r="D26" s="234">
        <v>22417</v>
      </c>
      <c r="E26" s="233">
        <v>22654</v>
      </c>
      <c r="F26" s="33"/>
      <c r="G26" s="230"/>
      <c r="H26" s="41" t="s">
        <v>28</v>
      </c>
      <c r="I26" s="45">
        <f>CASH_feb24!C26-C_RVS_24_26!B26</f>
        <v>-1</v>
      </c>
      <c r="J26" s="45">
        <f>CASH_feb24!D26-C_RVS_24_26!C26</f>
        <v>-368</v>
      </c>
      <c r="K26" s="46">
        <f>CASH_feb24!E26-C_RVS_24_26!D26</f>
        <v>-203</v>
      </c>
      <c r="L26" s="331">
        <f>CASH_feb24!F26-C_RVS_24_26!E26</f>
        <v>-205</v>
      </c>
    </row>
    <row r="27" spans="1:12" ht="13.5" customHeight="1" x14ac:dyDescent="0.2">
      <c r="A27" s="41" t="s">
        <v>29</v>
      </c>
      <c r="B27" s="232">
        <v>188</v>
      </c>
      <c r="C27" s="234">
        <v>153</v>
      </c>
      <c r="D27" s="234">
        <v>137</v>
      </c>
      <c r="E27" s="233">
        <v>119</v>
      </c>
      <c r="F27" s="33"/>
      <c r="G27" s="230"/>
      <c r="H27" s="41" t="s">
        <v>29</v>
      </c>
      <c r="I27" s="45">
        <f>CASH_feb24!C27-C_RVS_24_26!B27</f>
        <v>14</v>
      </c>
      <c r="J27" s="45">
        <f>CASH_feb24!D27-C_RVS_24_26!C27</f>
        <v>28</v>
      </c>
      <c r="K27" s="46">
        <f>CASH_feb24!E27-C_RVS_24_26!D27</f>
        <v>19</v>
      </c>
      <c r="L27" s="331">
        <f>CASH_feb24!F27-C_RVS_24_26!E27</f>
        <v>16</v>
      </c>
    </row>
    <row r="28" spans="1:12" ht="13.5" customHeight="1" x14ac:dyDescent="0.2">
      <c r="A28" s="55" t="s">
        <v>30</v>
      </c>
      <c r="B28" s="239">
        <f>SUM(B29:B32)</f>
        <v>38260</v>
      </c>
      <c r="C28" s="59">
        <f>SUM(C29:C32)</f>
        <v>41724</v>
      </c>
      <c r="D28" s="59">
        <f>SUM(D29:D32)</f>
        <v>43970</v>
      </c>
      <c r="E28" s="57">
        <f>SUM(E29:E32)</f>
        <v>46930</v>
      </c>
      <c r="F28" s="33"/>
      <c r="G28" s="230"/>
      <c r="H28" s="55" t="s">
        <v>30</v>
      </c>
      <c r="I28" s="59">
        <f>SUM(I29:I32)</f>
        <v>-343.43287999999728</v>
      </c>
      <c r="J28" s="59">
        <f>SUM(J29:J32)</f>
        <v>-2750</v>
      </c>
      <c r="K28" s="59">
        <f>SUM(K29:K32)</f>
        <v>-1941</v>
      </c>
      <c r="L28" s="57">
        <f>SUM(L29:L32)</f>
        <v>-2099</v>
      </c>
    </row>
    <row r="29" spans="1:12" ht="13.5" customHeight="1" x14ac:dyDescent="0.2">
      <c r="A29" s="34" t="s">
        <v>31</v>
      </c>
      <c r="B29" s="232">
        <v>12</v>
      </c>
      <c r="C29" s="234">
        <v>0</v>
      </c>
      <c r="D29" s="234">
        <v>0</v>
      </c>
      <c r="E29" s="233">
        <v>0</v>
      </c>
      <c r="F29" s="33"/>
      <c r="G29" s="230"/>
      <c r="H29" s="34" t="s">
        <v>31</v>
      </c>
      <c r="I29" s="45">
        <f>CASH_feb24!C29-C_RVS_24_26!B29</f>
        <v>0.17310999999999943</v>
      </c>
      <c r="J29" s="45">
        <f>CASH_feb24!D29-C_RVS_24_26!C29</f>
        <v>0</v>
      </c>
      <c r="K29" s="46">
        <f>CASH_feb24!E29-C_RVS_24_26!D29</f>
        <v>0</v>
      </c>
      <c r="L29" s="331">
        <f>CASH_feb24!F29-C_RVS_24_26!E29</f>
        <v>0</v>
      </c>
    </row>
    <row r="30" spans="1:12" ht="13.5" customHeight="1" x14ac:dyDescent="0.2">
      <c r="A30" s="34" t="s">
        <v>32</v>
      </c>
      <c r="B30" s="232">
        <v>0</v>
      </c>
      <c r="C30" s="234">
        <v>0</v>
      </c>
      <c r="D30" s="234">
        <v>0</v>
      </c>
      <c r="E30" s="233">
        <v>0</v>
      </c>
      <c r="F30" s="33"/>
      <c r="G30" s="230"/>
      <c r="H30" s="34" t="s">
        <v>32</v>
      </c>
      <c r="I30" s="45">
        <f>CASH_feb24!C30-C_RVS_24_26!B30</f>
        <v>0.29043000000000002</v>
      </c>
      <c r="J30" s="45">
        <f>CASH_feb24!D30-C_RVS_24_26!C30</f>
        <v>0</v>
      </c>
      <c r="K30" s="46">
        <f>CASH_feb24!E30-C_RVS_24_26!D30</f>
        <v>0</v>
      </c>
      <c r="L30" s="331">
        <f>CASH_feb24!F30-C_RVS_24_26!E30</f>
        <v>0</v>
      </c>
    </row>
    <row r="31" spans="1:12" ht="13.5" customHeight="1" x14ac:dyDescent="0.2">
      <c r="A31" s="34" t="s">
        <v>33</v>
      </c>
      <c r="B31" s="232">
        <v>38248</v>
      </c>
      <c r="C31" s="234">
        <v>41724</v>
      </c>
      <c r="D31" s="234">
        <v>43970</v>
      </c>
      <c r="E31" s="233">
        <v>46930</v>
      </c>
      <c r="F31" s="33"/>
      <c r="G31" s="230"/>
      <c r="H31" s="34" t="s">
        <v>33</v>
      </c>
      <c r="I31" s="45">
        <f>CASH_feb24!C31-C_RVS_24_26!B31</f>
        <v>-343.89641999999731</v>
      </c>
      <c r="J31" s="45">
        <f>CASH_feb24!D31-C_RVS_24_26!C31</f>
        <v>-2750</v>
      </c>
      <c r="K31" s="46">
        <f>CASH_feb24!E31-C_RVS_24_26!D31</f>
        <v>-1941</v>
      </c>
      <c r="L31" s="331">
        <f>CASH_feb24!F31-C_RVS_24_26!E31</f>
        <v>-2099</v>
      </c>
    </row>
    <row r="32" spans="1:12" ht="13.5" customHeight="1" x14ac:dyDescent="0.2">
      <c r="A32" s="34" t="s">
        <v>34</v>
      </c>
      <c r="B32" s="232">
        <v>0</v>
      </c>
      <c r="C32" s="234">
        <v>0</v>
      </c>
      <c r="D32" s="234">
        <v>0</v>
      </c>
      <c r="E32" s="233">
        <v>0</v>
      </c>
      <c r="F32" s="33"/>
      <c r="G32" s="230"/>
      <c r="H32" s="34" t="s">
        <v>34</v>
      </c>
      <c r="I32" s="45">
        <f>CASH_feb24!C32-C_RVS_24_26!B32</f>
        <v>0</v>
      </c>
      <c r="J32" s="45">
        <f>CASH_feb24!D32-C_RVS_24_26!C32</f>
        <v>0</v>
      </c>
      <c r="K32" s="46">
        <f>CASH_feb24!E32-C_RVS_24_26!D32</f>
        <v>0</v>
      </c>
      <c r="L32" s="331">
        <f>CASH_feb24!F32-C_RVS_24_26!E32</f>
        <v>0</v>
      </c>
    </row>
    <row r="33" spans="1:12" ht="13.5" customHeight="1" x14ac:dyDescent="0.2">
      <c r="A33" s="55" t="s">
        <v>35</v>
      </c>
      <c r="B33" s="239">
        <f>SUM(B34:B36)</f>
        <v>790498</v>
      </c>
      <c r="C33" s="59">
        <f>SUM(C34:C36)</f>
        <v>818002</v>
      </c>
      <c r="D33" s="59">
        <f>SUM(D34:D36)</f>
        <v>839071</v>
      </c>
      <c r="E33" s="57">
        <f>SUM(E34:E36)</f>
        <v>866721</v>
      </c>
      <c r="F33" s="33"/>
      <c r="G33" s="230"/>
      <c r="H33" s="55" t="s">
        <v>35</v>
      </c>
      <c r="I33" s="59">
        <f>SUM(I34:I36)</f>
        <v>0</v>
      </c>
      <c r="J33" s="59">
        <f>SUM(J34:J36)</f>
        <v>160136</v>
      </c>
      <c r="K33" s="59">
        <f>SUM(K34:K36)</f>
        <v>162934</v>
      </c>
      <c r="L33" s="57">
        <f>SUM(L34:L36)</f>
        <v>166627</v>
      </c>
    </row>
    <row r="34" spans="1:12" ht="13.5" customHeight="1" x14ac:dyDescent="0.2">
      <c r="A34" s="34" t="s">
        <v>36</v>
      </c>
      <c r="B34" s="240">
        <v>495461</v>
      </c>
      <c r="C34" s="54">
        <v>512041</v>
      </c>
      <c r="D34" s="38">
        <v>521320</v>
      </c>
      <c r="E34" s="36">
        <v>538538</v>
      </c>
      <c r="F34" s="33"/>
      <c r="G34" s="230"/>
      <c r="H34" s="34" t="s">
        <v>36</v>
      </c>
      <c r="I34" s="45">
        <f>CASH_feb24!C34-C_RVS_24_26!B34</f>
        <v>0</v>
      </c>
      <c r="J34" s="45">
        <f>CASH_feb24!D34-C_RVS_24_26!C34</f>
        <v>116777</v>
      </c>
      <c r="K34" s="46">
        <f>CASH_feb24!E34-C_RVS_24_26!D34</f>
        <v>118209</v>
      </c>
      <c r="L34" s="331">
        <f>CASH_feb24!F34-C_RVS_24_26!E34</f>
        <v>120939</v>
      </c>
    </row>
    <row r="35" spans="1:12" ht="13.5" customHeight="1" x14ac:dyDescent="0.2">
      <c r="A35" s="34" t="s">
        <v>37</v>
      </c>
      <c r="B35" s="231">
        <v>295037</v>
      </c>
      <c r="C35" s="38">
        <v>305961</v>
      </c>
      <c r="D35" s="38">
        <v>317751</v>
      </c>
      <c r="E35" s="36">
        <v>328183</v>
      </c>
      <c r="F35" s="33"/>
      <c r="G35" s="230"/>
      <c r="H35" s="34" t="s">
        <v>37</v>
      </c>
      <c r="I35" s="45">
        <f>CASH_feb24!C35-C_RVS_24_26!B35</f>
        <v>0</v>
      </c>
      <c r="J35" s="45">
        <f>CASH_feb24!D35-C_RVS_24_26!C35</f>
        <v>43359</v>
      </c>
      <c r="K35" s="46">
        <f>CASH_feb24!E35-C_RVS_24_26!D35</f>
        <v>44725</v>
      </c>
      <c r="L35" s="331">
        <f>CASH_feb24!F35-C_RVS_24_26!E35</f>
        <v>45688</v>
      </c>
    </row>
    <row r="36" spans="1:12" ht="13.5" customHeight="1" x14ac:dyDescent="0.2">
      <c r="A36" s="34" t="s">
        <v>38</v>
      </c>
      <c r="B36" s="232">
        <v>0</v>
      </c>
      <c r="C36" s="234">
        <v>0</v>
      </c>
      <c r="D36" s="234">
        <v>0</v>
      </c>
      <c r="E36" s="233">
        <v>0</v>
      </c>
      <c r="F36" s="33"/>
      <c r="G36" s="230"/>
      <c r="H36" s="34" t="s">
        <v>38</v>
      </c>
      <c r="I36" s="45">
        <f>CASH_feb24!C36-C_RVS_24_26!B36</f>
        <v>0</v>
      </c>
      <c r="J36" s="45">
        <f>CASH_feb24!D36-C_RVS_24_26!C36</f>
        <v>0</v>
      </c>
      <c r="K36" s="46">
        <f>CASH_feb24!E36-C_RVS_24_26!D36</f>
        <v>0</v>
      </c>
      <c r="L36" s="331">
        <f>CASH_feb24!F36-C_RVS_24_26!E36</f>
        <v>0</v>
      </c>
    </row>
    <row r="37" spans="1:12" ht="13.5" customHeight="1" x14ac:dyDescent="0.2">
      <c r="A37" s="55" t="s">
        <v>40</v>
      </c>
      <c r="B37" s="239">
        <f>+SUM(B38:B45,B48:B51)</f>
        <v>995038</v>
      </c>
      <c r="C37" s="59">
        <f>+SUM(C38:C45,C48:C51)</f>
        <v>1144538</v>
      </c>
      <c r="D37" s="59">
        <f>+SUM(D38:D45,D48:D51)</f>
        <v>990318</v>
      </c>
      <c r="E37" s="57">
        <f>+SUM(E38:E45,E48:E51)</f>
        <v>722012</v>
      </c>
      <c r="F37" s="33"/>
      <c r="G37" s="230"/>
      <c r="H37" s="55" t="s">
        <v>40</v>
      </c>
      <c r="I37" s="59">
        <f>SUM(I38:I39,I40,I41,I44,I45,I48:I51,I42,I43)</f>
        <v>7005.6059799999857</v>
      </c>
      <c r="J37" s="59">
        <f>SUM(J38:J39,J40,J41,J44,J45,J48:J51,J42,J43)</f>
        <v>333</v>
      </c>
      <c r="K37" s="59">
        <f>SUM(K38:K39,K40,K41,K44,K45,K48:K51,K42,K43)</f>
        <v>207</v>
      </c>
      <c r="L37" s="57">
        <f>SUM(L38:L39,L40,L41,L44,L45,L48:L51,L42,L43)</f>
        <v>128</v>
      </c>
    </row>
    <row r="38" spans="1:12" ht="13.5" customHeight="1" x14ac:dyDescent="0.2">
      <c r="A38" s="69" t="s">
        <v>41</v>
      </c>
      <c r="B38" s="240">
        <v>0</v>
      </c>
      <c r="C38" s="54">
        <v>0</v>
      </c>
      <c r="D38" s="54">
        <v>0</v>
      </c>
      <c r="E38" s="242">
        <v>0</v>
      </c>
      <c r="F38" s="33"/>
      <c r="G38" s="230"/>
      <c r="H38" s="34" t="s">
        <v>41</v>
      </c>
      <c r="I38" s="45">
        <f>CASH_feb24!C38-C_RVS_24_26!B38</f>
        <v>0</v>
      </c>
      <c r="J38" s="45">
        <f>CASH_feb24!D38-C_RVS_24_26!C38</f>
        <v>0</v>
      </c>
      <c r="K38" s="46">
        <f>CASH_feb24!E38-C_RVS_24_26!D38</f>
        <v>0</v>
      </c>
      <c r="L38" s="331">
        <f>CASH_feb24!F38-C_RVS_24_26!E38</f>
        <v>0</v>
      </c>
    </row>
    <row r="39" spans="1:12" ht="13.5" customHeight="1" x14ac:dyDescent="0.2">
      <c r="A39" s="34" t="s">
        <v>42</v>
      </c>
      <c r="B39" s="240">
        <v>128961</v>
      </c>
      <c r="C39" s="54">
        <v>138853</v>
      </c>
      <c r="D39" s="54">
        <v>142047</v>
      </c>
      <c r="E39" s="242">
        <v>145705</v>
      </c>
      <c r="F39" s="33"/>
      <c r="G39" s="230"/>
      <c r="H39" s="34" t="s">
        <v>42</v>
      </c>
      <c r="I39" s="45">
        <f>CASH_feb24!C39-C_RVS_24_26!B39</f>
        <v>6614</v>
      </c>
      <c r="J39" s="45">
        <f>CASH_feb24!D39-C_RVS_24_26!C39</f>
        <v>135</v>
      </c>
      <c r="K39" s="46">
        <f>CASH_feb24!E39-C_RVS_24_26!D39</f>
        <v>129</v>
      </c>
      <c r="L39" s="331">
        <f>CASH_feb24!F39-C_RVS_24_26!E39</f>
        <v>78</v>
      </c>
    </row>
    <row r="40" spans="1:12" ht="13.5" customHeight="1" x14ac:dyDescent="0.2">
      <c r="A40" s="69" t="s">
        <v>43</v>
      </c>
      <c r="B40" s="231">
        <v>0</v>
      </c>
      <c r="C40" s="38">
        <v>0</v>
      </c>
      <c r="D40" s="38">
        <v>0</v>
      </c>
      <c r="E40" s="36">
        <v>0</v>
      </c>
      <c r="F40" s="33"/>
      <c r="G40" s="230"/>
      <c r="H40" s="34" t="s">
        <v>43</v>
      </c>
      <c r="I40" s="45">
        <f>CASH_feb24!C40-C_RVS_24_26!B40</f>
        <v>0</v>
      </c>
      <c r="J40" s="45">
        <f>CASH_feb24!D40-C_RVS_24_26!C40</f>
        <v>0</v>
      </c>
      <c r="K40" s="46">
        <f>CASH_feb24!E40-C_RVS_24_26!D40</f>
        <v>0</v>
      </c>
      <c r="L40" s="331">
        <f>CASH_feb24!F40-C_RVS_24_26!E40</f>
        <v>0</v>
      </c>
    </row>
    <row r="41" spans="1:12" ht="13.5" customHeight="1" x14ac:dyDescent="0.2">
      <c r="A41" s="69" t="s">
        <v>44</v>
      </c>
      <c r="B41" s="231">
        <v>99398</v>
      </c>
      <c r="C41" s="38">
        <v>475856</v>
      </c>
      <c r="D41" s="38">
        <v>451428</v>
      </c>
      <c r="E41" s="36">
        <v>398162</v>
      </c>
      <c r="F41" s="33"/>
      <c r="G41" s="230"/>
      <c r="H41" s="34" t="s">
        <v>44</v>
      </c>
      <c r="I41" s="45">
        <f>CASH_feb24!C41-C_RVS_24_26!B41</f>
        <v>-280</v>
      </c>
      <c r="J41" s="45">
        <f>CASH_feb24!D41-C_RVS_24_26!C41</f>
        <v>94</v>
      </c>
      <c r="K41" s="46">
        <f>CASH_feb24!E41-C_RVS_24_26!D41</f>
        <v>98</v>
      </c>
      <c r="L41" s="331">
        <f>CASH_feb24!F41-C_RVS_24_26!E41</f>
        <v>99</v>
      </c>
    </row>
    <row r="42" spans="1:12" ht="13.5" customHeight="1" x14ac:dyDescent="0.2">
      <c r="A42" s="69" t="s">
        <v>45</v>
      </c>
      <c r="B42" s="231">
        <v>521165</v>
      </c>
      <c r="C42" s="38">
        <v>354113</v>
      </c>
      <c r="D42" s="38">
        <v>227600</v>
      </c>
      <c r="E42" s="36"/>
      <c r="F42" s="33"/>
      <c r="G42" s="230"/>
      <c r="H42" s="34" t="s">
        <v>45</v>
      </c>
      <c r="I42" s="45">
        <f>CASH_feb24!C42-C_RVS_24_26!B42</f>
        <v>-1487.8770200000145</v>
      </c>
      <c r="J42" s="45">
        <f>CASH_feb24!D42-C_RVS_24_26!C42</f>
        <v>0</v>
      </c>
      <c r="K42" s="46">
        <f>CASH_feb24!E42-C_RVS_24_26!D42</f>
        <v>0</v>
      </c>
      <c r="L42" s="331">
        <f>CASH_feb24!F42-C_RVS_24_26!E42</f>
        <v>0</v>
      </c>
    </row>
    <row r="43" spans="1:12" ht="13.5" customHeight="1" x14ac:dyDescent="0.2">
      <c r="A43" s="69" t="s">
        <v>46</v>
      </c>
      <c r="B43" s="231">
        <v>36731</v>
      </c>
      <c r="C43" s="38">
        <v>1956</v>
      </c>
      <c r="D43" s="38"/>
      <c r="E43" s="36"/>
      <c r="F43" s="33"/>
      <c r="G43" s="230"/>
      <c r="H43" s="34" t="s">
        <v>46</v>
      </c>
      <c r="I43" s="45">
        <f>CASH_feb24!C43-C_RVS_24_26!B43</f>
        <v>893</v>
      </c>
      <c r="J43" s="45">
        <f>CASH_feb24!D43-C_RVS_24_26!C43</f>
        <v>47</v>
      </c>
      <c r="K43" s="46">
        <f>CASH_feb24!E43-C_RVS_24_26!D43</f>
        <v>0</v>
      </c>
      <c r="L43" s="331">
        <f>CASH_feb24!F43-C_RVS_24_26!E43</f>
        <v>0</v>
      </c>
    </row>
    <row r="44" spans="1:12" ht="13.5" customHeight="1" x14ac:dyDescent="0.2">
      <c r="A44" s="69" t="s">
        <v>47</v>
      </c>
      <c r="B44" s="231">
        <v>43596</v>
      </c>
      <c r="C44" s="38">
        <v>0</v>
      </c>
      <c r="D44" s="38">
        <v>0</v>
      </c>
      <c r="E44" s="36">
        <v>0</v>
      </c>
      <c r="F44" s="33"/>
      <c r="G44" s="230"/>
      <c r="H44" s="34" t="s">
        <v>47</v>
      </c>
      <c r="I44" s="45">
        <f>CASH_feb24!C44-C_RVS_24_26!B44</f>
        <v>994</v>
      </c>
      <c r="J44" s="45">
        <f>CASH_feb24!D44-C_RVS_24_26!C44</f>
        <v>0</v>
      </c>
      <c r="K44" s="46">
        <f>CASH_feb24!E44-C_RVS_24_26!D44</f>
        <v>0</v>
      </c>
      <c r="L44" s="331">
        <f>CASH_feb24!F44-C_RVS_24_26!E44</f>
        <v>0</v>
      </c>
    </row>
    <row r="45" spans="1:12" ht="13.5" customHeight="1" x14ac:dyDescent="0.2">
      <c r="A45" s="69" t="s">
        <v>48</v>
      </c>
      <c r="B45" s="240">
        <v>328</v>
      </c>
      <c r="C45" s="54">
        <v>328</v>
      </c>
      <c r="D45" s="54">
        <v>328</v>
      </c>
      <c r="E45" s="242">
        <v>328</v>
      </c>
      <c r="F45" s="33"/>
      <c r="G45" s="230"/>
      <c r="H45" s="69" t="s">
        <v>48</v>
      </c>
      <c r="I45" s="45">
        <f>CASH_feb24!C45-C_RVS_24_26!B45</f>
        <v>0</v>
      </c>
      <c r="J45" s="45">
        <f>CASH_feb24!D45-C_RVS_24_26!C45</f>
        <v>0</v>
      </c>
      <c r="K45" s="46">
        <f>CASH_feb24!E45-C_RVS_24_26!D45</f>
        <v>0</v>
      </c>
      <c r="L45" s="331">
        <f>CASH_feb24!F45-C_RVS_24_26!E45</f>
        <v>0</v>
      </c>
    </row>
    <row r="46" spans="1:12" ht="13.5" customHeight="1" x14ac:dyDescent="0.2">
      <c r="A46" s="72" t="s">
        <v>13</v>
      </c>
      <c r="B46" s="240">
        <v>82</v>
      </c>
      <c r="C46" s="54">
        <v>82</v>
      </c>
      <c r="D46" s="54">
        <v>82</v>
      </c>
      <c r="E46" s="242">
        <v>82</v>
      </c>
      <c r="F46" s="33"/>
      <c r="G46" s="230"/>
      <c r="H46" s="72" t="s">
        <v>13</v>
      </c>
      <c r="I46" s="45">
        <f>CASH_feb24!C46-C_RVS_24_26!B46</f>
        <v>0</v>
      </c>
      <c r="J46" s="45">
        <f>CASH_feb24!D46-C_RVS_24_26!C46</f>
        <v>0</v>
      </c>
      <c r="K46" s="46">
        <f>CASH_feb24!E46-C_RVS_24_26!D46</f>
        <v>0</v>
      </c>
      <c r="L46" s="331">
        <f>CASH_feb24!F46-C_RVS_24_26!E46</f>
        <v>0</v>
      </c>
    </row>
    <row r="47" spans="1:12" ht="13.5" customHeight="1" x14ac:dyDescent="0.2">
      <c r="A47" s="72" t="s">
        <v>14</v>
      </c>
      <c r="B47" s="240">
        <v>246</v>
      </c>
      <c r="C47" s="54">
        <v>246</v>
      </c>
      <c r="D47" s="54">
        <v>246</v>
      </c>
      <c r="E47" s="242">
        <v>246</v>
      </c>
      <c r="F47" s="33"/>
      <c r="G47" s="230"/>
      <c r="H47" s="72" t="s">
        <v>14</v>
      </c>
      <c r="I47" s="45">
        <f>CASH_feb24!C47-C_RVS_24_26!B47</f>
        <v>0</v>
      </c>
      <c r="J47" s="45">
        <f>CASH_feb24!D47-C_RVS_24_26!C47</f>
        <v>0</v>
      </c>
      <c r="K47" s="46">
        <f>CASH_feb24!E47-C_RVS_24_26!D47</f>
        <v>0</v>
      </c>
      <c r="L47" s="331">
        <f>CASH_feb24!F47-C_RVS_24_26!E47</f>
        <v>0</v>
      </c>
    </row>
    <row r="48" spans="1:12" ht="13.5" customHeight="1" x14ac:dyDescent="0.2">
      <c r="A48" s="69" t="s">
        <v>49</v>
      </c>
      <c r="B48" s="240">
        <v>1638</v>
      </c>
      <c r="C48" s="54">
        <v>1000</v>
      </c>
      <c r="D48" s="54">
        <v>1000</v>
      </c>
      <c r="E48" s="242">
        <v>1000</v>
      </c>
      <c r="F48" s="33"/>
      <c r="G48" s="230"/>
      <c r="H48" s="69" t="s">
        <v>49</v>
      </c>
      <c r="I48" s="45">
        <f>CASH_feb24!C48-C_RVS_24_26!B48</f>
        <v>78.482999999999947</v>
      </c>
      <c r="J48" s="45">
        <f>CASH_feb24!D48-C_RVS_24_26!C48</f>
        <v>0</v>
      </c>
      <c r="K48" s="46">
        <f>CASH_feb24!E48-C_RVS_24_26!D48</f>
        <v>0</v>
      </c>
      <c r="L48" s="331">
        <f>CASH_feb24!F48-C_RVS_24_26!E48</f>
        <v>0</v>
      </c>
    </row>
    <row r="49" spans="1:12" ht="13.5" customHeight="1" x14ac:dyDescent="0.2">
      <c r="A49" s="69" t="s">
        <v>50</v>
      </c>
      <c r="B49" s="240">
        <v>30007</v>
      </c>
      <c r="C49" s="54">
        <v>30870</v>
      </c>
      <c r="D49" s="54">
        <v>16716</v>
      </c>
      <c r="E49" s="242">
        <v>17250</v>
      </c>
      <c r="F49" s="33"/>
      <c r="G49" s="230"/>
      <c r="H49" s="69" t="s">
        <v>50</v>
      </c>
      <c r="I49" s="45">
        <f>CASH_feb24!C49-C_RVS_24_26!B49</f>
        <v>-400</v>
      </c>
      <c r="J49" s="45">
        <f>CASH_feb24!D49-C_RVS_24_26!C49</f>
        <v>-437</v>
      </c>
      <c r="K49" s="46">
        <f>CASH_feb24!E49-C_RVS_24_26!D49</f>
        <v>-488</v>
      </c>
      <c r="L49" s="331">
        <f>CASH_feb24!F49-C_RVS_24_26!E49</f>
        <v>-542</v>
      </c>
    </row>
    <row r="50" spans="1:12" ht="13.5" customHeight="1" x14ac:dyDescent="0.2">
      <c r="A50" s="69" t="s">
        <v>51</v>
      </c>
      <c r="B50" s="52">
        <v>7</v>
      </c>
      <c r="C50" s="54">
        <v>0</v>
      </c>
      <c r="D50" s="54">
        <v>0</v>
      </c>
      <c r="E50" s="242">
        <v>0</v>
      </c>
      <c r="F50" s="33"/>
      <c r="G50" s="230"/>
      <c r="H50" s="69" t="s">
        <v>51</v>
      </c>
      <c r="I50" s="45">
        <f>CASH_feb24!C50-C_RVS_24_26!B50</f>
        <v>0</v>
      </c>
      <c r="J50" s="45">
        <f>CASH_feb24!D50-C_RVS_24_26!C50</f>
        <v>0</v>
      </c>
      <c r="K50" s="46">
        <f>CASH_feb24!E50-C_RVS_24_26!D50</f>
        <v>0</v>
      </c>
      <c r="L50" s="331">
        <f>CASH_feb24!F50-C_RVS_24_26!E50</f>
        <v>0</v>
      </c>
    </row>
    <row r="51" spans="1:12" ht="13.5" customHeight="1" x14ac:dyDescent="0.2">
      <c r="A51" s="34" t="s">
        <v>88</v>
      </c>
      <c r="B51" s="37">
        <v>133207</v>
      </c>
      <c r="C51" s="38">
        <v>141562</v>
      </c>
      <c r="D51" s="38">
        <v>151199</v>
      </c>
      <c r="E51" s="36">
        <v>159567</v>
      </c>
      <c r="F51" s="33"/>
      <c r="G51" s="230"/>
      <c r="H51" s="34" t="s">
        <v>53</v>
      </c>
      <c r="I51" s="45">
        <f>CASH_feb24!C51-C_RVS_24_26!B51</f>
        <v>594</v>
      </c>
      <c r="J51" s="45">
        <f>CASH_feb24!D51-C_RVS_24_26!C51</f>
        <v>494</v>
      </c>
      <c r="K51" s="46">
        <f>CASH_feb24!E51-C_RVS_24_26!D51</f>
        <v>468</v>
      </c>
      <c r="L51" s="331">
        <f>CASH_feb24!F51-C_RVS_24_26!E51</f>
        <v>493</v>
      </c>
    </row>
    <row r="52" spans="1:12" ht="13.5" customHeight="1" x14ac:dyDescent="0.2">
      <c r="A52" s="48" t="s">
        <v>13</v>
      </c>
      <c r="B52" s="37">
        <v>99990</v>
      </c>
      <c r="C52" s="38">
        <v>106971</v>
      </c>
      <c r="D52" s="38">
        <v>114652</v>
      </c>
      <c r="E52" s="36">
        <v>120921</v>
      </c>
      <c r="F52" s="33"/>
      <c r="G52" s="230"/>
      <c r="H52" s="48" t="s">
        <v>13</v>
      </c>
      <c r="I52" s="45">
        <f>CASH_feb24!C52-C_RVS_24_26!B52</f>
        <v>594</v>
      </c>
      <c r="J52" s="45">
        <f>CASH_feb24!D52-C_RVS_24_26!C52</f>
        <v>494</v>
      </c>
      <c r="K52" s="46">
        <f>CASH_feb24!E52-C_RVS_24_26!D52</f>
        <v>468</v>
      </c>
      <c r="L52" s="331">
        <f>CASH_feb24!F52-C_RVS_24_26!E52</f>
        <v>493</v>
      </c>
    </row>
    <row r="53" spans="1:12" ht="14.25" customHeight="1" x14ac:dyDescent="0.2">
      <c r="A53" s="73" t="s">
        <v>14</v>
      </c>
      <c r="B53" s="37">
        <v>0</v>
      </c>
      <c r="C53" s="38">
        <v>0</v>
      </c>
      <c r="D53" s="38">
        <v>0</v>
      </c>
      <c r="E53" s="36">
        <v>0</v>
      </c>
      <c r="F53" s="33"/>
      <c r="G53" s="230"/>
      <c r="H53" s="48" t="s">
        <v>14</v>
      </c>
      <c r="I53" s="45">
        <f>CASH_feb24!C53-C_RVS_24_26!B53</f>
        <v>0</v>
      </c>
      <c r="J53" s="45">
        <f>CASH_feb24!D53-C_RVS_24_26!C53</f>
        <v>0</v>
      </c>
      <c r="K53" s="46">
        <f>CASH_feb24!E53-C_RVS_24_26!D53</f>
        <v>0</v>
      </c>
      <c r="L53" s="331">
        <f>CASH_feb24!F53-C_RVS_24_26!E53</f>
        <v>0</v>
      </c>
    </row>
    <row r="54" spans="1:12" ht="14.25" customHeight="1" x14ac:dyDescent="0.2">
      <c r="A54" s="74" t="s">
        <v>15</v>
      </c>
      <c r="B54" s="37">
        <v>0</v>
      </c>
      <c r="C54" s="38">
        <v>0</v>
      </c>
      <c r="D54" s="38">
        <v>0</v>
      </c>
      <c r="E54" s="36">
        <v>0</v>
      </c>
      <c r="F54" s="33"/>
      <c r="G54" s="230"/>
      <c r="H54" s="74" t="s">
        <v>15</v>
      </c>
      <c r="I54" s="45">
        <f>CASH_feb24!C54-C_RVS_24_26!B54</f>
        <v>0</v>
      </c>
      <c r="J54" s="45">
        <f>CASH_feb24!D54-C_RVS_24_26!C54</f>
        <v>0</v>
      </c>
      <c r="K54" s="46">
        <f>CASH_feb24!E54-C_RVS_24_26!D54</f>
        <v>0</v>
      </c>
      <c r="L54" s="331">
        <f>CASH_feb24!F54-C_RVS_24_26!E54</f>
        <v>0</v>
      </c>
    </row>
    <row r="55" spans="1:12" ht="14.25" customHeight="1" x14ac:dyDescent="0.2">
      <c r="A55" s="48" t="s">
        <v>54</v>
      </c>
      <c r="B55" s="37">
        <v>33217</v>
      </c>
      <c r="C55" s="38">
        <v>34591</v>
      </c>
      <c r="D55" s="38">
        <v>36547</v>
      </c>
      <c r="E55" s="36">
        <v>38646</v>
      </c>
      <c r="F55" s="33"/>
      <c r="G55" s="230"/>
      <c r="H55" s="48" t="s">
        <v>54</v>
      </c>
      <c r="I55" s="45">
        <f>CASH_feb24!C55-C_RVS_24_26!B55</f>
        <v>0</v>
      </c>
      <c r="J55" s="45">
        <f>CASH_feb24!D55-C_RVS_24_26!C55</f>
        <v>0</v>
      </c>
      <c r="K55" s="46">
        <f>CASH_feb24!E55-C_RVS_24_26!D55</f>
        <v>0</v>
      </c>
      <c r="L55" s="331">
        <f>CASH_feb24!F55-C_RVS_24_26!E55</f>
        <v>0</v>
      </c>
    </row>
    <row r="56" spans="1:12" ht="14.25" customHeight="1" x14ac:dyDescent="0.2">
      <c r="A56" s="75" t="s">
        <v>55</v>
      </c>
      <c r="B56" s="37">
        <v>0</v>
      </c>
      <c r="C56" s="38">
        <v>0</v>
      </c>
      <c r="D56" s="38">
        <v>0</v>
      </c>
      <c r="E56" s="36">
        <v>0</v>
      </c>
      <c r="F56" s="33"/>
      <c r="G56" s="230"/>
      <c r="H56" s="332" t="s">
        <v>55</v>
      </c>
      <c r="I56" s="45">
        <f>CASH_feb24!C56-C_RVS_24_26!B56</f>
        <v>0</v>
      </c>
      <c r="J56" s="45">
        <f>CASH_feb24!D56-C_RVS_24_26!C56</f>
        <v>0</v>
      </c>
      <c r="K56" s="46">
        <f>CASH_feb24!E56-C_RVS_24_26!D56</f>
        <v>0</v>
      </c>
      <c r="L56" s="331">
        <f>CASH_feb24!F56-C_RVS_24_26!E56</f>
        <v>0</v>
      </c>
    </row>
    <row r="57" spans="1:12" ht="14.25" customHeight="1" x14ac:dyDescent="0.2">
      <c r="A57" s="75" t="s">
        <v>56</v>
      </c>
      <c r="B57" s="37">
        <v>754</v>
      </c>
      <c r="C57" s="38">
        <v>0</v>
      </c>
      <c r="D57" s="38">
        <v>0</v>
      </c>
      <c r="E57" s="36">
        <v>0</v>
      </c>
      <c r="F57" s="33"/>
      <c r="G57" s="230"/>
      <c r="H57" s="332" t="s">
        <v>56</v>
      </c>
      <c r="I57" s="45">
        <f>CASH_feb24!C57-C_RVS_24_26!B57</f>
        <v>144</v>
      </c>
      <c r="J57" s="45">
        <f>CASH_feb24!D57-C_RVS_24_26!C57</f>
        <v>8</v>
      </c>
      <c r="K57" s="46">
        <f>CASH_feb24!E57-C_RVS_24_26!D57</f>
        <v>0</v>
      </c>
      <c r="L57" s="331">
        <f>CASH_feb24!F57-C_RVS_24_26!E57</f>
        <v>0</v>
      </c>
    </row>
    <row r="58" spans="1:12" ht="14.25" customHeight="1" x14ac:dyDescent="0.2">
      <c r="A58" s="75" t="s">
        <v>57</v>
      </c>
      <c r="B58" s="37">
        <v>99236</v>
      </c>
      <c r="C58" s="38">
        <v>106971</v>
      </c>
      <c r="D58" s="38">
        <v>114652</v>
      </c>
      <c r="E58" s="36">
        <v>120921</v>
      </c>
      <c r="F58" s="33"/>
      <c r="G58" s="230"/>
      <c r="H58" s="332" t="s">
        <v>57</v>
      </c>
      <c r="I58" s="45">
        <f>CASH_feb24!C58-C_RVS_24_26!B58</f>
        <v>450</v>
      </c>
      <c r="J58" s="45">
        <f>CASH_feb24!D58-C_RVS_24_26!C58</f>
        <v>486</v>
      </c>
      <c r="K58" s="46">
        <f>CASH_feb24!E58-C_RVS_24_26!D58</f>
        <v>468</v>
      </c>
      <c r="L58" s="331">
        <f>CASH_feb24!F58-C_RVS_24_26!E58</f>
        <v>493</v>
      </c>
    </row>
    <row r="59" spans="1:12" ht="14.25" customHeight="1" thickBot="1" x14ac:dyDescent="0.25">
      <c r="A59" s="76" t="s">
        <v>58</v>
      </c>
      <c r="B59" s="79">
        <v>33217</v>
      </c>
      <c r="C59" s="80">
        <v>34591</v>
      </c>
      <c r="D59" s="80">
        <v>36547</v>
      </c>
      <c r="E59" s="78">
        <v>38646</v>
      </c>
      <c r="F59" s="33"/>
      <c r="G59" s="230"/>
      <c r="H59" s="333" t="s">
        <v>58</v>
      </c>
      <c r="I59" s="45">
        <f>CASH_feb24!C59-C_RVS_24_26!B59</f>
        <v>0</v>
      </c>
      <c r="J59" s="45">
        <f>CASH_feb24!D59-C_RVS_24_26!C59</f>
        <v>0</v>
      </c>
      <c r="K59" s="46">
        <f>CASH_feb24!E59-C_RVS_24_26!D59</f>
        <v>0</v>
      </c>
      <c r="L59" s="331">
        <f>CASH_feb24!F59-C_RVS_24_26!E59</f>
        <v>0</v>
      </c>
    </row>
    <row r="60" spans="1:12" ht="13.5" customHeight="1" x14ac:dyDescent="0.2">
      <c r="A60" s="25" t="s">
        <v>59</v>
      </c>
      <c r="B60" s="229">
        <f>B61+B66</f>
        <v>15253756</v>
      </c>
      <c r="C60" s="86">
        <f>C61+C66</f>
        <v>17198654</v>
      </c>
      <c r="D60" s="86">
        <f>D61+D66</f>
        <v>18164605</v>
      </c>
      <c r="E60" s="84">
        <f>E61+E66</f>
        <v>18951321</v>
      </c>
      <c r="F60" s="33"/>
      <c r="G60" s="230"/>
      <c r="H60" s="25" t="s">
        <v>59</v>
      </c>
      <c r="I60" s="91">
        <f>I61+I66</f>
        <v>48642</v>
      </c>
      <c r="J60" s="91">
        <f>J61+J66</f>
        <v>-56928</v>
      </c>
      <c r="K60" s="91">
        <f>K61+K66</f>
        <v>-24209</v>
      </c>
      <c r="L60" s="353">
        <f>L61+L66</f>
        <v>-19252</v>
      </c>
    </row>
    <row r="61" spans="1:12" ht="13.5" customHeight="1" x14ac:dyDescent="0.2">
      <c r="A61" s="94" t="s">
        <v>60</v>
      </c>
      <c r="B61" s="239">
        <f>B62+B65</f>
        <v>10115786</v>
      </c>
      <c r="C61" s="59">
        <f>C62+C65</f>
        <v>11255179</v>
      </c>
      <c r="D61" s="59">
        <f>D62+D65</f>
        <v>11874017</v>
      </c>
      <c r="E61" s="57">
        <f>E62+E65</f>
        <v>12370143</v>
      </c>
      <c r="F61" s="33"/>
      <c r="G61" s="230"/>
      <c r="H61" s="94" t="s">
        <v>60</v>
      </c>
      <c r="I61" s="59">
        <f>I62+I65</f>
        <v>23411</v>
      </c>
      <c r="J61" s="59">
        <f>J62+J65</f>
        <v>-38514</v>
      </c>
      <c r="K61" s="59">
        <f>K62+K65</f>
        <v>-4385</v>
      </c>
      <c r="L61" s="57">
        <f>L62+L65</f>
        <v>2354</v>
      </c>
    </row>
    <row r="62" spans="1:12" s="3" customFormat="1" ht="13.5" customHeight="1" x14ac:dyDescent="0.25">
      <c r="A62" s="41" t="s">
        <v>61</v>
      </c>
      <c r="B62" s="231">
        <f>B63+B64</f>
        <v>10115786</v>
      </c>
      <c r="C62" s="38">
        <f>C63+C64</f>
        <v>11255179</v>
      </c>
      <c r="D62" s="38">
        <f>D63+D64</f>
        <v>11874017</v>
      </c>
      <c r="E62" s="36">
        <f>E63+E64</f>
        <v>12370143</v>
      </c>
      <c r="F62" s="33"/>
      <c r="G62" s="230"/>
      <c r="H62" s="41" t="s">
        <v>61</v>
      </c>
      <c r="I62" s="38">
        <f>I63+I64</f>
        <v>23411</v>
      </c>
      <c r="J62" s="38">
        <f>J63+J64</f>
        <v>-38514</v>
      </c>
      <c r="K62" s="38">
        <f>K63+K64</f>
        <v>-4385</v>
      </c>
      <c r="L62" s="36">
        <f>L63+L64</f>
        <v>2354</v>
      </c>
    </row>
    <row r="63" spans="1:12" s="3" customFormat="1" ht="13.5" customHeight="1" x14ac:dyDescent="0.25">
      <c r="A63" s="41" t="s">
        <v>62</v>
      </c>
      <c r="B63" s="231">
        <v>9868427</v>
      </c>
      <c r="C63" s="38">
        <v>11036177</v>
      </c>
      <c r="D63" s="38">
        <v>11654511</v>
      </c>
      <c r="E63" s="36">
        <v>12151598</v>
      </c>
      <c r="F63" s="33"/>
      <c r="G63" s="230"/>
      <c r="H63" s="41" t="s">
        <v>62</v>
      </c>
      <c r="I63" s="38">
        <f>CASH_feb24!C63-C_RVS_24_26!B63</f>
        <v>22488</v>
      </c>
      <c r="J63" s="38">
        <f>CASH_feb24!D63-C_RVS_24_26!C63</f>
        <v>-38767</v>
      </c>
      <c r="K63" s="38">
        <f>CASH_feb24!E63-C_RVS_24_26!D63</f>
        <v>-4639</v>
      </c>
      <c r="L63" s="36">
        <f>CASH_feb24!F63-C_RVS_24_26!E63</f>
        <v>2102</v>
      </c>
    </row>
    <row r="64" spans="1:12" s="3" customFormat="1" ht="13.5" customHeight="1" x14ac:dyDescent="0.25">
      <c r="A64" s="41" t="s">
        <v>63</v>
      </c>
      <c r="B64" s="231">
        <v>247359</v>
      </c>
      <c r="C64" s="38">
        <v>219002</v>
      </c>
      <c r="D64" s="38">
        <v>219506</v>
      </c>
      <c r="E64" s="36">
        <v>218545</v>
      </c>
      <c r="F64" s="33"/>
      <c r="G64" s="230"/>
      <c r="H64" s="41" t="s">
        <v>63</v>
      </c>
      <c r="I64" s="38">
        <f>CASH_feb24!C64-C_RVS_24_26!B64</f>
        <v>923</v>
      </c>
      <c r="J64" s="38">
        <f>CASH_feb24!D64-C_RVS_24_26!C64</f>
        <v>253</v>
      </c>
      <c r="K64" s="38">
        <f>CASH_feb24!E64-C_RVS_24_26!D64</f>
        <v>254</v>
      </c>
      <c r="L64" s="36">
        <f>CASH_feb24!F64-C_RVS_24_26!E64</f>
        <v>252</v>
      </c>
    </row>
    <row r="65" spans="1:17" s="3" customFormat="1" ht="13.5" customHeight="1" x14ac:dyDescent="0.25">
      <c r="A65" s="41" t="s">
        <v>89</v>
      </c>
      <c r="B65" s="231">
        <v>0</v>
      </c>
      <c r="C65" s="38">
        <v>0</v>
      </c>
      <c r="D65" s="38">
        <v>0</v>
      </c>
      <c r="E65" s="36">
        <v>0</v>
      </c>
      <c r="F65" s="33"/>
      <c r="G65" s="230"/>
      <c r="H65" s="41" t="s">
        <v>89</v>
      </c>
      <c r="I65" s="38">
        <f>CASH_feb24!C65-C_RVS_24_26!B65</f>
        <v>0</v>
      </c>
      <c r="J65" s="38">
        <f>CASH_feb24!D65-C_RVS_24_26!C65</f>
        <v>0</v>
      </c>
      <c r="K65" s="38">
        <f>CASH_feb24!E65-C_RVS_24_26!D65</f>
        <v>0</v>
      </c>
      <c r="L65" s="36">
        <f>CASH_feb24!F65-C_RVS_24_26!E65</f>
        <v>0</v>
      </c>
    </row>
    <row r="66" spans="1:17" s="3" customFormat="1" ht="13.5" customHeight="1" x14ac:dyDescent="0.25">
      <c r="A66" s="94" t="s">
        <v>64</v>
      </c>
      <c r="B66" s="239">
        <f>B67</f>
        <v>5137970</v>
      </c>
      <c r="C66" s="59">
        <f>C67</f>
        <v>5943475</v>
      </c>
      <c r="D66" s="59">
        <f>D67</f>
        <v>6290588</v>
      </c>
      <c r="E66" s="57">
        <f>E67</f>
        <v>6581178</v>
      </c>
      <c r="F66" s="33"/>
      <c r="G66" s="230"/>
      <c r="H66" s="94" t="s">
        <v>64</v>
      </c>
      <c r="I66" s="59">
        <f>I67</f>
        <v>25231</v>
      </c>
      <c r="J66" s="59">
        <f>J67</f>
        <v>-18414</v>
      </c>
      <c r="K66" s="59">
        <f>K67</f>
        <v>-19824</v>
      </c>
      <c r="L66" s="57">
        <f>L67</f>
        <v>-21606</v>
      </c>
    </row>
    <row r="67" spans="1:17" s="3" customFormat="1" ht="13.5" customHeight="1" x14ac:dyDescent="0.25">
      <c r="A67" s="41" t="s">
        <v>61</v>
      </c>
      <c r="B67" s="231">
        <v>5137970</v>
      </c>
      <c r="C67" s="38">
        <v>5943475</v>
      </c>
      <c r="D67" s="38">
        <v>6290588</v>
      </c>
      <c r="E67" s="36">
        <v>6581178</v>
      </c>
      <c r="F67" s="33"/>
      <c r="G67" s="230"/>
      <c r="H67" s="41" t="s">
        <v>61</v>
      </c>
      <c r="I67" s="38">
        <f>CASH_feb24!C67-C_RVS_24_26!B67</f>
        <v>25231</v>
      </c>
      <c r="J67" s="38">
        <f>CASH_feb24!D67-C_RVS_24_26!C67</f>
        <v>-18414</v>
      </c>
      <c r="K67" s="38">
        <f>CASH_feb24!E67-C_RVS_24_26!D67</f>
        <v>-19824</v>
      </c>
      <c r="L67" s="36">
        <f>CASH_feb24!F67-C_RVS_24_26!E67</f>
        <v>-21606</v>
      </c>
    </row>
    <row r="68" spans="1:17" s="3" customFormat="1" ht="14.25" customHeight="1" thickBot="1" x14ac:dyDescent="0.3">
      <c r="A68" s="98" t="s">
        <v>65</v>
      </c>
      <c r="B68" s="240">
        <v>36558</v>
      </c>
      <c r="C68" s="54">
        <v>35343</v>
      </c>
      <c r="D68" s="54">
        <v>32841</v>
      </c>
      <c r="E68" s="242">
        <v>32651</v>
      </c>
      <c r="F68" s="33"/>
      <c r="G68" s="230"/>
      <c r="H68" s="98" t="s">
        <v>65</v>
      </c>
      <c r="I68" s="54">
        <f>CASH_feb24!C68-C_RVS_24_26!B68</f>
        <v>10616</v>
      </c>
      <c r="J68" s="54">
        <f>CASH_feb24!D68-C_RVS_24_26!C68</f>
        <v>10673</v>
      </c>
      <c r="K68" s="54">
        <f>CASH_feb24!E68-C_RVS_24_26!D68</f>
        <v>13128</v>
      </c>
      <c r="L68" s="242">
        <f>CASH_feb24!F68-C_RVS_24_26!E68</f>
        <v>12795</v>
      </c>
    </row>
    <row r="69" spans="1:17" s="3" customFormat="1" ht="14.25" customHeight="1" thickBot="1" x14ac:dyDescent="0.3">
      <c r="A69" s="100" t="s">
        <v>66</v>
      </c>
      <c r="B69" s="243">
        <f>B37+B33+B28+B17+B5</f>
        <v>22229066</v>
      </c>
      <c r="C69" s="104">
        <f>C37+C33+C28+C17+C5</f>
        <v>23367515</v>
      </c>
      <c r="D69" s="104">
        <f>D37+D33+D28+D17+D5</f>
        <v>24331935</v>
      </c>
      <c r="E69" s="102">
        <f>E37+E33+E28+E17+E5</f>
        <v>24942809</v>
      </c>
      <c r="F69" s="33"/>
      <c r="G69" s="230"/>
      <c r="H69" s="100" t="s">
        <v>66</v>
      </c>
      <c r="I69" s="104">
        <f>+I37+I33+I28+I17+I5</f>
        <v>7874.5237800000177</v>
      </c>
      <c r="J69" s="104">
        <f>+J37+J33+J28+J17+J5</f>
        <v>219023</v>
      </c>
      <c r="K69" s="104">
        <f>+K37+K33+K28+K17+K5</f>
        <v>97969</v>
      </c>
      <c r="L69" s="102">
        <f>+L37+L33+L28+L17+L5</f>
        <v>8625</v>
      </c>
      <c r="M69" s="180"/>
      <c r="N69" s="180"/>
      <c r="O69" s="180"/>
      <c r="P69" s="180"/>
      <c r="Q69" s="180"/>
    </row>
    <row r="70" spans="1:17" s="3" customFormat="1" ht="13.5" customHeight="1" x14ac:dyDescent="0.25">
      <c r="A70" s="107" t="s">
        <v>67</v>
      </c>
      <c r="B70" s="244">
        <f>B9+B13+B16+B18+B19+B28+B46+B50+B52+B38+B39+B42+B43</f>
        <v>17380041</v>
      </c>
      <c r="C70" s="111">
        <f>C9+C13+C16+C18+C19+C28+C46+C50+C52+C38+C39+C42+C43+C41</f>
        <v>18592880</v>
      </c>
      <c r="D70" s="111">
        <f>D9+D13+D16+D18+D19+D28+D46+D50+D52+D38+D39+D42+D43+D41</f>
        <v>19396922</v>
      </c>
      <c r="E70" s="109">
        <f>E9+E13+E16+E18+E19+E28+E46+E50+E52+E38+E39+E42+E43+E41</f>
        <v>19552064</v>
      </c>
      <c r="F70" s="33"/>
      <c r="G70" s="230"/>
      <c r="H70" s="107" t="s">
        <v>67</v>
      </c>
      <c r="I70" s="111">
        <f>CASH_feb24!C70-C_RVS_24_26!B70</f>
        <v>9474.0407800003886</v>
      </c>
      <c r="J70" s="111">
        <f>CASH_feb24!D70-C_RVS_24_26!C70</f>
        <v>69450</v>
      </c>
      <c r="K70" s="111">
        <f>CASH_feb24!E70-C_RVS_24_26!D70</f>
        <v>-38594</v>
      </c>
      <c r="L70" s="109">
        <f>CASH_feb24!F70-C_RVS_24_26!E70</f>
        <v>-108412</v>
      </c>
      <c r="M70" s="180"/>
      <c r="N70" s="180"/>
      <c r="O70" s="180"/>
      <c r="P70" s="180"/>
      <c r="Q70" s="180"/>
    </row>
    <row r="71" spans="1:17" s="3" customFormat="1" ht="13.5" customHeight="1" x14ac:dyDescent="0.25">
      <c r="A71" s="107" t="s">
        <v>68</v>
      </c>
      <c r="B71" s="244">
        <f>+B55</f>
        <v>33217</v>
      </c>
      <c r="C71" s="111">
        <f>+C55</f>
        <v>34591</v>
      </c>
      <c r="D71" s="111">
        <f>+D55</f>
        <v>36547</v>
      </c>
      <c r="E71" s="109">
        <f>+E55</f>
        <v>38646</v>
      </c>
      <c r="F71" s="33"/>
      <c r="G71" s="230"/>
      <c r="H71" s="107" t="s">
        <v>68</v>
      </c>
      <c r="I71" s="111">
        <f>CASH_feb24!C71-C_RVS_24_26!B71</f>
        <v>0</v>
      </c>
      <c r="J71" s="111">
        <f>CASH_feb24!D71-C_RVS_24_26!C71</f>
        <v>0</v>
      </c>
      <c r="K71" s="111">
        <f>CASH_feb24!E71-C_RVS_24_26!D71</f>
        <v>0</v>
      </c>
      <c r="L71" s="109">
        <f>CASH_feb24!F71-C_RVS_24_26!E71</f>
        <v>0</v>
      </c>
      <c r="M71" s="180"/>
      <c r="N71" s="180"/>
      <c r="O71" s="180"/>
      <c r="P71" s="180"/>
      <c r="Q71" s="180"/>
    </row>
    <row r="72" spans="1:17" s="3" customFormat="1" ht="13.5" customHeight="1" x14ac:dyDescent="0.25">
      <c r="A72" s="34" t="s">
        <v>69</v>
      </c>
      <c r="B72" s="231">
        <f>B41+B40-B71+B55</f>
        <v>99398</v>
      </c>
      <c r="C72" s="38">
        <v>0</v>
      </c>
      <c r="D72" s="38">
        <v>0</v>
      </c>
      <c r="E72" s="36">
        <v>0</v>
      </c>
      <c r="F72" s="33"/>
      <c r="G72" s="230"/>
      <c r="H72" s="34" t="s">
        <v>69</v>
      </c>
      <c r="I72" s="111">
        <f>CASH_feb24!C72-C_RVS_24_26!B72</f>
        <v>-280</v>
      </c>
      <c r="J72" s="111">
        <f>CASH_feb24!D72-C_RVS_24_26!C72</f>
        <v>0</v>
      </c>
      <c r="K72" s="111">
        <f>CASH_feb24!E72-C_RVS_24_26!D72</f>
        <v>0</v>
      </c>
      <c r="L72" s="109">
        <f>CASH_feb24!F72-C_RVS_24_26!E72</f>
        <v>0</v>
      </c>
      <c r="M72" s="180"/>
      <c r="N72" s="180"/>
      <c r="O72" s="180"/>
      <c r="P72" s="180"/>
      <c r="Q72" s="180"/>
    </row>
    <row r="73" spans="1:17" s="3" customFormat="1" ht="13.5" customHeight="1" x14ac:dyDescent="0.25">
      <c r="A73" s="34" t="s">
        <v>70</v>
      </c>
      <c r="B73" s="231">
        <f>B10+B34+B35+B47+B53+B14</f>
        <v>3486042</v>
      </c>
      <c r="C73" s="38">
        <f>C10+C34+C35+C47+C53+C14</f>
        <v>3541196</v>
      </c>
      <c r="D73" s="38">
        <f>D10+D34+D35+D47+D53+D14</f>
        <v>3668320</v>
      </c>
      <c r="E73" s="36">
        <f>E10+E34+E35+E47+E53+E14</f>
        <v>3993785</v>
      </c>
      <c r="F73" s="33"/>
      <c r="G73" s="230"/>
      <c r="H73" s="34" t="s">
        <v>70</v>
      </c>
      <c r="I73" s="111">
        <f>CASH_feb24!C73-C_RVS_24_26!B73</f>
        <v>-1394</v>
      </c>
      <c r="J73" s="111">
        <f>CASH_feb24!D73-C_RVS_24_26!C73</f>
        <v>153048</v>
      </c>
      <c r="K73" s="111">
        <f>CASH_feb24!E73-C_RVS_24_26!D73</f>
        <v>144816</v>
      </c>
      <c r="L73" s="109">
        <f>CASH_feb24!F73-C_RVS_24_26!E73</f>
        <v>132293</v>
      </c>
      <c r="M73" s="180"/>
      <c r="N73" s="180"/>
      <c r="O73" s="180"/>
      <c r="P73" s="180"/>
      <c r="Q73" s="180"/>
    </row>
    <row r="74" spans="1:17" s="3" customFormat="1" ht="13.5" customHeight="1" x14ac:dyDescent="0.25">
      <c r="A74" s="34" t="s">
        <v>71</v>
      </c>
      <c r="B74" s="231">
        <f>B11+B36+B54+B15</f>
        <v>1155127</v>
      </c>
      <c r="C74" s="38">
        <f>C11+C36+C54+C15</f>
        <v>1166978</v>
      </c>
      <c r="D74" s="38">
        <f>D11+D36+D54+D15</f>
        <v>1212430</v>
      </c>
      <c r="E74" s="36">
        <f>E11+E36+E54+E15</f>
        <v>1340064</v>
      </c>
      <c r="F74" s="33"/>
      <c r="G74" s="230"/>
      <c r="H74" s="34" t="s">
        <v>71</v>
      </c>
      <c r="I74" s="111">
        <f>CASH_feb24!C74-C_RVS_24_26!B74</f>
        <v>-598</v>
      </c>
      <c r="J74" s="111">
        <f>CASH_feb24!D74-C_RVS_24_26!C74</f>
        <v>-3038</v>
      </c>
      <c r="K74" s="111">
        <f>CASH_feb24!E74-C_RVS_24_26!D74</f>
        <v>-7765</v>
      </c>
      <c r="L74" s="109">
        <f>CASH_feb24!F74-C_RVS_24_26!E74</f>
        <v>-14714</v>
      </c>
      <c r="M74" s="180"/>
      <c r="N74" s="180"/>
      <c r="O74" s="180"/>
      <c r="P74" s="180"/>
      <c r="Q74" s="180"/>
    </row>
    <row r="75" spans="1:17" ht="13.5" customHeight="1" x14ac:dyDescent="0.2">
      <c r="A75" s="34" t="s">
        <v>72</v>
      </c>
      <c r="B75" s="231">
        <f>B44</f>
        <v>43596</v>
      </c>
      <c r="C75" s="38">
        <f>C44</f>
        <v>0</v>
      </c>
      <c r="D75" s="38">
        <f>D44</f>
        <v>0</v>
      </c>
      <c r="E75" s="36">
        <f>E44</f>
        <v>0</v>
      </c>
      <c r="F75" s="33"/>
      <c r="G75" s="230"/>
      <c r="H75" s="34" t="s">
        <v>72</v>
      </c>
      <c r="I75" s="111">
        <f>CASH_feb24!C75-C_RVS_24_26!B75</f>
        <v>994</v>
      </c>
      <c r="J75" s="111">
        <f>CASH_feb24!D75-C_RVS_24_26!C75</f>
        <v>0</v>
      </c>
      <c r="K75" s="111">
        <f>CASH_feb24!E75-C_RVS_24_26!D75</f>
        <v>0</v>
      </c>
      <c r="L75" s="109">
        <f>CASH_feb24!F75-C_RVS_24_26!E75</f>
        <v>0</v>
      </c>
      <c r="M75" s="180"/>
      <c r="N75" s="180"/>
      <c r="O75" s="180"/>
      <c r="P75" s="180"/>
      <c r="Q75" s="180"/>
    </row>
    <row r="76" spans="1:17" ht="13.5" customHeight="1" x14ac:dyDescent="0.2">
      <c r="A76" s="34" t="s">
        <v>73</v>
      </c>
      <c r="B76" s="231">
        <f>B48+B49</f>
        <v>31645</v>
      </c>
      <c r="C76" s="38">
        <f>C48+C49</f>
        <v>31870</v>
      </c>
      <c r="D76" s="38">
        <f>D48+D49</f>
        <v>17716</v>
      </c>
      <c r="E76" s="36">
        <f>E48+E49</f>
        <v>18250</v>
      </c>
      <c r="F76" s="33"/>
      <c r="G76" s="230"/>
      <c r="H76" s="34" t="s">
        <v>73</v>
      </c>
      <c r="I76" s="111">
        <f>CASH_feb24!C76-C_RVS_24_26!B76</f>
        <v>-321.51699999999983</v>
      </c>
      <c r="J76" s="111">
        <f>CASH_feb24!D76-C_RVS_24_26!C76</f>
        <v>-437</v>
      </c>
      <c r="K76" s="111">
        <f>CASH_feb24!E76-C_RVS_24_26!D76</f>
        <v>-488</v>
      </c>
      <c r="L76" s="109">
        <f>CASH_feb24!F76-C_RVS_24_26!E76</f>
        <v>-542</v>
      </c>
      <c r="M76" s="180"/>
      <c r="N76" s="180"/>
      <c r="O76" s="180"/>
      <c r="P76" s="180"/>
      <c r="Q76" s="180"/>
    </row>
    <row r="77" spans="1:17" ht="14.25" customHeight="1" thickBot="1" x14ac:dyDescent="0.25">
      <c r="A77" s="114" t="s">
        <v>74</v>
      </c>
      <c r="B77" s="246">
        <f>B60</f>
        <v>15253756</v>
      </c>
      <c r="C77" s="117">
        <f>C60</f>
        <v>17198654</v>
      </c>
      <c r="D77" s="117">
        <f>D60</f>
        <v>18164605</v>
      </c>
      <c r="E77" s="115">
        <f>E60</f>
        <v>18951321</v>
      </c>
      <c r="F77" s="33"/>
      <c r="G77" s="230"/>
      <c r="H77" s="114" t="s">
        <v>74</v>
      </c>
      <c r="I77" s="117">
        <f>CASH_feb24!C77-C_RVS_24_26!B77</f>
        <v>48642</v>
      </c>
      <c r="J77" s="117">
        <f>CASH_feb24!D77-C_RVS_24_26!C77</f>
        <v>-56928</v>
      </c>
      <c r="K77" s="117">
        <f>CASH_feb24!E77-C_RVS_24_26!D77</f>
        <v>-24209</v>
      </c>
      <c r="L77" s="115">
        <f>CASH_feb24!F77-C_RVS_24_26!E77</f>
        <v>-19252</v>
      </c>
      <c r="M77" s="180"/>
      <c r="N77" s="180"/>
      <c r="O77" s="180"/>
      <c r="P77" s="180"/>
      <c r="Q77" s="180"/>
    </row>
    <row r="78" spans="1:17" ht="14.25" customHeight="1" thickBot="1" x14ac:dyDescent="0.25">
      <c r="A78" s="121" t="s">
        <v>75</v>
      </c>
      <c r="B78" s="247">
        <f>B69+B77</f>
        <v>37482822</v>
      </c>
      <c r="C78" s="248">
        <f>C69+C77</f>
        <v>40566169</v>
      </c>
      <c r="D78" s="248">
        <f>D69+D77</f>
        <v>42496540</v>
      </c>
      <c r="E78" s="122">
        <f>E69+E77</f>
        <v>43894130</v>
      </c>
      <c r="F78" s="33"/>
      <c r="G78" s="230"/>
      <c r="H78" s="121" t="s">
        <v>75</v>
      </c>
      <c r="I78" s="104">
        <f>+I77+I69</f>
        <v>56516.523780000018</v>
      </c>
      <c r="J78" s="104">
        <f>+J77+J69</f>
        <v>162095</v>
      </c>
      <c r="K78" s="104">
        <f>+K77+K69</f>
        <v>73760</v>
      </c>
      <c r="L78" s="102">
        <f>+L77+L69</f>
        <v>-10627</v>
      </c>
      <c r="M78" s="180"/>
      <c r="N78" s="180"/>
      <c r="O78" s="180"/>
      <c r="P78" s="180"/>
      <c r="Q78" s="180"/>
    </row>
    <row r="79" spans="1:17" ht="17.25" customHeight="1" thickBot="1" x14ac:dyDescent="0.35">
      <c r="A79" s="165"/>
      <c r="B79" s="368"/>
      <c r="C79" s="368"/>
      <c r="D79" s="368"/>
      <c r="E79" s="368"/>
      <c r="F79" s="33"/>
      <c r="G79" s="180"/>
      <c r="H79" s="124"/>
      <c r="I79" s="128"/>
      <c r="J79" s="128"/>
      <c r="K79" s="128"/>
      <c r="L79" s="128"/>
    </row>
    <row r="80" spans="1:17" ht="14.25" customHeight="1" thickBot="1" x14ac:dyDescent="0.25">
      <c r="A80" s="253" t="s">
        <v>90</v>
      </c>
      <c r="B80" s="174">
        <v>1155483</v>
      </c>
      <c r="C80" s="175">
        <v>909311</v>
      </c>
      <c r="D80" s="175">
        <v>983121</v>
      </c>
      <c r="E80" s="172">
        <v>1055862</v>
      </c>
      <c r="F80" s="33"/>
      <c r="G80" s="230"/>
      <c r="H80" s="136" t="s">
        <v>79</v>
      </c>
      <c r="I80" s="176">
        <f>CASH_feb24!C80-C_RVS_24_26!B80</f>
        <v>-6206</v>
      </c>
      <c r="J80" s="176">
        <f>CASH_feb24!D80-C_RVS_24_26!C80</f>
        <v>35336</v>
      </c>
      <c r="K80" s="176">
        <f>CASH_feb24!E80-C_RVS_24_26!D80</f>
        <v>30063</v>
      </c>
      <c r="L80" s="176">
        <f>CASH_feb24!F80-C_RVS_24_26!E80</f>
        <v>23269</v>
      </c>
    </row>
    <row r="81" spans="2:12" ht="12.6" customHeight="1" x14ac:dyDescent="0.25">
      <c r="B81" s="178"/>
      <c r="C81" s="178"/>
      <c r="D81" s="178"/>
      <c r="E81" s="178"/>
      <c r="I81" s="179"/>
      <c r="J81" s="179"/>
      <c r="K81" s="179"/>
      <c r="L81" s="179"/>
    </row>
    <row r="82" spans="2:12" ht="12.6" customHeight="1" x14ac:dyDescent="0.25">
      <c r="B82" s="326"/>
      <c r="C82" s="326"/>
      <c r="D82" s="326"/>
      <c r="E82" s="326"/>
      <c r="I82" s="179"/>
      <c r="J82" s="179"/>
      <c r="K82" s="179"/>
      <c r="L82" s="179"/>
    </row>
    <row r="83" spans="2:12" ht="12.6" customHeight="1" x14ac:dyDescent="0.25">
      <c r="B83" s="326"/>
      <c r="C83" s="326"/>
      <c r="D83" s="326"/>
      <c r="E83" s="326"/>
      <c r="H83" s="179"/>
      <c r="I83" s="179"/>
      <c r="J83" s="179"/>
      <c r="K83" s="179"/>
    </row>
    <row r="84" spans="2:12" ht="12.6" customHeight="1" x14ac:dyDescent="0.25">
      <c r="B84" s="326"/>
      <c r="C84" s="326"/>
      <c r="D84" s="326"/>
      <c r="E84" s="326"/>
      <c r="I84" s="179"/>
      <c r="J84" s="179"/>
      <c r="K84" s="179"/>
      <c r="L84" s="179"/>
    </row>
    <row r="85" spans="2:12" ht="12.6" customHeight="1" x14ac:dyDescent="0.25">
      <c r="B85" s="326"/>
      <c r="C85" s="326"/>
      <c r="D85" s="326"/>
      <c r="E85" s="326"/>
      <c r="I85" s="179"/>
      <c r="J85" s="179"/>
      <c r="K85" s="179"/>
      <c r="L85" s="179"/>
    </row>
    <row r="86" spans="2:12" ht="12.6" customHeight="1" x14ac:dyDescent="0.25">
      <c r="B86" s="326"/>
      <c r="C86" s="326"/>
      <c r="D86" s="326"/>
      <c r="E86" s="326"/>
      <c r="I86" s="179"/>
      <c r="J86" s="179"/>
      <c r="K86" s="179"/>
      <c r="L86" s="179"/>
    </row>
    <row r="87" spans="2:12" ht="12.6" customHeight="1" x14ac:dyDescent="0.25">
      <c r="B87" s="326"/>
      <c r="C87" s="326"/>
      <c r="D87" s="326"/>
      <c r="E87" s="326"/>
      <c r="I87" s="179"/>
      <c r="J87" s="179"/>
      <c r="K87" s="179"/>
      <c r="L87" s="179"/>
    </row>
    <row r="88" spans="2:12" ht="12.6" customHeight="1" x14ac:dyDescent="0.25">
      <c r="B88" s="326"/>
      <c r="C88" s="326"/>
      <c r="D88" s="326"/>
      <c r="E88" s="326"/>
      <c r="I88" s="179"/>
      <c r="J88" s="179"/>
      <c r="K88" s="179"/>
      <c r="L88" s="179"/>
    </row>
    <row r="89" spans="2:12" ht="12.6" customHeight="1" x14ac:dyDescent="0.25">
      <c r="B89" s="326"/>
      <c r="C89" s="326"/>
      <c r="D89" s="326"/>
      <c r="E89" s="326"/>
      <c r="I89" s="179"/>
      <c r="J89" s="179"/>
      <c r="K89" s="179"/>
      <c r="L89" s="179"/>
    </row>
    <row r="90" spans="2:12" ht="12.6" customHeight="1" x14ac:dyDescent="0.2">
      <c r="B90" s="326"/>
      <c r="C90" s="326"/>
      <c r="D90" s="326"/>
      <c r="E90" s="326"/>
    </row>
    <row r="91" spans="2:12" ht="12.6" customHeight="1" x14ac:dyDescent="0.2">
      <c r="B91" s="326"/>
      <c r="C91" s="326"/>
      <c r="D91" s="326"/>
      <c r="E91" s="326"/>
    </row>
    <row r="92" spans="2:12" ht="12.6" customHeight="1" x14ac:dyDescent="0.2">
      <c r="B92" s="326"/>
      <c r="C92" s="326"/>
      <c r="D92" s="326"/>
      <c r="E92" s="326"/>
    </row>
  </sheetData>
  <mergeCells count="2">
    <mergeCell ref="B3:E3"/>
    <mergeCell ref="I3:L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ESA2010_feb24</vt:lpstr>
      <vt:lpstr>CASH_feb24</vt:lpstr>
      <vt:lpstr>Sankcie_feb24</vt:lpstr>
      <vt:lpstr>ESA2010_feb24_vs_dec23</vt:lpstr>
      <vt:lpstr>ESA2010_dec23</vt:lpstr>
      <vt:lpstr>A_RVS_24_26</vt:lpstr>
      <vt:lpstr>C_RVS_24_26</vt:lpstr>
      <vt:lpstr>A_RVS_24_26!Oblasť_tlače</vt:lpstr>
      <vt:lpstr>C_RVS_24_26!Oblasť_tlače</vt:lpstr>
      <vt:lpstr>CASH_feb24!Oblasť_tlače</vt:lpstr>
      <vt:lpstr>ESA2010_dec23!Oblasť_tlače</vt:lpstr>
      <vt:lpstr>ESA2010_feb24!Oblasť_tlače</vt:lpstr>
      <vt:lpstr>ESA2010_feb24_vs_dec23!Oblasť_tlače</vt:lpstr>
      <vt:lpstr>Sankcie_feb24!Oblasť_tlače</vt:lpstr>
    </vt:vector>
  </TitlesOfParts>
  <Company>Ministerstvo financií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Porubsky Marek</dc:creator>
  <cp:lastModifiedBy>Peciar Vladimir</cp:lastModifiedBy>
  <cp:lastPrinted>2019-06-20T08:34:22Z</cp:lastPrinted>
  <dcterms:created xsi:type="dcterms:W3CDTF">2013-05-20T16:27:45Z</dcterms:created>
  <dcterms:modified xsi:type="dcterms:W3CDTF">2024-02-14T12:23:14Z</dcterms:modified>
</cp:coreProperties>
</file>