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53222"/>
  <mc:AlternateContent xmlns:mc="http://schemas.openxmlformats.org/markup-compatibility/2006">
    <mc:Choice Requires="x15">
      <x15ac:absPath xmlns:x15ac="http://schemas.microsoft.com/office/spreadsheetml/2010/11/ac" url="U:\IFP_NEW\1_DANE\1_05_Vybor\EDV\2023_zasadnutia\DV_2023_11\2-VYSTUPY\"/>
    </mc:Choice>
  </mc:AlternateContent>
  <bookViews>
    <workbookView xWindow="0" yWindow="0" windowWidth="28800" windowHeight="14240" tabRatio="816"/>
  </bookViews>
  <sheets>
    <sheet name="ESA2010_nov23" sheetId="11" r:id="rId1"/>
    <sheet name="CASH_nov23" sheetId="12" r:id="rId2"/>
    <sheet name="Sankcie_nov23" sheetId="3" r:id="rId3"/>
    <sheet name="ESA2010_nov_vs_sept23" sheetId="13" r:id="rId4"/>
    <sheet name="ESA2010_sept23" sheetId="1" r:id="rId5"/>
    <sheet name="A_PS_23" sheetId="14" r:id="rId6"/>
    <sheet name="C_PS_23" sheetId="15" r:id="rId7"/>
    <sheet name="A_RVS_23_25" sheetId="9" r:id="rId8"/>
    <sheet name="C_RVS_23_25" sheetId="10" r:id="rId9"/>
  </sheets>
  <definedNames>
    <definedName name="_xlnm.Print_Area" localSheetId="5">A_PS_23!$A$1:$M$98</definedName>
    <definedName name="_xlnm.Print_Area" localSheetId="7">A_RVS_23_25!$A$1:$M$98</definedName>
    <definedName name="_xlnm.Print_Area" localSheetId="6">C_PS_23!$A$1:$E$80</definedName>
    <definedName name="_xlnm.Print_Area" localSheetId="8">C_RVS_23_25!$A$1:$E$80</definedName>
    <definedName name="_xlnm.Print_Area" localSheetId="1">CASH_nov23!$A$1:$G$80</definedName>
    <definedName name="_xlnm.Print_Area" localSheetId="3">ESA2010_nov_vs_sept23!$A$1:$G$91</definedName>
    <definedName name="_xlnm.Print_Area" localSheetId="0">ESA2010_nov23!$A$1:$Z$98</definedName>
    <definedName name="_xlnm.Print_Area" localSheetId="4">ESA2010_sept23!$A$1:$H$98</definedName>
    <definedName name="_xlnm.Print_Area" localSheetId="2">Sankcie_nov23!$A$1:$G$60</definedName>
  </definedNames>
  <calcPr calcId="162913"/>
</workbook>
</file>

<file path=xl/calcChain.xml><?xml version="1.0" encoding="utf-8"?>
<calcChain xmlns="http://schemas.openxmlformats.org/spreadsheetml/2006/main">
  <c r="H92" i="11" l="1"/>
  <c r="G92" i="11"/>
  <c r="F92" i="11"/>
  <c r="E92" i="11"/>
  <c r="D92" i="11"/>
  <c r="C92" i="11"/>
  <c r="B92" i="11"/>
  <c r="B85" i="11" s="1"/>
  <c r="H89" i="11"/>
  <c r="G89" i="11"/>
  <c r="F89" i="11"/>
  <c r="E89" i="11"/>
  <c r="D89" i="11"/>
  <c r="C89" i="11"/>
  <c r="B89" i="11"/>
  <c r="H86" i="11"/>
  <c r="H85" i="11" s="1"/>
  <c r="G86" i="11"/>
  <c r="G85" i="11" s="1"/>
  <c r="F86" i="11"/>
  <c r="E86" i="11"/>
  <c r="D86" i="11"/>
  <c r="C86" i="11"/>
  <c r="B86" i="11"/>
  <c r="F85" i="11"/>
  <c r="E85" i="11"/>
  <c r="D85" i="11"/>
  <c r="C85" i="11"/>
  <c r="H65" i="11"/>
  <c r="G65" i="11"/>
  <c r="F65" i="11"/>
  <c r="E65" i="11"/>
  <c r="D65" i="11"/>
  <c r="C65" i="11"/>
  <c r="B65" i="11"/>
  <c r="H62" i="11"/>
  <c r="H61" i="11" s="1"/>
  <c r="H60" i="11" s="1"/>
  <c r="G62" i="11"/>
  <c r="F62" i="11"/>
  <c r="E62" i="11"/>
  <c r="D62" i="11"/>
  <c r="C62" i="11"/>
  <c r="B62" i="11"/>
  <c r="B61" i="11" s="1"/>
  <c r="B60" i="11" s="1"/>
  <c r="G61" i="11"/>
  <c r="G60" i="11" s="1"/>
  <c r="F61" i="11"/>
  <c r="E61" i="11"/>
  <c r="D61" i="11"/>
  <c r="C61" i="11"/>
  <c r="F60" i="11"/>
  <c r="E60" i="11"/>
  <c r="D60" i="11"/>
  <c r="C60" i="11"/>
  <c r="H55" i="11"/>
  <c r="G55" i="11"/>
  <c r="F55" i="11"/>
  <c r="E55" i="11"/>
  <c r="E51" i="11" s="1"/>
  <c r="E37" i="11" s="1"/>
  <c r="D55" i="11"/>
  <c r="C55" i="11"/>
  <c r="B55" i="11"/>
  <c r="H52" i="11"/>
  <c r="G52" i="11"/>
  <c r="F52" i="11"/>
  <c r="F51" i="11" s="1"/>
  <c r="F37" i="11" s="1"/>
  <c r="E52" i="11"/>
  <c r="D52" i="11"/>
  <c r="D51" i="11" s="1"/>
  <c r="C52" i="11"/>
  <c r="B52" i="11"/>
  <c r="H51" i="11"/>
  <c r="G51" i="11"/>
  <c r="C51" i="11"/>
  <c r="B51" i="11"/>
  <c r="G47" i="11"/>
  <c r="H47" i="11" s="1"/>
  <c r="H45" i="11" s="1"/>
  <c r="H37" i="11" s="1"/>
  <c r="F45" i="11"/>
  <c r="E45" i="11"/>
  <c r="D45" i="11"/>
  <c r="C45" i="11"/>
  <c r="B45" i="11"/>
  <c r="C37" i="11"/>
  <c r="B37" i="11"/>
  <c r="H33" i="11"/>
  <c r="G33" i="11"/>
  <c r="F33" i="11"/>
  <c r="E33" i="11"/>
  <c r="D33" i="11"/>
  <c r="C33" i="11"/>
  <c r="B33" i="11"/>
  <c r="H28" i="11"/>
  <c r="G28" i="11"/>
  <c r="F28" i="11"/>
  <c r="E28" i="11"/>
  <c r="D28" i="11"/>
  <c r="C28" i="11"/>
  <c r="B28" i="11"/>
  <c r="H19" i="11"/>
  <c r="H17" i="11" s="1"/>
  <c r="G19" i="11"/>
  <c r="F19" i="11"/>
  <c r="E19" i="11"/>
  <c r="E17" i="11" s="1"/>
  <c r="D19" i="11"/>
  <c r="C19" i="11"/>
  <c r="C17" i="11" s="1"/>
  <c r="B19" i="11"/>
  <c r="B17" i="11" s="1"/>
  <c r="G17" i="11"/>
  <c r="F17" i="11"/>
  <c r="D17" i="11"/>
  <c r="H13" i="11"/>
  <c r="G13" i="11"/>
  <c r="F13" i="11"/>
  <c r="E13" i="11"/>
  <c r="D13" i="11"/>
  <c r="C13" i="11"/>
  <c r="B13" i="11"/>
  <c r="H9" i="11"/>
  <c r="E9" i="11"/>
  <c r="B9" i="11"/>
  <c r="H6" i="11"/>
  <c r="G6" i="11"/>
  <c r="G5" i="11" s="1"/>
  <c r="F6" i="11"/>
  <c r="F9" i="11" s="1"/>
  <c r="E6" i="11"/>
  <c r="D6" i="11"/>
  <c r="D9" i="11" s="1"/>
  <c r="C6" i="11"/>
  <c r="C9" i="11" s="1"/>
  <c r="B6" i="11"/>
  <c r="H5" i="11"/>
  <c r="F5" i="11"/>
  <c r="E5" i="11"/>
  <c r="C5" i="11"/>
  <c r="B5" i="11"/>
  <c r="H66" i="12"/>
  <c r="G66" i="12"/>
  <c r="F66" i="12"/>
  <c r="E66" i="12"/>
  <c r="D66" i="12"/>
  <c r="C66" i="12"/>
  <c r="B66" i="12"/>
  <c r="H62" i="12"/>
  <c r="H61" i="12" s="1"/>
  <c r="H60" i="12" s="1"/>
  <c r="G62" i="12"/>
  <c r="G61" i="12" s="1"/>
  <c r="G60" i="12" s="1"/>
  <c r="F62" i="12"/>
  <c r="F61" i="12" s="1"/>
  <c r="F60" i="12" s="1"/>
  <c r="E62" i="12"/>
  <c r="E61" i="12" s="1"/>
  <c r="E60" i="12" s="1"/>
  <c r="D62" i="12"/>
  <c r="C62" i="12"/>
  <c r="C61" i="12" s="1"/>
  <c r="C60" i="12" s="1"/>
  <c r="B62" i="12"/>
  <c r="B61" i="12" s="1"/>
  <c r="B60" i="12" s="1"/>
  <c r="D61" i="12"/>
  <c r="D60" i="12" s="1"/>
  <c r="H55" i="12"/>
  <c r="G55" i="12"/>
  <c r="F55" i="12"/>
  <c r="E55" i="12"/>
  <c r="D55" i="12"/>
  <c r="C55" i="12"/>
  <c r="B55" i="12"/>
  <c r="B51" i="12" s="1"/>
  <c r="H52" i="12"/>
  <c r="G52" i="12"/>
  <c r="F52" i="12"/>
  <c r="E52" i="12"/>
  <c r="D52" i="12"/>
  <c r="C52" i="12"/>
  <c r="C51" i="12" s="1"/>
  <c r="E51" i="12"/>
  <c r="D51" i="12"/>
  <c r="H45" i="12"/>
  <c r="F45" i="12"/>
  <c r="E45" i="12"/>
  <c r="G45" i="12"/>
  <c r="D45" i="12"/>
  <c r="C45" i="12"/>
  <c r="B45" i="12"/>
  <c r="G33" i="12"/>
  <c r="F33" i="12"/>
  <c r="E33" i="12"/>
  <c r="D33" i="12"/>
  <c r="C33" i="12"/>
  <c r="B33" i="12"/>
  <c r="H28" i="12"/>
  <c r="F28" i="12"/>
  <c r="E28" i="12"/>
  <c r="C28" i="12"/>
  <c r="B28" i="12"/>
  <c r="H19" i="12"/>
  <c r="H17" i="12" s="1"/>
  <c r="G19" i="12"/>
  <c r="G17" i="12" s="1"/>
  <c r="F19" i="12"/>
  <c r="E19" i="12"/>
  <c r="E17" i="12" s="1"/>
  <c r="D19" i="12"/>
  <c r="D17" i="12" s="1"/>
  <c r="C19" i="12"/>
  <c r="B19" i="12"/>
  <c r="B17" i="12" s="1"/>
  <c r="F17" i="12"/>
  <c r="C17" i="12"/>
  <c r="F13" i="12"/>
  <c r="E13" i="12"/>
  <c r="D13" i="12"/>
  <c r="B13" i="12"/>
  <c r="H13" i="12"/>
  <c r="D9" i="12"/>
  <c r="F9" i="12"/>
  <c r="E9" i="12"/>
  <c r="H9" i="12"/>
  <c r="C9" i="12"/>
  <c r="H6" i="12"/>
  <c r="H5" i="12" s="1"/>
  <c r="G6" i="12"/>
  <c r="G5" i="12" s="1"/>
  <c r="F6" i="12"/>
  <c r="E6" i="12"/>
  <c r="E5" i="12" s="1"/>
  <c r="D6" i="12"/>
  <c r="D5" i="12" s="1"/>
  <c r="C6" i="12"/>
  <c r="C5" i="12" s="1"/>
  <c r="B6" i="12"/>
  <c r="B9" i="12" s="1"/>
  <c r="F5" i="12"/>
  <c r="C43" i="3"/>
  <c r="C34" i="3" s="1"/>
  <c r="H43" i="3"/>
  <c r="G43" i="3"/>
  <c r="G34" i="3" s="1"/>
  <c r="F43" i="3"/>
  <c r="E43" i="3"/>
  <c r="D43" i="3"/>
  <c r="B43" i="3"/>
  <c r="B34" i="3" s="1"/>
  <c r="H34" i="3"/>
  <c r="F34" i="3"/>
  <c r="E34" i="3"/>
  <c r="D34" i="3"/>
  <c r="H30" i="3"/>
  <c r="G30" i="3"/>
  <c r="F30" i="3"/>
  <c r="E30" i="3"/>
  <c r="D30" i="3"/>
  <c r="C30" i="3"/>
  <c r="B30" i="3"/>
  <c r="H25" i="3"/>
  <c r="G25" i="3"/>
  <c r="F25" i="3"/>
  <c r="E25" i="3"/>
  <c r="D25" i="3"/>
  <c r="D49" i="3" s="1"/>
  <c r="C25" i="3"/>
  <c r="B25" i="3"/>
  <c r="H16" i="3"/>
  <c r="G16" i="3"/>
  <c r="F16" i="3"/>
  <c r="E16" i="3"/>
  <c r="E14" i="3" s="1"/>
  <c r="D16" i="3"/>
  <c r="C16" i="3"/>
  <c r="C50" i="3" s="1"/>
  <c r="B16" i="3"/>
  <c r="H14" i="3"/>
  <c r="G14" i="3"/>
  <c r="F14" i="3"/>
  <c r="D14" i="3"/>
  <c r="B14" i="3"/>
  <c r="C9" i="3"/>
  <c r="H6" i="3"/>
  <c r="H9" i="3" s="1"/>
  <c r="H50" i="3" s="1"/>
  <c r="G6" i="3"/>
  <c r="G9" i="3" s="1"/>
  <c r="G50" i="3" s="1"/>
  <c r="F6" i="3"/>
  <c r="F9" i="3" s="1"/>
  <c r="F50" i="3" s="1"/>
  <c r="E6" i="3"/>
  <c r="E5" i="3" s="1"/>
  <c r="D6" i="3"/>
  <c r="D9" i="3" s="1"/>
  <c r="D50" i="3" s="1"/>
  <c r="C6" i="3"/>
  <c r="B6" i="3"/>
  <c r="B5" i="3" s="1"/>
  <c r="G5" i="3"/>
  <c r="F5" i="3"/>
  <c r="D5" i="3"/>
  <c r="C5" i="3"/>
  <c r="B46" i="3"/>
  <c r="C46" i="3"/>
  <c r="D46" i="3"/>
  <c r="E46" i="3"/>
  <c r="F46" i="3"/>
  <c r="G46" i="3"/>
  <c r="H46" i="3"/>
  <c r="H85" i="1"/>
  <c r="G85" i="1"/>
  <c r="F85" i="1"/>
  <c r="E85" i="1"/>
  <c r="D85" i="1"/>
  <c r="C85" i="1"/>
  <c r="B85" i="1"/>
  <c r="H75" i="1"/>
  <c r="G75" i="1"/>
  <c r="F75" i="1"/>
  <c r="E75" i="1"/>
  <c r="D75" i="1"/>
  <c r="C75" i="1"/>
  <c r="B75" i="1"/>
  <c r="H74" i="1"/>
  <c r="G74" i="1"/>
  <c r="F74" i="1"/>
  <c r="E74" i="1"/>
  <c r="D74" i="1"/>
  <c r="C74" i="1"/>
  <c r="B74" i="1"/>
  <c r="H73" i="1"/>
  <c r="G73" i="1"/>
  <c r="F73" i="1"/>
  <c r="E73" i="1"/>
  <c r="D73" i="1"/>
  <c r="C73" i="1"/>
  <c r="B73" i="1"/>
  <c r="H72" i="1"/>
  <c r="G72" i="1"/>
  <c r="F72" i="1"/>
  <c r="E72" i="1"/>
  <c r="D72" i="1"/>
  <c r="C72" i="1"/>
  <c r="B72" i="1"/>
  <c r="F71" i="1"/>
  <c r="D71" i="1"/>
  <c r="C71" i="1"/>
  <c r="B71" i="1"/>
  <c r="H70" i="1"/>
  <c r="H71" i="1" s="1"/>
  <c r="G70" i="1"/>
  <c r="G71" i="1" s="1"/>
  <c r="F70" i="1"/>
  <c r="E70" i="1"/>
  <c r="E71" i="1" s="1"/>
  <c r="D70" i="1"/>
  <c r="C70" i="1"/>
  <c r="B70" i="1"/>
  <c r="H65" i="1"/>
  <c r="G65" i="1"/>
  <c r="F65" i="1"/>
  <c r="E65" i="1"/>
  <c r="D65" i="1"/>
  <c r="C65" i="1"/>
  <c r="B65" i="1"/>
  <c r="H62" i="1"/>
  <c r="G62" i="1"/>
  <c r="G61" i="1" s="1"/>
  <c r="G60" i="1" s="1"/>
  <c r="G76" i="1" s="1"/>
  <c r="F62" i="1"/>
  <c r="F61" i="1" s="1"/>
  <c r="F60" i="1" s="1"/>
  <c r="F76" i="1" s="1"/>
  <c r="E62" i="1"/>
  <c r="E61" i="1" s="1"/>
  <c r="E60" i="1" s="1"/>
  <c r="E76" i="1" s="1"/>
  <c r="D62" i="1"/>
  <c r="C62" i="1"/>
  <c r="C61" i="1" s="1"/>
  <c r="C60" i="1" s="1"/>
  <c r="C76" i="1" s="1"/>
  <c r="B62" i="1"/>
  <c r="H61" i="1"/>
  <c r="H60" i="1" s="1"/>
  <c r="H76" i="1" s="1"/>
  <c r="D61" i="1"/>
  <c r="D60" i="1" s="1"/>
  <c r="D76" i="1" s="1"/>
  <c r="B61" i="1"/>
  <c r="B60" i="1" s="1"/>
  <c r="B76" i="1" s="1"/>
  <c r="H37" i="1"/>
  <c r="G37" i="1"/>
  <c r="F37" i="1"/>
  <c r="E37" i="1"/>
  <c r="D37" i="1"/>
  <c r="C37" i="1"/>
  <c r="C68" i="1" s="1"/>
  <c r="B37" i="1"/>
  <c r="H33" i="1"/>
  <c r="G33" i="1"/>
  <c r="F33" i="1"/>
  <c r="E33" i="1"/>
  <c r="D33" i="1"/>
  <c r="C33" i="1"/>
  <c r="B33" i="1"/>
  <c r="H28" i="1"/>
  <c r="G28" i="1"/>
  <c r="F28" i="1"/>
  <c r="E28" i="1"/>
  <c r="D28" i="1"/>
  <c r="C28" i="1"/>
  <c r="B28" i="1"/>
  <c r="H19" i="1"/>
  <c r="H17" i="1" s="1"/>
  <c r="G19" i="1"/>
  <c r="G17" i="1" s="1"/>
  <c r="G68" i="1" s="1"/>
  <c r="F19" i="1"/>
  <c r="E19" i="1"/>
  <c r="E17" i="1" s="1"/>
  <c r="D19" i="1"/>
  <c r="C19" i="1"/>
  <c r="C17" i="1" s="1"/>
  <c r="B19" i="1"/>
  <c r="F17" i="1"/>
  <c r="D17" i="1"/>
  <c r="B17" i="1"/>
  <c r="G9" i="1"/>
  <c r="G69" i="1" s="1"/>
  <c r="F9" i="1"/>
  <c r="F69" i="1" s="1"/>
  <c r="E9" i="1"/>
  <c r="E69" i="1" s="1"/>
  <c r="C9" i="1"/>
  <c r="C69" i="1" s="1"/>
  <c r="H6" i="1"/>
  <c r="H5" i="1" s="1"/>
  <c r="G6" i="1"/>
  <c r="F6" i="1"/>
  <c r="F5" i="1" s="1"/>
  <c r="E6" i="1"/>
  <c r="E5" i="1" s="1"/>
  <c r="D6" i="1"/>
  <c r="D9" i="1" s="1"/>
  <c r="D69" i="1" s="1"/>
  <c r="C6" i="1"/>
  <c r="B6" i="1"/>
  <c r="B5" i="1" s="1"/>
  <c r="G5" i="1"/>
  <c r="C5" i="1"/>
  <c r="F51" i="12" l="1"/>
  <c r="F37" i="12" s="1"/>
  <c r="G51" i="12"/>
  <c r="G37" i="12" s="1"/>
  <c r="H51" i="12"/>
  <c r="H37" i="12"/>
  <c r="G13" i="12"/>
  <c r="G9" i="12"/>
  <c r="H33" i="12"/>
  <c r="D37" i="12"/>
  <c r="D28" i="12"/>
  <c r="C13" i="12"/>
  <c r="G28" i="12"/>
  <c r="C37" i="12"/>
  <c r="D37" i="11"/>
  <c r="D5" i="11"/>
  <c r="G9" i="11"/>
  <c r="G45" i="11"/>
  <c r="G37" i="11" s="1"/>
  <c r="E37" i="12"/>
  <c r="B37" i="12"/>
  <c r="B5" i="12"/>
  <c r="G49" i="3"/>
  <c r="F49" i="3"/>
  <c r="B49" i="3"/>
  <c r="E49" i="3"/>
  <c r="H5" i="3"/>
  <c r="B9" i="3"/>
  <c r="B50" i="3" s="1"/>
  <c r="C14" i="3"/>
  <c r="C49" i="3" s="1"/>
  <c r="E9" i="3"/>
  <c r="E50" i="3" s="1"/>
  <c r="H49" i="3"/>
  <c r="H68" i="1"/>
  <c r="B68" i="1"/>
  <c r="E68" i="1"/>
  <c r="F68" i="1"/>
  <c r="H9" i="1"/>
  <c r="H69" i="1" s="1"/>
  <c r="B9" i="1"/>
  <c r="B69" i="1" s="1"/>
  <c r="D5" i="1"/>
  <c r="D68" i="1" s="1"/>
  <c r="H91" i="13" l="1"/>
  <c r="H90" i="13"/>
  <c r="H89" i="13" s="1"/>
  <c r="H88" i="13"/>
  <c r="H87" i="13"/>
  <c r="H86" i="13" s="1"/>
  <c r="H85" i="13"/>
  <c r="H84" i="13"/>
  <c r="H83" i="13" s="1"/>
  <c r="H80" i="13"/>
  <c r="H78" i="13"/>
  <c r="H77" i="13"/>
  <c r="H64" i="13"/>
  <c r="H63" i="13"/>
  <c r="H62" i="13" s="1"/>
  <c r="H61" i="13"/>
  <c r="H60" i="13"/>
  <c r="H59" i="13" s="1"/>
  <c r="H58" i="13" s="1"/>
  <c r="H56" i="13"/>
  <c r="H55" i="13"/>
  <c r="H54" i="13"/>
  <c r="H53" i="13"/>
  <c r="H52" i="13"/>
  <c r="H51" i="13"/>
  <c r="H50" i="13"/>
  <c r="H49" i="13"/>
  <c r="H48" i="13"/>
  <c r="H47" i="13"/>
  <c r="H46" i="13"/>
  <c r="H45" i="13"/>
  <c r="H44" i="13"/>
  <c r="H43" i="13"/>
  <c r="H42" i="13"/>
  <c r="H41" i="13"/>
  <c r="H40" i="13"/>
  <c r="H39" i="13"/>
  <c r="H38" i="13"/>
  <c r="H37" i="13"/>
  <c r="H36" i="13"/>
  <c r="H35" i="13"/>
  <c r="H33" i="13"/>
  <c r="H32" i="13"/>
  <c r="H31" i="13"/>
  <c r="H30" i="13" s="1"/>
  <c r="H29" i="13"/>
  <c r="H28" i="13"/>
  <c r="H27" i="13"/>
  <c r="H26" i="13"/>
  <c r="H24" i="13"/>
  <c r="H23" i="13"/>
  <c r="H22" i="13"/>
  <c r="H21" i="13"/>
  <c r="H20" i="13"/>
  <c r="H19" i="13"/>
  <c r="H18" i="13"/>
  <c r="H17" i="13"/>
  <c r="H15" i="13"/>
  <c r="H13" i="13"/>
  <c r="H12" i="13"/>
  <c r="H11" i="13"/>
  <c r="H10" i="13"/>
  <c r="H9" i="13"/>
  <c r="H8" i="13"/>
  <c r="H7" i="13"/>
  <c r="H6" i="13" s="1"/>
  <c r="H79" i="1"/>
  <c r="H77" i="1"/>
  <c r="H76" i="13" l="1"/>
  <c r="H25" i="13"/>
  <c r="H57" i="13"/>
  <c r="H73" i="13" s="1"/>
  <c r="H16" i="13"/>
  <c r="H5" i="13"/>
  <c r="H82" i="13"/>
  <c r="H14" i="13"/>
  <c r="K80" i="15"/>
  <c r="J80" i="15"/>
  <c r="I80" i="15"/>
  <c r="H80" i="15"/>
  <c r="K68" i="15"/>
  <c r="J68" i="15"/>
  <c r="I68" i="15"/>
  <c r="H68" i="15"/>
  <c r="K67" i="15"/>
  <c r="J67" i="15"/>
  <c r="I67" i="15"/>
  <c r="H67" i="15"/>
  <c r="K65" i="15"/>
  <c r="J65" i="15"/>
  <c r="I65" i="15"/>
  <c r="H65" i="15"/>
  <c r="Z94" i="11" l="1"/>
  <c r="Z93" i="11"/>
  <c r="Z92" i="11" s="1"/>
  <c r="Z91" i="11"/>
  <c r="Z90" i="11"/>
  <c r="Z89" i="11" s="1"/>
  <c r="Z88" i="11"/>
  <c r="Z87" i="11"/>
  <c r="Z83" i="11"/>
  <c r="Z81" i="11"/>
  <c r="Z80" i="11"/>
  <c r="Z67" i="11"/>
  <c r="Z66" i="11"/>
  <c r="Z65" i="11" s="1"/>
  <c r="Z64" i="11"/>
  <c r="Z63" i="11"/>
  <c r="Z59" i="11"/>
  <c r="Z58" i="11"/>
  <c r="Z57" i="11"/>
  <c r="Z56" i="11"/>
  <c r="Z55" i="11"/>
  <c r="Z54" i="11"/>
  <c r="Z53" i="11"/>
  <c r="Z52" i="11"/>
  <c r="Z51" i="11"/>
  <c r="Z50" i="11"/>
  <c r="Z49" i="11"/>
  <c r="Z48" i="11"/>
  <c r="Z47" i="11"/>
  <c r="Z46" i="11"/>
  <c r="Z45" i="11"/>
  <c r="Z44" i="11"/>
  <c r="Z43" i="11"/>
  <c r="Z42" i="11"/>
  <c r="Z41" i="11"/>
  <c r="Z40" i="11"/>
  <c r="Z39" i="11"/>
  <c r="Z38" i="11"/>
  <c r="Z36" i="11"/>
  <c r="Z35" i="11"/>
  <c r="Z34" i="11"/>
  <c r="Z33" i="11" s="1"/>
  <c r="Z32" i="11"/>
  <c r="Z31" i="11"/>
  <c r="Z30" i="11"/>
  <c r="Z29" i="11"/>
  <c r="Z27" i="11"/>
  <c r="Z26" i="11"/>
  <c r="Z25" i="11"/>
  <c r="Z24" i="11"/>
  <c r="Z23" i="11"/>
  <c r="Z22" i="11"/>
  <c r="Z21" i="11"/>
  <c r="Z20" i="11"/>
  <c r="Z18" i="11"/>
  <c r="Z16" i="11"/>
  <c r="Z15" i="11"/>
  <c r="Z14" i="11"/>
  <c r="Z13" i="11"/>
  <c r="Z12" i="11"/>
  <c r="Z11" i="11"/>
  <c r="Z10" i="11"/>
  <c r="Z9" i="11"/>
  <c r="Z8" i="11"/>
  <c r="Z7" i="11"/>
  <c r="Q92" i="11"/>
  <c r="Q89" i="11"/>
  <c r="Q86" i="11"/>
  <c r="Q85" i="11"/>
  <c r="Q79" i="11"/>
  <c r="Q75" i="11"/>
  <c r="Q74" i="11"/>
  <c r="Q73" i="11"/>
  <c r="Q72" i="11"/>
  <c r="Q70" i="11"/>
  <c r="Q71" i="11" s="1"/>
  <c r="Q65" i="11"/>
  <c r="Q62" i="11"/>
  <c r="Q61" i="11"/>
  <c r="Q51" i="11"/>
  <c r="Q37" i="11"/>
  <c r="Q33" i="11"/>
  <c r="Q28" i="11"/>
  <c r="Q19" i="11"/>
  <c r="Q17" i="11" s="1"/>
  <c r="Q6" i="11"/>
  <c r="Q5" i="11" s="1"/>
  <c r="Q68" i="11" s="1"/>
  <c r="H34" i="13"/>
  <c r="H65" i="13" s="1"/>
  <c r="H74" i="13" s="1"/>
  <c r="H70" i="11"/>
  <c r="H72" i="11"/>
  <c r="H73" i="11"/>
  <c r="H74" i="11"/>
  <c r="H75" i="11"/>
  <c r="H79" i="11"/>
  <c r="Z79" i="11" s="1"/>
  <c r="Z86" i="11" l="1"/>
  <c r="Z85" i="11" s="1"/>
  <c r="Q60" i="11"/>
  <c r="Q76" i="11" s="1"/>
  <c r="Q77" i="11"/>
  <c r="Z62" i="11"/>
  <c r="Z61" i="11" s="1"/>
  <c r="Z60" i="11" s="1"/>
  <c r="Z76" i="11" s="1"/>
  <c r="H71" i="11"/>
  <c r="H68" i="13" s="1"/>
  <c r="H67" i="13"/>
  <c r="Z74" i="11"/>
  <c r="H71" i="13"/>
  <c r="Z71" i="11"/>
  <c r="Z75" i="11"/>
  <c r="H72" i="13"/>
  <c r="Z28" i="11"/>
  <c r="Z73" i="11"/>
  <c r="H70" i="13"/>
  <c r="Z72" i="11"/>
  <c r="H69" i="13"/>
  <c r="H76" i="11"/>
  <c r="Z37" i="11"/>
  <c r="Z70" i="11"/>
  <c r="Z19" i="11"/>
  <c r="Z17" i="11" s="1"/>
  <c r="H69" i="11"/>
  <c r="Z6" i="11"/>
  <c r="Z5" i="11" s="1"/>
  <c r="Q69" i="11"/>
  <c r="H68" i="11"/>
  <c r="H76" i="12"/>
  <c r="H75" i="12"/>
  <c r="H74" i="12"/>
  <c r="H73" i="12"/>
  <c r="H71" i="12"/>
  <c r="H72" i="12" s="1"/>
  <c r="H77" i="11" l="1"/>
  <c r="Z68" i="11"/>
  <c r="Z77" i="11" s="1"/>
  <c r="Z69" i="11"/>
  <c r="H66" i="13"/>
  <c r="H70" i="12"/>
  <c r="H77" i="12"/>
  <c r="H69" i="12"/>
  <c r="H78" i="12" l="1"/>
  <c r="H57" i="3"/>
  <c r="H55" i="3"/>
  <c r="H54" i="3"/>
  <c r="H53" i="3"/>
  <c r="H52" i="3"/>
  <c r="H60" i="3" l="1"/>
  <c r="K64" i="15" l="1"/>
  <c r="J64" i="15"/>
  <c r="I64" i="15"/>
  <c r="H64" i="15"/>
  <c r="K63" i="15"/>
  <c r="J63" i="15"/>
  <c r="I63" i="15"/>
  <c r="I62" i="15" s="1"/>
  <c r="I61" i="15" s="1"/>
  <c r="H63" i="15"/>
  <c r="K59" i="15"/>
  <c r="J59" i="15"/>
  <c r="I59" i="15"/>
  <c r="H59" i="15"/>
  <c r="K58" i="15"/>
  <c r="J58" i="15"/>
  <c r="I58" i="15"/>
  <c r="H58" i="15"/>
  <c r="K57" i="15"/>
  <c r="J57" i="15"/>
  <c r="I57" i="15"/>
  <c r="H57" i="15"/>
  <c r="K56" i="15"/>
  <c r="J56" i="15"/>
  <c r="I56" i="15"/>
  <c r="H56" i="15"/>
  <c r="K55" i="15"/>
  <c r="J55" i="15"/>
  <c r="I55" i="15"/>
  <c r="H55" i="15"/>
  <c r="K54" i="15"/>
  <c r="J54" i="15"/>
  <c r="I54" i="15"/>
  <c r="H54" i="15"/>
  <c r="K53" i="15"/>
  <c r="J53" i="15"/>
  <c r="I53" i="15"/>
  <c r="H53" i="15"/>
  <c r="K52" i="15"/>
  <c r="J52" i="15"/>
  <c r="I52" i="15"/>
  <c r="H52" i="15"/>
  <c r="K51" i="15"/>
  <c r="J51" i="15"/>
  <c r="I51" i="15"/>
  <c r="H51" i="15"/>
  <c r="K50" i="15"/>
  <c r="J50" i="15"/>
  <c r="I50" i="15"/>
  <c r="H50" i="15"/>
  <c r="K49" i="15"/>
  <c r="J49" i="15"/>
  <c r="I49" i="15"/>
  <c r="H49" i="15"/>
  <c r="K48" i="15"/>
  <c r="J48" i="15"/>
  <c r="I48" i="15"/>
  <c r="H48" i="15"/>
  <c r="K47" i="15"/>
  <c r="J47" i="15"/>
  <c r="I47" i="15"/>
  <c r="H47" i="15"/>
  <c r="K46" i="15"/>
  <c r="J46" i="15"/>
  <c r="I46" i="15"/>
  <c r="H46" i="15"/>
  <c r="K45" i="15"/>
  <c r="J45" i="15"/>
  <c r="I45" i="15"/>
  <c r="H45" i="15"/>
  <c r="K44" i="15"/>
  <c r="J44" i="15"/>
  <c r="I44" i="15"/>
  <c r="H44" i="15"/>
  <c r="K43" i="15"/>
  <c r="J43" i="15"/>
  <c r="I43" i="15"/>
  <c r="H43" i="15"/>
  <c r="K42" i="15"/>
  <c r="J42" i="15"/>
  <c r="I42" i="15"/>
  <c r="H42" i="15"/>
  <c r="K41" i="15"/>
  <c r="J41" i="15"/>
  <c r="I41" i="15"/>
  <c r="H41" i="15"/>
  <c r="K40" i="15"/>
  <c r="J40" i="15"/>
  <c r="I40" i="15"/>
  <c r="H40" i="15"/>
  <c r="K39" i="15"/>
  <c r="J39" i="15"/>
  <c r="I39" i="15"/>
  <c r="I37" i="15" s="1"/>
  <c r="H39" i="15"/>
  <c r="K38" i="15"/>
  <c r="J38" i="15"/>
  <c r="I38" i="15"/>
  <c r="H38" i="15"/>
  <c r="K36" i="15"/>
  <c r="J36" i="15"/>
  <c r="I36" i="15"/>
  <c r="H36" i="15"/>
  <c r="K35" i="15"/>
  <c r="J35" i="15"/>
  <c r="I35" i="15"/>
  <c r="H35" i="15"/>
  <c r="K34" i="15"/>
  <c r="K33" i="15" s="1"/>
  <c r="J34" i="15"/>
  <c r="I34" i="15"/>
  <c r="H34" i="15"/>
  <c r="K32" i="15"/>
  <c r="J32" i="15"/>
  <c r="I32" i="15"/>
  <c r="H32" i="15"/>
  <c r="K31" i="15"/>
  <c r="J31" i="15"/>
  <c r="I31" i="15"/>
  <c r="H31" i="15"/>
  <c r="K30" i="15"/>
  <c r="J30" i="15"/>
  <c r="I30" i="15"/>
  <c r="H30" i="15"/>
  <c r="K29" i="15"/>
  <c r="J29" i="15"/>
  <c r="I29" i="15"/>
  <c r="H29" i="15"/>
  <c r="K27" i="15"/>
  <c r="J27" i="15"/>
  <c r="I27" i="15"/>
  <c r="H27" i="15"/>
  <c r="K26" i="15"/>
  <c r="J26" i="15"/>
  <c r="I26" i="15"/>
  <c r="H26" i="15"/>
  <c r="K25" i="15"/>
  <c r="J25" i="15"/>
  <c r="I25" i="15"/>
  <c r="H25" i="15"/>
  <c r="K24" i="15"/>
  <c r="J24" i="15"/>
  <c r="I24" i="15"/>
  <c r="H24" i="15"/>
  <c r="K23" i="15"/>
  <c r="J23" i="15"/>
  <c r="I23" i="15"/>
  <c r="H23" i="15"/>
  <c r="K22" i="15"/>
  <c r="J22" i="15"/>
  <c r="I22" i="15"/>
  <c r="H22" i="15"/>
  <c r="K21" i="15"/>
  <c r="J21" i="15"/>
  <c r="J19" i="15" s="1"/>
  <c r="I21" i="15"/>
  <c r="H21" i="15"/>
  <c r="K20" i="15"/>
  <c r="J20" i="15"/>
  <c r="I20" i="15"/>
  <c r="H20" i="15"/>
  <c r="K18" i="15"/>
  <c r="J18" i="15"/>
  <c r="I18" i="15"/>
  <c r="H18" i="15"/>
  <c r="H7" i="15"/>
  <c r="I7" i="15"/>
  <c r="J7" i="15"/>
  <c r="K7" i="15"/>
  <c r="H8" i="15"/>
  <c r="I8" i="15"/>
  <c r="J8" i="15"/>
  <c r="K8" i="15"/>
  <c r="H10" i="15"/>
  <c r="I10" i="15"/>
  <c r="J10" i="15"/>
  <c r="K10" i="15"/>
  <c r="H11" i="15"/>
  <c r="I11" i="15"/>
  <c r="J11" i="15"/>
  <c r="K11" i="15"/>
  <c r="H12" i="15"/>
  <c r="I12" i="15"/>
  <c r="J12" i="15"/>
  <c r="K12" i="15"/>
  <c r="H14" i="15"/>
  <c r="I14" i="15"/>
  <c r="J14" i="15"/>
  <c r="K14" i="15"/>
  <c r="H15" i="15"/>
  <c r="I15" i="15"/>
  <c r="J15" i="15"/>
  <c r="K15" i="15"/>
  <c r="H16" i="15"/>
  <c r="I16" i="15"/>
  <c r="J16" i="15"/>
  <c r="K16" i="15"/>
  <c r="K62" i="15"/>
  <c r="K61" i="15" s="1"/>
  <c r="I19" i="15"/>
  <c r="L94" i="14"/>
  <c r="K94" i="14"/>
  <c r="J94" i="14"/>
  <c r="I94" i="14"/>
  <c r="L93" i="14"/>
  <c r="K93" i="14"/>
  <c r="K92" i="14" s="1"/>
  <c r="J93" i="14"/>
  <c r="I93" i="14"/>
  <c r="L91" i="14"/>
  <c r="K91" i="14"/>
  <c r="J91" i="14"/>
  <c r="I91" i="14"/>
  <c r="L90" i="14"/>
  <c r="K90" i="14"/>
  <c r="J90" i="14"/>
  <c r="I90" i="14"/>
  <c r="L88" i="14"/>
  <c r="K88" i="14"/>
  <c r="J88" i="14"/>
  <c r="I88" i="14"/>
  <c r="L87" i="14"/>
  <c r="K87" i="14"/>
  <c r="J87" i="14"/>
  <c r="I87" i="14"/>
  <c r="L83" i="14"/>
  <c r="K83" i="14"/>
  <c r="J83" i="14"/>
  <c r="I83" i="14"/>
  <c r="L81" i="14"/>
  <c r="K81" i="14"/>
  <c r="J81" i="14"/>
  <c r="I81" i="14"/>
  <c r="L80" i="14"/>
  <c r="K80" i="14"/>
  <c r="J80" i="14"/>
  <c r="I80" i="14"/>
  <c r="L67" i="14"/>
  <c r="K67" i="14"/>
  <c r="J67" i="14"/>
  <c r="I67" i="14"/>
  <c r="L66" i="14"/>
  <c r="L65" i="14" s="1"/>
  <c r="K66" i="14"/>
  <c r="J66" i="14"/>
  <c r="J65" i="14" s="1"/>
  <c r="I66" i="14"/>
  <c r="I65" i="14" s="1"/>
  <c r="L64" i="14"/>
  <c r="K64" i="14"/>
  <c r="J64" i="14"/>
  <c r="I64" i="14"/>
  <c r="L63" i="14"/>
  <c r="K63" i="14"/>
  <c r="J63" i="14"/>
  <c r="I63" i="14"/>
  <c r="L59" i="14"/>
  <c r="K59" i="14"/>
  <c r="J59" i="14"/>
  <c r="I59" i="14"/>
  <c r="L58" i="14"/>
  <c r="K58" i="14"/>
  <c r="J58" i="14"/>
  <c r="I58" i="14"/>
  <c r="L57" i="14"/>
  <c r="K57" i="14"/>
  <c r="J57" i="14"/>
  <c r="I57" i="14"/>
  <c r="L56" i="14"/>
  <c r="K56" i="14"/>
  <c r="J56" i="14"/>
  <c r="I56" i="14"/>
  <c r="L55" i="14"/>
  <c r="K55" i="14"/>
  <c r="J55" i="14"/>
  <c r="I55" i="14"/>
  <c r="L54" i="14"/>
  <c r="K54" i="14"/>
  <c r="J54" i="14"/>
  <c r="I54" i="14"/>
  <c r="L53" i="14"/>
  <c r="K53" i="14"/>
  <c r="J53" i="14"/>
  <c r="I53" i="14"/>
  <c r="L52" i="14"/>
  <c r="K52" i="14"/>
  <c r="J52" i="14"/>
  <c r="I52" i="14"/>
  <c r="L51" i="14"/>
  <c r="K51" i="14"/>
  <c r="J51" i="14"/>
  <c r="I51" i="14"/>
  <c r="L50" i="14"/>
  <c r="K50" i="14"/>
  <c r="J50" i="14"/>
  <c r="I50" i="14"/>
  <c r="L49" i="14"/>
  <c r="K49" i="14"/>
  <c r="J49" i="14"/>
  <c r="I49" i="14"/>
  <c r="L48" i="14"/>
  <c r="K48" i="14"/>
  <c r="J48" i="14"/>
  <c r="I48" i="14"/>
  <c r="L47" i="14"/>
  <c r="K47" i="14"/>
  <c r="J47" i="14"/>
  <c r="I47" i="14"/>
  <c r="L46" i="14"/>
  <c r="K46" i="14"/>
  <c r="J46" i="14"/>
  <c r="I46" i="14"/>
  <c r="L45" i="14"/>
  <c r="K45" i="14"/>
  <c r="J45" i="14"/>
  <c r="I45" i="14"/>
  <c r="L44" i="14"/>
  <c r="K44" i="14"/>
  <c r="J44" i="14"/>
  <c r="I44" i="14"/>
  <c r="L43" i="14"/>
  <c r="K43" i="14"/>
  <c r="J43" i="14"/>
  <c r="I43" i="14"/>
  <c r="L42" i="14"/>
  <c r="K42" i="14"/>
  <c r="J42" i="14"/>
  <c r="I42" i="14"/>
  <c r="L41" i="14"/>
  <c r="K41" i="14"/>
  <c r="J41" i="14"/>
  <c r="I41" i="14"/>
  <c r="L40" i="14"/>
  <c r="K40" i="14"/>
  <c r="J40" i="14"/>
  <c r="I40" i="14"/>
  <c r="L39" i="14"/>
  <c r="K39" i="14"/>
  <c r="J39" i="14"/>
  <c r="I39" i="14"/>
  <c r="L38" i="14"/>
  <c r="K38" i="14"/>
  <c r="J38" i="14"/>
  <c r="I38" i="14"/>
  <c r="L36" i="14"/>
  <c r="K36" i="14"/>
  <c r="J36" i="14"/>
  <c r="I36" i="14"/>
  <c r="L35" i="14"/>
  <c r="K35" i="14"/>
  <c r="J35" i="14"/>
  <c r="I35" i="14"/>
  <c r="L34" i="14"/>
  <c r="K34" i="14"/>
  <c r="J34" i="14"/>
  <c r="I34" i="14"/>
  <c r="L32" i="14"/>
  <c r="K32" i="14"/>
  <c r="J32" i="14"/>
  <c r="I32" i="14"/>
  <c r="L31" i="14"/>
  <c r="K31" i="14"/>
  <c r="J31" i="14"/>
  <c r="I31" i="14"/>
  <c r="L30" i="14"/>
  <c r="K30" i="14"/>
  <c r="J30" i="14"/>
  <c r="I30" i="14"/>
  <c r="L29" i="14"/>
  <c r="K29" i="14"/>
  <c r="J29" i="14"/>
  <c r="I29" i="14"/>
  <c r="L27" i="14"/>
  <c r="K27" i="14"/>
  <c r="J27" i="14"/>
  <c r="I27" i="14"/>
  <c r="L26" i="14"/>
  <c r="K26" i="14"/>
  <c r="J26" i="14"/>
  <c r="I26" i="14"/>
  <c r="L25" i="14"/>
  <c r="K25" i="14"/>
  <c r="J25" i="14"/>
  <c r="I25" i="14"/>
  <c r="L24" i="14"/>
  <c r="K24" i="14"/>
  <c r="J24" i="14"/>
  <c r="I24" i="14"/>
  <c r="L23" i="14"/>
  <c r="K23" i="14"/>
  <c r="J23" i="14"/>
  <c r="I23" i="14"/>
  <c r="L22" i="14"/>
  <c r="K22" i="14"/>
  <c r="J22" i="14"/>
  <c r="I22" i="14"/>
  <c r="L21" i="14"/>
  <c r="K21" i="14"/>
  <c r="J21" i="14"/>
  <c r="I21" i="14"/>
  <c r="L20" i="14"/>
  <c r="K20" i="14"/>
  <c r="J20" i="14"/>
  <c r="I20" i="14"/>
  <c r="L18" i="14"/>
  <c r="K18" i="14"/>
  <c r="J18" i="14"/>
  <c r="I18" i="14"/>
  <c r="I8" i="14"/>
  <c r="J8" i="14"/>
  <c r="K8" i="14"/>
  <c r="L8" i="14"/>
  <c r="I10" i="14"/>
  <c r="J10" i="14"/>
  <c r="K10" i="14"/>
  <c r="L10" i="14"/>
  <c r="I11" i="14"/>
  <c r="J11" i="14"/>
  <c r="K11" i="14"/>
  <c r="L11" i="14"/>
  <c r="I12" i="14"/>
  <c r="J12" i="14"/>
  <c r="K12" i="14"/>
  <c r="L12" i="14"/>
  <c r="I14" i="14"/>
  <c r="J14" i="14"/>
  <c r="K14" i="14"/>
  <c r="L14" i="14"/>
  <c r="I15" i="14"/>
  <c r="J15" i="14"/>
  <c r="K15" i="14"/>
  <c r="L15" i="14"/>
  <c r="I16" i="14"/>
  <c r="J16" i="14"/>
  <c r="K16" i="14"/>
  <c r="L16" i="14"/>
  <c r="L7" i="14"/>
  <c r="K7" i="14"/>
  <c r="J7" i="14"/>
  <c r="I7" i="14"/>
  <c r="E76" i="15"/>
  <c r="D76" i="15"/>
  <c r="C76" i="15"/>
  <c r="B76" i="15"/>
  <c r="E75" i="15"/>
  <c r="D75" i="15"/>
  <c r="C75" i="15"/>
  <c r="B75" i="15"/>
  <c r="E74" i="15"/>
  <c r="D74" i="15"/>
  <c r="C74" i="15"/>
  <c r="B74" i="15"/>
  <c r="E73" i="15"/>
  <c r="D73" i="15"/>
  <c r="C73" i="15"/>
  <c r="B73" i="15"/>
  <c r="E72" i="15"/>
  <c r="E71" i="15"/>
  <c r="D71" i="15"/>
  <c r="D72" i="15" s="1"/>
  <c r="C71" i="15"/>
  <c r="C72" i="15" s="1"/>
  <c r="B71" i="15"/>
  <c r="B72" i="15" s="1"/>
  <c r="E66" i="15"/>
  <c r="D66" i="15"/>
  <c r="C66" i="15"/>
  <c r="B66" i="15"/>
  <c r="E62" i="15"/>
  <c r="D62" i="15"/>
  <c r="D61" i="15" s="1"/>
  <c r="C62" i="15"/>
  <c r="C61" i="15" s="1"/>
  <c r="B62" i="15"/>
  <c r="B61" i="15" s="1"/>
  <c r="E61" i="15"/>
  <c r="E60" i="15" s="1"/>
  <c r="E77" i="15" s="1"/>
  <c r="E37" i="15"/>
  <c r="D37" i="15"/>
  <c r="C37" i="15"/>
  <c r="B37" i="15"/>
  <c r="E33" i="15"/>
  <c r="D33" i="15"/>
  <c r="C33" i="15"/>
  <c r="B33" i="15"/>
  <c r="E28" i="15"/>
  <c r="D28" i="15"/>
  <c r="C28" i="15"/>
  <c r="B28" i="15"/>
  <c r="E19" i="15"/>
  <c r="E17" i="15" s="1"/>
  <c r="D19" i="15"/>
  <c r="D17" i="15" s="1"/>
  <c r="C19" i="15"/>
  <c r="C17" i="15" s="1"/>
  <c r="B19" i="15"/>
  <c r="B17" i="15" s="1"/>
  <c r="E13" i="15"/>
  <c r="K13" i="15" s="1"/>
  <c r="D13" i="15"/>
  <c r="J13" i="15" s="1"/>
  <c r="C13" i="15"/>
  <c r="I13" i="15" s="1"/>
  <c r="B13" i="15"/>
  <c r="H13" i="15" s="1"/>
  <c r="E6" i="15"/>
  <c r="E9" i="15" s="1"/>
  <c r="K9" i="15" s="1"/>
  <c r="D6" i="15"/>
  <c r="D9" i="15" s="1"/>
  <c r="C6" i="15"/>
  <c r="C9" i="15" s="1"/>
  <c r="B6" i="15"/>
  <c r="B9" i="15" s="1"/>
  <c r="E92" i="14"/>
  <c r="D92" i="14"/>
  <c r="C92" i="14"/>
  <c r="B92" i="14"/>
  <c r="E89" i="14"/>
  <c r="D89" i="14"/>
  <c r="C89" i="14"/>
  <c r="B89" i="14"/>
  <c r="E86" i="14"/>
  <c r="D86" i="14"/>
  <c r="C86" i="14"/>
  <c r="B86" i="14"/>
  <c r="B85" i="14" s="1"/>
  <c r="E79" i="14"/>
  <c r="D79" i="14"/>
  <c r="C79" i="14"/>
  <c r="B79" i="14"/>
  <c r="E75" i="14"/>
  <c r="D75" i="14"/>
  <c r="C75" i="14"/>
  <c r="B75" i="14"/>
  <c r="E74" i="14"/>
  <c r="D74" i="14"/>
  <c r="C74" i="14"/>
  <c r="B74" i="14"/>
  <c r="E73" i="14"/>
  <c r="D73" i="14"/>
  <c r="C73" i="14"/>
  <c r="B73" i="14"/>
  <c r="E72" i="14"/>
  <c r="D72" i="14"/>
  <c r="C72" i="14"/>
  <c r="B72" i="14"/>
  <c r="E70" i="14"/>
  <c r="D70" i="14"/>
  <c r="C70" i="14"/>
  <c r="B70" i="14"/>
  <c r="B71" i="14" s="1"/>
  <c r="K65" i="14"/>
  <c r="E65" i="14"/>
  <c r="D65" i="14"/>
  <c r="C65" i="14"/>
  <c r="B65" i="14"/>
  <c r="E62" i="14"/>
  <c r="E61" i="14" s="1"/>
  <c r="E60" i="14" s="1"/>
  <c r="E76" i="14" s="1"/>
  <c r="D62" i="14"/>
  <c r="D61" i="14" s="1"/>
  <c r="C62" i="14"/>
  <c r="B62" i="14"/>
  <c r="B61" i="14" s="1"/>
  <c r="C61" i="14"/>
  <c r="E37" i="14"/>
  <c r="D37" i="14"/>
  <c r="C37" i="14"/>
  <c r="B37" i="14"/>
  <c r="E33" i="14"/>
  <c r="D33" i="14"/>
  <c r="C33" i="14"/>
  <c r="B33" i="14"/>
  <c r="E28" i="14"/>
  <c r="D28" i="14"/>
  <c r="C28" i="14"/>
  <c r="B28" i="14"/>
  <c r="E19" i="14"/>
  <c r="D19" i="14"/>
  <c r="D17" i="14" s="1"/>
  <c r="C19" i="14"/>
  <c r="C17" i="14" s="1"/>
  <c r="B19" i="14"/>
  <c r="B17" i="14" s="1"/>
  <c r="E17" i="14"/>
  <c r="E13" i="14"/>
  <c r="D13" i="14"/>
  <c r="C13" i="14"/>
  <c r="B13" i="14"/>
  <c r="E6" i="14"/>
  <c r="E9" i="14" s="1"/>
  <c r="D6" i="14"/>
  <c r="D9" i="14" s="1"/>
  <c r="C6" i="14"/>
  <c r="C9" i="14" s="1"/>
  <c r="B6" i="14"/>
  <c r="B9" i="14" s="1"/>
  <c r="J86" i="14" l="1"/>
  <c r="J89" i="14"/>
  <c r="I28" i="15"/>
  <c r="I33" i="15"/>
  <c r="K37" i="15"/>
  <c r="K89" i="14"/>
  <c r="L86" i="14"/>
  <c r="L85" i="14" s="1"/>
  <c r="L89" i="14"/>
  <c r="L92" i="14"/>
  <c r="I86" i="14"/>
  <c r="I89" i="14"/>
  <c r="I62" i="14"/>
  <c r="I61" i="14" s="1"/>
  <c r="H28" i="15"/>
  <c r="H19" i="15"/>
  <c r="H17" i="15"/>
  <c r="I17" i="15"/>
  <c r="L33" i="14"/>
  <c r="J19" i="14"/>
  <c r="J17" i="14" s="1"/>
  <c r="J62" i="15"/>
  <c r="J61" i="15" s="1"/>
  <c r="J17" i="15"/>
  <c r="C70" i="15"/>
  <c r="D70" i="15"/>
  <c r="B60" i="15"/>
  <c r="B77" i="15" s="1"/>
  <c r="J28" i="15"/>
  <c r="J37" i="15"/>
  <c r="C60" i="15"/>
  <c r="C77" i="15" s="1"/>
  <c r="B70" i="15"/>
  <c r="J9" i="15"/>
  <c r="I9" i="15"/>
  <c r="H9" i="15"/>
  <c r="K19" i="15"/>
  <c r="K17" i="15" s="1"/>
  <c r="K28" i="15"/>
  <c r="E70" i="15"/>
  <c r="H33" i="15"/>
  <c r="H62" i="15"/>
  <c r="H61" i="15" s="1"/>
  <c r="J33" i="15"/>
  <c r="H37" i="15"/>
  <c r="B5" i="15"/>
  <c r="B69" i="15" s="1"/>
  <c r="D60" i="15"/>
  <c r="D77" i="15" s="1"/>
  <c r="C5" i="15"/>
  <c r="C69" i="15" s="1"/>
  <c r="D5" i="15"/>
  <c r="D69" i="15" s="1"/>
  <c r="E5" i="15"/>
  <c r="E69" i="15" s="1"/>
  <c r="C60" i="14"/>
  <c r="C76" i="14" s="1"/>
  <c r="I92" i="14"/>
  <c r="I85" i="14" s="1"/>
  <c r="D60" i="14"/>
  <c r="D76" i="14" s="1"/>
  <c r="I6" i="14"/>
  <c r="I5" i="14" s="1"/>
  <c r="B60" i="14"/>
  <c r="B76" i="14" s="1"/>
  <c r="J6" i="14"/>
  <c r="J5" i="14" s="1"/>
  <c r="L28" i="14"/>
  <c r="L6" i="14"/>
  <c r="L5" i="14" s="1"/>
  <c r="K33" i="14"/>
  <c r="E85" i="14"/>
  <c r="D85" i="14"/>
  <c r="C5" i="14"/>
  <c r="C71" i="14"/>
  <c r="C68" i="14"/>
  <c r="C77" i="14" s="1"/>
  <c r="C85" i="14"/>
  <c r="J92" i="14"/>
  <c r="J85" i="14" s="1"/>
  <c r="I19" i="14"/>
  <c r="I17" i="14" s="1"/>
  <c r="K19" i="14"/>
  <c r="K17" i="14" s="1"/>
  <c r="I28" i="14"/>
  <c r="K28" i="14"/>
  <c r="K37" i="14"/>
  <c r="K86" i="14"/>
  <c r="K85" i="14" s="1"/>
  <c r="I33" i="14"/>
  <c r="I60" i="14"/>
  <c r="I76" i="14" s="1"/>
  <c r="K62" i="14"/>
  <c r="K61" i="14" s="1"/>
  <c r="K60" i="14" s="1"/>
  <c r="K76" i="14" s="1"/>
  <c r="K6" i="14"/>
  <c r="K5" i="14" s="1"/>
  <c r="L19" i="14"/>
  <c r="L17" i="14" s="1"/>
  <c r="J28" i="14"/>
  <c r="J33" i="14"/>
  <c r="L37" i="14"/>
  <c r="J62" i="14"/>
  <c r="J61" i="14" s="1"/>
  <c r="J60" i="14" s="1"/>
  <c r="J76" i="14" s="1"/>
  <c r="L62" i="14"/>
  <c r="L61" i="14" s="1"/>
  <c r="L60" i="14" s="1"/>
  <c r="L76" i="14" s="1"/>
  <c r="C69" i="14"/>
  <c r="I37" i="14"/>
  <c r="E69" i="14"/>
  <c r="B69" i="14"/>
  <c r="D69" i="14"/>
  <c r="E68" i="14"/>
  <c r="E77" i="14" s="1"/>
  <c r="J37" i="14"/>
  <c r="B5" i="14"/>
  <c r="B68" i="14" s="1"/>
  <c r="D71" i="14"/>
  <c r="E71" i="14"/>
  <c r="D5" i="14"/>
  <c r="D68" i="14" s="1"/>
  <c r="D77" i="14" s="1"/>
  <c r="E5" i="14"/>
  <c r="B78" i="15" l="1"/>
  <c r="E78" i="15"/>
  <c r="C78" i="15"/>
  <c r="D78" i="15"/>
  <c r="B77" i="14"/>
  <c r="J68" i="14"/>
  <c r="J77" i="14" s="1"/>
  <c r="L68" i="14"/>
  <c r="L77" i="14" s="1"/>
  <c r="K68" i="14"/>
  <c r="K77" i="14" s="1"/>
  <c r="I68" i="14"/>
  <c r="I77" i="14" s="1"/>
  <c r="G91" i="13" l="1"/>
  <c r="G90" i="13"/>
  <c r="G88" i="13"/>
  <c r="G87" i="13"/>
  <c r="G85" i="13"/>
  <c r="G84" i="13"/>
  <c r="G83" i="13" s="1"/>
  <c r="G80" i="13"/>
  <c r="G78" i="13"/>
  <c r="G77" i="13"/>
  <c r="G7" i="13"/>
  <c r="G8" i="13"/>
  <c r="G10" i="13"/>
  <c r="G11" i="13"/>
  <c r="G12" i="13"/>
  <c r="G13" i="13"/>
  <c r="G15" i="13"/>
  <c r="G17" i="13"/>
  <c r="G18" i="13"/>
  <c r="G19" i="13"/>
  <c r="G20" i="13"/>
  <c r="G21" i="13"/>
  <c r="G22" i="13"/>
  <c r="G23" i="13"/>
  <c r="G24" i="13"/>
  <c r="G26" i="13"/>
  <c r="G27" i="13"/>
  <c r="G28" i="13"/>
  <c r="G29" i="13"/>
  <c r="G31" i="13"/>
  <c r="G32" i="13"/>
  <c r="G33" i="13"/>
  <c r="G34" i="13"/>
  <c r="G35" i="13"/>
  <c r="G36" i="13"/>
  <c r="G37" i="13"/>
  <c r="G38" i="13"/>
  <c r="G39" i="13"/>
  <c r="G40" i="13"/>
  <c r="G41" i="13"/>
  <c r="G42" i="13"/>
  <c r="G43" i="13"/>
  <c r="G44" i="13"/>
  <c r="G45" i="13"/>
  <c r="G46" i="13"/>
  <c r="G47" i="13"/>
  <c r="G48" i="13"/>
  <c r="G49" i="13"/>
  <c r="G50" i="13"/>
  <c r="G51" i="13"/>
  <c r="G52" i="13"/>
  <c r="G53" i="13"/>
  <c r="G54" i="13"/>
  <c r="G55" i="13"/>
  <c r="G56" i="13"/>
  <c r="G60" i="13"/>
  <c r="G61" i="13"/>
  <c r="G63" i="13"/>
  <c r="G62" i="13" s="1"/>
  <c r="G64" i="13"/>
  <c r="G79" i="1"/>
  <c r="G6" i="13" l="1"/>
  <c r="G5" i="13" s="1"/>
  <c r="G59" i="13"/>
  <c r="G58" i="13" s="1"/>
  <c r="G76" i="13"/>
  <c r="G89" i="13"/>
  <c r="G86" i="13"/>
  <c r="G25" i="13"/>
  <c r="G30" i="13"/>
  <c r="G16" i="13"/>
  <c r="G14" i="13" s="1"/>
  <c r="G77" i="1"/>
  <c r="G57" i="13"/>
  <c r="G73" i="13" s="1"/>
  <c r="I42" i="10"/>
  <c r="J42" i="10"/>
  <c r="K42" i="10"/>
  <c r="L42" i="10"/>
  <c r="I43" i="10"/>
  <c r="J43" i="10"/>
  <c r="K43" i="10"/>
  <c r="L43" i="10"/>
  <c r="I44" i="10"/>
  <c r="J44" i="10"/>
  <c r="K44" i="10"/>
  <c r="L44" i="10"/>
  <c r="I45" i="10"/>
  <c r="J45" i="10"/>
  <c r="K45" i="10"/>
  <c r="L45" i="10"/>
  <c r="I46" i="10"/>
  <c r="J46" i="10"/>
  <c r="K46" i="10"/>
  <c r="L46" i="10"/>
  <c r="J13" i="10"/>
  <c r="L13" i="10"/>
  <c r="I14" i="10"/>
  <c r="J14" i="10"/>
  <c r="K14" i="10"/>
  <c r="L14" i="10"/>
  <c r="I15" i="10"/>
  <c r="J15" i="10"/>
  <c r="K15" i="10"/>
  <c r="L15" i="10"/>
  <c r="E13" i="10"/>
  <c r="D13" i="10"/>
  <c r="C13" i="10"/>
  <c r="B13" i="10"/>
  <c r="I42" i="9"/>
  <c r="J42" i="9"/>
  <c r="K42" i="9"/>
  <c r="L42" i="9"/>
  <c r="I43" i="9"/>
  <c r="J43" i="9"/>
  <c r="K43" i="9"/>
  <c r="L43" i="9"/>
  <c r="I44" i="9"/>
  <c r="J44" i="9"/>
  <c r="K44" i="9"/>
  <c r="L44" i="9"/>
  <c r="I14" i="9"/>
  <c r="J14" i="9"/>
  <c r="K14" i="9"/>
  <c r="L14" i="9"/>
  <c r="I15" i="9"/>
  <c r="J15" i="9"/>
  <c r="K15" i="9"/>
  <c r="L15" i="9"/>
  <c r="E92" i="9"/>
  <c r="D92" i="9"/>
  <c r="C92" i="9"/>
  <c r="B92" i="9"/>
  <c r="E89" i="9"/>
  <c r="D89" i="9"/>
  <c r="C89" i="9"/>
  <c r="B89" i="9"/>
  <c r="E86" i="9"/>
  <c r="D86" i="9"/>
  <c r="C86" i="9"/>
  <c r="B86" i="9"/>
  <c r="E85" i="9"/>
  <c r="D85" i="9"/>
  <c r="C85" i="9"/>
  <c r="B85" i="9"/>
  <c r="C13" i="9"/>
  <c r="D13" i="9"/>
  <c r="E13" i="9"/>
  <c r="B13" i="9"/>
  <c r="G65" i="13" l="1"/>
  <c r="G74" i="13" s="1"/>
  <c r="G82" i="13"/>
  <c r="B39" i="13"/>
  <c r="C39" i="13"/>
  <c r="D39" i="13"/>
  <c r="E39" i="13"/>
  <c r="F39" i="13"/>
  <c r="B40" i="13"/>
  <c r="C40" i="13"/>
  <c r="D40" i="13"/>
  <c r="E40" i="13"/>
  <c r="F40" i="13"/>
  <c r="B41" i="13"/>
  <c r="C41" i="13"/>
  <c r="D41" i="13"/>
  <c r="E41" i="13"/>
  <c r="F41" i="13"/>
  <c r="T13" i="11"/>
  <c r="T14" i="11"/>
  <c r="U14" i="11"/>
  <c r="V14" i="11"/>
  <c r="W14" i="11"/>
  <c r="X14" i="11"/>
  <c r="Y14" i="11"/>
  <c r="T15" i="11"/>
  <c r="U15" i="11"/>
  <c r="V15" i="11"/>
  <c r="W15" i="11"/>
  <c r="X15" i="11"/>
  <c r="Y15" i="11"/>
  <c r="T42" i="11"/>
  <c r="U42" i="11"/>
  <c r="V42" i="11"/>
  <c r="W42" i="11"/>
  <c r="X42" i="11"/>
  <c r="Y42" i="11"/>
  <c r="T43" i="11"/>
  <c r="U43" i="11"/>
  <c r="V43" i="11"/>
  <c r="W43" i="11"/>
  <c r="X43" i="11"/>
  <c r="Y43" i="11"/>
  <c r="T44" i="11"/>
  <c r="U44" i="11"/>
  <c r="V44" i="11"/>
  <c r="W44" i="11"/>
  <c r="X44" i="11"/>
  <c r="Y44" i="11"/>
  <c r="P75" i="11"/>
  <c r="O75" i="11"/>
  <c r="N75" i="11"/>
  <c r="M75" i="11"/>
  <c r="L75" i="11"/>
  <c r="K75" i="11"/>
  <c r="P74" i="11"/>
  <c r="O74" i="11"/>
  <c r="N74" i="11"/>
  <c r="M74" i="11"/>
  <c r="L74" i="11"/>
  <c r="K74" i="11"/>
  <c r="P73" i="11"/>
  <c r="O73" i="11"/>
  <c r="N73" i="11"/>
  <c r="M73" i="11"/>
  <c r="L73" i="11"/>
  <c r="K73" i="11"/>
  <c r="P72" i="11"/>
  <c r="O72" i="11"/>
  <c r="N72" i="11"/>
  <c r="M72" i="11"/>
  <c r="L72" i="11"/>
  <c r="K72" i="11"/>
  <c r="O71" i="11"/>
  <c r="K71" i="11"/>
  <c r="P70" i="11"/>
  <c r="P71" i="11" s="1"/>
  <c r="O70" i="11"/>
  <c r="N70" i="11"/>
  <c r="N71" i="11" s="1"/>
  <c r="M70" i="11"/>
  <c r="M71" i="11" s="1"/>
  <c r="L70" i="11"/>
  <c r="L71" i="11" s="1"/>
  <c r="K70" i="11"/>
  <c r="F79" i="1" l="1"/>
  <c r="E79" i="1"/>
  <c r="D79" i="1"/>
  <c r="C79" i="1"/>
  <c r="B79" i="1"/>
  <c r="E77" i="1" l="1"/>
  <c r="B77" i="1"/>
  <c r="C77" i="1"/>
  <c r="F77" i="1"/>
  <c r="D77" i="1"/>
  <c r="G73" i="11"/>
  <c r="F73" i="11"/>
  <c r="K73" i="14" s="1"/>
  <c r="E73" i="11"/>
  <c r="J73" i="14" s="1"/>
  <c r="D73" i="11"/>
  <c r="I73" i="14" s="1"/>
  <c r="C73" i="11"/>
  <c r="G72" i="11"/>
  <c r="F72" i="11"/>
  <c r="K72" i="14" s="1"/>
  <c r="E72" i="11"/>
  <c r="J72" i="14" s="1"/>
  <c r="D72" i="11"/>
  <c r="I72" i="14" s="1"/>
  <c r="C72" i="11"/>
  <c r="B73" i="11"/>
  <c r="B72" i="11"/>
  <c r="I13" i="14"/>
  <c r="G74" i="12"/>
  <c r="K74" i="15" s="1"/>
  <c r="F74" i="12"/>
  <c r="J74" i="15" s="1"/>
  <c r="E74" i="12"/>
  <c r="I74" i="15" s="1"/>
  <c r="D74" i="12"/>
  <c r="H74" i="15" s="1"/>
  <c r="C74" i="12"/>
  <c r="G73" i="12"/>
  <c r="K73" i="15" s="1"/>
  <c r="F73" i="12"/>
  <c r="J73" i="15" s="1"/>
  <c r="E73" i="12"/>
  <c r="I73" i="15" s="1"/>
  <c r="D73" i="12"/>
  <c r="H73" i="15" s="1"/>
  <c r="C73" i="12"/>
  <c r="B74" i="12"/>
  <c r="B73" i="12"/>
  <c r="K13" i="10"/>
  <c r="I13" i="10"/>
  <c r="K13" i="14" l="1"/>
  <c r="L13" i="9"/>
  <c r="X13" i="11"/>
  <c r="L72" i="14"/>
  <c r="G69" i="13"/>
  <c r="L73" i="14"/>
  <c r="G70" i="13"/>
  <c r="L13" i="14"/>
  <c r="Y13" i="11"/>
  <c r="J13" i="14"/>
  <c r="K13" i="9"/>
  <c r="W13" i="11"/>
  <c r="J13" i="9"/>
  <c r="V13" i="11"/>
  <c r="I13" i="9"/>
  <c r="U13" i="11"/>
  <c r="G75" i="12" l="1"/>
  <c r="K75" i="15" s="1"/>
  <c r="F75" i="12"/>
  <c r="J75" i="15" s="1"/>
  <c r="E75" i="12"/>
  <c r="I75" i="15" s="1"/>
  <c r="D75" i="12"/>
  <c r="H75" i="15" s="1"/>
  <c r="C75" i="12"/>
  <c r="B75" i="12"/>
  <c r="P6" i="11" l="1"/>
  <c r="O6" i="11"/>
  <c r="N6" i="11"/>
  <c r="B42" i="13" l="1"/>
  <c r="C42" i="13"/>
  <c r="D42" i="13"/>
  <c r="E42" i="13"/>
  <c r="F42" i="13"/>
  <c r="L94" i="9" l="1"/>
  <c r="K94" i="9"/>
  <c r="J94" i="9"/>
  <c r="I94" i="9"/>
  <c r="L93" i="9"/>
  <c r="K93" i="9"/>
  <c r="J93" i="9"/>
  <c r="I93" i="9"/>
  <c r="L91" i="9"/>
  <c r="K91" i="9"/>
  <c r="J91" i="9"/>
  <c r="I91" i="9"/>
  <c r="L90" i="9"/>
  <c r="K90" i="9"/>
  <c r="J90" i="9"/>
  <c r="I90" i="9"/>
  <c r="L88" i="9"/>
  <c r="K88" i="9"/>
  <c r="J88" i="9"/>
  <c r="I88" i="9"/>
  <c r="L87" i="9"/>
  <c r="K87" i="9"/>
  <c r="J87" i="9"/>
  <c r="I87" i="9"/>
  <c r="L83" i="9"/>
  <c r="K83" i="9"/>
  <c r="J83" i="9"/>
  <c r="I83" i="9"/>
  <c r="L81" i="9"/>
  <c r="K81" i="9"/>
  <c r="J81" i="9"/>
  <c r="I81" i="9"/>
  <c r="L80" i="9"/>
  <c r="K80" i="9"/>
  <c r="J80" i="9"/>
  <c r="I80" i="9"/>
  <c r="L67" i="9"/>
  <c r="K67" i="9"/>
  <c r="J67" i="9"/>
  <c r="I67" i="9"/>
  <c r="L66" i="9"/>
  <c r="K66" i="9"/>
  <c r="J66" i="9"/>
  <c r="I66" i="9"/>
  <c r="L64" i="9"/>
  <c r="K64" i="9"/>
  <c r="J64" i="9"/>
  <c r="I64" i="9"/>
  <c r="L63" i="9"/>
  <c r="K63" i="9"/>
  <c r="J63" i="9"/>
  <c r="I63" i="9"/>
  <c r="I53" i="9"/>
  <c r="J53" i="9"/>
  <c r="K53" i="9"/>
  <c r="L53" i="9"/>
  <c r="I54" i="9"/>
  <c r="J54" i="9"/>
  <c r="K54" i="9"/>
  <c r="L54" i="9"/>
  <c r="I55" i="9"/>
  <c r="J55" i="9"/>
  <c r="K55" i="9"/>
  <c r="L55" i="9"/>
  <c r="I56" i="9"/>
  <c r="J56" i="9"/>
  <c r="K56" i="9"/>
  <c r="L56" i="9"/>
  <c r="I57" i="9"/>
  <c r="J57" i="9"/>
  <c r="K57" i="9"/>
  <c r="L57" i="9"/>
  <c r="I58" i="9"/>
  <c r="J58" i="9"/>
  <c r="K58" i="9"/>
  <c r="L58" i="9"/>
  <c r="I59" i="9"/>
  <c r="J59" i="9"/>
  <c r="K59" i="9"/>
  <c r="L59" i="9"/>
  <c r="I41" i="9"/>
  <c r="J41" i="9"/>
  <c r="K41" i="9"/>
  <c r="L41" i="9"/>
  <c r="I45" i="9"/>
  <c r="J45" i="9"/>
  <c r="K45" i="9"/>
  <c r="L45" i="9"/>
  <c r="I46" i="9"/>
  <c r="J46" i="9"/>
  <c r="K46" i="9"/>
  <c r="L46" i="9"/>
  <c r="I47" i="9"/>
  <c r="J47" i="9"/>
  <c r="K47" i="9"/>
  <c r="L47" i="9"/>
  <c r="I48" i="9"/>
  <c r="J48" i="9"/>
  <c r="K48" i="9"/>
  <c r="L48" i="9"/>
  <c r="I49" i="9"/>
  <c r="J49" i="9"/>
  <c r="K49" i="9"/>
  <c r="L49" i="9"/>
  <c r="I50" i="9"/>
  <c r="J50" i="9"/>
  <c r="K50" i="9"/>
  <c r="L50" i="9"/>
  <c r="I52" i="9"/>
  <c r="J52" i="9"/>
  <c r="K52" i="9"/>
  <c r="L52" i="9"/>
  <c r="L40" i="9"/>
  <c r="K40" i="9"/>
  <c r="J40" i="9"/>
  <c r="I40" i="9"/>
  <c r="L39" i="9"/>
  <c r="K39" i="9"/>
  <c r="J39" i="9"/>
  <c r="I39" i="9"/>
  <c r="L38" i="9"/>
  <c r="K38" i="9"/>
  <c r="J38" i="9"/>
  <c r="I38" i="9"/>
  <c r="L36" i="9"/>
  <c r="K36" i="9"/>
  <c r="J36" i="9"/>
  <c r="I36" i="9"/>
  <c r="L35" i="9"/>
  <c r="K35" i="9"/>
  <c r="J35" i="9"/>
  <c r="I35" i="9"/>
  <c r="L34" i="9"/>
  <c r="K34" i="9"/>
  <c r="J34" i="9"/>
  <c r="I34" i="9"/>
  <c r="L32" i="9"/>
  <c r="K32" i="9"/>
  <c r="J32" i="9"/>
  <c r="I32" i="9"/>
  <c r="L31" i="9"/>
  <c r="K31" i="9"/>
  <c r="J31" i="9"/>
  <c r="I31" i="9"/>
  <c r="L30" i="9"/>
  <c r="K30" i="9"/>
  <c r="J30" i="9"/>
  <c r="I30" i="9"/>
  <c r="L29" i="9"/>
  <c r="K29" i="9"/>
  <c r="J29" i="9"/>
  <c r="I29" i="9"/>
  <c r="L27" i="9"/>
  <c r="K27" i="9"/>
  <c r="J27" i="9"/>
  <c r="I27" i="9"/>
  <c r="L26" i="9"/>
  <c r="K26" i="9"/>
  <c r="J26" i="9"/>
  <c r="I26" i="9"/>
  <c r="L25" i="9"/>
  <c r="K25" i="9"/>
  <c r="J25" i="9"/>
  <c r="I25" i="9"/>
  <c r="L24" i="9"/>
  <c r="K24" i="9"/>
  <c r="J24" i="9"/>
  <c r="I24" i="9"/>
  <c r="L23" i="9"/>
  <c r="K23" i="9"/>
  <c r="J23" i="9"/>
  <c r="I23" i="9"/>
  <c r="L22" i="9"/>
  <c r="K22" i="9"/>
  <c r="J22" i="9"/>
  <c r="I22" i="9"/>
  <c r="L21" i="9"/>
  <c r="K21" i="9"/>
  <c r="J21" i="9"/>
  <c r="I21" i="9"/>
  <c r="L20" i="9"/>
  <c r="K20" i="9"/>
  <c r="J20" i="9"/>
  <c r="I20" i="9"/>
  <c r="L18" i="9"/>
  <c r="K18" i="9"/>
  <c r="J18" i="9"/>
  <c r="I18" i="9"/>
  <c r="J7" i="9"/>
  <c r="K7" i="9"/>
  <c r="L7" i="9"/>
  <c r="J8" i="9"/>
  <c r="K8" i="9"/>
  <c r="L8" i="9"/>
  <c r="J10" i="9"/>
  <c r="K10" i="9"/>
  <c r="L10" i="9"/>
  <c r="J11" i="9"/>
  <c r="K11" i="9"/>
  <c r="L11" i="9"/>
  <c r="J12" i="9"/>
  <c r="K12" i="9"/>
  <c r="L12" i="9"/>
  <c r="J16" i="9"/>
  <c r="K16" i="9"/>
  <c r="L16" i="9"/>
  <c r="I8" i="9"/>
  <c r="I10" i="9"/>
  <c r="I11" i="9"/>
  <c r="I12" i="9"/>
  <c r="I16" i="9"/>
  <c r="I7" i="9"/>
  <c r="L80" i="10"/>
  <c r="K80" i="10"/>
  <c r="J80" i="10"/>
  <c r="I80" i="10"/>
  <c r="L65" i="10"/>
  <c r="K65" i="10"/>
  <c r="J65" i="10"/>
  <c r="I65" i="10"/>
  <c r="L68" i="10"/>
  <c r="K68" i="10"/>
  <c r="J68" i="10"/>
  <c r="I68" i="10"/>
  <c r="L67" i="10"/>
  <c r="K67" i="10"/>
  <c r="J67" i="10"/>
  <c r="I67" i="10"/>
  <c r="L64" i="10"/>
  <c r="K64" i="10"/>
  <c r="J64" i="10"/>
  <c r="I64" i="10"/>
  <c r="L63" i="10"/>
  <c r="K63" i="10"/>
  <c r="J63" i="10"/>
  <c r="I63" i="10"/>
  <c r="I53" i="10"/>
  <c r="J53" i="10"/>
  <c r="K53" i="10"/>
  <c r="L53" i="10"/>
  <c r="I54" i="10"/>
  <c r="J54" i="10"/>
  <c r="K54" i="10"/>
  <c r="L54" i="10"/>
  <c r="I55" i="10"/>
  <c r="J55" i="10"/>
  <c r="K55" i="10"/>
  <c r="L55" i="10"/>
  <c r="I56" i="10"/>
  <c r="J56" i="10"/>
  <c r="K56" i="10"/>
  <c r="L56" i="10"/>
  <c r="I57" i="10"/>
  <c r="J57" i="10"/>
  <c r="K57" i="10"/>
  <c r="L57" i="10"/>
  <c r="I58" i="10"/>
  <c r="J58" i="10"/>
  <c r="K58" i="10"/>
  <c r="L58" i="10"/>
  <c r="I59" i="10"/>
  <c r="J59" i="10"/>
  <c r="K59" i="10"/>
  <c r="L59" i="10"/>
  <c r="I47" i="10"/>
  <c r="J47" i="10"/>
  <c r="K47" i="10"/>
  <c r="L47" i="10"/>
  <c r="I48" i="10"/>
  <c r="J48" i="10"/>
  <c r="K48" i="10"/>
  <c r="L48" i="10"/>
  <c r="I49" i="10"/>
  <c r="J49" i="10"/>
  <c r="K49" i="10"/>
  <c r="L49" i="10"/>
  <c r="I50" i="10"/>
  <c r="J50" i="10"/>
  <c r="K50" i="10"/>
  <c r="L50" i="10"/>
  <c r="I52" i="10"/>
  <c r="J52" i="10"/>
  <c r="K52" i="10"/>
  <c r="L52" i="10"/>
  <c r="L41" i="10"/>
  <c r="K41" i="10"/>
  <c r="J41" i="10"/>
  <c r="I41" i="10"/>
  <c r="L40" i="10"/>
  <c r="K40" i="10"/>
  <c r="J40" i="10"/>
  <c r="I40" i="10"/>
  <c r="L39" i="10"/>
  <c r="K39" i="10"/>
  <c r="J39" i="10"/>
  <c r="I39" i="10"/>
  <c r="L38" i="10"/>
  <c r="K38" i="10"/>
  <c r="J38" i="10"/>
  <c r="I38" i="10"/>
  <c r="L36" i="10"/>
  <c r="K36" i="10"/>
  <c r="J36" i="10"/>
  <c r="I36" i="10"/>
  <c r="L35" i="10"/>
  <c r="K35" i="10"/>
  <c r="J35" i="10"/>
  <c r="I35" i="10"/>
  <c r="L34" i="10"/>
  <c r="K34" i="10"/>
  <c r="J34" i="10"/>
  <c r="I34" i="10"/>
  <c r="L32" i="10"/>
  <c r="K32" i="10"/>
  <c r="J32" i="10"/>
  <c r="I32" i="10"/>
  <c r="L31" i="10"/>
  <c r="K31" i="10"/>
  <c r="J31" i="10"/>
  <c r="I31" i="10"/>
  <c r="L30" i="10"/>
  <c r="K30" i="10"/>
  <c r="J30" i="10"/>
  <c r="I30" i="10"/>
  <c r="L29" i="10"/>
  <c r="K29" i="10"/>
  <c r="J29" i="10"/>
  <c r="I29" i="10"/>
  <c r="L27" i="10"/>
  <c r="K27" i="10"/>
  <c r="J27" i="10"/>
  <c r="I27" i="10"/>
  <c r="L26" i="10"/>
  <c r="K26" i="10"/>
  <c r="J26" i="10"/>
  <c r="I26" i="10"/>
  <c r="L25" i="10"/>
  <c r="K25" i="10"/>
  <c r="J25" i="10"/>
  <c r="I25" i="10"/>
  <c r="L24" i="10"/>
  <c r="K24" i="10"/>
  <c r="J24" i="10"/>
  <c r="I24" i="10"/>
  <c r="L23" i="10"/>
  <c r="K23" i="10"/>
  <c r="J23" i="10"/>
  <c r="I23" i="10"/>
  <c r="L22" i="10"/>
  <c r="K22" i="10"/>
  <c r="J22" i="10"/>
  <c r="I22" i="10"/>
  <c r="L21" i="10"/>
  <c r="K21" i="10"/>
  <c r="J21" i="10"/>
  <c r="I21" i="10"/>
  <c r="L20" i="10"/>
  <c r="K20" i="10"/>
  <c r="J20" i="10"/>
  <c r="I20" i="10"/>
  <c r="L18" i="10"/>
  <c r="K18" i="10"/>
  <c r="J18" i="10"/>
  <c r="I18" i="10"/>
  <c r="I8" i="10"/>
  <c r="J8" i="10"/>
  <c r="K8" i="10"/>
  <c r="L8" i="10"/>
  <c r="I10" i="10"/>
  <c r="J10" i="10"/>
  <c r="K10" i="10"/>
  <c r="L10" i="10"/>
  <c r="I11" i="10"/>
  <c r="J11" i="10"/>
  <c r="K11" i="10"/>
  <c r="L11" i="10"/>
  <c r="I12" i="10"/>
  <c r="J12" i="10"/>
  <c r="K12" i="10"/>
  <c r="L12" i="10"/>
  <c r="I16" i="10"/>
  <c r="J16" i="10"/>
  <c r="K16" i="10"/>
  <c r="L16" i="10"/>
  <c r="L7" i="10"/>
  <c r="K7" i="10"/>
  <c r="J7" i="10"/>
  <c r="I7" i="10"/>
  <c r="F91" i="13" l="1"/>
  <c r="E91" i="13"/>
  <c r="D91" i="13"/>
  <c r="C91" i="13"/>
  <c r="B91" i="13"/>
  <c r="F90" i="13"/>
  <c r="E90" i="13"/>
  <c r="E89" i="13" s="1"/>
  <c r="D90" i="13"/>
  <c r="C90" i="13"/>
  <c r="B90" i="13"/>
  <c r="F88" i="13"/>
  <c r="E88" i="13"/>
  <c r="D88" i="13"/>
  <c r="C88" i="13"/>
  <c r="B88" i="13"/>
  <c r="F87" i="13"/>
  <c r="E87" i="13"/>
  <c r="D87" i="13"/>
  <c r="C87" i="13"/>
  <c r="B87" i="13"/>
  <c r="F85" i="13"/>
  <c r="E85" i="13"/>
  <c r="D85" i="13"/>
  <c r="D83" i="13" s="1"/>
  <c r="C85" i="13"/>
  <c r="C83" i="13" s="1"/>
  <c r="B85" i="13"/>
  <c r="F84" i="13"/>
  <c r="E84" i="13"/>
  <c r="D84" i="13"/>
  <c r="C84" i="13"/>
  <c r="B84" i="13"/>
  <c r="F80" i="13"/>
  <c r="E80" i="13"/>
  <c r="D80" i="13"/>
  <c r="C80" i="13"/>
  <c r="B80" i="13"/>
  <c r="F78" i="13"/>
  <c r="E78" i="13"/>
  <c r="E76" i="13" s="1"/>
  <c r="D78" i="13"/>
  <c r="C78" i="13"/>
  <c r="B78" i="13"/>
  <c r="F77" i="13"/>
  <c r="E77" i="13"/>
  <c r="D77" i="13"/>
  <c r="C77" i="13"/>
  <c r="B77" i="13"/>
  <c r="F64" i="13"/>
  <c r="E64" i="13"/>
  <c r="D64" i="13"/>
  <c r="C64" i="13"/>
  <c r="B64" i="13"/>
  <c r="F63" i="13"/>
  <c r="F62" i="13" s="1"/>
  <c r="E63" i="13"/>
  <c r="E62" i="13" s="1"/>
  <c r="D63" i="13"/>
  <c r="D62" i="13" s="1"/>
  <c r="C63" i="13"/>
  <c r="C62" i="13" s="1"/>
  <c r="B63" i="13"/>
  <c r="B62" i="13" s="1"/>
  <c r="F61" i="13"/>
  <c r="E61" i="13"/>
  <c r="D61" i="13"/>
  <c r="C61" i="13"/>
  <c r="B61" i="13"/>
  <c r="F60" i="13"/>
  <c r="E60" i="13"/>
  <c r="D60" i="13"/>
  <c r="C60" i="13"/>
  <c r="B60" i="13"/>
  <c r="F56" i="13"/>
  <c r="E56" i="13"/>
  <c r="D56" i="13"/>
  <c r="C56" i="13"/>
  <c r="B56" i="13"/>
  <c r="F55" i="13"/>
  <c r="E55" i="13"/>
  <c r="D55" i="13"/>
  <c r="C55" i="13"/>
  <c r="B55" i="13"/>
  <c r="F54" i="13"/>
  <c r="E54" i="13"/>
  <c r="D54" i="13"/>
  <c r="C54" i="13"/>
  <c r="B54" i="13"/>
  <c r="F53" i="13"/>
  <c r="E53" i="13"/>
  <c r="D53" i="13"/>
  <c r="C53" i="13"/>
  <c r="B53" i="13"/>
  <c r="F52" i="13"/>
  <c r="E52" i="13"/>
  <c r="D52" i="13"/>
  <c r="C52" i="13"/>
  <c r="B52" i="13"/>
  <c r="F51" i="13"/>
  <c r="E51" i="13"/>
  <c r="D51" i="13"/>
  <c r="C51" i="13"/>
  <c r="B51" i="13"/>
  <c r="F50" i="13"/>
  <c r="E50" i="13"/>
  <c r="D50" i="13"/>
  <c r="C50" i="13"/>
  <c r="B50" i="13"/>
  <c r="F49" i="13"/>
  <c r="E49" i="13"/>
  <c r="D49" i="13"/>
  <c r="C49" i="13"/>
  <c r="B49" i="13"/>
  <c r="B43" i="13"/>
  <c r="C43" i="13"/>
  <c r="D43" i="13"/>
  <c r="E43" i="13"/>
  <c r="F43" i="13"/>
  <c r="B44" i="13"/>
  <c r="C44" i="13"/>
  <c r="D44" i="13"/>
  <c r="E44" i="13"/>
  <c r="F44" i="13"/>
  <c r="B45" i="13"/>
  <c r="C45" i="13"/>
  <c r="D45" i="13"/>
  <c r="E45" i="13"/>
  <c r="F45" i="13"/>
  <c r="B46" i="13"/>
  <c r="C46" i="13"/>
  <c r="D46" i="13"/>
  <c r="E46" i="13"/>
  <c r="F46" i="13"/>
  <c r="B47" i="13"/>
  <c r="C47" i="13"/>
  <c r="D47" i="13"/>
  <c r="E47" i="13"/>
  <c r="F47" i="13"/>
  <c r="B48" i="13"/>
  <c r="C48" i="13"/>
  <c r="D48" i="13"/>
  <c r="E48" i="13"/>
  <c r="F48" i="13"/>
  <c r="F38" i="13"/>
  <c r="E38" i="13"/>
  <c r="D38" i="13"/>
  <c r="C38" i="13"/>
  <c r="B38" i="13"/>
  <c r="F37" i="13"/>
  <c r="E37" i="13"/>
  <c r="D37" i="13"/>
  <c r="C37" i="13"/>
  <c r="B37" i="13"/>
  <c r="F36" i="13"/>
  <c r="E36" i="13"/>
  <c r="D36" i="13"/>
  <c r="C36" i="13"/>
  <c r="B36" i="13"/>
  <c r="F35" i="13"/>
  <c r="E35" i="13"/>
  <c r="D35" i="13"/>
  <c r="C35" i="13"/>
  <c r="B35" i="13"/>
  <c r="F33" i="13"/>
  <c r="E33" i="13"/>
  <c r="D33" i="13"/>
  <c r="C33" i="13"/>
  <c r="B33" i="13"/>
  <c r="F32" i="13"/>
  <c r="E32" i="13"/>
  <c r="D32" i="13"/>
  <c r="C32" i="13"/>
  <c r="B32" i="13"/>
  <c r="F31" i="13"/>
  <c r="E31" i="13"/>
  <c r="D31" i="13"/>
  <c r="C31" i="13"/>
  <c r="B31" i="13"/>
  <c r="F29" i="13"/>
  <c r="E29" i="13"/>
  <c r="D29" i="13"/>
  <c r="C29" i="13"/>
  <c r="B29" i="13"/>
  <c r="F28" i="13"/>
  <c r="E28" i="13"/>
  <c r="D28" i="13"/>
  <c r="C28" i="13"/>
  <c r="B28" i="13"/>
  <c r="F27" i="13"/>
  <c r="E27" i="13"/>
  <c r="D27" i="13"/>
  <c r="C27" i="13"/>
  <c r="B27" i="13"/>
  <c r="F26" i="13"/>
  <c r="E26" i="13"/>
  <c r="D26" i="13"/>
  <c r="C26" i="13"/>
  <c r="B26" i="13"/>
  <c r="F24" i="13"/>
  <c r="E24" i="13"/>
  <c r="D24" i="13"/>
  <c r="C24" i="13"/>
  <c r="B24" i="13"/>
  <c r="F23" i="13"/>
  <c r="E23" i="13"/>
  <c r="D23" i="13"/>
  <c r="C23" i="13"/>
  <c r="B23" i="13"/>
  <c r="F22" i="13"/>
  <c r="E22" i="13"/>
  <c r="D22" i="13"/>
  <c r="C22" i="13"/>
  <c r="B22" i="13"/>
  <c r="F21" i="13"/>
  <c r="E21" i="13"/>
  <c r="D21" i="13"/>
  <c r="C21" i="13"/>
  <c r="B21" i="13"/>
  <c r="F20" i="13"/>
  <c r="E20" i="13"/>
  <c r="D20" i="13"/>
  <c r="C20" i="13"/>
  <c r="B20" i="13"/>
  <c r="F19" i="13"/>
  <c r="E19" i="13"/>
  <c r="D19" i="13"/>
  <c r="C19" i="13"/>
  <c r="B19" i="13"/>
  <c r="F18" i="13"/>
  <c r="E18" i="13"/>
  <c r="D18" i="13"/>
  <c r="C18" i="13"/>
  <c r="B18" i="13"/>
  <c r="F17" i="13"/>
  <c r="E17" i="13"/>
  <c r="D17" i="13"/>
  <c r="C17" i="13"/>
  <c r="B17" i="13"/>
  <c r="F15" i="13"/>
  <c r="E15" i="13"/>
  <c r="D15" i="13"/>
  <c r="C15" i="13"/>
  <c r="B15" i="13"/>
  <c r="B8" i="13"/>
  <c r="C8" i="13"/>
  <c r="D8" i="13"/>
  <c r="E8" i="13"/>
  <c r="F8" i="13"/>
  <c r="B10" i="13"/>
  <c r="C10" i="13"/>
  <c r="D10" i="13"/>
  <c r="E10" i="13"/>
  <c r="F10" i="13"/>
  <c r="B11" i="13"/>
  <c r="C11" i="13"/>
  <c r="D11" i="13"/>
  <c r="E11" i="13"/>
  <c r="F11" i="13"/>
  <c r="B12" i="13"/>
  <c r="C12" i="13"/>
  <c r="D12" i="13"/>
  <c r="E12" i="13"/>
  <c r="F12" i="13"/>
  <c r="B13" i="13"/>
  <c r="C13" i="13"/>
  <c r="D13" i="13"/>
  <c r="E13" i="13"/>
  <c r="F13" i="13"/>
  <c r="F7" i="13"/>
  <c r="E7" i="13"/>
  <c r="D7" i="13"/>
  <c r="C7" i="13"/>
  <c r="B7" i="13"/>
  <c r="Y12" i="11"/>
  <c r="X12" i="11"/>
  <c r="W12" i="11"/>
  <c r="G76" i="12"/>
  <c r="K76" i="15" s="1"/>
  <c r="F76" i="12"/>
  <c r="J76" i="15" s="1"/>
  <c r="E76" i="12"/>
  <c r="I76" i="15" s="1"/>
  <c r="D76" i="12"/>
  <c r="H76" i="15" s="1"/>
  <c r="C76" i="12"/>
  <c r="B76" i="12"/>
  <c r="G71" i="12"/>
  <c r="K71" i="15" s="1"/>
  <c r="F71" i="12"/>
  <c r="J71" i="15" s="1"/>
  <c r="E71" i="12"/>
  <c r="I71" i="15" s="1"/>
  <c r="D71" i="12"/>
  <c r="H71" i="15" s="1"/>
  <c r="C71" i="12"/>
  <c r="B71" i="12"/>
  <c r="B72" i="12" s="1"/>
  <c r="K66" i="15"/>
  <c r="K60" i="15" s="1"/>
  <c r="K77" i="15" s="1"/>
  <c r="J66" i="15"/>
  <c r="J60" i="15" s="1"/>
  <c r="J77" i="15" s="1"/>
  <c r="I66" i="15"/>
  <c r="I60" i="15" s="1"/>
  <c r="I77" i="15" s="1"/>
  <c r="H66" i="15"/>
  <c r="H60" i="15" s="1"/>
  <c r="H77" i="15" s="1"/>
  <c r="K6" i="15"/>
  <c r="K5" i="15" s="1"/>
  <c r="K69" i="15" s="1"/>
  <c r="Y94" i="11"/>
  <c r="X94" i="11"/>
  <c r="W94" i="11"/>
  <c r="V94" i="11"/>
  <c r="U94" i="11"/>
  <c r="T94" i="11"/>
  <c r="Y93" i="11"/>
  <c r="X93" i="11"/>
  <c r="W93" i="11"/>
  <c r="V93" i="11"/>
  <c r="U93" i="11"/>
  <c r="T93" i="11"/>
  <c r="P92" i="11"/>
  <c r="O92" i="11"/>
  <c r="N92" i="11"/>
  <c r="M92" i="11"/>
  <c r="L92" i="11"/>
  <c r="K92" i="11"/>
  <c r="Y91" i="11"/>
  <c r="X91" i="11"/>
  <c r="W91" i="11"/>
  <c r="V91" i="11"/>
  <c r="U91" i="11"/>
  <c r="T91" i="11"/>
  <c r="Y90" i="11"/>
  <c r="X90" i="11"/>
  <c r="W90" i="11"/>
  <c r="V90" i="11"/>
  <c r="U90" i="11"/>
  <c r="T90" i="11"/>
  <c r="P89" i="11"/>
  <c r="O89" i="11"/>
  <c r="N89" i="11"/>
  <c r="N85" i="11" s="1"/>
  <c r="M89" i="11"/>
  <c r="L89" i="11"/>
  <c r="K89" i="11"/>
  <c r="Y88" i="11"/>
  <c r="X88" i="11"/>
  <c r="W88" i="11"/>
  <c r="V88" i="11"/>
  <c r="U88" i="11"/>
  <c r="T88" i="11"/>
  <c r="Y87" i="11"/>
  <c r="X87" i="11"/>
  <c r="W87" i="11"/>
  <c r="V87" i="11"/>
  <c r="U87" i="11"/>
  <c r="T87" i="11"/>
  <c r="P86" i="11"/>
  <c r="O86" i="11"/>
  <c r="N86" i="11"/>
  <c r="M86" i="11"/>
  <c r="L86" i="11"/>
  <c r="K86" i="11"/>
  <c r="Y83" i="11"/>
  <c r="X83" i="11"/>
  <c r="W83" i="11"/>
  <c r="V83" i="11"/>
  <c r="U83" i="11"/>
  <c r="T83" i="11"/>
  <c r="Y81" i="11"/>
  <c r="X81" i="11"/>
  <c r="W81" i="11"/>
  <c r="V81" i="11"/>
  <c r="U81" i="11"/>
  <c r="T81" i="11"/>
  <c r="Y80" i="11"/>
  <c r="X80" i="11"/>
  <c r="W80" i="11"/>
  <c r="V80" i="11"/>
  <c r="U80" i="11"/>
  <c r="T80" i="11"/>
  <c r="P79" i="11"/>
  <c r="O79" i="11"/>
  <c r="N79" i="11"/>
  <c r="M79" i="11"/>
  <c r="L79" i="11"/>
  <c r="K79" i="11"/>
  <c r="G79" i="11"/>
  <c r="F79" i="11"/>
  <c r="K79" i="14" s="1"/>
  <c r="E79" i="11"/>
  <c r="J79" i="14" s="1"/>
  <c r="D79" i="11"/>
  <c r="I79" i="14" s="1"/>
  <c r="C79" i="11"/>
  <c r="B79" i="11"/>
  <c r="G75" i="11"/>
  <c r="F75" i="11"/>
  <c r="K75" i="14" s="1"/>
  <c r="E75" i="11"/>
  <c r="J75" i="14" s="1"/>
  <c r="D75" i="11"/>
  <c r="I75" i="14" s="1"/>
  <c r="C75" i="11"/>
  <c r="B75" i="11"/>
  <c r="T75" i="11" s="1"/>
  <c r="G74" i="11"/>
  <c r="F74" i="11"/>
  <c r="K74" i="14" s="1"/>
  <c r="E74" i="11"/>
  <c r="J74" i="14" s="1"/>
  <c r="D74" i="11"/>
  <c r="I74" i="14" s="1"/>
  <c r="C74" i="11"/>
  <c r="B74" i="11"/>
  <c r="T74" i="11" s="1"/>
  <c r="G70" i="11"/>
  <c r="F70" i="11"/>
  <c r="K70" i="14" s="1"/>
  <c r="E70" i="11"/>
  <c r="J70" i="14" s="1"/>
  <c r="D70" i="11"/>
  <c r="I70" i="14" s="1"/>
  <c r="C70" i="11"/>
  <c r="U70" i="11" s="1"/>
  <c r="B70" i="11"/>
  <c r="B71" i="11" s="1"/>
  <c r="Y67" i="11"/>
  <c r="X67" i="11"/>
  <c r="W67" i="11"/>
  <c r="V67" i="11"/>
  <c r="U67" i="11"/>
  <c r="T67" i="11"/>
  <c r="Y66" i="11"/>
  <c r="Y65" i="11" s="1"/>
  <c r="X66" i="11"/>
  <c r="X65" i="11" s="1"/>
  <c r="W66" i="11"/>
  <c r="W65" i="11" s="1"/>
  <c r="V66" i="11"/>
  <c r="V65" i="11" s="1"/>
  <c r="U66" i="11"/>
  <c r="U65" i="11" s="1"/>
  <c r="T66" i="11"/>
  <c r="T65" i="11" s="1"/>
  <c r="P65" i="11"/>
  <c r="O65" i="11"/>
  <c r="N65" i="11"/>
  <c r="M65" i="11"/>
  <c r="L65" i="11"/>
  <c r="K65" i="11"/>
  <c r="Y64" i="11"/>
  <c r="X64" i="11"/>
  <c r="W64" i="11"/>
  <c r="V64" i="11"/>
  <c r="U64" i="11"/>
  <c r="T64" i="11"/>
  <c r="Y63" i="11"/>
  <c r="X63" i="11"/>
  <c r="W63" i="11"/>
  <c r="V63" i="11"/>
  <c r="U63" i="11"/>
  <c r="T63" i="11"/>
  <c r="P62" i="11"/>
  <c r="P61" i="11" s="1"/>
  <c r="O62" i="11"/>
  <c r="O61" i="11" s="1"/>
  <c r="N62" i="11"/>
  <c r="N61" i="11" s="1"/>
  <c r="M62" i="11"/>
  <c r="M61" i="11" s="1"/>
  <c r="M60" i="11" s="1"/>
  <c r="M76" i="11" s="1"/>
  <c r="L62" i="11"/>
  <c r="L61" i="11" s="1"/>
  <c r="L60" i="11" s="1"/>
  <c r="L76" i="11" s="1"/>
  <c r="K62" i="11"/>
  <c r="K61" i="11" s="1"/>
  <c r="B76" i="11"/>
  <c r="Y59" i="11"/>
  <c r="X59" i="11"/>
  <c r="W59" i="11"/>
  <c r="V59" i="11"/>
  <c r="U59" i="11"/>
  <c r="T59" i="11"/>
  <c r="Y58" i="11"/>
  <c r="X58" i="11"/>
  <c r="W58" i="11"/>
  <c r="V58" i="11"/>
  <c r="U58" i="11"/>
  <c r="T58" i="11"/>
  <c r="Y57" i="11"/>
  <c r="X57" i="11"/>
  <c r="W57" i="11"/>
  <c r="V57" i="11"/>
  <c r="U57" i="11"/>
  <c r="T57" i="11"/>
  <c r="Y56" i="11"/>
  <c r="X56" i="11"/>
  <c r="W56" i="11"/>
  <c r="V56" i="11"/>
  <c r="U56" i="11"/>
  <c r="T56" i="11"/>
  <c r="Y55" i="11"/>
  <c r="X55" i="11"/>
  <c r="W55" i="11"/>
  <c r="V55" i="11"/>
  <c r="U55" i="11"/>
  <c r="T55" i="11"/>
  <c r="Y54" i="11"/>
  <c r="X54" i="11"/>
  <c r="W54" i="11"/>
  <c r="V54" i="11"/>
  <c r="U54" i="11"/>
  <c r="T54" i="11"/>
  <c r="Y53" i="11"/>
  <c r="X53" i="11"/>
  <c r="W53" i="11"/>
  <c r="V53" i="11"/>
  <c r="U53" i="11"/>
  <c r="T53" i="11"/>
  <c r="Y52" i="11"/>
  <c r="X52" i="11"/>
  <c r="W52" i="11"/>
  <c r="V52" i="11"/>
  <c r="U52" i="11"/>
  <c r="T52" i="11"/>
  <c r="U51" i="11"/>
  <c r="P51" i="11"/>
  <c r="O51" i="11"/>
  <c r="N51" i="11"/>
  <c r="W51" i="11" s="1"/>
  <c r="M51" i="11"/>
  <c r="L51" i="11"/>
  <c r="K51" i="11"/>
  <c r="T51" i="11" s="1"/>
  <c r="Y51" i="11"/>
  <c r="V51" i="11"/>
  <c r="Y50" i="11"/>
  <c r="X50" i="11"/>
  <c r="W50" i="11"/>
  <c r="V50" i="11"/>
  <c r="U50" i="11"/>
  <c r="T50" i="11"/>
  <c r="Y49" i="11"/>
  <c r="X49" i="11"/>
  <c r="W49" i="11"/>
  <c r="V49" i="11"/>
  <c r="U49" i="11"/>
  <c r="T49" i="11"/>
  <c r="Y48" i="11"/>
  <c r="X48" i="11"/>
  <c r="W48" i="11"/>
  <c r="V48" i="11"/>
  <c r="U48" i="11"/>
  <c r="T48" i="11"/>
  <c r="Y47" i="11"/>
  <c r="X47" i="11"/>
  <c r="W47" i="11"/>
  <c r="V47" i="11"/>
  <c r="U47" i="11"/>
  <c r="T47" i="11"/>
  <c r="Y46" i="11"/>
  <c r="X46" i="11"/>
  <c r="W46" i="11"/>
  <c r="V46" i="11"/>
  <c r="U46" i="11"/>
  <c r="T46" i="11"/>
  <c r="T45" i="11"/>
  <c r="Y45" i="11"/>
  <c r="X45" i="11"/>
  <c r="W45" i="11"/>
  <c r="V45" i="11"/>
  <c r="U45" i="11"/>
  <c r="Y41" i="11"/>
  <c r="X41" i="11"/>
  <c r="W41" i="11"/>
  <c r="V41" i="11"/>
  <c r="U41" i="11"/>
  <c r="T41" i="11"/>
  <c r="Y40" i="11"/>
  <c r="X40" i="11"/>
  <c r="W40" i="11"/>
  <c r="V40" i="11"/>
  <c r="U40" i="11"/>
  <c r="T40" i="11"/>
  <c r="Y39" i="11"/>
  <c r="X39" i="11"/>
  <c r="W39" i="11"/>
  <c r="V39" i="11"/>
  <c r="U39" i="11"/>
  <c r="T39" i="11"/>
  <c r="Y38" i="11"/>
  <c r="X38" i="11"/>
  <c r="W38" i="11"/>
  <c r="V38" i="11"/>
  <c r="U38" i="11"/>
  <c r="T38" i="11"/>
  <c r="P37" i="11"/>
  <c r="O37" i="11"/>
  <c r="Y36" i="11"/>
  <c r="X36" i="11"/>
  <c r="W36" i="11"/>
  <c r="V36" i="11"/>
  <c r="U36" i="11"/>
  <c r="T36" i="11"/>
  <c r="Y35" i="11"/>
  <c r="X35" i="11"/>
  <c r="W35" i="11"/>
  <c r="V35" i="11"/>
  <c r="U35" i="11"/>
  <c r="T35" i="11"/>
  <c r="Y34" i="11"/>
  <c r="X34" i="11"/>
  <c r="W34" i="11"/>
  <c r="V34" i="11"/>
  <c r="U34" i="11"/>
  <c r="T34" i="11"/>
  <c r="P33" i="11"/>
  <c r="O33" i="11"/>
  <c r="N33" i="11"/>
  <c r="M33" i="11"/>
  <c r="L33" i="11"/>
  <c r="K33" i="11"/>
  <c r="Y32" i="11"/>
  <c r="X32" i="11"/>
  <c r="W32" i="11"/>
  <c r="V32" i="11"/>
  <c r="U32" i="11"/>
  <c r="T32" i="11"/>
  <c r="Y31" i="11"/>
  <c r="X31" i="11"/>
  <c r="W31" i="11"/>
  <c r="V31" i="11"/>
  <c r="U31" i="11"/>
  <c r="T31" i="11"/>
  <c r="Y30" i="11"/>
  <c r="X30" i="11"/>
  <c r="W30" i="11"/>
  <c r="V30" i="11"/>
  <c r="U30" i="11"/>
  <c r="T30" i="11"/>
  <c r="Y29" i="11"/>
  <c r="X29" i="11"/>
  <c r="W29" i="11"/>
  <c r="V29" i="11"/>
  <c r="U29" i="11"/>
  <c r="T29" i="11"/>
  <c r="P28" i="11"/>
  <c r="O28" i="11"/>
  <c r="N28" i="11"/>
  <c r="M28" i="11"/>
  <c r="L28" i="11"/>
  <c r="K28" i="11"/>
  <c r="Y27" i="11"/>
  <c r="X27" i="11"/>
  <c r="W27" i="11"/>
  <c r="V27" i="11"/>
  <c r="U27" i="11"/>
  <c r="T27" i="11"/>
  <c r="Y26" i="11"/>
  <c r="X26" i="11"/>
  <c r="W26" i="11"/>
  <c r="V26" i="11"/>
  <c r="U26" i="11"/>
  <c r="T26" i="11"/>
  <c r="Y25" i="11"/>
  <c r="X25" i="11"/>
  <c r="W25" i="11"/>
  <c r="V25" i="11"/>
  <c r="U25" i="11"/>
  <c r="T25" i="11"/>
  <c r="Y24" i="11"/>
  <c r="X24" i="11"/>
  <c r="W24" i="11"/>
  <c r="V24" i="11"/>
  <c r="U24" i="11"/>
  <c r="T24" i="11"/>
  <c r="Y23" i="11"/>
  <c r="X23" i="11"/>
  <c r="W23" i="11"/>
  <c r="V23" i="11"/>
  <c r="U23" i="11"/>
  <c r="T23" i="11"/>
  <c r="Y22" i="11"/>
  <c r="X22" i="11"/>
  <c r="W22" i="11"/>
  <c r="V22" i="11"/>
  <c r="U22" i="11"/>
  <c r="T22" i="11"/>
  <c r="Y21" i="11"/>
  <c r="X21" i="11"/>
  <c r="W21" i="11"/>
  <c r="V21" i="11"/>
  <c r="U21" i="11"/>
  <c r="T21" i="11"/>
  <c r="Y20" i="11"/>
  <c r="X20" i="11"/>
  <c r="W20" i="11"/>
  <c r="V20" i="11"/>
  <c r="U20" i="11"/>
  <c r="T20" i="11"/>
  <c r="P19" i="11"/>
  <c r="O19" i="11"/>
  <c r="N19" i="11"/>
  <c r="M19" i="11"/>
  <c r="M69" i="11" s="1"/>
  <c r="L19" i="11"/>
  <c r="K19" i="11"/>
  <c r="K69" i="11" s="1"/>
  <c r="Y18" i="11"/>
  <c r="X18" i="11"/>
  <c r="W18" i="11"/>
  <c r="V18" i="11"/>
  <c r="U18" i="11"/>
  <c r="T18" i="11"/>
  <c r="Y16" i="11"/>
  <c r="X16" i="11"/>
  <c r="W16" i="11"/>
  <c r="V16" i="11"/>
  <c r="U16" i="11"/>
  <c r="T16" i="11"/>
  <c r="V12" i="11"/>
  <c r="U12" i="11"/>
  <c r="T12" i="11"/>
  <c r="Y11" i="11"/>
  <c r="X11" i="11"/>
  <c r="W11" i="11"/>
  <c r="V11" i="11"/>
  <c r="U11" i="11"/>
  <c r="T11" i="11"/>
  <c r="Y10" i="11"/>
  <c r="X10" i="11"/>
  <c r="W10" i="11"/>
  <c r="V10" i="11"/>
  <c r="U10" i="11"/>
  <c r="T10" i="11"/>
  <c r="Y8" i="11"/>
  <c r="X8" i="11"/>
  <c r="W8" i="11"/>
  <c r="V8" i="11"/>
  <c r="U8" i="11"/>
  <c r="T8" i="11"/>
  <c r="Y7" i="11"/>
  <c r="X7" i="11"/>
  <c r="W7" i="11"/>
  <c r="V7" i="11"/>
  <c r="U7" i="11"/>
  <c r="T7" i="11"/>
  <c r="P5" i="11"/>
  <c r="O5" i="11"/>
  <c r="M6" i="11"/>
  <c r="M5" i="11" s="1"/>
  <c r="L6" i="11"/>
  <c r="K6" i="11"/>
  <c r="L5" i="11"/>
  <c r="K5" i="11"/>
  <c r="P60" i="11" l="1"/>
  <c r="P76" i="11" s="1"/>
  <c r="D59" i="13"/>
  <c r="D58" i="13" s="1"/>
  <c r="O60" i="11"/>
  <c r="O76" i="11" s="1"/>
  <c r="D70" i="12"/>
  <c r="H70" i="15" s="1"/>
  <c r="F70" i="12"/>
  <c r="J70" i="15" s="1"/>
  <c r="C6" i="13"/>
  <c r="C5" i="13" s="1"/>
  <c r="B86" i="13"/>
  <c r="K78" i="15"/>
  <c r="U62" i="11"/>
  <c r="U61" i="11" s="1"/>
  <c r="L70" i="14"/>
  <c r="G67" i="13"/>
  <c r="M17" i="11"/>
  <c r="L17" i="11"/>
  <c r="L69" i="11"/>
  <c r="L74" i="14"/>
  <c r="G71" i="13"/>
  <c r="Y79" i="11"/>
  <c r="L79" i="14"/>
  <c r="L9" i="14"/>
  <c r="G9" i="13"/>
  <c r="T62" i="11"/>
  <c r="T61" i="11" s="1"/>
  <c r="T60" i="11" s="1"/>
  <c r="T76" i="11" s="1"/>
  <c r="G68" i="11"/>
  <c r="L75" i="14"/>
  <c r="G72" i="13"/>
  <c r="C76" i="13"/>
  <c r="C59" i="13"/>
  <c r="C58" i="13" s="1"/>
  <c r="E70" i="12"/>
  <c r="I70" i="15" s="1"/>
  <c r="B70" i="12"/>
  <c r="H6" i="15"/>
  <c r="H5" i="15" s="1"/>
  <c r="H69" i="15" s="1"/>
  <c r="H78" i="15" s="1"/>
  <c r="I6" i="15"/>
  <c r="I5" i="15" s="1"/>
  <c r="I69" i="15" s="1"/>
  <c r="I78" i="15" s="1"/>
  <c r="J6" i="15"/>
  <c r="J5" i="15" s="1"/>
  <c r="J69" i="15" s="1"/>
  <c r="J78" i="15" s="1"/>
  <c r="C77" i="12"/>
  <c r="C70" i="12"/>
  <c r="C76" i="11"/>
  <c r="P17" i="11"/>
  <c r="P69" i="11"/>
  <c r="O17" i="11"/>
  <c r="O69" i="11"/>
  <c r="N17" i="11"/>
  <c r="N69" i="11"/>
  <c r="G70" i="12"/>
  <c r="K70" i="15" s="1"/>
  <c r="M85" i="11"/>
  <c r="U86" i="11"/>
  <c r="X92" i="11"/>
  <c r="B69" i="11"/>
  <c r="I9" i="14"/>
  <c r="J9" i="14"/>
  <c r="K9" i="14"/>
  <c r="G69" i="11"/>
  <c r="L69" i="14" s="1"/>
  <c r="C69" i="11"/>
  <c r="B76" i="13"/>
  <c r="D69" i="12"/>
  <c r="U92" i="11"/>
  <c r="T86" i="11"/>
  <c r="U89" i="11"/>
  <c r="E86" i="13"/>
  <c r="C89" i="13"/>
  <c r="F76" i="13"/>
  <c r="U33" i="11"/>
  <c r="T72" i="11"/>
  <c r="K85" i="11"/>
  <c r="V86" i="11"/>
  <c r="T6" i="11"/>
  <c r="T5" i="11" s="1"/>
  <c r="K37" i="11"/>
  <c r="N60" i="11"/>
  <c r="N76" i="11" s="1"/>
  <c r="T79" i="11"/>
  <c r="L85" i="11"/>
  <c r="W86" i="11"/>
  <c r="O85" i="11"/>
  <c r="E59" i="13"/>
  <c r="E58" i="13" s="1"/>
  <c r="E57" i="13" s="1"/>
  <c r="E73" i="13" s="1"/>
  <c r="B83" i="13"/>
  <c r="F89" i="13"/>
  <c r="L37" i="11"/>
  <c r="T28" i="11"/>
  <c r="M37" i="11"/>
  <c r="M68" i="11" s="1"/>
  <c r="M77" i="11" s="1"/>
  <c r="B59" i="13"/>
  <c r="B58" i="13" s="1"/>
  <c r="B57" i="13" s="1"/>
  <c r="B73" i="13" s="1"/>
  <c r="N37" i="11"/>
  <c r="T71" i="11"/>
  <c r="X89" i="11"/>
  <c r="T92" i="11"/>
  <c r="V92" i="11"/>
  <c r="L68" i="11"/>
  <c r="L77" i="11" s="1"/>
  <c r="P85" i="11"/>
  <c r="W92" i="11"/>
  <c r="K60" i="11"/>
  <c r="K76" i="11" s="1"/>
  <c r="X6" i="11"/>
  <c r="X5" i="11" s="1"/>
  <c r="D68" i="11"/>
  <c r="B77" i="12"/>
  <c r="B30" i="13"/>
  <c r="W89" i="11"/>
  <c r="V89" i="11"/>
  <c r="Y89" i="11"/>
  <c r="F76" i="11"/>
  <c r="D76" i="11"/>
  <c r="E76" i="11"/>
  <c r="V62" i="11"/>
  <c r="V61" i="11" s="1"/>
  <c r="V60" i="11" s="1"/>
  <c r="V76" i="11" s="1"/>
  <c r="W62" i="11"/>
  <c r="W61" i="11" s="1"/>
  <c r="W60" i="11" s="1"/>
  <c r="W76" i="11" s="1"/>
  <c r="Y62" i="11"/>
  <c r="Y61" i="11" s="1"/>
  <c r="Y60" i="11" s="1"/>
  <c r="Y76" i="11" s="1"/>
  <c r="G71" i="11"/>
  <c r="Y70" i="11"/>
  <c r="Y74" i="11"/>
  <c r="V28" i="11"/>
  <c r="G72" i="12"/>
  <c r="K72" i="15" s="1"/>
  <c r="D72" i="12"/>
  <c r="H72" i="15" s="1"/>
  <c r="Y73" i="11"/>
  <c r="Y75" i="11"/>
  <c r="F6" i="13"/>
  <c r="F5" i="13" s="1"/>
  <c r="E6" i="13"/>
  <c r="E5" i="13" s="1"/>
  <c r="F59" i="13"/>
  <c r="F58" i="13" s="1"/>
  <c r="F57" i="13" s="1"/>
  <c r="F73" i="13" s="1"/>
  <c r="D6" i="13"/>
  <c r="D5" i="13" s="1"/>
  <c r="B6" i="13"/>
  <c r="B5" i="13" s="1"/>
  <c r="D77" i="12"/>
  <c r="Y6" i="11"/>
  <c r="Y5" i="11" s="1"/>
  <c r="Y72" i="11"/>
  <c r="X33" i="11"/>
  <c r="P68" i="11"/>
  <c r="P77" i="11" s="1"/>
  <c r="T89" i="11"/>
  <c r="X86" i="11"/>
  <c r="Y86" i="11"/>
  <c r="Y92" i="11"/>
  <c r="V79" i="11"/>
  <c r="W79" i="11"/>
  <c r="X79" i="11"/>
  <c r="U79" i="11"/>
  <c r="U60" i="11"/>
  <c r="U76" i="11" s="1"/>
  <c r="G76" i="11"/>
  <c r="X62" i="11"/>
  <c r="X61" i="11" s="1"/>
  <c r="X60" i="11" s="1"/>
  <c r="X76" i="11" s="1"/>
  <c r="W70" i="11"/>
  <c r="T70" i="11"/>
  <c r="X70" i="11"/>
  <c r="C71" i="11"/>
  <c r="U71" i="11" s="1"/>
  <c r="E71" i="11"/>
  <c r="J71" i="14" s="1"/>
  <c r="V70" i="11"/>
  <c r="D71" i="11"/>
  <c r="I71" i="14" s="1"/>
  <c r="W74" i="11"/>
  <c r="Y37" i="11"/>
  <c r="V74" i="11"/>
  <c r="X74" i="11"/>
  <c r="T37" i="11"/>
  <c r="U74" i="11"/>
  <c r="U37" i="11"/>
  <c r="V37" i="11"/>
  <c r="U75" i="11"/>
  <c r="W37" i="11"/>
  <c r="V75" i="11"/>
  <c r="X75" i="11"/>
  <c r="W75" i="11"/>
  <c r="D30" i="13"/>
  <c r="W33" i="11"/>
  <c r="V72" i="11"/>
  <c r="X28" i="11"/>
  <c r="D25" i="13"/>
  <c r="Y28" i="11"/>
  <c r="U28" i="11"/>
  <c r="E25" i="13"/>
  <c r="U19" i="11"/>
  <c r="U17" i="11" s="1"/>
  <c r="W19" i="11"/>
  <c r="W17" i="11" s="1"/>
  <c r="X19" i="11"/>
  <c r="X17" i="11" s="1"/>
  <c r="T19" i="11"/>
  <c r="T17" i="11" s="1"/>
  <c r="V19" i="11"/>
  <c r="V17" i="11" s="1"/>
  <c r="U73" i="11"/>
  <c r="X73" i="11"/>
  <c r="V73" i="11"/>
  <c r="W72" i="11"/>
  <c r="W73" i="11"/>
  <c r="X72" i="11"/>
  <c r="T73" i="11"/>
  <c r="U72" i="11"/>
  <c r="U6" i="11"/>
  <c r="U5" i="11" s="1"/>
  <c r="L9" i="9"/>
  <c r="F83" i="13"/>
  <c r="D76" i="13"/>
  <c r="B16" i="13"/>
  <c r="B14" i="13" s="1"/>
  <c r="F86" i="13"/>
  <c r="D89" i="13"/>
  <c r="C16" i="13"/>
  <c r="C14" i="13" s="1"/>
  <c r="D16" i="13"/>
  <c r="D14" i="13" s="1"/>
  <c r="E83" i="13"/>
  <c r="E16" i="13"/>
  <c r="E14" i="13" s="1"/>
  <c r="B89" i="13"/>
  <c r="F16" i="13"/>
  <c r="F14" i="13" s="1"/>
  <c r="E77" i="12"/>
  <c r="F77" i="12"/>
  <c r="G77" i="12"/>
  <c r="E72" i="12"/>
  <c r="I72" i="15" s="1"/>
  <c r="C72" i="12"/>
  <c r="F72" i="12"/>
  <c r="J72" i="15" s="1"/>
  <c r="D57" i="13"/>
  <c r="D73" i="13" s="1"/>
  <c r="C86" i="13"/>
  <c r="E30" i="13"/>
  <c r="D86" i="13"/>
  <c r="B25" i="13"/>
  <c r="F25" i="13"/>
  <c r="C30" i="13"/>
  <c r="F30" i="13"/>
  <c r="C25" i="13"/>
  <c r="C57" i="13"/>
  <c r="C73" i="13" s="1"/>
  <c r="O68" i="11"/>
  <c r="O77" i="11" s="1"/>
  <c r="N5" i="11"/>
  <c r="W28" i="11"/>
  <c r="V33" i="11"/>
  <c r="V6" i="11"/>
  <c r="V5" i="11" s="1"/>
  <c r="Y19" i="11"/>
  <c r="Y17" i="11" s="1"/>
  <c r="T33" i="11"/>
  <c r="W6" i="11"/>
  <c r="W5" i="11" s="1"/>
  <c r="Y33" i="11"/>
  <c r="B69" i="12"/>
  <c r="X9" i="11"/>
  <c r="Y9" i="11"/>
  <c r="K17" i="11"/>
  <c r="F71" i="11"/>
  <c r="K71" i="14" s="1"/>
  <c r="X51" i="11"/>
  <c r="X37" i="11" s="1"/>
  <c r="E68" i="11"/>
  <c r="F68" i="11"/>
  <c r="F69" i="12" l="1"/>
  <c r="F78" i="12" s="1"/>
  <c r="G69" i="12"/>
  <c r="E69" i="12"/>
  <c r="E78" i="12" s="1"/>
  <c r="Y85" i="11"/>
  <c r="B68" i="11"/>
  <c r="B77" i="11" s="1"/>
  <c r="B82" i="13"/>
  <c r="D77" i="11"/>
  <c r="B9" i="13"/>
  <c r="T85" i="11"/>
  <c r="Y71" i="11"/>
  <c r="L71" i="14"/>
  <c r="G68" i="13"/>
  <c r="C69" i="12"/>
  <c r="C78" i="12" s="1"/>
  <c r="G66" i="13"/>
  <c r="C68" i="11"/>
  <c r="C77" i="11" s="1"/>
  <c r="K68" i="11"/>
  <c r="K77" i="11" s="1"/>
  <c r="N68" i="11"/>
  <c r="N77" i="11" s="1"/>
  <c r="C82" i="13"/>
  <c r="U85" i="11"/>
  <c r="W85" i="11"/>
  <c r="F77" i="11"/>
  <c r="E9" i="13"/>
  <c r="V9" i="11"/>
  <c r="D69" i="11"/>
  <c r="I69" i="14" s="1"/>
  <c r="E69" i="11"/>
  <c r="J69" i="14" s="1"/>
  <c r="K9" i="9"/>
  <c r="I9" i="9"/>
  <c r="D9" i="13"/>
  <c r="C9" i="13"/>
  <c r="F69" i="11"/>
  <c r="K69" i="14" s="1"/>
  <c r="U9" i="11"/>
  <c r="J9" i="9"/>
  <c r="F9" i="13"/>
  <c r="B78" i="12"/>
  <c r="E82" i="13"/>
  <c r="X85" i="11"/>
  <c r="V85" i="11"/>
  <c r="T68" i="11"/>
  <c r="T77" i="11" s="1"/>
  <c r="E77" i="11"/>
  <c r="D82" i="13"/>
  <c r="G77" i="11"/>
  <c r="V71" i="11"/>
  <c r="W71" i="11"/>
  <c r="D78" i="12"/>
  <c r="F82" i="13"/>
  <c r="G78" i="12"/>
  <c r="W68" i="11"/>
  <c r="W77" i="11" s="1"/>
  <c r="X71" i="11"/>
  <c r="Y69" i="11"/>
  <c r="V68" i="11"/>
  <c r="V77" i="11" s="1"/>
  <c r="X68" i="11"/>
  <c r="X77" i="11" s="1"/>
  <c r="U69" i="11"/>
  <c r="U68" i="11"/>
  <c r="U77" i="11" s="1"/>
  <c r="Y68" i="11"/>
  <c r="Y77" i="11" s="1"/>
  <c r="T9" i="11"/>
  <c r="T69" i="11"/>
  <c r="W9" i="11"/>
  <c r="L66" i="10"/>
  <c r="K66" i="10"/>
  <c r="J66" i="10"/>
  <c r="I66" i="10"/>
  <c r="L62" i="10"/>
  <c r="L61" i="10" s="1"/>
  <c r="K62" i="10"/>
  <c r="K61" i="10" s="1"/>
  <c r="L33" i="10"/>
  <c r="K33" i="10"/>
  <c r="L28" i="10"/>
  <c r="L19" i="10"/>
  <c r="K6" i="10"/>
  <c r="K19" i="10"/>
  <c r="K17" i="10" s="1"/>
  <c r="L92" i="9"/>
  <c r="K92" i="9"/>
  <c r="J92" i="9"/>
  <c r="I89" i="9"/>
  <c r="L65" i="9"/>
  <c r="J65" i="9"/>
  <c r="I65" i="9"/>
  <c r="I33" i="9"/>
  <c r="J33" i="9"/>
  <c r="J28" i="9"/>
  <c r="E76" i="10"/>
  <c r="L76" i="10" s="1"/>
  <c r="D76" i="10"/>
  <c r="K76" i="10" s="1"/>
  <c r="C76" i="10"/>
  <c r="J76" i="10" s="1"/>
  <c r="B76" i="10"/>
  <c r="I76" i="10" s="1"/>
  <c r="E75" i="10"/>
  <c r="L75" i="10" s="1"/>
  <c r="D75" i="10"/>
  <c r="K75" i="10" s="1"/>
  <c r="C75" i="10"/>
  <c r="J75" i="10" s="1"/>
  <c r="B75" i="10"/>
  <c r="I75" i="10" s="1"/>
  <c r="E74" i="10"/>
  <c r="L74" i="10" s="1"/>
  <c r="D74" i="10"/>
  <c r="K74" i="10" s="1"/>
  <c r="C74" i="10"/>
  <c r="J74" i="10" s="1"/>
  <c r="B74" i="10"/>
  <c r="I74" i="10" s="1"/>
  <c r="E73" i="10"/>
  <c r="L73" i="10" s="1"/>
  <c r="D73" i="10"/>
  <c r="K73" i="10" s="1"/>
  <c r="C73" i="10"/>
  <c r="J73" i="10" s="1"/>
  <c r="B73" i="10"/>
  <c r="I73" i="10" s="1"/>
  <c r="E71" i="10"/>
  <c r="D71" i="10"/>
  <c r="C71" i="10"/>
  <c r="B71" i="10"/>
  <c r="E66" i="10"/>
  <c r="D66" i="10"/>
  <c r="C66" i="10"/>
  <c r="B66" i="10"/>
  <c r="E62" i="10"/>
  <c r="E61" i="10" s="1"/>
  <c r="D62" i="10"/>
  <c r="D61" i="10" s="1"/>
  <c r="C62" i="10"/>
  <c r="C61" i="10" s="1"/>
  <c r="C60" i="10" s="1"/>
  <c r="C77" i="10" s="1"/>
  <c r="J77" i="10" s="1"/>
  <c r="B62" i="10"/>
  <c r="B61" i="10" s="1"/>
  <c r="E33" i="10"/>
  <c r="D33" i="10"/>
  <c r="C33" i="10"/>
  <c r="B33" i="10"/>
  <c r="E28" i="10"/>
  <c r="D28" i="10"/>
  <c r="C28" i="10"/>
  <c r="B28" i="10"/>
  <c r="E19" i="10"/>
  <c r="E17" i="10" s="1"/>
  <c r="D19" i="10"/>
  <c r="C19" i="10"/>
  <c r="C17" i="10" s="1"/>
  <c r="B19" i="10"/>
  <c r="B17" i="10" s="1"/>
  <c r="L9" i="10"/>
  <c r="K9" i="10"/>
  <c r="J9" i="10"/>
  <c r="I9" i="10"/>
  <c r="E6" i="10"/>
  <c r="E5" i="10" s="1"/>
  <c r="D6" i="10"/>
  <c r="D5" i="10" s="1"/>
  <c r="C6" i="10"/>
  <c r="C5" i="10" s="1"/>
  <c r="B6" i="10"/>
  <c r="B5" i="10" s="1"/>
  <c r="I86" i="9"/>
  <c r="E79" i="9"/>
  <c r="L79" i="9" s="1"/>
  <c r="D79" i="9"/>
  <c r="K79" i="9" s="1"/>
  <c r="C79" i="9"/>
  <c r="J79" i="9" s="1"/>
  <c r="B79" i="9"/>
  <c r="I79" i="9" s="1"/>
  <c r="E75" i="9"/>
  <c r="L75" i="9" s="1"/>
  <c r="D75" i="9"/>
  <c r="K75" i="9" s="1"/>
  <c r="C75" i="9"/>
  <c r="J75" i="9" s="1"/>
  <c r="B75" i="9"/>
  <c r="I75" i="9" s="1"/>
  <c r="E74" i="9"/>
  <c r="L74" i="9" s="1"/>
  <c r="D74" i="9"/>
  <c r="K74" i="9" s="1"/>
  <c r="C74" i="9"/>
  <c r="J74" i="9" s="1"/>
  <c r="B74" i="9"/>
  <c r="I74" i="9" s="1"/>
  <c r="E73" i="9"/>
  <c r="L73" i="9" s="1"/>
  <c r="D73" i="9"/>
  <c r="K73" i="9" s="1"/>
  <c r="C73" i="9"/>
  <c r="J73" i="9" s="1"/>
  <c r="B73" i="9"/>
  <c r="I73" i="9" s="1"/>
  <c r="E72" i="9"/>
  <c r="L72" i="9" s="1"/>
  <c r="D72" i="9"/>
  <c r="K72" i="9" s="1"/>
  <c r="C72" i="9"/>
  <c r="J72" i="9" s="1"/>
  <c r="B72" i="9"/>
  <c r="I72" i="9" s="1"/>
  <c r="E70" i="9"/>
  <c r="L70" i="9" s="1"/>
  <c r="D70" i="9"/>
  <c r="K70" i="9" s="1"/>
  <c r="C70" i="9"/>
  <c r="J70" i="9" s="1"/>
  <c r="B70" i="9"/>
  <c r="I70" i="9" s="1"/>
  <c r="K65" i="9"/>
  <c r="E65" i="9"/>
  <c r="D65" i="9"/>
  <c r="C65" i="9"/>
  <c r="B65" i="9"/>
  <c r="K62" i="9"/>
  <c r="K61" i="9" s="1"/>
  <c r="E62" i="9"/>
  <c r="E61" i="9" s="1"/>
  <c r="D62" i="9"/>
  <c r="D61" i="9" s="1"/>
  <c r="C62" i="9"/>
  <c r="C61" i="9" s="1"/>
  <c r="B62" i="9"/>
  <c r="B61" i="9" s="1"/>
  <c r="I51" i="9"/>
  <c r="I37" i="9" s="1"/>
  <c r="L33" i="9"/>
  <c r="E33" i="9"/>
  <c r="D33" i="9"/>
  <c r="C33" i="9"/>
  <c r="B33" i="9"/>
  <c r="E28" i="9"/>
  <c r="D28" i="9"/>
  <c r="C28" i="9"/>
  <c r="B28" i="9"/>
  <c r="E19" i="9"/>
  <c r="D19" i="9"/>
  <c r="C19" i="9"/>
  <c r="B19" i="9"/>
  <c r="B17" i="9" s="1"/>
  <c r="E6" i="9"/>
  <c r="E5" i="9" s="1"/>
  <c r="D6" i="9"/>
  <c r="D5" i="9" s="1"/>
  <c r="C6" i="9"/>
  <c r="C5" i="9" s="1"/>
  <c r="B6" i="9"/>
  <c r="B5" i="9" s="1"/>
  <c r="W69" i="11" l="1"/>
  <c r="X69" i="11"/>
  <c r="V69" i="11"/>
  <c r="E60" i="9"/>
  <c r="E76" i="9" s="1"/>
  <c r="D60" i="9"/>
  <c r="D76" i="9" s="1"/>
  <c r="I51" i="10"/>
  <c r="I37" i="10" s="1"/>
  <c r="B37" i="10"/>
  <c r="J51" i="10"/>
  <c r="J37" i="10" s="1"/>
  <c r="C37" i="10"/>
  <c r="C69" i="10" s="1"/>
  <c r="C78" i="10" s="1"/>
  <c r="K51" i="10"/>
  <c r="K37" i="10" s="1"/>
  <c r="D37" i="10"/>
  <c r="L51" i="10"/>
  <c r="L37" i="10" s="1"/>
  <c r="E37" i="10"/>
  <c r="E69" i="10" s="1"/>
  <c r="B72" i="10"/>
  <c r="I72" i="10" s="1"/>
  <c r="I71" i="10"/>
  <c r="C72" i="10"/>
  <c r="J72" i="10" s="1"/>
  <c r="J71" i="10"/>
  <c r="D60" i="10"/>
  <c r="D77" i="10" s="1"/>
  <c r="K77" i="10" s="1"/>
  <c r="D72" i="10"/>
  <c r="K72" i="10" s="1"/>
  <c r="K71" i="10"/>
  <c r="E72" i="10"/>
  <c r="L72" i="10" s="1"/>
  <c r="L71" i="10"/>
  <c r="C37" i="9"/>
  <c r="J51" i="9"/>
  <c r="J37" i="9" s="1"/>
  <c r="D37" i="9"/>
  <c r="K51" i="9"/>
  <c r="K37" i="9" s="1"/>
  <c r="B69" i="9"/>
  <c r="I69" i="9" s="1"/>
  <c r="E37" i="9"/>
  <c r="L51" i="9"/>
  <c r="L37" i="9" s="1"/>
  <c r="C69" i="9"/>
  <c r="J69" i="9" s="1"/>
  <c r="B60" i="9"/>
  <c r="B76" i="9" s="1"/>
  <c r="D69" i="9"/>
  <c r="K69" i="9" s="1"/>
  <c r="C60" i="9"/>
  <c r="C76" i="9" s="1"/>
  <c r="K19" i="9"/>
  <c r="K17" i="9" s="1"/>
  <c r="J28" i="10"/>
  <c r="I19" i="10"/>
  <c r="I17" i="10" s="1"/>
  <c r="E60" i="10"/>
  <c r="E77" i="10" s="1"/>
  <c r="L77" i="10" s="1"/>
  <c r="L6" i="10"/>
  <c r="L5" i="10" s="1"/>
  <c r="E70" i="10"/>
  <c r="L70" i="10" s="1"/>
  <c r="J6" i="10"/>
  <c r="J5" i="10" s="1"/>
  <c r="D70" i="10"/>
  <c r="K70" i="10" s="1"/>
  <c r="J33" i="10"/>
  <c r="I62" i="10"/>
  <c r="I61" i="10" s="1"/>
  <c r="I60" i="10" s="1"/>
  <c r="I33" i="10"/>
  <c r="C70" i="10"/>
  <c r="J70" i="10" s="1"/>
  <c r="I6" i="10"/>
  <c r="I5" i="10" s="1"/>
  <c r="K28" i="10"/>
  <c r="J62" i="10"/>
  <c r="J61" i="10" s="1"/>
  <c r="J60" i="10" s="1"/>
  <c r="K5" i="10"/>
  <c r="L17" i="10"/>
  <c r="J19" i="10"/>
  <c r="J17" i="10" s="1"/>
  <c r="I28" i="10"/>
  <c r="L60" i="10"/>
  <c r="K60" i="10"/>
  <c r="B70" i="10"/>
  <c r="I70" i="10" s="1"/>
  <c r="B69" i="10"/>
  <c r="B60" i="10"/>
  <c r="B77" i="10" s="1"/>
  <c r="I77" i="10" s="1"/>
  <c r="D17" i="10"/>
  <c r="J6" i="9"/>
  <c r="J5" i="9" s="1"/>
  <c r="I62" i="9"/>
  <c r="I61" i="9" s="1"/>
  <c r="I60" i="9" s="1"/>
  <c r="I76" i="9" s="1"/>
  <c r="K89" i="9"/>
  <c r="B37" i="9"/>
  <c r="K60" i="9"/>
  <c r="K76" i="9" s="1"/>
  <c r="L62" i="9"/>
  <c r="L61" i="9" s="1"/>
  <c r="L60" i="9" s="1"/>
  <c r="L76" i="9" s="1"/>
  <c r="D17" i="9"/>
  <c r="D68" i="9" s="1"/>
  <c r="D77" i="9" s="1"/>
  <c r="L28" i="9"/>
  <c r="K33" i="9"/>
  <c r="C17" i="9"/>
  <c r="C68" i="9" s="1"/>
  <c r="J62" i="9"/>
  <c r="J61" i="9" s="1"/>
  <c r="J60" i="9" s="1"/>
  <c r="J76" i="9" s="1"/>
  <c r="B71" i="9"/>
  <c r="I71" i="9" s="1"/>
  <c r="K6" i="9"/>
  <c r="K5" i="9" s="1"/>
  <c r="E69" i="9"/>
  <c r="L69" i="9" s="1"/>
  <c r="J19" i="9"/>
  <c r="J17" i="9" s="1"/>
  <c r="E71" i="9"/>
  <c r="L71" i="9" s="1"/>
  <c r="L6" i="9"/>
  <c r="L5" i="9" s="1"/>
  <c r="E17" i="9"/>
  <c r="J86" i="9"/>
  <c r="I92" i="9"/>
  <c r="I85" i="9" s="1"/>
  <c r="I19" i="9"/>
  <c r="I17" i="9" s="1"/>
  <c r="B68" i="9"/>
  <c r="B77" i="9" s="1"/>
  <c r="I6" i="9"/>
  <c r="I5" i="9" s="1"/>
  <c r="L19" i="9"/>
  <c r="L17" i="9" s="1"/>
  <c r="K86" i="9"/>
  <c r="J89" i="9"/>
  <c r="L89" i="9"/>
  <c r="I28" i="9"/>
  <c r="K28" i="9"/>
  <c r="L86" i="9"/>
  <c r="C71" i="9"/>
  <c r="J71" i="9" s="1"/>
  <c r="D71" i="9"/>
  <c r="K71" i="9" s="1"/>
  <c r="K85" i="9" l="1"/>
  <c r="E78" i="10"/>
  <c r="D69" i="10"/>
  <c r="D78" i="10" s="1"/>
  <c r="C77" i="9"/>
  <c r="E68" i="9"/>
  <c r="E77" i="9" s="1"/>
  <c r="K69" i="10"/>
  <c r="I69" i="10"/>
  <c r="L69" i="10"/>
  <c r="J69" i="10"/>
  <c r="B78" i="10"/>
  <c r="J68" i="9"/>
  <c r="J77" i="9" s="1"/>
  <c r="K68" i="9"/>
  <c r="K77" i="9" s="1"/>
  <c r="L68" i="9"/>
  <c r="L77" i="9" s="1"/>
  <c r="L85" i="9"/>
  <c r="I68" i="9"/>
  <c r="J85" i="9"/>
  <c r="I77" i="9" l="1"/>
  <c r="F34" i="13"/>
  <c r="F65" i="13" s="1"/>
  <c r="F74" i="13" s="1"/>
  <c r="E34" i="13"/>
  <c r="E65" i="13" s="1"/>
  <c r="E74" i="13" s="1"/>
  <c r="D34" i="13"/>
  <c r="D65" i="13" s="1"/>
  <c r="D74" i="13" s="1"/>
  <c r="C34" i="13"/>
  <c r="C65" i="13" s="1"/>
  <c r="C74" i="13" s="1"/>
  <c r="B34" i="13"/>
  <c r="B65" i="13" s="1"/>
  <c r="B74" i="13" l="1"/>
  <c r="F72" i="13"/>
  <c r="E72" i="13"/>
  <c r="D72" i="13"/>
  <c r="C72" i="13"/>
  <c r="B72" i="13"/>
  <c r="F71" i="13"/>
  <c r="E71" i="13"/>
  <c r="D71" i="13"/>
  <c r="C71" i="13"/>
  <c r="B71" i="13"/>
  <c r="F70" i="13"/>
  <c r="E70" i="13"/>
  <c r="D70" i="13"/>
  <c r="C70" i="13"/>
  <c r="B70" i="13"/>
  <c r="F69" i="13"/>
  <c r="E69" i="13"/>
  <c r="D69" i="13"/>
  <c r="C69" i="13"/>
  <c r="B69" i="13"/>
  <c r="F66" i="13"/>
  <c r="C66" i="13"/>
  <c r="E66" i="13"/>
  <c r="D66" i="13"/>
  <c r="B66" i="13"/>
  <c r="B68" i="13" l="1"/>
  <c r="B67" i="13"/>
  <c r="D68" i="13"/>
  <c r="D67" i="13"/>
  <c r="C68" i="13"/>
  <c r="C67" i="13"/>
  <c r="E68" i="13"/>
  <c r="E67" i="13"/>
  <c r="F68" i="13"/>
  <c r="F67" i="13"/>
  <c r="G57" i="3" l="1"/>
  <c r="F57" i="3"/>
  <c r="E57" i="3"/>
  <c r="D57" i="3"/>
  <c r="C57" i="3"/>
  <c r="B57" i="3"/>
  <c r="G55" i="3"/>
  <c r="F55" i="3"/>
  <c r="E55" i="3"/>
  <c r="D55" i="3"/>
  <c r="C55" i="3"/>
  <c r="B55" i="3"/>
  <c r="G54" i="3"/>
  <c r="F54" i="3"/>
  <c r="E54" i="3"/>
  <c r="D54" i="3"/>
  <c r="C54" i="3"/>
  <c r="B54" i="3"/>
  <c r="G53" i="3"/>
  <c r="F53" i="3"/>
  <c r="E53" i="3"/>
  <c r="D53" i="3"/>
  <c r="C53" i="3"/>
  <c r="B53" i="3"/>
  <c r="G52" i="3"/>
  <c r="F52" i="3"/>
  <c r="E52" i="3"/>
  <c r="D52" i="3"/>
  <c r="C52" i="3"/>
  <c r="B52" i="3"/>
  <c r="E60" i="3" l="1"/>
  <c r="G60" i="3"/>
  <c r="K78" i="10"/>
  <c r="J78" i="10"/>
  <c r="L78" i="10"/>
  <c r="I78" i="10"/>
  <c r="F60" i="3"/>
  <c r="C60" i="3"/>
  <c r="D60" i="3"/>
  <c r="B60" i="3"/>
</calcChain>
</file>

<file path=xl/sharedStrings.xml><?xml version="1.0" encoding="utf-8"?>
<sst xmlns="http://schemas.openxmlformats.org/spreadsheetml/2006/main" count="1295" uniqueCount="103">
  <si>
    <t>(bez sankcií)</t>
  </si>
  <si>
    <t>Ukazovateľ</t>
  </si>
  <si>
    <t>Skutočnosť</t>
  </si>
  <si>
    <t>Odhad</t>
  </si>
  <si>
    <t>Prognóza</t>
  </si>
  <si>
    <t>Dane z príjmov, ziskov a kapitálového majetku</t>
  </si>
  <si>
    <t>Daň z príjmov fyzických osôb *</t>
  </si>
  <si>
    <t>Daň z príjmov fyzických osôb</t>
  </si>
  <si>
    <t>DPFO zo závislej činnosti</t>
  </si>
  <si>
    <t>DPFO z podnikania</t>
  </si>
  <si>
    <t xml:space="preserve">do štátneho rozpočtu </t>
  </si>
  <si>
    <t xml:space="preserve">do obcí </t>
  </si>
  <si>
    <t xml:space="preserve">do VÚC </t>
  </si>
  <si>
    <t>Daň z príjmov právnických osôb *</t>
  </si>
  <si>
    <t>Daň z príjmov právnických osôb</t>
  </si>
  <si>
    <t>Daň z príjmov vyberaná zrážkou</t>
  </si>
  <si>
    <t>Dane na tovary a služby</t>
  </si>
  <si>
    <t>Daň z pridanej hodnoty</t>
  </si>
  <si>
    <t>Spotrebné dane</t>
  </si>
  <si>
    <t>Z minerálnych olejov</t>
  </si>
  <si>
    <t>Z liehu</t>
  </si>
  <si>
    <t>Z piva</t>
  </si>
  <si>
    <t>Z vína</t>
  </si>
  <si>
    <t>Z tabaku a tabakových výrobkov</t>
  </si>
  <si>
    <t>Z elektrickej energie</t>
  </si>
  <si>
    <t>Zo zemného plynu</t>
  </si>
  <si>
    <t>Z uhlia</t>
  </si>
  <si>
    <t>Dane z medzinárodného obchodu a transakcií</t>
  </si>
  <si>
    <t>Dovozné clo</t>
  </si>
  <si>
    <t>Dovozná prirážka</t>
  </si>
  <si>
    <t>Podiel na vybratých finančných prostriedkoch</t>
  </si>
  <si>
    <t>Ostatné colné príjmy</t>
  </si>
  <si>
    <t>Miestne dane</t>
  </si>
  <si>
    <t>Daň z nehnuteľností</t>
  </si>
  <si>
    <t>Dane za špecifické služby</t>
  </si>
  <si>
    <t>Daň z motorových vozidiel (do r. 2014 príjmom VÚC)</t>
  </si>
  <si>
    <t>Ostatné dane **</t>
  </si>
  <si>
    <t>Ostatné dane</t>
  </si>
  <si>
    <t>Daň z emisných kvót</t>
  </si>
  <si>
    <t>Daň z motorových vozidiel (od r. 2015 príjmom ŠR)</t>
  </si>
  <si>
    <t>Osobitný odvod vybraných fin.inštitúcií</t>
  </si>
  <si>
    <t>Osobitný odvod z podnikania v regulovaných odvetviach</t>
  </si>
  <si>
    <t>Úhrada za služby verejnosti poskytované RTVS</t>
  </si>
  <si>
    <t>Daň z úhrad za dobývací priestor</t>
  </si>
  <si>
    <t>Daň z úhrad za uskladňovanie plynov alebo kvapalín</t>
  </si>
  <si>
    <t>Poplatok za uloženie odpadov (príjem EF)</t>
  </si>
  <si>
    <t>Majetkové dane (do ŠR)</t>
  </si>
  <si>
    <t>Iné dane ***</t>
  </si>
  <si>
    <t>Iné dane **</t>
  </si>
  <si>
    <t>na samostatný účet</t>
  </si>
  <si>
    <t>cestna dan - dobeh</t>
  </si>
  <si>
    <t>odvod z poistenia</t>
  </si>
  <si>
    <t>daň z poistenia</t>
  </si>
  <si>
    <t>odvod z PZP</t>
  </si>
  <si>
    <t>Fondy sociálneho a zdravotného poistenia (FSZP)</t>
  </si>
  <si>
    <t>Sociálna poisťovňa</t>
  </si>
  <si>
    <t>Ekonomicky aktívne obyvateľstvo + dlžné</t>
  </si>
  <si>
    <t xml:space="preserve"> - EAO</t>
  </si>
  <si>
    <t xml:space="preserve"> - dlžné</t>
  </si>
  <si>
    <t>Zdravotné poisťovne</t>
  </si>
  <si>
    <t>z toho: ročné zúčtovanie</t>
  </si>
  <si>
    <t>Daňové príjmy VS spolu</t>
  </si>
  <si>
    <t>Daňové príjmy ŠR</t>
  </si>
  <si>
    <t>Samostatné účty</t>
  </si>
  <si>
    <t>Štátne finančné aktíva</t>
  </si>
  <si>
    <t xml:space="preserve">Daňové príjmy obcí </t>
  </si>
  <si>
    <t>Daňové príjmy VÚC</t>
  </si>
  <si>
    <t>Daňové príjmy Rozhlasu a televízie Slovenska (RTVS)</t>
  </si>
  <si>
    <t>Environmentálny fond</t>
  </si>
  <si>
    <t>FSZP spolu</t>
  </si>
  <si>
    <t>Daňové príjmy a príjmy FSZP spolu</t>
  </si>
  <si>
    <t>Výdavky na verejnoprospešný účel</t>
  </si>
  <si>
    <t>z toho FO</t>
  </si>
  <si>
    <t>PO</t>
  </si>
  <si>
    <t>Príspevky na starobné dôchodkové sporenie - EAO</t>
  </si>
  <si>
    <t>Daňové kredity</t>
  </si>
  <si>
    <t>Zamestnanecká prémia</t>
  </si>
  <si>
    <t>Daňový bonus</t>
  </si>
  <si>
    <t>Daňový bonus na hypotéky</t>
  </si>
  <si>
    <t>* hrubý výnos DPFO a DPPO neznížený o výdavky na verejnoprospešný účel (2%)</t>
  </si>
  <si>
    <t>** Podľa štatútu Výboru je pre členov Výboru povinné prognózovať len celkový výnos Ostatných daní, rozbitie je najednotlivé podpoložky je len informatívne.</t>
  </si>
  <si>
    <t>*** Pre účely DV považujeme odvod z povinného zmluvného poistenia za daňový príjem od roku 2018 ako súčasť iných daní. Podľa aktuálnej ekonomickej klasifikácie rozpočtovej klasifikácie (EKRK) je odvod z PZP daňovým príjmom samostatného účtu kapitoly Ministerstva vnútra SR (EKRK 139003).</t>
  </si>
  <si>
    <t>Iné dane *</t>
  </si>
  <si>
    <t>transfer úspor z DSS do SP- od vystúpených</t>
  </si>
  <si>
    <t>Príspevky na starobné dôchodkové sporenie</t>
  </si>
  <si>
    <t>Iné dane</t>
  </si>
  <si>
    <t>Sankcie uložené v daňovom konaní</t>
  </si>
  <si>
    <t>Porovnanie aktuálnej prognózy s rozpočtom</t>
  </si>
  <si>
    <t>Solidárny príspevok z činností v odvetviach ropy, zemného plynu, uhlia a rafinérií</t>
  </si>
  <si>
    <t>Príjem z odvodu z nadmerných príjmov - elektrárne</t>
  </si>
  <si>
    <t>Prognóza daňových príjmov verejnej správy v metodike ESA2010 (v tis. EUR) - Schválený rozpočet VS na roky 2023 až 2025</t>
  </si>
  <si>
    <t>Prognóza daňových príjmov verejnej správy na hotovostnom princípe (v tis. EUR) - Schválený rozpočet VS na roky 2023 až 2025</t>
  </si>
  <si>
    <t>Prognóza daňových príjmov verejnej správy v metodike ESA2010 (v tis. EUR) - Program  stability 2023</t>
  </si>
  <si>
    <t>Prognóza daňových príjmov verejnej správy v metodike ESA2010 (v tis. EUR) - porovnanie aktuálnej prognózy oproti PS 2023</t>
  </si>
  <si>
    <t xml:space="preserve"> Prognóza daňových príjmov verejnej správy na hotovostnom princípe (v tis. EUR) - Program Stability 23</t>
  </si>
  <si>
    <t>Prognóza daňových príjmov verejnej správy na hotovostnom princípe (v tis. EUR) - porovnanie aktuálnej prognózy oproti PS 2023</t>
  </si>
  <si>
    <t>Prognóza daňových príjmov verejnej správy v metodike ESA2010 (v tis. EUR) - jún 2023</t>
  </si>
  <si>
    <t>Vplyv legislatívnych zmien na prognózu daňových príjmov VS - nová legislatíva (ESA2010, v tis. EUR) - september 2023</t>
  </si>
  <si>
    <t>Prognóza daňových príjmov verejnej správy v metodike ESA2010 (v tis. EUR) - rozdiel november - september 23</t>
  </si>
  <si>
    <t>Sankcie, cash = akruál (v tis.EUR) - november 2023</t>
  </si>
  <si>
    <t xml:space="preserve"> Prognóza daňových príjmov verejnej správy na hotovostnom princípe (v tis. EUR) - november 23</t>
  </si>
  <si>
    <t>Prognóza daňových príjmov verejnej správy v metodike ESA2010 (v tis. EUR) - november 2023</t>
  </si>
  <si>
    <r>
      <t xml:space="preserve">Prognóza daňových príjmov verejnej správy v metodike ESA2010 (v tis. EUR) - november 2023 </t>
    </r>
    <r>
      <rPr>
        <b/>
        <sz val="12"/>
        <color indexed="49"/>
        <rFont val="Arial Narrow"/>
        <family val="2"/>
      </rPr>
      <t>(bez vplyvu novej legislatívy)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</si>
</sst>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0"/>
    <numFmt numFmtId="165" formatCode="#,##0.0000"/>
    <numFmt numFmtId="166" formatCode="#,##0.0"/>
    <numFmt numFmtId="167" formatCode="0.000"/>
  </numFmts>
  <fonts count="48" x14ac:knownFonts="1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CE"/>
      <charset val="238"/>
    </font>
    <font>
      <b/>
      <sz val="9"/>
      <name val="Arial Narrow"/>
      <family val="2"/>
    </font>
    <font>
      <b/>
      <sz val="9"/>
      <name val="Arial Narrow"/>
      <family val="2"/>
      <charset val="238"/>
    </font>
    <font>
      <b/>
      <sz val="10"/>
      <name val="Arial Narrow"/>
      <family val="2"/>
    </font>
    <font>
      <sz val="10"/>
      <color indexed="10"/>
      <name val="Arial"/>
      <family val="2"/>
      <charset val="238"/>
    </font>
    <font>
      <sz val="9"/>
      <color indexed="10"/>
      <name val="Arial"/>
      <family val="2"/>
      <charset val="238"/>
    </font>
    <font>
      <sz val="9"/>
      <color indexed="10"/>
      <name val="Arial Narrow"/>
      <family val="2"/>
      <charset val="238"/>
    </font>
    <font>
      <b/>
      <sz val="12"/>
      <name val="Arial Narrow"/>
      <family val="2"/>
    </font>
    <font>
      <sz val="10"/>
      <name val="Arial Narrow"/>
      <family val="2"/>
    </font>
    <font>
      <sz val="10"/>
      <color indexed="10"/>
      <name val="Arial Narrow"/>
      <family val="2"/>
      <charset val="238"/>
    </font>
    <font>
      <sz val="9"/>
      <name val="Arial Narrow"/>
      <family val="2"/>
    </font>
    <font>
      <sz val="9"/>
      <name val="Arial Narrow"/>
      <family val="2"/>
      <charset val="238"/>
    </font>
    <font>
      <sz val="10"/>
      <name val="Arial Narrow"/>
      <family val="2"/>
      <charset val="238"/>
    </font>
    <font>
      <sz val="11"/>
      <color indexed="10"/>
      <name val="Arial Narrow"/>
      <family val="2"/>
      <charset val="238"/>
    </font>
    <font>
      <sz val="11"/>
      <name val="Arial Narrow"/>
      <family val="2"/>
      <charset val="238"/>
    </font>
    <font>
      <b/>
      <sz val="10"/>
      <name val="Arial Narrow"/>
      <family val="2"/>
      <charset val="238"/>
    </font>
    <font>
      <i/>
      <sz val="9"/>
      <name val="Arial Narrow"/>
      <family val="2"/>
      <charset val="238"/>
    </font>
    <font>
      <sz val="10"/>
      <color indexed="10"/>
      <name val="Arial Narrow"/>
      <family val="2"/>
    </font>
    <font>
      <sz val="8"/>
      <color indexed="10"/>
      <name val="Arial Narrow"/>
      <family val="2"/>
      <charset val="238"/>
    </font>
    <font>
      <b/>
      <sz val="10"/>
      <color indexed="10"/>
      <name val="Arial Narrow"/>
      <family val="2"/>
    </font>
    <font>
      <i/>
      <sz val="9"/>
      <name val="Arial"/>
      <family val="2"/>
      <charset val="238"/>
    </font>
    <font>
      <b/>
      <sz val="12"/>
      <color indexed="49"/>
      <name val="Arial Narrow"/>
      <family val="2"/>
    </font>
    <font>
      <sz val="9"/>
      <color rgb="FFFF0000"/>
      <name val="Arial Narrow"/>
      <family val="2"/>
    </font>
    <font>
      <b/>
      <sz val="9"/>
      <color rgb="FFFF0000"/>
      <name val="Arial Narrow"/>
      <family val="2"/>
    </font>
    <font>
      <sz val="11"/>
      <name val="Arial Narrow"/>
      <family val="2"/>
    </font>
    <font>
      <i/>
      <sz val="10"/>
      <color theme="0" tint="-0.499984740745262"/>
      <name val="Arial"/>
      <family val="2"/>
      <charset val="238"/>
    </font>
    <font>
      <i/>
      <sz val="9"/>
      <color theme="0" tint="-0.499984740745262"/>
      <name val="Arial"/>
      <family val="2"/>
      <charset val="238"/>
    </font>
    <font>
      <sz val="9"/>
      <color rgb="FFFF0000"/>
      <name val="Arial Narrow"/>
      <family val="2"/>
      <charset val="238"/>
    </font>
    <font>
      <sz val="9"/>
      <color rgb="FFFF0000"/>
      <name val="Arial"/>
      <family val="2"/>
      <charset val="238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A6A6A6"/>
        <bgColor indexed="64"/>
      </patternFill>
    </fill>
  </fills>
  <borders count="8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indexed="64"/>
      </right>
      <top/>
      <bottom style="medium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 style="thin">
        <color indexed="64"/>
      </right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</borders>
  <cellStyleXfs count="46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18" fillId="0" borderId="0"/>
    <xf numFmtId="0" fontId="18" fillId="0" borderId="0"/>
    <xf numFmtId="0" fontId="19" fillId="0" borderId="0"/>
  </cellStyleXfs>
  <cellXfs count="377">
    <xf numFmtId="0" fontId="0" fillId="0" borderId="0" xfId="0"/>
    <xf numFmtId="0" fontId="23" fillId="0" borderId="0" xfId="0" applyFont="1"/>
    <xf numFmtId="0" fontId="24" fillId="0" borderId="0" xfId="0" applyFont="1"/>
    <xf numFmtId="0" fontId="25" fillId="0" borderId="0" xfId="0" applyFont="1"/>
    <xf numFmtId="0" fontId="26" fillId="0" borderId="0" xfId="42" applyFont="1" applyFill="1" applyAlignment="1">
      <alignment horizontal="left" vertical="center"/>
    </xf>
    <xf numFmtId="0" fontId="25" fillId="0" borderId="0" xfId="42" applyFont="1" applyFill="1"/>
    <xf numFmtId="0" fontId="26" fillId="33" borderId="0" xfId="42" applyFont="1" applyFill="1" applyAlignment="1">
      <alignment horizontal="left" vertical="center"/>
    </xf>
    <xf numFmtId="0" fontId="27" fillId="0" borderId="0" xfId="42" applyFont="1" applyFill="1" applyAlignment="1">
      <alignment horizontal="left" vertical="center"/>
    </xf>
    <xf numFmtId="3" fontId="25" fillId="0" borderId="0" xfId="42" applyNumberFormat="1" applyFont="1" applyFill="1"/>
    <xf numFmtId="0" fontId="22" fillId="0" borderId="10" xfId="45" applyFont="1" applyFill="1" applyBorder="1" applyAlignment="1">
      <alignment horizontal="center" vertical="center"/>
    </xf>
    <xf numFmtId="0" fontId="20" fillId="0" borderId="11" xfId="45" applyFont="1" applyFill="1" applyBorder="1" applyAlignment="1">
      <alignment horizontal="center" vertical="center"/>
    </xf>
    <xf numFmtId="0" fontId="20" fillId="0" borderId="12" xfId="45" applyFont="1" applyFill="1" applyBorder="1" applyAlignment="1">
      <alignment horizontal="center" vertical="center"/>
    </xf>
    <xf numFmtId="0" fontId="22" fillId="0" borderId="14" xfId="45" applyFont="1" applyFill="1" applyBorder="1" applyAlignment="1">
      <alignment horizontal="center" vertical="center"/>
    </xf>
    <xf numFmtId="0" fontId="22" fillId="0" borderId="21" xfId="45" applyFont="1" applyFill="1" applyBorder="1" applyAlignment="1">
      <alignment horizontal="center" vertical="center"/>
    </xf>
    <xf numFmtId="0" fontId="20" fillId="0" borderId="22" xfId="45" applyFont="1" applyFill="1" applyBorder="1" applyAlignment="1">
      <alignment horizontal="center" vertical="center"/>
    </xf>
    <xf numFmtId="0" fontId="20" fillId="0" borderId="23" xfId="45" applyFont="1" applyFill="1" applyBorder="1" applyAlignment="1">
      <alignment horizontal="center" vertical="center"/>
    </xf>
    <xf numFmtId="0" fontId="20" fillId="0" borderId="24" xfId="45" applyFont="1" applyFill="1" applyBorder="1" applyAlignment="1">
      <alignment horizontal="center" vertical="center"/>
    </xf>
    <xf numFmtId="0" fontId="20" fillId="0" borderId="25" xfId="45" applyFont="1" applyFill="1" applyBorder="1" applyAlignment="1">
      <alignment horizontal="center" vertical="center"/>
    </xf>
    <xf numFmtId="0" fontId="22" fillId="0" borderId="26" xfId="42" applyFont="1" applyFill="1" applyBorder="1" applyAlignment="1">
      <alignment vertical="center"/>
    </xf>
    <xf numFmtId="3" fontId="20" fillId="0" borderId="27" xfId="42" applyNumberFormat="1" applyFont="1" applyFill="1" applyBorder="1" applyAlignment="1">
      <alignment vertical="center"/>
    </xf>
    <xf numFmtId="3" fontId="20" fillId="0" borderId="28" xfId="42" applyNumberFormat="1" applyFont="1" applyFill="1" applyBorder="1" applyAlignment="1">
      <alignment vertical="center"/>
    </xf>
    <xf numFmtId="3" fontId="20" fillId="0" borderId="16" xfId="42" applyNumberFormat="1" applyFont="1" applyFill="1" applyBorder="1" applyAlignment="1">
      <alignment vertical="center"/>
    </xf>
    <xf numFmtId="3" fontId="20" fillId="0" borderId="29" xfId="42" applyNumberFormat="1" applyFont="1" applyFill="1" applyBorder="1" applyAlignment="1">
      <alignment vertical="center"/>
    </xf>
    <xf numFmtId="3" fontId="28" fillId="0" borderId="0" xfId="0" applyNumberFormat="1" applyFont="1" applyAlignment="1">
      <alignment horizontal="center" vertical="center"/>
    </xf>
    <xf numFmtId="3" fontId="23" fillId="0" borderId="0" xfId="0" applyNumberFormat="1" applyFont="1"/>
    <xf numFmtId="164" fontId="23" fillId="0" borderId="0" xfId="0" applyNumberFormat="1" applyFont="1"/>
    <xf numFmtId="0" fontId="27" fillId="0" borderId="30" xfId="42" applyFont="1" applyFill="1" applyBorder="1" applyAlignment="1">
      <alignment horizontal="left" vertical="center" indent="2"/>
    </xf>
    <xf numFmtId="3" fontId="29" fillId="0" borderId="31" xfId="42" applyNumberFormat="1" applyFont="1" applyFill="1" applyBorder="1" applyAlignment="1">
      <alignment vertical="center"/>
    </xf>
    <xf numFmtId="3" fontId="29" fillId="0" borderId="32" xfId="42" applyNumberFormat="1" applyFont="1" applyFill="1" applyBorder="1" applyAlignment="1">
      <alignment vertical="center"/>
    </xf>
    <xf numFmtId="3" fontId="29" fillId="0" borderId="33" xfId="42" applyNumberFormat="1" applyFont="1" applyFill="1" applyBorder="1" applyAlignment="1">
      <alignment vertical="center"/>
    </xf>
    <xf numFmtId="3" fontId="29" fillId="0" borderId="34" xfId="42" applyNumberFormat="1" applyFont="1" applyFill="1" applyBorder="1" applyAlignment="1">
      <alignment vertical="center"/>
    </xf>
    <xf numFmtId="0" fontId="27" fillId="0" borderId="30" xfId="42" applyFont="1" applyFill="1" applyBorder="1" applyAlignment="1">
      <alignment horizontal="left" vertical="center" indent="4"/>
    </xf>
    <xf numFmtId="3" fontId="29" fillId="0" borderId="31" xfId="43" applyNumberFormat="1" applyFont="1" applyFill="1" applyBorder="1" applyAlignment="1">
      <alignment vertical="center"/>
    </xf>
    <xf numFmtId="3" fontId="29" fillId="0" borderId="35" xfId="43" applyNumberFormat="1" applyFont="1" applyFill="1" applyBorder="1" applyAlignment="1">
      <alignment vertical="center"/>
    </xf>
    <xf numFmtId="3" fontId="29" fillId="0" borderId="36" xfId="43" applyNumberFormat="1" applyFont="1" applyFill="1" applyBorder="1" applyAlignment="1">
      <alignment vertical="center"/>
    </xf>
    <xf numFmtId="3" fontId="29" fillId="0" borderId="37" xfId="43" applyNumberFormat="1" applyFont="1" applyFill="1" applyBorder="1" applyAlignment="1">
      <alignment vertical="center"/>
    </xf>
    <xf numFmtId="3" fontId="29" fillId="0" borderId="34" xfId="43" applyNumberFormat="1" applyFont="1" applyFill="1" applyBorder="1" applyAlignment="1">
      <alignment vertical="center"/>
    </xf>
    <xf numFmtId="3" fontId="29" fillId="0" borderId="32" xfId="43" applyNumberFormat="1" applyFont="1" applyFill="1" applyBorder="1" applyAlignment="1">
      <alignment vertical="center"/>
    </xf>
    <xf numFmtId="0" fontId="27" fillId="0" borderId="30" xfId="42" applyFont="1" applyFill="1" applyBorder="1" applyAlignment="1">
      <alignment horizontal="left" vertical="center" indent="6"/>
    </xf>
    <xf numFmtId="3" fontId="29" fillId="0" borderId="38" xfId="43" applyNumberFormat="1" applyFont="1" applyFill="1" applyBorder="1" applyAlignment="1">
      <alignment vertical="center"/>
    </xf>
    <xf numFmtId="3" fontId="29" fillId="0" borderId="39" xfId="42" applyNumberFormat="1" applyFont="1" applyFill="1" applyBorder="1" applyAlignment="1">
      <alignment vertical="center"/>
    </xf>
    <xf numFmtId="3" fontId="29" fillId="0" borderId="40" xfId="42" applyNumberFormat="1" applyFont="1" applyFill="1" applyBorder="1" applyAlignment="1">
      <alignment vertical="center"/>
    </xf>
    <xf numFmtId="3" fontId="29" fillId="0" borderId="41" xfId="42" applyNumberFormat="1" applyFont="1" applyFill="1" applyBorder="1" applyAlignment="1">
      <alignment vertical="center"/>
    </xf>
    <xf numFmtId="0" fontId="22" fillId="0" borderId="30" xfId="42" applyFont="1" applyFill="1" applyBorder="1" applyAlignment="1">
      <alignment vertical="center"/>
    </xf>
    <xf numFmtId="3" fontId="20" fillId="0" borderId="31" xfId="42" applyNumberFormat="1" applyFont="1" applyFill="1" applyBorder="1" applyAlignment="1">
      <alignment vertical="center"/>
    </xf>
    <xf numFmtId="3" fontId="20" fillId="0" borderId="32" xfId="42" applyNumberFormat="1" applyFont="1" applyFill="1" applyBorder="1" applyAlignment="1">
      <alignment vertical="center"/>
    </xf>
    <xf numFmtId="3" fontId="20" fillId="0" borderId="33" xfId="42" applyNumberFormat="1" applyFont="1" applyFill="1" applyBorder="1" applyAlignment="1">
      <alignment vertical="center"/>
    </xf>
    <xf numFmtId="3" fontId="20" fillId="0" borderId="34" xfId="42" applyNumberFormat="1" applyFont="1" applyFill="1" applyBorder="1" applyAlignment="1">
      <alignment vertical="center"/>
    </xf>
    <xf numFmtId="3" fontId="28" fillId="0" borderId="0" xfId="0" applyNumberFormat="1" applyFont="1" applyFill="1" applyAlignment="1">
      <alignment horizontal="center" vertical="center"/>
    </xf>
    <xf numFmtId="3" fontId="30" fillId="0" borderId="34" xfId="42" applyNumberFormat="1" applyFont="1" applyFill="1" applyBorder="1" applyAlignment="1">
      <alignment vertical="center"/>
    </xf>
    <xf numFmtId="3" fontId="30" fillId="0" borderId="32" xfId="42" applyNumberFormat="1" applyFont="1" applyFill="1" applyBorder="1" applyAlignment="1">
      <alignment vertical="center"/>
    </xf>
    <xf numFmtId="3" fontId="29" fillId="0" borderId="42" xfId="43" applyNumberFormat="1" applyFont="1" applyFill="1" applyBorder="1" applyAlignment="1">
      <alignment vertical="center"/>
    </xf>
    <xf numFmtId="3" fontId="20" fillId="0" borderId="39" xfId="42" applyNumberFormat="1" applyFont="1" applyFill="1" applyBorder="1" applyAlignment="1">
      <alignment vertical="center"/>
    </xf>
    <xf numFmtId="166" fontId="25" fillId="0" borderId="0" xfId="0" applyNumberFormat="1" applyFont="1" applyAlignment="1">
      <alignment horizontal="center" vertical="center"/>
    </xf>
    <xf numFmtId="3" fontId="29" fillId="0" borderId="36" xfId="42" applyNumberFormat="1" applyFont="1" applyFill="1" applyBorder="1" applyAlignment="1">
      <alignment vertical="center"/>
    </xf>
    <xf numFmtId="0" fontId="31" fillId="0" borderId="30" xfId="42" applyFont="1" applyFill="1" applyBorder="1" applyAlignment="1">
      <alignment horizontal="left" vertical="center" indent="2"/>
    </xf>
    <xf numFmtId="3" fontId="29" fillId="0" borderId="35" xfId="42" applyNumberFormat="1" applyFont="1" applyFill="1" applyBorder="1" applyAlignment="1">
      <alignment vertical="center"/>
    </xf>
    <xf numFmtId="3" fontId="29" fillId="0" borderId="37" xfId="42" applyNumberFormat="1" applyFont="1" applyFill="1" applyBorder="1" applyAlignment="1">
      <alignment vertical="center"/>
    </xf>
    <xf numFmtId="0" fontId="31" fillId="0" borderId="30" xfId="42" applyFont="1" applyFill="1" applyBorder="1" applyAlignment="1">
      <alignment horizontal="left" vertical="center" indent="6"/>
    </xf>
    <xf numFmtId="0" fontId="27" fillId="0" borderId="43" xfId="42" applyFont="1" applyFill="1" applyBorder="1" applyAlignment="1">
      <alignment horizontal="left" vertical="center" indent="6"/>
    </xf>
    <xf numFmtId="0" fontId="27" fillId="0" borderId="26" xfId="42" applyFont="1" applyFill="1" applyBorder="1" applyAlignment="1">
      <alignment horizontal="left" vertical="center" indent="6"/>
    </xf>
    <xf numFmtId="0" fontId="27" fillId="0" borderId="43" xfId="42" applyFont="1" applyFill="1" applyBorder="1" applyAlignment="1">
      <alignment horizontal="left" vertical="center" indent="9"/>
    </xf>
    <xf numFmtId="0" fontId="27" fillId="0" borderId="44" xfId="42" applyFont="1" applyFill="1" applyBorder="1" applyAlignment="1">
      <alignment horizontal="left" vertical="center" indent="9"/>
    </xf>
    <xf numFmtId="3" fontId="29" fillId="0" borderId="22" xfId="42" applyNumberFormat="1" applyFont="1" applyFill="1" applyBorder="1" applyAlignment="1">
      <alignment vertical="center"/>
    </xf>
    <xf numFmtId="3" fontId="29" fillId="0" borderId="23" xfId="42" applyNumberFormat="1" applyFont="1" applyFill="1" applyBorder="1" applyAlignment="1">
      <alignment vertical="center"/>
    </xf>
    <xf numFmtId="3" fontId="29" fillId="0" borderId="24" xfId="42" applyNumberFormat="1" applyFont="1" applyFill="1" applyBorder="1" applyAlignment="1">
      <alignment vertical="center"/>
    </xf>
    <xf numFmtId="3" fontId="29" fillId="0" borderId="25" xfId="42" applyNumberFormat="1" applyFont="1" applyFill="1" applyBorder="1" applyAlignment="1">
      <alignment vertical="center"/>
    </xf>
    <xf numFmtId="3" fontId="20" fillId="0" borderId="38" xfId="42" applyNumberFormat="1" applyFont="1" applyFill="1" applyBorder="1" applyAlignment="1">
      <alignment vertical="center"/>
    </xf>
    <xf numFmtId="3" fontId="20" fillId="0" borderId="42" xfId="42" applyNumberFormat="1" applyFont="1" applyFill="1" applyBorder="1" applyAlignment="1">
      <alignment vertical="center"/>
    </xf>
    <xf numFmtId="3" fontId="20" fillId="0" borderId="45" xfId="42" applyNumberFormat="1" applyFont="1" applyFill="1" applyBorder="1" applyAlignment="1">
      <alignment vertical="center"/>
    </xf>
    <xf numFmtId="3" fontId="20" fillId="0" borderId="46" xfId="42" applyNumberFormat="1" applyFont="1" applyFill="1" applyBorder="1" applyAlignment="1">
      <alignment vertical="center"/>
    </xf>
    <xf numFmtId="3" fontId="20" fillId="0" borderId="11" xfId="42" applyNumberFormat="1" applyFont="1" applyFill="1" applyBorder="1" applyAlignment="1">
      <alignment vertical="center"/>
    </xf>
    <xf numFmtId="3" fontId="20" fillId="0" borderId="19" xfId="42" applyNumberFormat="1" applyFont="1" applyFill="1" applyBorder="1" applyAlignment="1">
      <alignment vertical="center"/>
    </xf>
    <xf numFmtId="3" fontId="20" fillId="0" borderId="47" xfId="42" applyNumberFormat="1" applyFont="1" applyFill="1" applyBorder="1" applyAlignment="1">
      <alignment vertical="center"/>
    </xf>
    <xf numFmtId="3" fontId="20" fillId="0" borderId="12" xfId="42" applyNumberFormat="1" applyFont="1" applyFill="1" applyBorder="1" applyAlignment="1">
      <alignment vertical="center"/>
    </xf>
    <xf numFmtId="0" fontId="22" fillId="0" borderId="30" xfId="42" applyFont="1" applyFill="1" applyBorder="1" applyAlignment="1">
      <alignment horizontal="left" vertical="center" indent="2"/>
    </xf>
    <xf numFmtId="3" fontId="30" fillId="0" borderId="31" xfId="42" applyNumberFormat="1" applyFont="1" applyFill="1" applyBorder="1" applyAlignment="1">
      <alignment vertical="center"/>
    </xf>
    <xf numFmtId="3" fontId="30" fillId="0" borderId="33" xfId="42" applyNumberFormat="1" applyFont="1" applyFill="1" applyBorder="1" applyAlignment="1">
      <alignment vertical="center"/>
    </xf>
    <xf numFmtId="3" fontId="27" fillId="0" borderId="0" xfId="0" applyNumberFormat="1" applyFont="1" applyAlignment="1">
      <alignment horizontal="center" vertical="center"/>
    </xf>
    <xf numFmtId="0" fontId="27" fillId="0" borderId="48" xfId="42" applyFont="1" applyFill="1" applyBorder="1" applyAlignment="1">
      <alignment horizontal="left" vertical="center" indent="6"/>
    </xf>
    <xf numFmtId="3" fontId="30" fillId="0" borderId="39" xfId="42" applyNumberFormat="1" applyFont="1" applyFill="1" applyBorder="1" applyAlignment="1">
      <alignment vertical="center"/>
    </xf>
    <xf numFmtId="0" fontId="22" fillId="34" borderId="49" xfId="42" applyFont="1" applyFill="1" applyBorder="1" applyAlignment="1">
      <alignment horizontal="left" vertical="center"/>
    </xf>
    <xf numFmtId="3" fontId="20" fillId="34" borderId="50" xfId="42" applyNumberFormat="1" applyFont="1" applyFill="1" applyBorder="1" applyAlignment="1">
      <alignment vertical="center"/>
    </xf>
    <xf numFmtId="3" fontId="20" fillId="34" borderId="51" xfId="42" applyNumberFormat="1" applyFont="1" applyFill="1" applyBorder="1" applyAlignment="1">
      <alignment vertical="center"/>
    </xf>
    <xf numFmtId="3" fontId="20" fillId="34" borderId="52" xfId="42" applyNumberFormat="1" applyFont="1" applyFill="1" applyBorder="1" applyAlignment="1">
      <alignment vertical="center"/>
    </xf>
    <xf numFmtId="3" fontId="20" fillId="34" borderId="53" xfId="42" applyNumberFormat="1" applyFont="1" applyFill="1" applyBorder="1" applyAlignment="1">
      <alignment vertical="center"/>
    </xf>
    <xf numFmtId="0" fontId="27" fillId="0" borderId="26" xfId="42" applyFont="1" applyFill="1" applyBorder="1" applyAlignment="1">
      <alignment horizontal="left" vertical="center" indent="2"/>
    </xf>
    <xf numFmtId="3" fontId="29" fillId="0" borderId="38" xfId="42" applyNumberFormat="1" applyFont="1" applyFill="1" applyBorder="1" applyAlignment="1">
      <alignment vertical="center"/>
    </xf>
    <xf numFmtId="3" fontId="29" fillId="0" borderId="42" xfId="42" applyNumberFormat="1" applyFont="1" applyFill="1" applyBorder="1" applyAlignment="1">
      <alignment vertical="center"/>
    </xf>
    <xf numFmtId="3" fontId="29" fillId="0" borderId="45" xfId="42" applyNumberFormat="1" applyFont="1" applyFill="1" applyBorder="1" applyAlignment="1">
      <alignment vertical="center"/>
    </xf>
    <xf numFmtId="3" fontId="29" fillId="0" borderId="46" xfId="42" applyNumberFormat="1" applyFont="1" applyFill="1" applyBorder="1" applyAlignment="1">
      <alignment vertical="center"/>
    </xf>
    <xf numFmtId="0" fontId="22" fillId="0" borderId="48" xfId="42" applyFont="1" applyFill="1" applyBorder="1" applyAlignment="1">
      <alignment vertical="center" wrapText="1"/>
    </xf>
    <xf numFmtId="3" fontId="20" fillId="0" borderId="23" xfId="42" applyNumberFormat="1" applyFont="1" applyFill="1" applyBorder="1" applyAlignment="1">
      <alignment vertical="center"/>
    </xf>
    <xf numFmtId="3" fontId="20" fillId="0" borderId="24" xfId="42" applyNumberFormat="1" applyFont="1" applyFill="1" applyBorder="1" applyAlignment="1">
      <alignment vertical="center"/>
    </xf>
    <xf numFmtId="3" fontId="20" fillId="0" borderId="25" xfId="42" applyNumberFormat="1" applyFont="1" applyFill="1" applyBorder="1" applyAlignment="1">
      <alignment vertical="center"/>
    </xf>
    <xf numFmtId="3" fontId="20" fillId="0" borderId="22" xfId="42" applyNumberFormat="1" applyFont="1" applyFill="1" applyBorder="1" applyAlignment="1">
      <alignment vertical="center"/>
    </xf>
    <xf numFmtId="0" fontId="22" fillId="34" borderId="49" xfId="42" applyFont="1" applyFill="1" applyBorder="1" applyAlignment="1">
      <alignment horizontal="left" vertical="center" wrapText="1"/>
    </xf>
    <xf numFmtId="3" fontId="20" fillId="34" borderId="54" xfId="42" applyNumberFormat="1" applyFont="1" applyFill="1" applyBorder="1" applyAlignment="1">
      <alignment vertical="center"/>
    </xf>
    <xf numFmtId="0" fontId="23" fillId="0" borderId="0" xfId="0" applyFont="1" applyFill="1"/>
    <xf numFmtId="0" fontId="22" fillId="0" borderId="0" xfId="42" applyFont="1" applyFill="1" applyBorder="1" applyAlignment="1">
      <alignment horizontal="left" vertical="center" wrapText="1"/>
    </xf>
    <xf numFmtId="3" fontId="20" fillId="0" borderId="0" xfId="42" applyNumberFormat="1" applyFont="1" applyFill="1" applyBorder="1" applyAlignment="1">
      <alignment vertical="center"/>
    </xf>
    <xf numFmtId="3" fontId="23" fillId="0" borderId="0" xfId="0" applyNumberFormat="1" applyFont="1" applyFill="1"/>
    <xf numFmtId="0" fontId="22" fillId="34" borderId="10" xfId="45" applyFont="1" applyFill="1" applyBorder="1" applyAlignment="1">
      <alignment horizontal="left" vertical="center"/>
    </xf>
    <xf numFmtId="3" fontId="21" fillId="34" borderId="55" xfId="45" applyNumberFormat="1" applyFont="1" applyFill="1" applyBorder="1" applyAlignment="1">
      <alignment vertical="center"/>
    </xf>
    <xf numFmtId="3" fontId="21" fillId="34" borderId="28" xfId="45" applyNumberFormat="1" applyFont="1" applyFill="1" applyBorder="1" applyAlignment="1">
      <alignment vertical="center"/>
    </xf>
    <xf numFmtId="3" fontId="21" fillId="34" borderId="16" xfId="45" applyNumberFormat="1" applyFont="1" applyFill="1" applyBorder="1" applyAlignment="1">
      <alignment vertical="center"/>
    </xf>
    <xf numFmtId="3" fontId="21" fillId="34" borderId="29" xfId="45" applyNumberFormat="1" applyFont="1" applyFill="1" applyBorder="1" applyAlignment="1">
      <alignment vertical="center"/>
    </xf>
    <xf numFmtId="0" fontId="22" fillId="34" borderId="56" xfId="45" applyFont="1" applyFill="1" applyBorder="1" applyAlignment="1">
      <alignment horizontal="left" vertical="center"/>
    </xf>
    <xf numFmtId="3" fontId="21" fillId="34" borderId="57" xfId="45" applyNumberFormat="1" applyFont="1" applyFill="1" applyBorder="1" applyAlignment="1">
      <alignment vertical="center"/>
    </xf>
    <xf numFmtId="3" fontId="21" fillId="34" borderId="52" xfId="45" applyNumberFormat="1" applyFont="1" applyFill="1" applyBorder="1" applyAlignment="1">
      <alignment vertical="center"/>
    </xf>
    <xf numFmtId="3" fontId="21" fillId="34" borderId="53" xfId="45" applyNumberFormat="1" applyFont="1" applyFill="1" applyBorder="1" applyAlignment="1">
      <alignment vertical="center"/>
    </xf>
    <xf numFmtId="3" fontId="21" fillId="34" borderId="51" xfId="45" applyNumberFormat="1" applyFont="1" applyFill="1" applyBorder="1" applyAlignment="1">
      <alignment vertical="center"/>
    </xf>
    <xf numFmtId="0" fontId="27" fillId="0" borderId="10" xfId="45" applyFont="1" applyFill="1" applyBorder="1" applyAlignment="1">
      <alignment horizontal="left" vertical="center" indent="3"/>
    </xf>
    <xf numFmtId="3" fontId="30" fillId="0" borderId="58" xfId="45" applyNumberFormat="1" applyFont="1" applyFill="1" applyBorder="1" applyAlignment="1">
      <alignment vertical="center"/>
    </xf>
    <xf numFmtId="3" fontId="30" fillId="0" borderId="12" xfId="45" applyNumberFormat="1" applyFont="1" applyFill="1" applyBorder="1" applyAlignment="1">
      <alignment vertical="center"/>
    </xf>
    <xf numFmtId="3" fontId="30" fillId="0" borderId="19" xfId="45" applyNumberFormat="1" applyFont="1" applyFill="1" applyBorder="1" applyAlignment="1">
      <alignment vertical="center"/>
    </xf>
    <xf numFmtId="3" fontId="30" fillId="0" borderId="47" xfId="45" applyNumberFormat="1" applyFont="1" applyFill="1" applyBorder="1" applyAlignment="1">
      <alignment vertical="center"/>
    </xf>
    <xf numFmtId="0" fontId="27" fillId="0" borderId="59" xfId="45" applyFont="1" applyFill="1" applyBorder="1" applyAlignment="1">
      <alignment horizontal="left" vertical="center" indent="3"/>
    </xf>
    <xf numFmtId="3" fontId="29" fillId="0" borderId="46" xfId="43" applyNumberFormat="1" applyFont="1" applyFill="1" applyBorder="1" applyAlignment="1">
      <alignment vertical="center"/>
    </xf>
    <xf numFmtId="0" fontId="27" fillId="0" borderId="44" xfId="45" applyFont="1" applyFill="1" applyBorder="1" applyAlignment="1">
      <alignment horizontal="left" vertical="center" indent="6"/>
    </xf>
    <xf numFmtId="3" fontId="30" fillId="0" borderId="60" xfId="0" applyNumberFormat="1" applyFont="1" applyFill="1" applyBorder="1" applyAlignment="1">
      <alignment horizontal="right" vertical="center"/>
    </xf>
    <xf numFmtId="3" fontId="30" fillId="0" borderId="23" xfId="0" applyNumberFormat="1" applyFont="1" applyFill="1" applyBorder="1" applyAlignment="1">
      <alignment horizontal="right" vertical="center"/>
    </xf>
    <xf numFmtId="3" fontId="30" fillId="0" borderId="24" xfId="0" applyNumberFormat="1" applyFont="1" applyFill="1" applyBorder="1" applyAlignment="1">
      <alignment horizontal="right" vertical="center"/>
    </xf>
    <xf numFmtId="3" fontId="30" fillId="0" borderId="25" xfId="0" applyNumberFormat="1" applyFont="1" applyFill="1" applyBorder="1" applyAlignment="1">
      <alignment horizontal="right" vertical="center"/>
    </xf>
    <xf numFmtId="3" fontId="29" fillId="0" borderId="23" xfId="43" applyNumberFormat="1" applyFont="1" applyFill="1" applyBorder="1" applyAlignment="1">
      <alignment vertical="center"/>
    </xf>
    <xf numFmtId="3" fontId="29" fillId="0" borderId="22" xfId="43" applyNumberFormat="1" applyFont="1" applyFill="1" applyBorder="1" applyAlignment="1">
      <alignment vertical="center"/>
    </xf>
    <xf numFmtId="3" fontId="29" fillId="0" borderId="25" xfId="43" applyNumberFormat="1" applyFont="1" applyFill="1" applyBorder="1" applyAlignment="1">
      <alignment vertical="center"/>
    </xf>
    <xf numFmtId="0" fontId="32" fillId="0" borderId="0" xfId="45" applyFont="1" applyFill="1"/>
    <xf numFmtId="3" fontId="25" fillId="0" borderId="52" xfId="45" applyNumberFormat="1" applyFont="1" applyFill="1" applyBorder="1"/>
    <xf numFmtId="0" fontId="33" fillId="0" borderId="0" xfId="45" applyFont="1" applyFill="1"/>
    <xf numFmtId="3" fontId="30" fillId="0" borderId="0" xfId="0" applyNumberFormat="1" applyFont="1"/>
    <xf numFmtId="3" fontId="0" fillId="0" borderId="0" xfId="0" applyNumberFormat="1" applyFont="1"/>
    <xf numFmtId="0" fontId="23" fillId="33" borderId="0" xfId="0" applyFont="1" applyFill="1"/>
    <xf numFmtId="3" fontId="20" fillId="34" borderId="50" xfId="45" applyNumberFormat="1" applyFont="1" applyFill="1" applyBorder="1" applyAlignment="1">
      <alignment vertical="center"/>
    </xf>
    <xf numFmtId="3" fontId="20" fillId="34" borderId="51" xfId="45" applyNumberFormat="1" applyFont="1" applyFill="1" applyBorder="1" applyAlignment="1">
      <alignment vertical="center"/>
    </xf>
    <xf numFmtId="3" fontId="20" fillId="34" borderId="57" xfId="45" applyNumberFormat="1" applyFont="1" applyFill="1" applyBorder="1" applyAlignment="1">
      <alignment vertical="center"/>
    </xf>
    <xf numFmtId="3" fontId="20" fillId="34" borderId="52" xfId="45" applyNumberFormat="1" applyFont="1" applyFill="1" applyBorder="1" applyAlignment="1">
      <alignment vertical="center"/>
    </xf>
    <xf numFmtId="3" fontId="20" fillId="34" borderId="53" xfId="45" applyNumberFormat="1" applyFont="1" applyFill="1" applyBorder="1" applyAlignment="1">
      <alignment vertical="center"/>
    </xf>
    <xf numFmtId="3" fontId="20" fillId="34" borderId="61" xfId="45" applyNumberFormat="1" applyFont="1" applyFill="1" applyBorder="1" applyAlignment="1">
      <alignment vertical="center"/>
    </xf>
    <xf numFmtId="3" fontId="24" fillId="0" borderId="0" xfId="0" applyNumberFormat="1" applyFont="1"/>
    <xf numFmtId="3" fontId="25" fillId="0" borderId="0" xfId="0" applyNumberFormat="1" applyFont="1"/>
    <xf numFmtId="0" fontId="34" fillId="35" borderId="20" xfId="43" applyFont="1" applyFill="1" applyBorder="1" applyAlignment="1">
      <alignment horizontal="left" vertical="center" indent="6"/>
    </xf>
    <xf numFmtId="3" fontId="21" fillId="35" borderId="17" xfId="43" applyNumberFormat="1" applyFont="1" applyFill="1" applyBorder="1" applyAlignment="1">
      <alignment vertical="center"/>
    </xf>
    <xf numFmtId="3" fontId="21" fillId="35" borderId="62" xfId="43" applyNumberFormat="1" applyFont="1" applyFill="1" applyBorder="1" applyAlignment="1">
      <alignment vertical="center"/>
    </xf>
    <xf numFmtId="3" fontId="21" fillId="35" borderId="19" xfId="43" applyNumberFormat="1" applyFont="1" applyFill="1" applyBorder="1" applyAlignment="1">
      <alignment vertical="center"/>
    </xf>
    <xf numFmtId="3" fontId="21" fillId="35" borderId="47" xfId="43" applyNumberFormat="1" applyFont="1" applyFill="1" applyBorder="1" applyAlignment="1">
      <alignment vertical="center"/>
    </xf>
    <xf numFmtId="3" fontId="21" fillId="35" borderId="12" xfId="43" applyNumberFormat="1" applyFont="1" applyFill="1" applyBorder="1" applyAlignment="1">
      <alignment vertical="center"/>
    </xf>
    <xf numFmtId="0" fontId="31" fillId="0" borderId="43" xfId="42" applyFont="1" applyFill="1" applyBorder="1" applyAlignment="1">
      <alignment horizontal="left" vertical="center" indent="2"/>
    </xf>
    <xf numFmtId="3" fontId="30" fillId="0" borderId="30" xfId="43" applyNumberFormat="1" applyFont="1" applyFill="1" applyBorder="1"/>
    <xf numFmtId="3" fontId="30" fillId="0" borderId="32" xfId="43" applyNumberFormat="1" applyFont="1" applyFill="1" applyBorder="1"/>
    <xf numFmtId="3" fontId="30" fillId="0" borderId="33" xfId="43" applyNumberFormat="1" applyFont="1" applyFill="1" applyBorder="1"/>
    <xf numFmtId="3" fontId="30" fillId="0" borderId="37" xfId="43" applyNumberFormat="1" applyFont="1" applyFill="1" applyBorder="1"/>
    <xf numFmtId="3" fontId="30" fillId="0" borderId="34" xfId="43" applyNumberFormat="1" applyFont="1" applyFill="1" applyBorder="1"/>
    <xf numFmtId="0" fontId="31" fillId="0" borderId="43" xfId="42" applyFont="1" applyFill="1" applyBorder="1" applyAlignment="1">
      <alignment horizontal="left" vertical="center" indent="4"/>
    </xf>
    <xf numFmtId="3" fontId="30" fillId="0" borderId="31" xfId="43" applyNumberFormat="1" applyFont="1" applyFill="1" applyBorder="1" applyAlignment="1">
      <alignment vertical="center"/>
    </xf>
    <xf numFmtId="3" fontId="30" fillId="0" borderId="32" xfId="43" applyNumberFormat="1" applyFont="1" applyFill="1" applyBorder="1" applyAlignment="1">
      <alignment vertical="center"/>
    </xf>
    <xf numFmtId="3" fontId="30" fillId="0" borderId="36" xfId="43" applyNumberFormat="1" applyFont="1" applyFill="1" applyBorder="1" applyAlignment="1">
      <alignment vertical="center"/>
    </xf>
    <xf numFmtId="3" fontId="30" fillId="0" borderId="37" xfId="43" applyNumberFormat="1" applyFont="1" applyFill="1" applyBorder="1" applyAlignment="1">
      <alignment vertical="center"/>
    </xf>
    <xf numFmtId="3" fontId="30" fillId="0" borderId="63" xfId="43" applyNumberFormat="1" applyFont="1" applyFill="1" applyBorder="1" applyAlignment="1">
      <alignment vertical="center"/>
    </xf>
    <xf numFmtId="0" fontId="31" fillId="0" borderId="64" xfId="42" applyFont="1" applyFill="1" applyBorder="1" applyAlignment="1">
      <alignment horizontal="left" vertical="center" indent="2"/>
    </xf>
    <xf numFmtId="3" fontId="30" fillId="0" borderId="38" xfId="43" applyNumberFormat="1" applyFont="1" applyFill="1" applyBorder="1" applyAlignment="1">
      <alignment vertical="center"/>
    </xf>
    <xf numFmtId="3" fontId="30" fillId="0" borderId="42" xfId="43" applyNumberFormat="1" applyFont="1" applyFill="1" applyBorder="1" applyAlignment="1">
      <alignment vertical="center"/>
    </xf>
    <xf numFmtId="3" fontId="30" fillId="0" borderId="65" xfId="43" applyNumberFormat="1" applyFont="1" applyFill="1" applyBorder="1" applyAlignment="1">
      <alignment vertical="center"/>
    </xf>
    <xf numFmtId="3" fontId="30" fillId="0" borderId="46" xfId="42" applyNumberFormat="1" applyFont="1" applyFill="1" applyBorder="1" applyAlignment="1">
      <alignment vertical="center"/>
    </xf>
    <xf numFmtId="3" fontId="30" fillId="0" borderId="42" xfId="42" applyNumberFormat="1" applyFont="1" applyFill="1" applyBorder="1" applyAlignment="1">
      <alignment vertical="center"/>
    </xf>
    <xf numFmtId="3" fontId="30" fillId="0" borderId="66" xfId="43" applyNumberFormat="1" applyFont="1" applyFill="1" applyBorder="1" applyAlignment="1">
      <alignment vertical="center"/>
    </xf>
    <xf numFmtId="0" fontId="31" fillId="0" borderId="44" xfId="42" applyFont="1" applyFill="1" applyBorder="1" applyAlignment="1">
      <alignment horizontal="left" vertical="center" indent="4"/>
    </xf>
    <xf numFmtId="3" fontId="30" fillId="0" borderId="60" xfId="43" applyNumberFormat="1" applyFont="1" applyFill="1" applyBorder="1" applyAlignment="1">
      <alignment vertical="center"/>
    </xf>
    <xf numFmtId="3" fontId="30" fillId="0" borderId="23" xfId="43" applyNumberFormat="1" applyFont="1" applyFill="1" applyBorder="1" applyAlignment="1">
      <alignment vertical="center"/>
    </xf>
    <xf numFmtId="3" fontId="30" fillId="0" borderId="67" xfId="43" applyNumberFormat="1" applyFont="1" applyFill="1" applyBorder="1" applyAlignment="1">
      <alignment vertical="center"/>
    </xf>
    <xf numFmtId="0" fontId="35" fillId="0" borderId="0" xfId="0" applyFont="1" applyFill="1"/>
    <xf numFmtId="164" fontId="24" fillId="0" borderId="0" xfId="0" applyNumberFormat="1" applyFont="1"/>
    <xf numFmtId="0" fontId="21" fillId="0" borderId="12" xfId="45" applyFont="1" applyFill="1" applyBorder="1" applyAlignment="1">
      <alignment horizontal="center" vertical="center"/>
    </xf>
    <xf numFmtId="0" fontId="21" fillId="0" borderId="68" xfId="45" applyFont="1" applyFill="1" applyBorder="1" applyAlignment="1">
      <alignment horizontal="center" vertical="center"/>
    </xf>
    <xf numFmtId="0" fontId="21" fillId="0" borderId="23" xfId="45" applyFont="1" applyFill="1" applyBorder="1" applyAlignment="1">
      <alignment horizontal="center" vertical="center"/>
    </xf>
    <xf numFmtId="0" fontId="21" fillId="0" borderId="25" xfId="45" applyFont="1" applyFill="1" applyBorder="1" applyAlignment="1">
      <alignment horizontal="center" vertical="center"/>
    </xf>
    <xf numFmtId="3" fontId="20" fillId="0" borderId="26" xfId="42" applyNumberFormat="1" applyFont="1" applyFill="1" applyBorder="1" applyAlignment="1">
      <alignment vertical="center"/>
    </xf>
    <xf numFmtId="3" fontId="29" fillId="0" borderId="30" xfId="42" applyNumberFormat="1" applyFont="1" applyFill="1" applyBorder="1" applyAlignment="1">
      <alignment vertical="center"/>
    </xf>
    <xf numFmtId="3" fontId="20" fillId="0" borderId="30" xfId="42" applyNumberFormat="1" applyFont="1" applyFill="1" applyBorder="1" applyAlignment="1">
      <alignment vertical="center"/>
    </xf>
    <xf numFmtId="3" fontId="29" fillId="0" borderId="48" xfId="42" applyNumberFormat="1" applyFont="1" applyFill="1" applyBorder="1" applyAlignment="1">
      <alignment vertical="center"/>
    </xf>
    <xf numFmtId="3" fontId="20" fillId="34" borderId="49" xfId="42" applyNumberFormat="1" applyFont="1" applyFill="1" applyBorder="1" applyAlignment="1">
      <alignment vertical="center"/>
    </xf>
    <xf numFmtId="3" fontId="20" fillId="0" borderId="48" xfId="42" applyNumberFormat="1" applyFont="1" applyFill="1" applyBorder="1" applyAlignment="1">
      <alignment vertical="center"/>
    </xf>
    <xf numFmtId="1" fontId="20" fillId="0" borderId="23" xfId="45" applyNumberFormat="1" applyFont="1" applyFill="1" applyBorder="1" applyAlignment="1">
      <alignment horizontal="center" vertical="center"/>
    </xf>
    <xf numFmtId="1" fontId="20" fillId="0" borderId="25" xfId="45" applyNumberFormat="1" applyFont="1" applyFill="1" applyBorder="1" applyAlignment="1">
      <alignment horizontal="center" vertical="center"/>
    </xf>
    <xf numFmtId="0" fontId="34" fillId="34" borderId="49" xfId="42" applyFont="1" applyFill="1" applyBorder="1"/>
    <xf numFmtId="3" fontId="25" fillId="0" borderId="0" xfId="42" applyNumberFormat="1" applyFont="1" applyFill="1" applyBorder="1"/>
    <xf numFmtId="0" fontId="31" fillId="0" borderId="0" xfId="42" applyFont="1" applyFill="1" applyBorder="1"/>
    <xf numFmtId="0" fontId="32" fillId="0" borderId="0" xfId="42" applyFont="1" applyFill="1"/>
    <xf numFmtId="0" fontId="36" fillId="0" borderId="0" xfId="42" applyFont="1" applyFill="1" applyAlignment="1">
      <alignment horizontal="left" vertical="center"/>
    </xf>
    <xf numFmtId="0" fontId="20" fillId="0" borderId="19" xfId="45" applyFont="1" applyFill="1" applyBorder="1" applyAlignment="1">
      <alignment horizontal="center" vertical="center"/>
    </xf>
    <xf numFmtId="0" fontId="22" fillId="0" borderId="70" xfId="45" applyFont="1" applyFill="1" applyBorder="1" applyAlignment="1">
      <alignment horizontal="center" vertical="center"/>
    </xf>
    <xf numFmtId="4" fontId="23" fillId="0" borderId="0" xfId="0" applyNumberFormat="1" applyFont="1"/>
    <xf numFmtId="0" fontId="22" fillId="0" borderId="13" xfId="42" applyFont="1" applyFill="1" applyBorder="1" applyAlignment="1">
      <alignment horizontal="left" vertical="center"/>
    </xf>
    <xf numFmtId="3" fontId="20" fillId="0" borderId="35" xfId="42" applyNumberFormat="1" applyFont="1" applyFill="1" applyBorder="1" applyAlignment="1">
      <alignment vertical="center"/>
    </xf>
    <xf numFmtId="3" fontId="20" fillId="0" borderId="41" xfId="42" applyNumberFormat="1" applyFont="1" applyFill="1" applyBorder="1" applyAlignment="1">
      <alignment vertical="center"/>
    </xf>
    <xf numFmtId="3" fontId="29" fillId="0" borderId="68" xfId="42" applyNumberFormat="1" applyFont="1" applyFill="1" applyBorder="1" applyAlignment="1">
      <alignment vertical="center"/>
    </xf>
    <xf numFmtId="0" fontId="34" fillId="34" borderId="49" xfId="42" applyFont="1" applyFill="1" applyBorder="1" applyAlignment="1">
      <alignment horizontal="left" vertical="center"/>
    </xf>
    <xf numFmtId="0" fontId="31" fillId="0" borderId="26" xfId="42" applyFont="1" applyFill="1" applyBorder="1" applyAlignment="1">
      <alignment horizontal="left" vertical="center" indent="2"/>
    </xf>
    <xf numFmtId="0" fontId="31" fillId="0" borderId="68" xfId="42" applyFont="1" applyFill="1" applyBorder="1" applyAlignment="1">
      <alignment horizontal="left" vertical="center" indent="2"/>
    </xf>
    <xf numFmtId="0" fontId="37" fillId="0" borderId="0" xfId="45" applyFont="1" applyFill="1" applyBorder="1" applyAlignment="1">
      <alignment vertical="center"/>
    </xf>
    <xf numFmtId="0" fontId="22" fillId="34" borderId="17" xfId="42" applyFont="1" applyFill="1" applyBorder="1" applyAlignment="1">
      <alignment vertical="center"/>
    </xf>
    <xf numFmtId="0" fontId="38" fillId="0" borderId="0" xfId="42" applyFont="1" applyFill="1" applyBorder="1" applyAlignment="1">
      <alignment horizontal="left" vertical="center" indent="2"/>
    </xf>
    <xf numFmtId="0" fontId="0" fillId="0" borderId="0" xfId="0" applyFont="1"/>
    <xf numFmtId="3" fontId="20" fillId="0" borderId="14" xfId="42" applyNumberFormat="1" applyFont="1" applyFill="1" applyBorder="1" applyAlignment="1">
      <alignment vertical="center"/>
    </xf>
    <xf numFmtId="3" fontId="21" fillId="34" borderId="72" xfId="45" applyNumberFormat="1" applyFont="1" applyFill="1" applyBorder="1" applyAlignment="1">
      <alignment vertical="center"/>
    </xf>
    <xf numFmtId="3" fontId="30" fillId="0" borderId="17" xfId="45" applyNumberFormat="1" applyFont="1" applyFill="1" applyBorder="1" applyAlignment="1">
      <alignment vertical="center"/>
    </xf>
    <xf numFmtId="3" fontId="30" fillId="0" borderId="69" xfId="45" applyNumberFormat="1" applyFont="1" applyFill="1" applyBorder="1" applyAlignment="1">
      <alignment vertical="center"/>
    </xf>
    <xf numFmtId="3" fontId="30" fillId="0" borderId="54" xfId="45" applyNumberFormat="1" applyFont="1" applyFill="1" applyBorder="1" applyAlignment="1">
      <alignment vertical="center"/>
    </xf>
    <xf numFmtId="3" fontId="30" fillId="0" borderId="71" xfId="45" applyNumberFormat="1" applyFont="1" applyFill="1" applyBorder="1" applyAlignment="1">
      <alignment vertical="center"/>
    </xf>
    <xf numFmtId="3" fontId="25" fillId="0" borderId="71" xfId="45" applyNumberFormat="1" applyFont="1" applyFill="1" applyBorder="1"/>
    <xf numFmtId="3" fontId="21" fillId="35" borderId="55" xfId="43" applyNumberFormat="1" applyFont="1" applyFill="1" applyBorder="1" applyAlignment="1">
      <alignment vertical="center"/>
    </xf>
    <xf numFmtId="3" fontId="21" fillId="35" borderId="28" xfId="43" applyNumberFormat="1" applyFont="1" applyFill="1" applyBorder="1" applyAlignment="1">
      <alignment vertical="center"/>
    </xf>
    <xf numFmtId="3" fontId="21" fillId="35" borderId="61" xfId="43" applyNumberFormat="1" applyFont="1" applyFill="1" applyBorder="1" applyAlignment="1">
      <alignment vertical="center"/>
    </xf>
    <xf numFmtId="3" fontId="30" fillId="0" borderId="11" xfId="43" applyNumberFormat="1" applyFont="1" applyFill="1" applyBorder="1"/>
    <xf numFmtId="3" fontId="29" fillId="0" borderId="12" xfId="43" applyNumberFormat="1" applyFont="1" applyFill="1" applyBorder="1"/>
    <xf numFmtId="3" fontId="29" fillId="0" borderId="58" xfId="43" applyNumberFormat="1" applyFont="1" applyFill="1" applyBorder="1"/>
    <xf numFmtId="3" fontId="29" fillId="0" borderId="62" xfId="43" applyNumberFormat="1" applyFont="1" applyFill="1" applyBorder="1"/>
    <xf numFmtId="0" fontId="31" fillId="0" borderId="30" xfId="42" applyFont="1" applyFill="1" applyBorder="1" applyAlignment="1">
      <alignment horizontal="left" vertical="center" indent="4"/>
    </xf>
    <xf numFmtId="3" fontId="30" fillId="0" borderId="31" xfId="43" applyNumberFormat="1" applyFont="1" applyFill="1" applyBorder="1"/>
    <xf numFmtId="3" fontId="30" fillId="0" borderId="36" xfId="43" applyNumberFormat="1" applyFont="1" applyFill="1" applyBorder="1"/>
    <xf numFmtId="3" fontId="29" fillId="0" borderId="32" xfId="43" applyNumberFormat="1" applyFont="1" applyFill="1" applyBorder="1"/>
    <xf numFmtId="3" fontId="29" fillId="0" borderId="36" xfId="43" applyNumberFormat="1" applyFont="1" applyFill="1" applyBorder="1"/>
    <xf numFmtId="3" fontId="29" fillId="0" borderId="37" xfId="43" applyNumberFormat="1" applyFont="1" applyFill="1" applyBorder="1"/>
    <xf numFmtId="0" fontId="31" fillId="0" borderId="0" xfId="42" applyFont="1" applyFill="1" applyBorder="1" applyAlignment="1">
      <alignment horizontal="left" vertical="center" indent="4"/>
    </xf>
    <xf numFmtId="3" fontId="30" fillId="0" borderId="0" xfId="43" applyNumberFormat="1" applyFont="1" applyFill="1" applyBorder="1"/>
    <xf numFmtId="0" fontId="39" fillId="33" borderId="0" xfId="0" applyFont="1" applyFill="1"/>
    <xf numFmtId="3" fontId="30" fillId="0" borderId="33" xfId="43" applyNumberFormat="1" applyFont="1" applyFill="1" applyBorder="1" applyAlignment="1">
      <alignment vertical="center"/>
    </xf>
    <xf numFmtId="3" fontId="30" fillId="0" borderId="24" xfId="43" applyNumberFormat="1" applyFont="1" applyFill="1" applyBorder="1" applyAlignment="1">
      <alignment vertical="center"/>
    </xf>
    <xf numFmtId="164" fontId="20" fillId="0" borderId="0" xfId="42" applyNumberFormat="1" applyFont="1" applyFill="1" applyBorder="1" applyAlignment="1">
      <alignment vertical="center"/>
    </xf>
    <xf numFmtId="164" fontId="18" fillId="0" borderId="0" xfId="0" applyNumberFormat="1" applyFont="1"/>
    <xf numFmtId="0" fontId="22" fillId="0" borderId="10" xfId="45" applyFont="1" applyFill="1" applyBorder="1" applyAlignment="1">
      <alignment horizontal="center" vertical="center"/>
    </xf>
    <xf numFmtId="167" fontId="20" fillId="0" borderId="0" xfId="42" applyNumberFormat="1" applyFont="1" applyFill="1" applyBorder="1" applyAlignment="1">
      <alignment vertical="center"/>
    </xf>
    <xf numFmtId="164" fontId="25" fillId="0" borderId="16" xfId="45" applyNumberFormat="1" applyFont="1" applyFill="1" applyBorder="1"/>
    <xf numFmtId="164" fontId="25" fillId="0" borderId="52" xfId="45" applyNumberFormat="1" applyFont="1" applyFill="1" applyBorder="1"/>
    <xf numFmtId="3" fontId="18" fillId="0" borderId="0" xfId="0" applyNumberFormat="1" applyFont="1"/>
    <xf numFmtId="164" fontId="42" fillId="0" borderId="0" xfId="42" applyNumberFormat="1" applyFont="1" applyFill="1" applyBorder="1" applyAlignment="1">
      <alignment vertical="center"/>
    </xf>
    <xf numFmtId="164" fontId="41" fillId="0" borderId="0" xfId="45" applyNumberFormat="1" applyFont="1" applyFill="1"/>
    <xf numFmtId="3" fontId="21" fillId="35" borderId="29" xfId="43" applyNumberFormat="1" applyFont="1" applyFill="1" applyBorder="1" applyAlignment="1">
      <alignment vertical="center"/>
    </xf>
    <xf numFmtId="3" fontId="29" fillId="0" borderId="47" xfId="43" applyNumberFormat="1" applyFont="1" applyFill="1" applyBorder="1"/>
    <xf numFmtId="3" fontId="29" fillId="0" borderId="34" xfId="43" applyNumberFormat="1" applyFont="1" applyFill="1" applyBorder="1"/>
    <xf numFmtId="3" fontId="29" fillId="0" borderId="26" xfId="42" applyNumberFormat="1" applyFont="1" applyFill="1" applyBorder="1" applyAlignment="1">
      <alignment vertical="center"/>
    </xf>
    <xf numFmtId="3" fontId="43" fillId="0" borderId="0" xfId="45" applyNumberFormat="1" applyFont="1" applyFill="1"/>
    <xf numFmtId="3" fontId="20" fillId="34" borderId="47" xfId="42" applyNumberFormat="1" applyFont="1" applyFill="1" applyBorder="1" applyAlignment="1">
      <alignment vertical="center"/>
    </xf>
    <xf numFmtId="3" fontId="20" fillId="34" borderId="62" xfId="42" applyNumberFormat="1" applyFont="1" applyFill="1" applyBorder="1" applyAlignment="1">
      <alignment vertical="center"/>
    </xf>
    <xf numFmtId="3" fontId="20" fillId="34" borderId="12" xfId="42" applyNumberFormat="1" applyFont="1" applyFill="1" applyBorder="1" applyAlignment="1">
      <alignment vertical="center"/>
    </xf>
    <xf numFmtId="3" fontId="20" fillId="34" borderId="61" xfId="42" applyNumberFormat="1" applyFont="1" applyFill="1" applyBorder="1" applyAlignment="1">
      <alignment vertical="center"/>
    </xf>
    <xf numFmtId="3" fontId="20" fillId="34" borderId="69" xfId="42" applyNumberFormat="1" applyFont="1" applyFill="1" applyBorder="1" applyAlignment="1">
      <alignment vertical="center"/>
    </xf>
    <xf numFmtId="3" fontId="29" fillId="0" borderId="30" xfId="44" applyNumberFormat="1" applyFont="1" applyFill="1" applyBorder="1" applyAlignment="1">
      <alignment vertical="center"/>
    </xf>
    <xf numFmtId="3" fontId="29" fillId="0" borderId="32" xfId="44" applyNumberFormat="1" applyFont="1" applyFill="1" applyBorder="1" applyAlignment="1">
      <alignment vertical="center"/>
    </xf>
    <xf numFmtId="3" fontId="29" fillId="0" borderId="34" xfId="44" applyNumberFormat="1" applyFont="1" applyFill="1" applyBorder="1" applyAlignment="1">
      <alignment vertical="center"/>
    </xf>
    <xf numFmtId="3" fontId="29" fillId="0" borderId="31" xfId="44" applyNumberFormat="1" applyFont="1" applyFill="1" applyBorder="1" applyAlignment="1">
      <alignment vertical="center"/>
    </xf>
    <xf numFmtId="3" fontId="29" fillId="0" borderId="37" xfId="44" applyNumberFormat="1" applyFont="1" applyFill="1" applyBorder="1" applyAlignment="1">
      <alignment vertical="center"/>
    </xf>
    <xf numFmtId="3" fontId="20" fillId="0" borderId="68" xfId="42" applyNumberFormat="1" applyFont="1" applyFill="1" applyBorder="1" applyAlignment="1">
      <alignment vertical="center"/>
    </xf>
    <xf numFmtId="3" fontId="20" fillId="34" borderId="21" xfId="42" applyNumberFormat="1" applyFont="1" applyFill="1" applyBorder="1" applyAlignment="1">
      <alignment vertical="center"/>
    </xf>
    <xf numFmtId="0" fontId="35" fillId="0" borderId="0" xfId="42" applyFont="1" applyFill="1" applyBorder="1" applyAlignment="1"/>
    <xf numFmtId="4" fontId="35" fillId="0" borderId="0" xfId="42" applyNumberFormat="1" applyFont="1" applyFill="1" applyBorder="1" applyAlignment="1"/>
    <xf numFmtId="164" fontId="45" fillId="0" borderId="0" xfId="0" applyNumberFormat="1" applyFont="1"/>
    <xf numFmtId="0" fontId="20" fillId="0" borderId="17" xfId="45" applyFont="1" applyFill="1" applyBorder="1" applyAlignment="1">
      <alignment horizontal="center" vertical="center"/>
    </xf>
    <xf numFmtId="0" fontId="21" fillId="0" borderId="17" xfId="45" applyFont="1" applyFill="1" applyBorder="1" applyAlignment="1">
      <alignment horizontal="center" vertical="center"/>
    </xf>
    <xf numFmtId="0" fontId="27" fillId="0" borderId="30" xfId="42" applyFont="1" applyFill="1" applyBorder="1" applyAlignment="1">
      <alignment horizontal="left" vertical="center" indent="9"/>
    </xf>
    <xf numFmtId="0" fontId="27" fillId="0" borderId="68" xfId="42" applyFont="1" applyFill="1" applyBorder="1" applyAlignment="1">
      <alignment horizontal="left" vertical="center" indent="9"/>
    </xf>
    <xf numFmtId="0" fontId="22" fillId="0" borderId="27" xfId="45" applyFont="1" applyFill="1" applyBorder="1" applyAlignment="1">
      <alignment horizontal="center" vertical="center"/>
    </xf>
    <xf numFmtId="0" fontId="22" fillId="0" borderId="73" xfId="45" applyFont="1" applyFill="1" applyBorder="1" applyAlignment="1">
      <alignment horizontal="center" vertical="center"/>
    </xf>
    <xf numFmtId="0" fontId="22" fillId="0" borderId="38" xfId="42" applyFont="1" applyFill="1" applyBorder="1" applyAlignment="1">
      <alignment vertical="center"/>
    </xf>
    <xf numFmtId="0" fontId="27" fillId="0" borderId="31" xfId="42" applyFont="1" applyFill="1" applyBorder="1" applyAlignment="1">
      <alignment horizontal="left" vertical="center" indent="2"/>
    </xf>
    <xf numFmtId="0" fontId="27" fillId="0" borderId="31" xfId="42" applyFont="1" applyFill="1" applyBorder="1" applyAlignment="1">
      <alignment horizontal="left" vertical="center" indent="4"/>
    </xf>
    <xf numFmtId="0" fontId="27" fillId="0" borderId="31" xfId="42" applyFont="1" applyFill="1" applyBorder="1" applyAlignment="1">
      <alignment horizontal="left" vertical="center" indent="6"/>
    </xf>
    <xf numFmtId="0" fontId="22" fillId="0" borderId="31" xfId="42" applyFont="1" applyFill="1" applyBorder="1" applyAlignment="1">
      <alignment vertical="center"/>
    </xf>
    <xf numFmtId="0" fontId="31" fillId="0" borderId="31" xfId="42" applyFont="1" applyFill="1" applyBorder="1" applyAlignment="1">
      <alignment horizontal="left" vertical="center" indent="2"/>
    </xf>
    <xf numFmtId="0" fontId="31" fillId="0" borderId="31" xfId="42" applyFont="1" applyFill="1" applyBorder="1" applyAlignment="1">
      <alignment horizontal="left" vertical="center" indent="6"/>
    </xf>
    <xf numFmtId="0" fontId="27" fillId="0" borderId="38" xfId="42" applyFont="1" applyFill="1" applyBorder="1" applyAlignment="1">
      <alignment horizontal="left" vertical="center" indent="6"/>
    </xf>
    <xf numFmtId="0" fontId="27" fillId="0" borderId="31" xfId="42" applyFont="1" applyFill="1" applyBorder="1" applyAlignment="1">
      <alignment horizontal="left" vertical="center" indent="9"/>
    </xf>
    <xf numFmtId="0" fontId="27" fillId="0" borderId="22" xfId="42" applyFont="1" applyFill="1" applyBorder="1" applyAlignment="1">
      <alignment horizontal="left" vertical="center" indent="9"/>
    </xf>
    <xf numFmtId="0" fontId="22" fillId="0" borderId="31" xfId="42" applyFont="1" applyFill="1" applyBorder="1" applyAlignment="1">
      <alignment horizontal="left" vertical="center" indent="2"/>
    </xf>
    <xf numFmtId="0" fontId="27" fillId="0" borderId="39" xfId="42" applyFont="1" applyFill="1" applyBorder="1" applyAlignment="1">
      <alignment horizontal="left" vertical="center" indent="6"/>
    </xf>
    <xf numFmtId="0" fontId="22" fillId="34" borderId="50" xfId="42" applyFont="1" applyFill="1" applyBorder="1" applyAlignment="1">
      <alignment horizontal="left" vertical="center"/>
    </xf>
    <xf numFmtId="0" fontId="27" fillId="0" borderId="38" xfId="42" applyFont="1" applyFill="1" applyBorder="1" applyAlignment="1">
      <alignment horizontal="left" vertical="center" indent="2"/>
    </xf>
    <xf numFmtId="0" fontId="22" fillId="0" borderId="39" xfId="42" applyFont="1" applyFill="1" applyBorder="1" applyAlignment="1">
      <alignment vertical="center" wrapText="1"/>
    </xf>
    <xf numFmtId="0" fontId="22" fillId="34" borderId="50" xfId="42" applyFont="1" applyFill="1" applyBorder="1" applyAlignment="1">
      <alignment horizontal="left" vertical="center" wrapText="1"/>
    </xf>
    <xf numFmtId="165" fontId="35" fillId="0" borderId="0" xfId="42" applyNumberFormat="1" applyFont="1" applyFill="1" applyBorder="1" applyAlignment="1"/>
    <xf numFmtId="164" fontId="46" fillId="0" borderId="52" xfId="45" applyNumberFormat="1" applyFont="1" applyFill="1" applyBorder="1"/>
    <xf numFmtId="164" fontId="47" fillId="0" borderId="0" xfId="0" applyNumberFormat="1" applyFont="1"/>
    <xf numFmtId="3" fontId="20" fillId="0" borderId="17" xfId="42" applyNumberFormat="1" applyFont="1" applyFill="1" applyBorder="1" applyAlignment="1">
      <alignment vertical="center"/>
    </xf>
    <xf numFmtId="3" fontId="20" fillId="34" borderId="60" xfId="42" applyNumberFormat="1" applyFont="1" applyFill="1" applyBorder="1" applyAlignment="1">
      <alignment vertical="center"/>
    </xf>
    <xf numFmtId="3" fontId="20" fillId="34" borderId="22" xfId="42" applyNumberFormat="1" applyFont="1" applyFill="1" applyBorder="1" applyAlignment="1">
      <alignment vertical="center"/>
    </xf>
    <xf numFmtId="3" fontId="20" fillId="34" borderId="25" xfId="42" applyNumberFormat="1" applyFont="1" applyFill="1" applyBorder="1" applyAlignment="1">
      <alignment vertical="center"/>
    </xf>
    <xf numFmtId="3" fontId="29" fillId="0" borderId="12" xfId="42" applyNumberFormat="1" applyFont="1" applyFill="1" applyBorder="1" applyAlignment="1">
      <alignment vertical="center"/>
    </xf>
    <xf numFmtId="164" fontId="29" fillId="0" borderId="0" xfId="45" applyNumberFormat="1" applyFont="1" applyFill="1"/>
    <xf numFmtId="164" fontId="28" fillId="0" borderId="0" xfId="0" applyNumberFormat="1" applyFont="1" applyAlignment="1">
      <alignment horizontal="center" vertical="center"/>
    </xf>
    <xf numFmtId="165" fontId="24" fillId="0" borderId="0" xfId="0" applyNumberFormat="1" applyFont="1"/>
    <xf numFmtId="3" fontId="29" fillId="0" borderId="40" xfId="43" applyNumberFormat="1" applyFont="1" applyFill="1" applyBorder="1" applyAlignment="1">
      <alignment vertical="center"/>
    </xf>
    <xf numFmtId="3" fontId="29" fillId="0" borderId="41" xfId="43" applyNumberFormat="1" applyFont="1" applyFill="1" applyBorder="1" applyAlignment="1">
      <alignment vertical="center"/>
    </xf>
    <xf numFmtId="165" fontId="23" fillId="0" borderId="0" xfId="0" applyNumberFormat="1" applyFont="1"/>
    <xf numFmtId="165" fontId="44" fillId="0" borderId="0" xfId="0" applyNumberFormat="1" applyFont="1"/>
    <xf numFmtId="3" fontId="20" fillId="0" borderId="72" xfId="42" applyNumberFormat="1" applyFont="1" applyFill="1" applyBorder="1" applyAlignment="1">
      <alignment vertical="center"/>
    </xf>
    <xf numFmtId="3" fontId="20" fillId="0" borderId="37" xfId="42" applyNumberFormat="1" applyFont="1" applyFill="1" applyBorder="1" applyAlignment="1">
      <alignment vertical="center"/>
    </xf>
    <xf numFmtId="3" fontId="29" fillId="0" borderId="74" xfId="42" applyNumberFormat="1" applyFont="1" applyFill="1" applyBorder="1" applyAlignment="1">
      <alignment vertical="center"/>
    </xf>
    <xf numFmtId="3" fontId="29" fillId="0" borderId="75" xfId="42" applyNumberFormat="1" applyFont="1" applyFill="1" applyBorder="1" applyAlignment="1">
      <alignment vertical="center"/>
    </xf>
    <xf numFmtId="3" fontId="20" fillId="0" borderId="66" xfId="42" applyNumberFormat="1" applyFont="1" applyFill="1" applyBorder="1" applyAlignment="1">
      <alignment vertical="center"/>
    </xf>
    <xf numFmtId="3" fontId="20" fillId="0" borderId="74" xfId="42" applyNumberFormat="1" applyFont="1" applyFill="1" applyBorder="1" applyAlignment="1">
      <alignment vertical="center"/>
    </xf>
    <xf numFmtId="0" fontId="35" fillId="0" borderId="0" xfId="42" applyFont="1" applyFill="1" applyBorder="1" applyAlignment="1">
      <alignment horizontal="left" wrapText="1"/>
    </xf>
    <xf numFmtId="1" fontId="20" fillId="0" borderId="73" xfId="45" applyNumberFormat="1" applyFont="1" applyFill="1" applyBorder="1" applyAlignment="1">
      <alignment horizontal="center" vertical="center"/>
    </xf>
    <xf numFmtId="1" fontId="20" fillId="0" borderId="69" xfId="45" applyNumberFormat="1" applyFont="1" applyFill="1" applyBorder="1" applyAlignment="1">
      <alignment horizontal="center" vertical="center"/>
    </xf>
    <xf numFmtId="1" fontId="20" fillId="0" borderId="77" xfId="45" applyNumberFormat="1" applyFont="1" applyFill="1" applyBorder="1" applyAlignment="1">
      <alignment horizontal="center" vertical="center"/>
    </xf>
    <xf numFmtId="3" fontId="20" fillId="0" borderId="78" xfId="42" applyNumberFormat="1" applyFont="1" applyFill="1" applyBorder="1" applyAlignment="1">
      <alignment vertical="center"/>
    </xf>
    <xf numFmtId="3" fontId="29" fillId="0" borderId="63" xfId="42" applyNumberFormat="1" applyFont="1" applyFill="1" applyBorder="1" applyAlignment="1">
      <alignment vertical="center"/>
    </xf>
    <xf numFmtId="3" fontId="20" fillId="0" borderId="63" xfId="42" applyNumberFormat="1" applyFont="1" applyFill="1" applyBorder="1" applyAlignment="1">
      <alignment vertical="center"/>
    </xf>
    <xf numFmtId="3" fontId="29" fillId="0" borderId="79" xfId="42" applyNumberFormat="1" applyFont="1" applyFill="1" applyBorder="1" applyAlignment="1">
      <alignment vertical="center"/>
    </xf>
    <xf numFmtId="3" fontId="20" fillId="0" borderId="79" xfId="42" applyNumberFormat="1" applyFont="1" applyFill="1" applyBorder="1" applyAlignment="1">
      <alignment vertical="center"/>
    </xf>
    <xf numFmtId="3" fontId="29" fillId="0" borderId="67" xfId="42" applyNumberFormat="1" applyFont="1" applyFill="1" applyBorder="1" applyAlignment="1">
      <alignment vertical="center"/>
    </xf>
    <xf numFmtId="3" fontId="20" fillId="34" borderId="67" xfId="42" applyNumberFormat="1" applyFont="1" applyFill="1" applyBorder="1" applyAlignment="1">
      <alignment vertical="center"/>
    </xf>
    <xf numFmtId="3" fontId="29" fillId="0" borderId="78" xfId="42" applyNumberFormat="1" applyFont="1" applyFill="1" applyBorder="1" applyAlignment="1">
      <alignment vertical="center"/>
    </xf>
    <xf numFmtId="1" fontId="20" fillId="0" borderId="61" xfId="45" applyNumberFormat="1" applyFont="1" applyFill="1" applyBorder="1" applyAlignment="1">
      <alignment horizontal="center" vertical="center"/>
    </xf>
    <xf numFmtId="3" fontId="20" fillId="34" borderId="75" xfId="42" applyNumberFormat="1" applyFont="1" applyFill="1" applyBorder="1" applyAlignment="1">
      <alignment vertical="center"/>
    </xf>
    <xf numFmtId="3" fontId="29" fillId="0" borderId="66" xfId="42" applyNumberFormat="1" applyFont="1" applyFill="1" applyBorder="1" applyAlignment="1">
      <alignment vertical="center"/>
    </xf>
    <xf numFmtId="0" fontId="21" fillId="0" borderId="21" xfId="45" applyFont="1" applyFill="1" applyBorder="1" applyAlignment="1">
      <alignment horizontal="center" vertical="center"/>
    </xf>
    <xf numFmtId="0" fontId="21" fillId="0" borderId="69" xfId="45" applyFont="1" applyFill="1" applyBorder="1" applyAlignment="1">
      <alignment horizontal="center" vertical="center"/>
    </xf>
    <xf numFmtId="0" fontId="21" fillId="0" borderId="77" xfId="45" applyFont="1" applyFill="1" applyBorder="1" applyAlignment="1">
      <alignment horizontal="center" vertical="center"/>
    </xf>
    <xf numFmtId="3" fontId="20" fillId="0" borderId="18" xfId="42" applyNumberFormat="1" applyFont="1" applyFill="1" applyBorder="1" applyAlignment="1">
      <alignment vertical="center"/>
    </xf>
    <xf numFmtId="3" fontId="29" fillId="0" borderId="63" xfId="44" applyNumberFormat="1" applyFont="1" applyFill="1" applyBorder="1" applyAlignment="1">
      <alignment vertical="center"/>
    </xf>
    <xf numFmtId="3" fontId="20" fillId="34" borderId="76" xfId="42" applyNumberFormat="1" applyFont="1" applyFill="1" applyBorder="1" applyAlignment="1">
      <alignment vertical="center"/>
    </xf>
    <xf numFmtId="3" fontId="20" fillId="0" borderId="67" xfId="42" applyNumberFormat="1" applyFont="1" applyFill="1" applyBorder="1" applyAlignment="1">
      <alignment vertical="center"/>
    </xf>
    <xf numFmtId="3" fontId="20" fillId="34" borderId="77" xfId="42" applyNumberFormat="1" applyFont="1" applyFill="1" applyBorder="1" applyAlignment="1">
      <alignment vertical="center"/>
    </xf>
    <xf numFmtId="0" fontId="21" fillId="0" borderId="61" xfId="45" applyFont="1" applyFill="1" applyBorder="1" applyAlignment="1">
      <alignment horizontal="center" vertical="center"/>
    </xf>
    <xf numFmtId="3" fontId="20" fillId="0" borderId="62" xfId="42" applyNumberFormat="1" applyFont="1" applyFill="1" applyBorder="1" applyAlignment="1">
      <alignment vertical="center"/>
    </xf>
    <xf numFmtId="3" fontId="20" fillId="0" borderId="75" xfId="42" applyNumberFormat="1" applyFont="1" applyFill="1" applyBorder="1" applyAlignment="1">
      <alignment vertical="center"/>
    </xf>
    <xf numFmtId="3" fontId="20" fillId="34" borderId="80" xfId="42" applyNumberFormat="1" applyFont="1" applyFill="1" applyBorder="1" applyAlignment="1">
      <alignment vertical="center"/>
    </xf>
    <xf numFmtId="3" fontId="20" fillId="34" borderId="76" xfId="45" applyNumberFormat="1" applyFont="1" applyFill="1" applyBorder="1" applyAlignment="1">
      <alignment vertical="center"/>
    </xf>
    <xf numFmtId="0" fontId="20" fillId="0" borderId="71" xfId="45" applyFont="1" applyFill="1" applyBorder="1" applyAlignment="1">
      <alignment horizontal="center" vertical="center"/>
    </xf>
    <xf numFmtId="0" fontId="20" fillId="0" borderId="69" xfId="45" applyFont="1" applyFill="1" applyBorder="1" applyAlignment="1">
      <alignment horizontal="center" vertical="center"/>
    </xf>
    <xf numFmtId="3" fontId="21" fillId="35" borderId="18" xfId="43" applyNumberFormat="1" applyFont="1" applyFill="1" applyBorder="1" applyAlignment="1">
      <alignment vertical="center"/>
    </xf>
    <xf numFmtId="3" fontId="30" fillId="0" borderId="63" xfId="43" applyNumberFormat="1" applyFont="1" applyFill="1" applyBorder="1"/>
    <xf numFmtId="3" fontId="30" fillId="0" borderId="63" xfId="42" applyNumberFormat="1" applyFont="1" applyFill="1" applyBorder="1" applyAlignment="1">
      <alignment vertical="center"/>
    </xf>
    <xf numFmtId="3" fontId="30" fillId="0" borderId="78" xfId="42" applyNumberFormat="1" applyFont="1" applyFill="1" applyBorder="1" applyAlignment="1">
      <alignment vertical="center"/>
    </xf>
    <xf numFmtId="3" fontId="30" fillId="0" borderId="37" xfId="42" applyNumberFormat="1" applyFont="1" applyFill="1" applyBorder="1" applyAlignment="1">
      <alignment vertical="center"/>
    </xf>
    <xf numFmtId="3" fontId="30" fillId="0" borderId="66" xfId="42" applyNumberFormat="1" applyFont="1" applyFill="1" applyBorder="1" applyAlignment="1">
      <alignment vertical="center"/>
    </xf>
    <xf numFmtId="3" fontId="30" fillId="0" borderId="75" xfId="43" applyNumberFormat="1" applyFont="1" applyFill="1" applyBorder="1" applyAlignment="1">
      <alignment vertical="center"/>
    </xf>
    <xf numFmtId="3" fontId="21" fillId="34" borderId="15" xfId="45" applyNumberFormat="1" applyFont="1" applyFill="1" applyBorder="1" applyAlignment="1">
      <alignment vertical="center"/>
    </xf>
    <xf numFmtId="3" fontId="30" fillId="0" borderId="18" xfId="45" applyNumberFormat="1" applyFont="1" applyFill="1" applyBorder="1" applyAlignment="1">
      <alignment vertical="center"/>
    </xf>
    <xf numFmtId="3" fontId="30" fillId="0" borderId="67" xfId="0" applyNumberFormat="1" applyFont="1" applyFill="1" applyBorder="1" applyAlignment="1">
      <alignment horizontal="right" vertical="center"/>
    </xf>
    <xf numFmtId="3" fontId="30" fillId="0" borderId="62" xfId="45" applyNumberFormat="1" applyFont="1" applyFill="1" applyBorder="1" applyAlignment="1">
      <alignment vertical="center"/>
    </xf>
    <xf numFmtId="3" fontId="30" fillId="0" borderId="75" xfId="0" applyNumberFormat="1" applyFont="1" applyFill="1" applyBorder="1" applyAlignment="1">
      <alignment horizontal="right" vertical="center"/>
    </xf>
    <xf numFmtId="0" fontId="20" fillId="0" borderId="77" xfId="45" applyFont="1" applyFill="1" applyBorder="1" applyAlignment="1">
      <alignment horizontal="center" vertical="center"/>
    </xf>
    <xf numFmtId="3" fontId="20" fillId="0" borderId="15" xfId="42" applyNumberFormat="1" applyFont="1" applyFill="1" applyBorder="1" applyAlignment="1">
      <alignment vertical="center"/>
    </xf>
    <xf numFmtId="3" fontId="29" fillId="0" borderId="63" xfId="43" applyNumberFormat="1" applyFont="1" applyFill="1" applyBorder="1" applyAlignment="1">
      <alignment vertical="center"/>
    </xf>
    <xf numFmtId="0" fontId="20" fillId="0" borderId="61" xfId="45" applyFont="1" applyFill="1" applyBorder="1" applyAlignment="1">
      <alignment horizontal="center" vertical="center"/>
    </xf>
    <xf numFmtId="3" fontId="21" fillId="34" borderId="76" xfId="45" applyNumberFormat="1" applyFont="1" applyFill="1" applyBorder="1" applyAlignment="1">
      <alignment vertical="center"/>
    </xf>
    <xf numFmtId="3" fontId="29" fillId="0" borderId="78" xfId="43" applyNumberFormat="1" applyFont="1" applyFill="1" applyBorder="1" applyAlignment="1">
      <alignment vertical="center"/>
    </xf>
    <xf numFmtId="3" fontId="29" fillId="0" borderId="67" xfId="43" applyNumberFormat="1" applyFont="1" applyFill="1" applyBorder="1" applyAlignment="1">
      <alignment vertical="center"/>
    </xf>
    <xf numFmtId="0" fontId="20" fillId="0" borderId="80" xfId="45" applyFont="1" applyFill="1" applyBorder="1" applyAlignment="1">
      <alignment horizontal="center" vertical="center"/>
    </xf>
    <xf numFmtId="3" fontId="21" fillId="34" borderId="61" xfId="45" applyNumberFormat="1" applyFont="1" applyFill="1" applyBorder="1" applyAlignment="1">
      <alignment vertical="center"/>
    </xf>
    <xf numFmtId="3" fontId="29" fillId="0" borderId="66" xfId="43" applyNumberFormat="1" applyFont="1" applyFill="1" applyBorder="1" applyAlignment="1">
      <alignment vertical="center"/>
    </xf>
    <xf numFmtId="3" fontId="29" fillId="0" borderId="75" xfId="43" applyNumberFormat="1" applyFont="1" applyFill="1" applyBorder="1" applyAlignment="1">
      <alignment vertical="center"/>
    </xf>
    <xf numFmtId="0" fontId="20" fillId="0" borderId="47" xfId="45" applyFont="1" applyFill="1" applyBorder="1" applyAlignment="1">
      <alignment horizontal="center" vertical="center"/>
    </xf>
    <xf numFmtId="3" fontId="41" fillId="0" borderId="0" xfId="45" applyNumberFormat="1" applyFont="1" applyFill="1"/>
    <xf numFmtId="3" fontId="29" fillId="0" borderId="0" xfId="45" applyNumberFormat="1" applyFont="1" applyFill="1"/>
    <xf numFmtId="0" fontId="20" fillId="0" borderId="54" xfId="45" applyFont="1" applyFill="1" applyBorder="1" applyAlignment="1">
      <alignment horizontal="center" vertical="center"/>
    </xf>
    <xf numFmtId="0" fontId="20" fillId="0" borderId="51" xfId="45" applyFont="1" applyFill="1" applyBorder="1" applyAlignment="1">
      <alignment horizontal="center" vertical="center"/>
    </xf>
    <xf numFmtId="3" fontId="29" fillId="0" borderId="48" xfId="43" applyNumberFormat="1" applyFont="1" applyFill="1" applyBorder="1" applyAlignment="1">
      <alignment vertical="center"/>
    </xf>
    <xf numFmtId="0" fontId="20" fillId="0" borderId="21" xfId="45" applyFont="1" applyFill="1" applyBorder="1" applyAlignment="1">
      <alignment horizontal="center" vertical="center"/>
    </xf>
    <xf numFmtId="0" fontId="35" fillId="0" borderId="0" xfId="42" applyFont="1" applyFill="1" applyBorder="1" applyAlignment="1">
      <alignment horizontal="left" wrapText="1"/>
    </xf>
    <xf numFmtId="0" fontId="20" fillId="0" borderId="49" xfId="45" applyFont="1" applyFill="1" applyBorder="1" applyAlignment="1">
      <alignment horizontal="center" vertical="center"/>
    </xf>
    <xf numFmtId="0" fontId="20" fillId="0" borderId="52" xfId="45" applyFont="1" applyFill="1" applyBorder="1" applyAlignment="1">
      <alignment horizontal="center" vertical="center"/>
    </xf>
    <xf numFmtId="0" fontId="20" fillId="0" borderId="76" xfId="45" applyFont="1" applyFill="1" applyBorder="1" applyAlignment="1">
      <alignment horizontal="center" vertical="center"/>
    </xf>
    <xf numFmtId="0" fontId="21" fillId="0" borderId="49" xfId="45" applyFont="1" applyFill="1" applyBorder="1" applyAlignment="1">
      <alignment horizontal="center" vertical="center"/>
    </xf>
    <xf numFmtId="0" fontId="21" fillId="0" borderId="52" xfId="45" applyFont="1" applyFill="1" applyBorder="1" applyAlignment="1">
      <alignment horizontal="center" vertical="center"/>
    </xf>
    <xf numFmtId="0" fontId="21" fillId="0" borderId="76" xfId="45" applyFont="1" applyFill="1" applyBorder="1" applyAlignment="1">
      <alignment horizontal="center" vertical="center"/>
    </xf>
    <xf numFmtId="0" fontId="20" fillId="0" borderId="14" xfId="45" applyFont="1" applyFill="1" applyBorder="1" applyAlignment="1">
      <alignment horizontal="center" vertical="center"/>
    </xf>
    <xf numFmtId="0" fontId="20" fillId="0" borderId="16" xfId="45" applyFont="1" applyFill="1" applyBorder="1" applyAlignment="1">
      <alignment horizontal="center" vertical="center"/>
    </xf>
    <xf numFmtId="0" fontId="20" fillId="0" borderId="15" xfId="45" applyFont="1" applyFill="1" applyBorder="1" applyAlignment="1">
      <alignment horizontal="center" vertical="center"/>
    </xf>
    <xf numFmtId="0" fontId="20" fillId="0" borderId="47" xfId="45" applyFont="1" applyFill="1" applyBorder="1" applyAlignment="1">
      <alignment horizontal="center" vertical="center"/>
    </xf>
    <xf numFmtId="0" fontId="20" fillId="0" borderId="19" xfId="45" applyFont="1" applyFill="1" applyBorder="1" applyAlignment="1">
      <alignment horizontal="center" vertical="center"/>
    </xf>
    <xf numFmtId="0" fontId="20" fillId="0" borderId="18" xfId="45" applyFont="1" applyFill="1" applyBorder="1" applyAlignment="1">
      <alignment horizontal="center" vertical="center"/>
    </xf>
    <xf numFmtId="0" fontId="21" fillId="0" borderId="17" xfId="45" applyFont="1" applyFill="1" applyBorder="1" applyAlignment="1">
      <alignment horizontal="center" vertical="center"/>
    </xf>
    <xf numFmtId="0" fontId="21" fillId="0" borderId="19" xfId="45" applyFont="1" applyFill="1" applyBorder="1" applyAlignment="1">
      <alignment horizontal="center" vertical="center"/>
    </xf>
    <xf numFmtId="0" fontId="21" fillId="0" borderId="18" xfId="45" applyFont="1" applyFill="1" applyBorder="1" applyAlignment="1">
      <alignment horizontal="center" vertical="center"/>
    </xf>
    <xf numFmtId="0" fontId="20" fillId="0" borderId="29" xfId="45" applyFont="1" applyFill="1" applyBorder="1" applyAlignment="1">
      <alignment horizontal="center" vertical="center"/>
    </xf>
  </cellXfs>
  <cellStyles count="46">
    <cellStyle name="20 % - zvýraznenie1" xfId="19" builtinId="30" customBuiltin="1"/>
    <cellStyle name="20 % - zvýraznenie2" xfId="23" builtinId="34" customBuiltin="1"/>
    <cellStyle name="20 % - zvýraznenie3" xfId="27" builtinId="38" customBuiltin="1"/>
    <cellStyle name="20 % - zvýraznenie4" xfId="31" builtinId="42" customBuiltin="1"/>
    <cellStyle name="20 % - zvýraznenie5" xfId="35" builtinId="46" customBuiltin="1"/>
    <cellStyle name="20 % - zvýraznenie6" xfId="39" builtinId="50" customBuiltin="1"/>
    <cellStyle name="40 % - zvýraznenie1" xfId="20" builtinId="31" customBuiltin="1"/>
    <cellStyle name="40 % - zvýraznenie2" xfId="24" builtinId="35" customBuiltin="1"/>
    <cellStyle name="40 % - zvýraznenie3" xfId="28" builtinId="39" customBuiltin="1"/>
    <cellStyle name="40 % - zvýraznenie4" xfId="32" builtinId="43" customBuiltin="1"/>
    <cellStyle name="40 % - zvýraznenie5" xfId="36" builtinId="47" customBuiltin="1"/>
    <cellStyle name="40 % - zvýraznenie6" xfId="40" builtinId="51" customBuiltin="1"/>
    <cellStyle name="60 % - zvýraznenie1" xfId="21" builtinId="32" customBuiltin="1"/>
    <cellStyle name="60 % - zvýraznenie2" xfId="25" builtinId="36" customBuiltin="1"/>
    <cellStyle name="60 % - zvýraznenie3" xfId="29" builtinId="40" customBuiltin="1"/>
    <cellStyle name="60 % - zvýraznenie4" xfId="33" builtinId="44" customBuiltin="1"/>
    <cellStyle name="60 % - zvýraznenie5" xfId="37" builtinId="48" customBuiltin="1"/>
    <cellStyle name="60 % - zvýraznenie6" xfId="41" builtinId="52" customBuiltin="1"/>
    <cellStyle name="Dobrá" xfId="6" builtinId="26" customBuiltin="1"/>
    <cellStyle name="Kontrolná bunka" xfId="13" builtinId="23" customBuiltin="1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eutrálna" xfId="8" builtinId="28" customBuiltin="1"/>
    <cellStyle name="Normálna" xfId="0" builtinId="0" customBuiltin="1"/>
    <cellStyle name="normálne_dane pre rozpocet 2006-2008_JUN2005_final" xfId="42"/>
    <cellStyle name="normálne_dane pre rozpocet 2006-2008_JUN2005_final 2" xfId="43"/>
    <cellStyle name="normálne_dane pre rozpocet 2006-2008_JUN2005_final 3" xfId="44"/>
    <cellStyle name="normálne_IFP_DANE_20081103" xfId="45"/>
    <cellStyle name="Poznámka" xfId="15" builtinId="10" customBuiltin="1"/>
    <cellStyle name="Prepojená bunka" xfId="12" builtinId="24" customBuiltin="1"/>
    <cellStyle name="Spolu" xfId="17" builtinId="25" customBuiltin="1"/>
    <cellStyle name="Text upozornenia" xfId="14" builtinId="11" customBuiltin="1"/>
    <cellStyle name="Titul" xfId="1" builtinId="15" customBuiltin="1"/>
    <cellStyle name="Vstup" xfId="9" builtinId="20" customBuiltin="1"/>
    <cellStyle name="Výpočet" xfId="11" builtinId="22" customBuiltin="1"/>
    <cellStyle name="Výstup" xfId="10" builtinId="21" customBuiltin="1"/>
    <cellStyle name="Vysvetľujúci text" xfId="16" builtinId="53" customBuiltin="1"/>
    <cellStyle name="Zlá" xfId="7" builtinId="27" customBuiltin="1"/>
    <cellStyle name="Zvýraznenie1" xfId="18" builtinId="29" customBuiltin="1"/>
    <cellStyle name="Zvýraznenie2" xfId="22" builtinId="33" customBuiltin="1"/>
    <cellStyle name="Zvýraznenie3" xfId="26" builtinId="37" customBuiltin="1"/>
    <cellStyle name="Zvýraznenie4" xfId="30" builtinId="41" customBuiltin="1"/>
    <cellStyle name="Zvýraznenie5" xfId="34" builtinId="45" customBuiltin="1"/>
    <cellStyle name="Zvýraznenie6" xfId="38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85"/>
  <sheetViews>
    <sheetView showGridLines="0" tabSelected="1" zoomScaleNormal="100" workbookViewId="0">
      <pane xSplit="1" ySplit="4" topLeftCell="B65" activePane="bottomRight" state="frozen"/>
      <selection activeCell="D66" sqref="D66"/>
      <selection pane="topRight" activeCell="D66" sqref="D66"/>
      <selection pane="bottomLeft" activeCell="D66" sqref="D66"/>
      <selection pane="bottomRight" activeCell="C92" sqref="C92"/>
    </sheetView>
  </sheetViews>
  <sheetFormatPr defaultColWidth="9.1796875" defaultRowHeight="13.5" customHeight="1" x14ac:dyDescent="0.25"/>
  <cols>
    <col min="1" max="1" width="43.54296875" style="1" customWidth="1"/>
    <col min="2" max="8" width="12.54296875" style="2" customWidth="1"/>
    <col min="9" max="9" width="10.26953125" style="1" customWidth="1"/>
    <col min="10" max="10" width="45.26953125" style="1" customWidth="1"/>
    <col min="11" max="12" width="12.54296875" style="3" customWidth="1"/>
    <col min="13" max="17" width="12.54296875" style="1" customWidth="1"/>
    <col min="18" max="18" width="6.7265625" style="1" customWidth="1"/>
    <col min="19" max="19" width="47.81640625" style="1" customWidth="1"/>
    <col min="20" max="21" width="12.54296875" style="3" customWidth="1"/>
    <col min="22" max="26" width="12.54296875" style="1" customWidth="1"/>
    <col min="27" max="27" width="9.1796875" style="1" customWidth="1"/>
    <col min="28" max="16384" width="9.1796875" style="1"/>
  </cols>
  <sheetData>
    <row r="1" spans="1:36" ht="15.75" customHeight="1" x14ac:dyDescent="0.25">
      <c r="A1" s="4" t="s">
        <v>101</v>
      </c>
      <c r="B1" s="5"/>
      <c r="C1" s="5"/>
      <c r="D1" s="5"/>
      <c r="E1" s="5"/>
      <c r="F1" s="5"/>
      <c r="G1" s="5"/>
      <c r="H1" s="5"/>
      <c r="J1" s="6" t="s">
        <v>97</v>
      </c>
      <c r="S1" s="4" t="s">
        <v>102</v>
      </c>
    </row>
    <row r="2" spans="1:36" ht="14.25" customHeight="1" thickBot="1" x14ac:dyDescent="0.3">
      <c r="A2" s="7" t="s">
        <v>0</v>
      </c>
      <c r="B2" s="8"/>
      <c r="C2" s="8"/>
      <c r="D2" s="8"/>
      <c r="E2" s="8"/>
      <c r="F2" s="8"/>
      <c r="G2" s="8"/>
      <c r="H2" s="8"/>
      <c r="J2" s="7" t="s">
        <v>0</v>
      </c>
      <c r="K2" s="8"/>
      <c r="S2" s="7" t="s">
        <v>0</v>
      </c>
    </row>
    <row r="3" spans="1:36" ht="13.5" customHeight="1" thickBot="1" x14ac:dyDescent="0.3">
      <c r="A3" s="230" t="s">
        <v>1</v>
      </c>
      <c r="B3" s="10" t="s">
        <v>2</v>
      </c>
      <c r="C3" s="11" t="s">
        <v>3</v>
      </c>
      <c r="D3" s="361" t="s">
        <v>4</v>
      </c>
      <c r="E3" s="362"/>
      <c r="F3" s="362"/>
      <c r="G3" s="362"/>
      <c r="H3" s="363"/>
      <c r="J3" s="12" t="s">
        <v>1</v>
      </c>
      <c r="K3" s="257" t="s">
        <v>2</v>
      </c>
      <c r="L3" s="11" t="s">
        <v>3</v>
      </c>
      <c r="M3" s="361" t="s">
        <v>4</v>
      </c>
      <c r="N3" s="362"/>
      <c r="O3" s="362"/>
      <c r="P3" s="362"/>
      <c r="Q3" s="363"/>
      <c r="S3" s="12" t="s">
        <v>1</v>
      </c>
      <c r="T3" s="10" t="s">
        <v>2</v>
      </c>
      <c r="U3" s="11" t="s">
        <v>3</v>
      </c>
      <c r="V3" s="361" t="s">
        <v>4</v>
      </c>
      <c r="W3" s="362"/>
      <c r="X3" s="362"/>
      <c r="Y3" s="362"/>
      <c r="Z3" s="363"/>
    </row>
    <row r="4" spans="1:36" ht="14.25" customHeight="1" thickBot="1" x14ac:dyDescent="0.3">
      <c r="A4" s="13"/>
      <c r="B4" s="14">
        <v>2021</v>
      </c>
      <c r="C4" s="15">
        <v>2022</v>
      </c>
      <c r="D4" s="328">
        <v>2023</v>
      </c>
      <c r="E4" s="329">
        <v>2024</v>
      </c>
      <c r="F4" s="329">
        <v>2025</v>
      </c>
      <c r="G4" s="345">
        <v>2026</v>
      </c>
      <c r="H4" s="342">
        <v>2027</v>
      </c>
      <c r="J4" s="13"/>
      <c r="K4" s="14">
        <v>2021</v>
      </c>
      <c r="L4" s="15">
        <v>2022</v>
      </c>
      <c r="M4" s="328">
        <v>2023</v>
      </c>
      <c r="N4" s="329">
        <v>2024</v>
      </c>
      <c r="O4" s="329">
        <v>2025</v>
      </c>
      <c r="P4" s="345">
        <v>2026</v>
      </c>
      <c r="Q4" s="342">
        <v>2027</v>
      </c>
      <c r="S4" s="13"/>
      <c r="T4" s="14">
        <v>2021</v>
      </c>
      <c r="U4" s="15">
        <v>2022</v>
      </c>
      <c r="V4" s="328">
        <v>2023</v>
      </c>
      <c r="W4" s="329">
        <v>2024</v>
      </c>
      <c r="X4" s="329">
        <v>2025</v>
      </c>
      <c r="Y4" s="349">
        <v>2026</v>
      </c>
      <c r="Z4" s="342">
        <v>2027</v>
      </c>
    </row>
    <row r="5" spans="1:36" ht="13.5" customHeight="1" x14ac:dyDescent="0.25">
      <c r="A5" s="18" t="s">
        <v>5</v>
      </c>
      <c r="B5" s="19">
        <f>B6+B12+B16</f>
        <v>7580229.0623337561</v>
      </c>
      <c r="C5" s="20">
        <f t="shared" ref="C5:H5" si="0">C6+C12+C16</f>
        <v>8390406.1471500006</v>
      </c>
      <c r="D5" s="21">
        <f t="shared" si="0"/>
        <v>9235938</v>
      </c>
      <c r="E5" s="22">
        <f t="shared" si="0"/>
        <v>9647563</v>
      </c>
      <c r="F5" s="22">
        <f t="shared" si="0"/>
        <v>10037768</v>
      </c>
      <c r="G5" s="294">
        <f t="shared" si="0"/>
        <v>10414536</v>
      </c>
      <c r="H5" s="343">
        <f t="shared" si="0"/>
        <v>10909193</v>
      </c>
      <c r="I5" s="288"/>
      <c r="J5" s="18" t="s">
        <v>5</v>
      </c>
      <c r="K5" s="19">
        <f t="shared" ref="K5:P5" si="1">K6+K12+K16</f>
        <v>0</v>
      </c>
      <c r="L5" s="20">
        <f t="shared" si="1"/>
        <v>0</v>
      </c>
      <c r="M5" s="21">
        <f t="shared" si="1"/>
        <v>0</v>
      </c>
      <c r="N5" s="22">
        <f t="shared" si="1"/>
        <v>0</v>
      </c>
      <c r="O5" s="22">
        <f t="shared" si="1"/>
        <v>0</v>
      </c>
      <c r="P5" s="294">
        <f t="shared" si="1"/>
        <v>0</v>
      </c>
      <c r="Q5" s="343">
        <f t="shared" ref="Q5" si="2">Q6+Q12+Q16</f>
        <v>0</v>
      </c>
      <c r="S5" s="18" t="s">
        <v>5</v>
      </c>
      <c r="T5" s="19">
        <f t="shared" ref="T5:Y5" si="3">T6+T12+T16</f>
        <v>7580229.0623337561</v>
      </c>
      <c r="U5" s="20">
        <f t="shared" si="3"/>
        <v>8390406.1471500006</v>
      </c>
      <c r="V5" s="21">
        <f t="shared" si="3"/>
        <v>9235938</v>
      </c>
      <c r="W5" s="22">
        <f t="shared" si="3"/>
        <v>9647563</v>
      </c>
      <c r="X5" s="22">
        <f t="shared" si="3"/>
        <v>10037768</v>
      </c>
      <c r="Y5" s="294">
        <f t="shared" si="3"/>
        <v>10414536</v>
      </c>
      <c r="Z5" s="343">
        <f t="shared" ref="Z5" si="4">Z6+Z12+Z16</f>
        <v>10909193</v>
      </c>
      <c r="AA5" s="25"/>
      <c r="AB5" s="25"/>
      <c r="AC5" s="25"/>
      <c r="AD5" s="25"/>
      <c r="AE5" s="25"/>
      <c r="AF5" s="25"/>
      <c r="AG5" s="25"/>
      <c r="AH5" s="25"/>
      <c r="AI5" s="25"/>
      <c r="AJ5" s="25"/>
    </row>
    <row r="6" spans="1:36" ht="13.5" customHeight="1" x14ac:dyDescent="0.25">
      <c r="A6" s="26" t="s">
        <v>6</v>
      </c>
      <c r="B6" s="27">
        <f t="shared" ref="B6:H6" si="5">B7+B8</f>
        <v>3759520.319233757</v>
      </c>
      <c r="C6" s="28">
        <f t="shared" si="5"/>
        <v>4128397</v>
      </c>
      <c r="D6" s="29">
        <f t="shared" si="5"/>
        <v>4617862</v>
      </c>
      <c r="E6" s="30">
        <f t="shared" si="5"/>
        <v>4803482</v>
      </c>
      <c r="F6" s="30">
        <f t="shared" si="5"/>
        <v>5081548</v>
      </c>
      <c r="G6" s="57">
        <f t="shared" si="5"/>
        <v>5334751</v>
      </c>
      <c r="H6" s="305">
        <f t="shared" si="5"/>
        <v>5610787</v>
      </c>
      <c r="I6" s="288"/>
      <c r="J6" s="26" t="s">
        <v>7</v>
      </c>
      <c r="K6" s="27">
        <f t="shared" ref="K6:P6" si="6">K7+K8</f>
        <v>0</v>
      </c>
      <c r="L6" s="28">
        <f t="shared" si="6"/>
        <v>0</v>
      </c>
      <c r="M6" s="29">
        <f t="shared" si="6"/>
        <v>0</v>
      </c>
      <c r="N6" s="30">
        <f t="shared" si="6"/>
        <v>0</v>
      </c>
      <c r="O6" s="30">
        <f t="shared" si="6"/>
        <v>0</v>
      </c>
      <c r="P6" s="57">
        <f t="shared" si="6"/>
        <v>0</v>
      </c>
      <c r="Q6" s="305">
        <f t="shared" ref="Q6" si="7">Q7+Q8</f>
        <v>0</v>
      </c>
      <c r="S6" s="26" t="s">
        <v>7</v>
      </c>
      <c r="T6" s="27">
        <f t="shared" ref="T6:Y6" si="8">T7+T8</f>
        <v>3759520.319233757</v>
      </c>
      <c r="U6" s="28">
        <f t="shared" si="8"/>
        <v>4128397</v>
      </c>
      <c r="V6" s="29">
        <f t="shared" si="8"/>
        <v>4617862</v>
      </c>
      <c r="W6" s="30">
        <f t="shared" si="8"/>
        <v>4803482</v>
      </c>
      <c r="X6" s="30">
        <f t="shared" si="8"/>
        <v>5081548</v>
      </c>
      <c r="Y6" s="57">
        <f t="shared" si="8"/>
        <v>5334751</v>
      </c>
      <c r="Z6" s="305">
        <f t="shared" ref="Z6" si="9">Z7+Z8</f>
        <v>5610787</v>
      </c>
      <c r="AA6" s="25"/>
      <c r="AB6" s="25"/>
      <c r="AC6" s="25"/>
      <c r="AD6" s="25"/>
      <c r="AE6" s="25"/>
      <c r="AF6" s="25"/>
      <c r="AG6" s="25"/>
      <c r="AH6" s="25"/>
      <c r="AI6" s="25"/>
    </row>
    <row r="7" spans="1:36" ht="13.5" customHeight="1" x14ac:dyDescent="0.25">
      <c r="A7" s="31" t="s">
        <v>8</v>
      </c>
      <c r="B7" s="32">
        <v>3630160.9679137571</v>
      </c>
      <c r="C7" s="33">
        <v>3967509</v>
      </c>
      <c r="D7" s="34">
        <v>4435259</v>
      </c>
      <c r="E7" s="35">
        <v>4611059</v>
      </c>
      <c r="F7" s="36">
        <v>4880032</v>
      </c>
      <c r="G7" s="35">
        <v>5135339</v>
      </c>
      <c r="H7" s="344">
        <v>5405408</v>
      </c>
      <c r="I7" s="288"/>
      <c r="J7" s="31" t="s">
        <v>8</v>
      </c>
      <c r="K7" s="27"/>
      <c r="L7" s="28"/>
      <c r="M7" s="29"/>
      <c r="N7" s="30"/>
      <c r="O7" s="30"/>
      <c r="P7" s="57"/>
      <c r="Q7" s="305"/>
      <c r="S7" s="31" t="s">
        <v>8</v>
      </c>
      <c r="T7" s="32">
        <f t="shared" ref="T7:Z12" si="10">+B7-K7</f>
        <v>3630160.9679137571</v>
      </c>
      <c r="U7" s="33">
        <f t="shared" si="10"/>
        <v>3967509</v>
      </c>
      <c r="V7" s="34">
        <f t="shared" si="10"/>
        <v>4435259</v>
      </c>
      <c r="W7" s="35">
        <f t="shared" si="10"/>
        <v>4611059</v>
      </c>
      <c r="X7" s="36">
        <f t="shared" si="10"/>
        <v>4880032</v>
      </c>
      <c r="Y7" s="35">
        <f t="shared" si="10"/>
        <v>5135339</v>
      </c>
      <c r="Z7" s="344">
        <f t="shared" si="10"/>
        <v>5405408</v>
      </c>
      <c r="AA7" s="25"/>
      <c r="AB7" s="25"/>
      <c r="AC7" s="25"/>
      <c r="AD7" s="25"/>
      <c r="AE7" s="25"/>
      <c r="AF7" s="25"/>
      <c r="AG7" s="25"/>
      <c r="AH7" s="25"/>
      <c r="AI7" s="25"/>
    </row>
    <row r="8" spans="1:36" ht="13.5" customHeight="1" x14ac:dyDescent="0.25">
      <c r="A8" s="31" t="s">
        <v>9</v>
      </c>
      <c r="B8" s="32">
        <v>129359.35131999999</v>
      </c>
      <c r="C8" s="33">
        <v>160888</v>
      </c>
      <c r="D8" s="34">
        <v>182603</v>
      </c>
      <c r="E8" s="35">
        <v>192423</v>
      </c>
      <c r="F8" s="36">
        <v>201516</v>
      </c>
      <c r="G8" s="35">
        <v>199412</v>
      </c>
      <c r="H8" s="344">
        <v>205379</v>
      </c>
      <c r="I8" s="288"/>
      <c r="J8" s="31" t="s">
        <v>9</v>
      </c>
      <c r="K8" s="27"/>
      <c r="L8" s="28"/>
      <c r="M8" s="29"/>
      <c r="N8" s="30"/>
      <c r="O8" s="30"/>
      <c r="P8" s="57"/>
      <c r="Q8" s="305"/>
      <c r="S8" s="31" t="s">
        <v>9</v>
      </c>
      <c r="T8" s="32">
        <f t="shared" si="10"/>
        <v>129359.35131999999</v>
      </c>
      <c r="U8" s="33">
        <f t="shared" si="10"/>
        <v>160888</v>
      </c>
      <c r="V8" s="34">
        <f t="shared" si="10"/>
        <v>182603</v>
      </c>
      <c r="W8" s="35">
        <f t="shared" si="10"/>
        <v>192423</v>
      </c>
      <c r="X8" s="36">
        <f t="shared" si="10"/>
        <v>201516</v>
      </c>
      <c r="Y8" s="35">
        <f t="shared" si="10"/>
        <v>199412</v>
      </c>
      <c r="Z8" s="344">
        <f t="shared" si="10"/>
        <v>205379</v>
      </c>
      <c r="AA8" s="25"/>
      <c r="AB8" s="25"/>
      <c r="AC8" s="25"/>
      <c r="AD8" s="25"/>
      <c r="AE8" s="25"/>
      <c r="AF8" s="25"/>
      <c r="AG8" s="25"/>
      <c r="AH8" s="25"/>
      <c r="AI8" s="25"/>
    </row>
    <row r="9" spans="1:36" ht="13.5" customHeight="1" x14ac:dyDescent="0.25">
      <c r="A9" s="38" t="s">
        <v>10</v>
      </c>
      <c r="B9" s="32">
        <f>B6-B10-B11</f>
        <v>484543.31923375698</v>
      </c>
      <c r="C9" s="33">
        <f t="shared" ref="C9:H9" si="11">C6-C10-C11</f>
        <v>527628.55637999973</v>
      </c>
      <c r="D9" s="34">
        <f t="shared" si="11"/>
        <v>1056969</v>
      </c>
      <c r="E9" s="35">
        <f t="shared" si="11"/>
        <v>1321179</v>
      </c>
      <c r="F9" s="36">
        <f t="shared" si="11"/>
        <v>1037363</v>
      </c>
      <c r="G9" s="35">
        <f t="shared" si="11"/>
        <v>912175</v>
      </c>
      <c r="H9" s="344">
        <f t="shared" si="11"/>
        <v>959421</v>
      </c>
      <c r="I9" s="288"/>
      <c r="J9" s="38" t="s">
        <v>10</v>
      </c>
      <c r="K9" s="27"/>
      <c r="L9" s="28"/>
      <c r="M9" s="29"/>
      <c r="N9" s="30"/>
      <c r="O9" s="30"/>
      <c r="P9" s="57"/>
      <c r="Q9" s="305"/>
      <c r="S9" s="38" t="s">
        <v>10</v>
      </c>
      <c r="T9" s="32">
        <f t="shared" si="10"/>
        <v>484543.31923375698</v>
      </c>
      <c r="U9" s="33">
        <f t="shared" si="10"/>
        <v>527628.55637999973</v>
      </c>
      <c r="V9" s="34">
        <f t="shared" si="10"/>
        <v>1056969</v>
      </c>
      <c r="W9" s="35">
        <f t="shared" si="10"/>
        <v>1321179</v>
      </c>
      <c r="X9" s="36">
        <f t="shared" si="10"/>
        <v>1037363</v>
      </c>
      <c r="Y9" s="35">
        <f t="shared" si="10"/>
        <v>912175</v>
      </c>
      <c r="Z9" s="344">
        <f t="shared" si="10"/>
        <v>959421</v>
      </c>
      <c r="AA9" s="25"/>
      <c r="AB9" s="25"/>
      <c r="AC9" s="25"/>
      <c r="AD9" s="25"/>
      <c r="AE9" s="25"/>
      <c r="AF9" s="25"/>
      <c r="AG9" s="25"/>
      <c r="AH9" s="25"/>
      <c r="AI9" s="25"/>
    </row>
    <row r="10" spans="1:36" ht="13.5" customHeight="1" x14ac:dyDescent="0.25">
      <c r="A10" s="38" t="s">
        <v>11</v>
      </c>
      <c r="B10" s="32">
        <v>2292484</v>
      </c>
      <c r="C10" s="33">
        <v>2520537.9274300002</v>
      </c>
      <c r="D10" s="34">
        <v>2492625</v>
      </c>
      <c r="E10" s="35">
        <v>2437612</v>
      </c>
      <c r="F10" s="36">
        <v>2830930</v>
      </c>
      <c r="G10" s="35">
        <v>3095803</v>
      </c>
      <c r="H10" s="344">
        <v>3255956</v>
      </c>
      <c r="I10" s="288"/>
      <c r="J10" s="38" t="s">
        <v>11</v>
      </c>
      <c r="K10" s="27"/>
      <c r="L10" s="28"/>
      <c r="M10" s="29"/>
      <c r="N10" s="30"/>
      <c r="O10" s="30"/>
      <c r="P10" s="57"/>
      <c r="Q10" s="305"/>
      <c r="S10" s="38" t="s">
        <v>11</v>
      </c>
      <c r="T10" s="32">
        <f t="shared" si="10"/>
        <v>2292484</v>
      </c>
      <c r="U10" s="33">
        <f t="shared" si="10"/>
        <v>2520537.9274300002</v>
      </c>
      <c r="V10" s="34">
        <f t="shared" si="10"/>
        <v>2492625</v>
      </c>
      <c r="W10" s="35">
        <f t="shared" si="10"/>
        <v>2437612</v>
      </c>
      <c r="X10" s="36">
        <f t="shared" si="10"/>
        <v>2830930</v>
      </c>
      <c r="Y10" s="35">
        <f t="shared" si="10"/>
        <v>3095803</v>
      </c>
      <c r="Z10" s="344">
        <f t="shared" si="10"/>
        <v>3255956</v>
      </c>
      <c r="AA10" s="25"/>
      <c r="AB10" s="25"/>
      <c r="AC10" s="25"/>
      <c r="AD10" s="25"/>
      <c r="AE10" s="25"/>
      <c r="AF10" s="25"/>
      <c r="AG10" s="25"/>
      <c r="AH10" s="25"/>
      <c r="AI10" s="25"/>
    </row>
    <row r="11" spans="1:36" ht="13.5" customHeight="1" x14ac:dyDescent="0.25">
      <c r="A11" s="38" t="s">
        <v>12</v>
      </c>
      <c r="B11" s="32">
        <v>982493</v>
      </c>
      <c r="C11" s="33">
        <v>1080230.5161900001</v>
      </c>
      <c r="D11" s="34">
        <v>1068268</v>
      </c>
      <c r="E11" s="35">
        <v>1044691</v>
      </c>
      <c r="F11" s="36">
        <v>1213255</v>
      </c>
      <c r="G11" s="35">
        <v>1326773</v>
      </c>
      <c r="H11" s="344">
        <v>1395410</v>
      </c>
      <c r="I11" s="288"/>
      <c r="J11" s="38" t="s">
        <v>12</v>
      </c>
      <c r="K11" s="27"/>
      <c r="L11" s="28"/>
      <c r="M11" s="29"/>
      <c r="N11" s="30"/>
      <c r="O11" s="30"/>
      <c r="P11" s="57"/>
      <c r="Q11" s="305"/>
      <c r="S11" s="38" t="s">
        <v>12</v>
      </c>
      <c r="T11" s="32">
        <f t="shared" si="10"/>
        <v>982493</v>
      </c>
      <c r="U11" s="33">
        <f t="shared" si="10"/>
        <v>1080230.5161900001</v>
      </c>
      <c r="V11" s="34">
        <f t="shared" si="10"/>
        <v>1068268</v>
      </c>
      <c r="W11" s="35">
        <f t="shared" si="10"/>
        <v>1044691</v>
      </c>
      <c r="X11" s="36">
        <f t="shared" si="10"/>
        <v>1213255</v>
      </c>
      <c r="Y11" s="35">
        <f t="shared" si="10"/>
        <v>1326773</v>
      </c>
      <c r="Z11" s="344">
        <f t="shared" si="10"/>
        <v>1395410</v>
      </c>
      <c r="AA11" s="25"/>
      <c r="AB11" s="25"/>
      <c r="AC11" s="25"/>
      <c r="AD11" s="25"/>
      <c r="AE11" s="25"/>
      <c r="AF11" s="25"/>
      <c r="AG11" s="25"/>
      <c r="AH11" s="25"/>
      <c r="AI11" s="25"/>
    </row>
    <row r="12" spans="1:36" ht="13.5" customHeight="1" x14ac:dyDescent="0.25">
      <c r="A12" s="26" t="s">
        <v>13</v>
      </c>
      <c r="B12" s="39">
        <v>3530954.4099399992</v>
      </c>
      <c r="C12" s="33">
        <v>3947245</v>
      </c>
      <c r="D12" s="34">
        <v>4202643</v>
      </c>
      <c r="E12" s="35">
        <v>4448504</v>
      </c>
      <c r="F12" s="36">
        <v>4565708</v>
      </c>
      <c r="G12" s="35">
        <v>4695957</v>
      </c>
      <c r="H12" s="344">
        <v>4870700</v>
      </c>
      <c r="I12" s="288"/>
      <c r="J12" s="26" t="s">
        <v>14</v>
      </c>
      <c r="K12" s="27"/>
      <c r="L12" s="28"/>
      <c r="M12" s="29"/>
      <c r="N12" s="30"/>
      <c r="O12" s="30"/>
      <c r="P12" s="57"/>
      <c r="Q12" s="305"/>
      <c r="S12" s="26" t="s">
        <v>14</v>
      </c>
      <c r="T12" s="32">
        <f t="shared" si="10"/>
        <v>3530954.4099399992</v>
      </c>
      <c r="U12" s="33">
        <f t="shared" si="10"/>
        <v>3947245</v>
      </c>
      <c r="V12" s="34">
        <f t="shared" si="10"/>
        <v>4202643</v>
      </c>
      <c r="W12" s="35">
        <f t="shared" si="10"/>
        <v>4448504</v>
      </c>
      <c r="X12" s="36">
        <f t="shared" si="10"/>
        <v>4565708</v>
      </c>
      <c r="Y12" s="35">
        <f t="shared" si="10"/>
        <v>4695957</v>
      </c>
      <c r="Z12" s="344">
        <f t="shared" si="10"/>
        <v>4870700</v>
      </c>
      <c r="AA12" s="25"/>
      <c r="AB12" s="25"/>
      <c r="AC12" s="25"/>
      <c r="AD12" s="25"/>
      <c r="AE12" s="25"/>
      <c r="AF12" s="25"/>
      <c r="AG12" s="25"/>
      <c r="AH12" s="25"/>
      <c r="AI12" s="25"/>
    </row>
    <row r="13" spans="1:36" ht="13.5" customHeight="1" x14ac:dyDescent="0.25">
      <c r="A13" s="38" t="s">
        <v>10</v>
      </c>
      <c r="B13" s="39">
        <f>+B12</f>
        <v>3530954.4099399992</v>
      </c>
      <c r="C13" s="33">
        <f>+C12</f>
        <v>3947245</v>
      </c>
      <c r="D13" s="290">
        <f>+D12-D14-D15</f>
        <v>3876845</v>
      </c>
      <c r="E13" s="291">
        <f t="shared" ref="E13:H13" si="12">+E12-E14-E15</f>
        <v>4110581</v>
      </c>
      <c r="F13" s="36">
        <f t="shared" si="12"/>
        <v>4565708</v>
      </c>
      <c r="G13" s="35">
        <f t="shared" si="12"/>
        <v>4695957</v>
      </c>
      <c r="H13" s="344">
        <f t="shared" si="12"/>
        <v>4870700</v>
      </c>
      <c r="I13" s="288"/>
      <c r="J13" s="26" t="s">
        <v>10</v>
      </c>
      <c r="K13" s="27"/>
      <c r="L13" s="28"/>
      <c r="M13" s="29"/>
      <c r="N13" s="30"/>
      <c r="O13" s="30"/>
      <c r="P13" s="57"/>
      <c r="Q13" s="305"/>
      <c r="S13" s="38" t="s">
        <v>10</v>
      </c>
      <c r="T13" s="32">
        <f t="shared" ref="T13:T15" si="13">+B13-K13</f>
        <v>3530954.4099399992</v>
      </c>
      <c r="U13" s="33">
        <f t="shared" ref="U13:U15" si="14">+C13-L13</f>
        <v>3947245</v>
      </c>
      <c r="V13" s="34">
        <f t="shared" ref="V13:V15" si="15">+D13-M13</f>
        <v>3876845</v>
      </c>
      <c r="W13" s="35">
        <f t="shared" ref="W13:W15" si="16">+E13-N13</f>
        <v>4110581</v>
      </c>
      <c r="X13" s="36">
        <f t="shared" ref="X13:X15" si="17">+F13-O13</f>
        <v>4565708</v>
      </c>
      <c r="Y13" s="35">
        <f t="shared" ref="Y13:Z15" si="18">+G13-P13</f>
        <v>4695957</v>
      </c>
      <c r="Z13" s="344">
        <f t="shared" si="18"/>
        <v>4870700</v>
      </c>
      <c r="AA13" s="25"/>
      <c r="AB13" s="25"/>
      <c r="AC13" s="25"/>
      <c r="AD13" s="25"/>
      <c r="AE13" s="25"/>
      <c r="AF13" s="25"/>
      <c r="AG13" s="25"/>
      <c r="AH13" s="25"/>
      <c r="AI13" s="25"/>
    </row>
    <row r="14" spans="1:36" ht="13.5" customHeight="1" x14ac:dyDescent="0.25">
      <c r="A14" s="38" t="s">
        <v>11</v>
      </c>
      <c r="B14" s="39">
        <v>0</v>
      </c>
      <c r="C14" s="33">
        <v>0</v>
      </c>
      <c r="D14" s="290">
        <v>228059</v>
      </c>
      <c r="E14" s="291">
        <v>236546</v>
      </c>
      <c r="F14" s="36">
        <v>0</v>
      </c>
      <c r="G14" s="35">
        <v>0</v>
      </c>
      <c r="H14" s="344">
        <v>0</v>
      </c>
      <c r="I14" s="288"/>
      <c r="J14" s="26" t="s">
        <v>11</v>
      </c>
      <c r="K14" s="27"/>
      <c r="L14" s="28"/>
      <c r="M14" s="29"/>
      <c r="N14" s="30"/>
      <c r="O14" s="30"/>
      <c r="P14" s="57"/>
      <c r="Q14" s="305"/>
      <c r="S14" s="38" t="s">
        <v>11</v>
      </c>
      <c r="T14" s="32">
        <f t="shared" si="13"/>
        <v>0</v>
      </c>
      <c r="U14" s="33">
        <f t="shared" si="14"/>
        <v>0</v>
      </c>
      <c r="V14" s="34">
        <f t="shared" si="15"/>
        <v>228059</v>
      </c>
      <c r="W14" s="35">
        <f t="shared" si="16"/>
        <v>236546</v>
      </c>
      <c r="X14" s="36">
        <f t="shared" si="17"/>
        <v>0</v>
      </c>
      <c r="Y14" s="35">
        <f t="shared" si="18"/>
        <v>0</v>
      </c>
      <c r="Z14" s="344">
        <f t="shared" si="18"/>
        <v>0</v>
      </c>
      <c r="AA14" s="25"/>
      <c r="AB14" s="25"/>
      <c r="AC14" s="25"/>
      <c r="AD14" s="25"/>
      <c r="AE14" s="25"/>
      <c r="AF14" s="25"/>
      <c r="AG14" s="25"/>
      <c r="AH14" s="25"/>
      <c r="AI14" s="25"/>
    </row>
    <row r="15" spans="1:36" ht="13.5" customHeight="1" x14ac:dyDescent="0.25">
      <c r="A15" s="38" t="s">
        <v>12</v>
      </c>
      <c r="B15" s="39">
        <v>0</v>
      </c>
      <c r="C15" s="33">
        <v>0</v>
      </c>
      <c r="D15" s="290">
        <v>97739</v>
      </c>
      <c r="E15" s="291">
        <v>101377</v>
      </c>
      <c r="F15" s="36">
        <v>0</v>
      </c>
      <c r="G15" s="35">
        <v>0</v>
      </c>
      <c r="H15" s="344">
        <v>0</v>
      </c>
      <c r="I15" s="288"/>
      <c r="J15" s="26" t="s">
        <v>12</v>
      </c>
      <c r="K15" s="27"/>
      <c r="L15" s="28"/>
      <c r="M15" s="29"/>
      <c r="N15" s="30"/>
      <c r="O15" s="30"/>
      <c r="P15" s="57"/>
      <c r="Q15" s="305"/>
      <c r="S15" s="38" t="s">
        <v>12</v>
      </c>
      <c r="T15" s="32">
        <f t="shared" si="13"/>
        <v>0</v>
      </c>
      <c r="U15" s="33">
        <f t="shared" si="14"/>
        <v>0</v>
      </c>
      <c r="V15" s="34">
        <f t="shared" si="15"/>
        <v>97739</v>
      </c>
      <c r="W15" s="35">
        <f t="shared" si="16"/>
        <v>101377</v>
      </c>
      <c r="X15" s="36">
        <f t="shared" si="17"/>
        <v>0</v>
      </c>
      <c r="Y15" s="35">
        <f t="shared" si="18"/>
        <v>0</v>
      </c>
      <c r="Z15" s="344">
        <f t="shared" si="18"/>
        <v>0</v>
      </c>
      <c r="AA15" s="25"/>
      <c r="AB15" s="25"/>
      <c r="AC15" s="25"/>
      <c r="AD15" s="25"/>
      <c r="AE15" s="25"/>
      <c r="AF15" s="25"/>
      <c r="AG15" s="25"/>
      <c r="AH15" s="25"/>
      <c r="AI15" s="25"/>
    </row>
    <row r="16" spans="1:36" ht="13.5" customHeight="1" x14ac:dyDescent="0.25">
      <c r="A16" s="26" t="s">
        <v>15</v>
      </c>
      <c r="B16" s="40">
        <v>289754.33315999998</v>
      </c>
      <c r="C16" s="28">
        <v>314764.14714999998</v>
      </c>
      <c r="D16" s="41">
        <v>415433</v>
      </c>
      <c r="E16" s="42">
        <v>395577</v>
      </c>
      <c r="F16" s="30">
        <v>390512</v>
      </c>
      <c r="G16" s="57">
        <v>383828</v>
      </c>
      <c r="H16" s="305">
        <v>427706</v>
      </c>
      <c r="I16" s="288"/>
      <c r="J16" s="26" t="s">
        <v>15</v>
      </c>
      <c r="K16" s="27"/>
      <c r="L16" s="28"/>
      <c r="M16" s="29"/>
      <c r="N16" s="30"/>
      <c r="O16" s="30"/>
      <c r="P16" s="57"/>
      <c r="Q16" s="305"/>
      <c r="S16" s="26" t="s">
        <v>15</v>
      </c>
      <c r="T16" s="32">
        <f t="shared" ref="T16:Z16" si="19">+B16-K16</f>
        <v>289754.33315999998</v>
      </c>
      <c r="U16" s="33">
        <f t="shared" si="19"/>
        <v>314764.14714999998</v>
      </c>
      <c r="V16" s="34">
        <f t="shared" si="19"/>
        <v>415433</v>
      </c>
      <c r="W16" s="35">
        <f t="shared" si="19"/>
        <v>395577</v>
      </c>
      <c r="X16" s="36">
        <f t="shared" si="19"/>
        <v>390512</v>
      </c>
      <c r="Y16" s="35">
        <f t="shared" si="19"/>
        <v>383828</v>
      </c>
      <c r="Z16" s="344">
        <f t="shared" si="19"/>
        <v>427706</v>
      </c>
      <c r="AA16" s="25"/>
      <c r="AB16" s="25"/>
      <c r="AC16" s="25"/>
      <c r="AD16" s="25"/>
      <c r="AE16" s="25"/>
      <c r="AF16" s="25"/>
      <c r="AG16" s="25"/>
      <c r="AH16" s="25"/>
      <c r="AI16" s="25"/>
    </row>
    <row r="17" spans="1:35" ht="13.5" customHeight="1" x14ac:dyDescent="0.25">
      <c r="A17" s="43" t="s">
        <v>16</v>
      </c>
      <c r="B17" s="44">
        <f t="shared" ref="B17:H17" si="20">B18+B19</f>
        <v>9893258.4494599998</v>
      </c>
      <c r="C17" s="45">
        <f t="shared" si="20"/>
        <v>10971856.990050003</v>
      </c>
      <c r="D17" s="46">
        <f t="shared" si="20"/>
        <v>11969422</v>
      </c>
      <c r="E17" s="47">
        <f t="shared" si="20"/>
        <v>12341287</v>
      </c>
      <c r="F17" s="47">
        <f t="shared" si="20"/>
        <v>12780399</v>
      </c>
      <c r="G17" s="295">
        <f t="shared" si="20"/>
        <v>12887346</v>
      </c>
      <c r="H17" s="306">
        <f t="shared" si="20"/>
        <v>13236994</v>
      </c>
      <c r="I17" s="288"/>
      <c r="J17" s="43" t="s">
        <v>16</v>
      </c>
      <c r="K17" s="44">
        <f t="shared" ref="K17:P17" si="21">K18+K19</f>
        <v>0</v>
      </c>
      <c r="L17" s="45">
        <f t="shared" si="21"/>
        <v>0</v>
      </c>
      <c r="M17" s="46">
        <f t="shared" si="21"/>
        <v>0</v>
      </c>
      <c r="N17" s="47">
        <f t="shared" si="21"/>
        <v>0</v>
      </c>
      <c r="O17" s="47">
        <f t="shared" si="21"/>
        <v>0</v>
      </c>
      <c r="P17" s="295">
        <f t="shared" si="21"/>
        <v>0</v>
      </c>
      <c r="Q17" s="306">
        <f t="shared" ref="Q17" si="22">Q18+Q19</f>
        <v>0</v>
      </c>
      <c r="S17" s="43" t="s">
        <v>16</v>
      </c>
      <c r="T17" s="44">
        <f t="shared" ref="T17:Y17" si="23">T18+T19</f>
        <v>9893258.4494599998</v>
      </c>
      <c r="U17" s="45">
        <f t="shared" si="23"/>
        <v>10971856.990050003</v>
      </c>
      <c r="V17" s="46">
        <f t="shared" si="23"/>
        <v>11969422</v>
      </c>
      <c r="W17" s="47">
        <f t="shared" si="23"/>
        <v>12341287</v>
      </c>
      <c r="X17" s="47">
        <f t="shared" si="23"/>
        <v>12780399</v>
      </c>
      <c r="Y17" s="295">
        <f t="shared" si="23"/>
        <v>12887346</v>
      </c>
      <c r="Z17" s="306">
        <f t="shared" ref="Z17" si="24">Z18+Z19</f>
        <v>13236994</v>
      </c>
      <c r="AA17" s="25"/>
      <c r="AB17" s="25"/>
      <c r="AC17" s="25"/>
      <c r="AD17" s="25"/>
      <c r="AE17" s="25"/>
      <c r="AF17" s="25"/>
      <c r="AG17" s="25"/>
      <c r="AH17" s="25"/>
      <c r="AI17" s="25"/>
    </row>
    <row r="18" spans="1:35" ht="13.5" customHeight="1" x14ac:dyDescent="0.25">
      <c r="A18" s="26" t="s">
        <v>17</v>
      </c>
      <c r="B18" s="40">
        <v>7494067.5246200012</v>
      </c>
      <c r="C18" s="28">
        <v>8440843.1460500024</v>
      </c>
      <c r="D18" s="41">
        <v>9395470</v>
      </c>
      <c r="E18" s="42">
        <v>9669574</v>
      </c>
      <c r="F18" s="30">
        <v>10071792</v>
      </c>
      <c r="G18" s="57">
        <v>10157978</v>
      </c>
      <c r="H18" s="305">
        <v>10474346</v>
      </c>
      <c r="I18" s="288"/>
      <c r="J18" s="26" t="s">
        <v>17</v>
      </c>
      <c r="K18" s="27"/>
      <c r="L18" s="28"/>
      <c r="M18" s="29"/>
      <c r="N18" s="30"/>
      <c r="O18" s="30"/>
      <c r="P18" s="57"/>
      <c r="Q18" s="305"/>
      <c r="S18" s="26" t="s">
        <v>17</v>
      </c>
      <c r="T18" s="27">
        <f t="shared" ref="T18:Z18" si="25">+B18-K18</f>
        <v>7494067.5246200012</v>
      </c>
      <c r="U18" s="28">
        <f t="shared" si="25"/>
        <v>8440843.1460500024</v>
      </c>
      <c r="V18" s="34">
        <f t="shared" si="25"/>
        <v>9395470</v>
      </c>
      <c r="W18" s="35">
        <f t="shared" si="25"/>
        <v>9669574</v>
      </c>
      <c r="X18" s="30">
        <f t="shared" si="25"/>
        <v>10071792</v>
      </c>
      <c r="Y18" s="57">
        <f t="shared" si="25"/>
        <v>10157978</v>
      </c>
      <c r="Z18" s="305">
        <f t="shared" si="25"/>
        <v>10474346</v>
      </c>
      <c r="AA18" s="25"/>
      <c r="AB18" s="25"/>
      <c r="AC18" s="25"/>
      <c r="AD18" s="25"/>
      <c r="AE18" s="25"/>
      <c r="AF18" s="25"/>
      <c r="AG18" s="25"/>
      <c r="AH18" s="25"/>
      <c r="AI18" s="25"/>
    </row>
    <row r="19" spans="1:35" ht="13.5" customHeight="1" x14ac:dyDescent="0.25">
      <c r="A19" s="26" t="s">
        <v>18</v>
      </c>
      <c r="B19" s="27">
        <f t="shared" ref="B19:G19" si="26">SUM(B20:B27)</f>
        <v>2399190.9248399995</v>
      </c>
      <c r="C19" s="28">
        <f t="shared" si="26"/>
        <v>2531013.8439999996</v>
      </c>
      <c r="D19" s="34">
        <f t="shared" si="26"/>
        <v>2573952</v>
      </c>
      <c r="E19" s="35">
        <f t="shared" si="26"/>
        <v>2671713</v>
      </c>
      <c r="F19" s="30">
        <f t="shared" si="26"/>
        <v>2708607</v>
      </c>
      <c r="G19" s="57">
        <f t="shared" si="26"/>
        <v>2729368</v>
      </c>
      <c r="H19" s="305">
        <f t="shared" ref="H19" si="27">SUM(H20:H27)</f>
        <v>2762648</v>
      </c>
      <c r="I19" s="288"/>
      <c r="J19" s="26" t="s">
        <v>18</v>
      </c>
      <c r="K19" s="27">
        <f t="shared" ref="K19:P19" si="28">SUM(K20:K27)</f>
        <v>0</v>
      </c>
      <c r="L19" s="28">
        <f t="shared" si="28"/>
        <v>0</v>
      </c>
      <c r="M19" s="34">
        <f t="shared" si="28"/>
        <v>0</v>
      </c>
      <c r="N19" s="35">
        <f t="shared" si="28"/>
        <v>0</v>
      </c>
      <c r="O19" s="49">
        <f t="shared" si="28"/>
        <v>0</v>
      </c>
      <c r="P19" s="334">
        <f t="shared" si="28"/>
        <v>0</v>
      </c>
      <c r="Q19" s="332">
        <f t="shared" ref="Q19" si="29">SUM(Q20:Q27)</f>
        <v>0</v>
      </c>
      <c r="S19" s="26" t="s">
        <v>18</v>
      </c>
      <c r="T19" s="27">
        <f t="shared" ref="T19:Y19" si="30">SUM(T20:T27)</f>
        <v>2399190.9248399995</v>
      </c>
      <c r="U19" s="28">
        <f t="shared" si="30"/>
        <v>2531013.8439999996</v>
      </c>
      <c r="V19" s="34">
        <f t="shared" si="30"/>
        <v>2573952</v>
      </c>
      <c r="W19" s="35">
        <f t="shared" si="30"/>
        <v>2671713</v>
      </c>
      <c r="X19" s="30">
        <f t="shared" si="30"/>
        <v>2708607</v>
      </c>
      <c r="Y19" s="57">
        <f t="shared" si="30"/>
        <v>2729368</v>
      </c>
      <c r="Z19" s="305">
        <f t="shared" ref="Z19" si="31">SUM(Z20:Z27)</f>
        <v>2762648</v>
      </c>
      <c r="AA19" s="25"/>
      <c r="AB19" s="25"/>
      <c r="AC19" s="25"/>
      <c r="AD19" s="25"/>
      <c r="AE19" s="25"/>
      <c r="AF19" s="25"/>
      <c r="AG19" s="25"/>
      <c r="AH19" s="25"/>
      <c r="AI19" s="25"/>
    </row>
    <row r="20" spans="1:35" ht="13.5" customHeight="1" x14ac:dyDescent="0.25">
      <c r="A20" s="31" t="s">
        <v>19</v>
      </c>
      <c r="B20" s="40">
        <v>1237044.4437599995</v>
      </c>
      <c r="C20" s="28">
        <v>1294143.4468799999</v>
      </c>
      <c r="D20" s="41">
        <v>1315196</v>
      </c>
      <c r="E20" s="42">
        <v>1341199</v>
      </c>
      <c r="F20" s="30">
        <v>1375833</v>
      </c>
      <c r="G20" s="57">
        <v>1397478</v>
      </c>
      <c r="H20" s="305">
        <v>1424422</v>
      </c>
      <c r="I20" s="288"/>
      <c r="J20" s="31" t="s">
        <v>19</v>
      </c>
      <c r="K20" s="27"/>
      <c r="L20" s="28"/>
      <c r="M20" s="29"/>
      <c r="N20" s="30"/>
      <c r="O20" s="30"/>
      <c r="P20" s="57"/>
      <c r="Q20" s="305"/>
      <c r="S20" s="31" t="s">
        <v>19</v>
      </c>
      <c r="T20" s="39">
        <f t="shared" ref="T20:Z27" si="32">+B20-K20</f>
        <v>1237044.4437599995</v>
      </c>
      <c r="U20" s="51">
        <f t="shared" si="32"/>
        <v>1294143.4468799999</v>
      </c>
      <c r="V20" s="34">
        <f t="shared" si="32"/>
        <v>1315196</v>
      </c>
      <c r="W20" s="35">
        <f t="shared" si="32"/>
        <v>1341199</v>
      </c>
      <c r="X20" s="30">
        <f t="shared" si="32"/>
        <v>1375833</v>
      </c>
      <c r="Y20" s="57">
        <f t="shared" si="32"/>
        <v>1397478</v>
      </c>
      <c r="Z20" s="305">
        <f t="shared" si="32"/>
        <v>1424422</v>
      </c>
      <c r="AA20" s="25"/>
      <c r="AB20" s="25"/>
      <c r="AC20" s="25"/>
      <c r="AD20" s="25"/>
      <c r="AE20" s="25"/>
      <c r="AF20" s="25"/>
      <c r="AG20" s="25"/>
      <c r="AH20" s="25"/>
      <c r="AI20" s="25"/>
    </row>
    <row r="21" spans="1:35" ht="13.5" customHeight="1" x14ac:dyDescent="0.25">
      <c r="A21" s="31" t="s">
        <v>20</v>
      </c>
      <c r="B21" s="40">
        <v>215507.22308999998</v>
      </c>
      <c r="C21" s="28">
        <v>237907.41753999997</v>
      </c>
      <c r="D21" s="41">
        <v>234624</v>
      </c>
      <c r="E21" s="42">
        <v>290297</v>
      </c>
      <c r="F21" s="30">
        <v>291271</v>
      </c>
      <c r="G21" s="57">
        <v>291989</v>
      </c>
      <c r="H21" s="305">
        <v>293179</v>
      </c>
      <c r="I21" s="288"/>
      <c r="J21" s="31" t="s">
        <v>20</v>
      </c>
      <c r="K21" s="27"/>
      <c r="L21" s="28"/>
      <c r="M21" s="29"/>
      <c r="N21" s="30"/>
      <c r="O21" s="30"/>
      <c r="P21" s="57"/>
      <c r="Q21" s="305"/>
      <c r="S21" s="31" t="s">
        <v>20</v>
      </c>
      <c r="T21" s="39">
        <f t="shared" si="32"/>
        <v>215507.22308999998</v>
      </c>
      <c r="U21" s="51">
        <f t="shared" si="32"/>
        <v>237907.41753999997</v>
      </c>
      <c r="V21" s="34">
        <f t="shared" si="32"/>
        <v>234624</v>
      </c>
      <c r="W21" s="35">
        <f t="shared" si="32"/>
        <v>290297</v>
      </c>
      <c r="X21" s="30">
        <f t="shared" si="32"/>
        <v>291271</v>
      </c>
      <c r="Y21" s="57">
        <f t="shared" si="32"/>
        <v>291989</v>
      </c>
      <c r="Z21" s="305">
        <f t="shared" si="32"/>
        <v>293179</v>
      </c>
      <c r="AA21" s="25"/>
      <c r="AB21" s="25"/>
      <c r="AC21" s="25"/>
      <c r="AD21" s="25"/>
      <c r="AE21" s="25"/>
      <c r="AF21" s="25"/>
      <c r="AG21" s="25"/>
      <c r="AH21" s="25"/>
      <c r="AI21" s="25"/>
    </row>
    <row r="22" spans="1:35" ht="13.5" customHeight="1" x14ac:dyDescent="0.25">
      <c r="A22" s="31" t="s">
        <v>21</v>
      </c>
      <c r="B22" s="40">
        <v>55003.153540000007</v>
      </c>
      <c r="C22" s="28">
        <v>56343.800469999995</v>
      </c>
      <c r="D22" s="41">
        <v>52877</v>
      </c>
      <c r="E22" s="42">
        <v>53526</v>
      </c>
      <c r="F22" s="30">
        <v>53646</v>
      </c>
      <c r="G22" s="57">
        <v>53719</v>
      </c>
      <c r="H22" s="305">
        <v>53878</v>
      </c>
      <c r="I22" s="288"/>
      <c r="J22" s="31" t="s">
        <v>21</v>
      </c>
      <c r="K22" s="27"/>
      <c r="L22" s="28"/>
      <c r="M22" s="29"/>
      <c r="N22" s="30"/>
      <c r="O22" s="30"/>
      <c r="P22" s="57"/>
      <c r="Q22" s="305"/>
      <c r="S22" s="31" t="s">
        <v>21</v>
      </c>
      <c r="T22" s="39">
        <f t="shared" si="32"/>
        <v>55003.153540000007</v>
      </c>
      <c r="U22" s="51">
        <f t="shared" si="32"/>
        <v>56343.800469999995</v>
      </c>
      <c r="V22" s="34">
        <f t="shared" si="32"/>
        <v>52877</v>
      </c>
      <c r="W22" s="35">
        <f t="shared" si="32"/>
        <v>53526</v>
      </c>
      <c r="X22" s="30">
        <f t="shared" si="32"/>
        <v>53646</v>
      </c>
      <c r="Y22" s="57">
        <f t="shared" si="32"/>
        <v>53719</v>
      </c>
      <c r="Z22" s="305">
        <f t="shared" si="32"/>
        <v>53878</v>
      </c>
      <c r="AA22" s="25"/>
      <c r="AB22" s="25"/>
      <c r="AC22" s="25"/>
      <c r="AD22" s="25"/>
      <c r="AE22" s="25"/>
      <c r="AF22" s="25"/>
      <c r="AG22" s="25"/>
      <c r="AH22" s="25"/>
      <c r="AI22" s="25"/>
    </row>
    <row r="23" spans="1:35" ht="13.5" customHeight="1" x14ac:dyDescent="0.25">
      <c r="A23" s="31" t="s">
        <v>22</v>
      </c>
      <c r="B23" s="40">
        <v>5107.3286799999996</v>
      </c>
      <c r="C23" s="28">
        <v>5219.6114199999993</v>
      </c>
      <c r="D23" s="41">
        <v>5193</v>
      </c>
      <c r="E23" s="42">
        <v>5243</v>
      </c>
      <c r="F23" s="30">
        <v>5241</v>
      </c>
      <c r="G23" s="57">
        <v>5234</v>
      </c>
      <c r="H23" s="305">
        <v>5236</v>
      </c>
      <c r="I23" s="288"/>
      <c r="J23" s="31" t="s">
        <v>22</v>
      </c>
      <c r="K23" s="27"/>
      <c r="L23" s="28"/>
      <c r="M23" s="29"/>
      <c r="N23" s="30"/>
      <c r="O23" s="30"/>
      <c r="P23" s="57"/>
      <c r="Q23" s="305"/>
      <c r="S23" s="31" t="s">
        <v>22</v>
      </c>
      <c r="T23" s="39">
        <f t="shared" si="32"/>
        <v>5107.3286799999996</v>
      </c>
      <c r="U23" s="51">
        <f t="shared" si="32"/>
        <v>5219.6114199999993</v>
      </c>
      <c r="V23" s="34">
        <f t="shared" si="32"/>
        <v>5193</v>
      </c>
      <c r="W23" s="35">
        <f t="shared" si="32"/>
        <v>5243</v>
      </c>
      <c r="X23" s="30">
        <f t="shared" si="32"/>
        <v>5241</v>
      </c>
      <c r="Y23" s="57">
        <f t="shared" si="32"/>
        <v>5234</v>
      </c>
      <c r="Z23" s="305">
        <f t="shared" si="32"/>
        <v>5236</v>
      </c>
      <c r="AA23" s="25"/>
      <c r="AB23" s="25"/>
      <c r="AC23" s="25"/>
      <c r="AD23" s="25"/>
      <c r="AE23" s="25"/>
      <c r="AF23" s="25"/>
      <c r="AG23" s="25"/>
      <c r="AH23" s="25"/>
      <c r="AI23" s="25"/>
    </row>
    <row r="24" spans="1:35" ht="13.5" customHeight="1" x14ac:dyDescent="0.25">
      <c r="A24" s="31" t="s">
        <v>23</v>
      </c>
      <c r="B24" s="40">
        <v>851554.10416999971</v>
      </c>
      <c r="C24" s="28">
        <v>901197.60029999982</v>
      </c>
      <c r="D24" s="41">
        <v>932036</v>
      </c>
      <c r="E24" s="42">
        <v>946972</v>
      </c>
      <c r="F24" s="30">
        <v>947570</v>
      </c>
      <c r="G24" s="57">
        <v>945350</v>
      </c>
      <c r="H24" s="305">
        <v>949713</v>
      </c>
      <c r="I24" s="288"/>
      <c r="J24" s="31" t="s">
        <v>23</v>
      </c>
      <c r="K24" s="27"/>
      <c r="L24" s="28"/>
      <c r="M24" s="29"/>
      <c r="N24" s="30"/>
      <c r="O24" s="30"/>
      <c r="P24" s="57"/>
      <c r="Q24" s="305"/>
      <c r="S24" s="31" t="s">
        <v>23</v>
      </c>
      <c r="T24" s="39">
        <f t="shared" si="32"/>
        <v>851554.10416999971</v>
      </c>
      <c r="U24" s="51">
        <f t="shared" si="32"/>
        <v>901197.60029999982</v>
      </c>
      <c r="V24" s="34">
        <f t="shared" si="32"/>
        <v>932036</v>
      </c>
      <c r="W24" s="35">
        <f t="shared" si="32"/>
        <v>946972</v>
      </c>
      <c r="X24" s="30">
        <f t="shared" si="32"/>
        <v>947570</v>
      </c>
      <c r="Y24" s="57">
        <f t="shared" si="32"/>
        <v>945350</v>
      </c>
      <c r="Z24" s="305">
        <f t="shared" si="32"/>
        <v>949713</v>
      </c>
      <c r="AA24" s="25"/>
      <c r="AB24" s="25"/>
      <c r="AC24" s="25"/>
      <c r="AD24" s="25"/>
      <c r="AE24" s="25"/>
      <c r="AF24" s="25"/>
      <c r="AG24" s="25"/>
      <c r="AH24" s="25"/>
      <c r="AI24" s="25"/>
    </row>
    <row r="25" spans="1:35" ht="13.5" customHeight="1" x14ac:dyDescent="0.25">
      <c r="A25" s="31" t="s">
        <v>24</v>
      </c>
      <c r="B25" s="40">
        <v>10014.616400000001</v>
      </c>
      <c r="C25" s="28">
        <v>11597.070300000001</v>
      </c>
      <c r="D25" s="41">
        <v>12468</v>
      </c>
      <c r="E25" s="42">
        <v>12621</v>
      </c>
      <c r="F25" s="30">
        <v>12816</v>
      </c>
      <c r="G25" s="57">
        <v>13003</v>
      </c>
      <c r="H25" s="305">
        <v>13214</v>
      </c>
      <c r="I25" s="288"/>
      <c r="J25" s="31" t="s">
        <v>24</v>
      </c>
      <c r="K25" s="27"/>
      <c r="L25" s="28"/>
      <c r="M25" s="29"/>
      <c r="N25" s="30"/>
      <c r="O25" s="30"/>
      <c r="P25" s="57"/>
      <c r="Q25" s="305"/>
      <c r="S25" s="31" t="s">
        <v>24</v>
      </c>
      <c r="T25" s="39">
        <f t="shared" si="32"/>
        <v>10014.616400000001</v>
      </c>
      <c r="U25" s="51">
        <f t="shared" si="32"/>
        <v>11597.070300000001</v>
      </c>
      <c r="V25" s="34">
        <f t="shared" si="32"/>
        <v>12468</v>
      </c>
      <c r="W25" s="35">
        <f t="shared" si="32"/>
        <v>12621</v>
      </c>
      <c r="X25" s="30">
        <f t="shared" si="32"/>
        <v>12816</v>
      </c>
      <c r="Y25" s="57">
        <f t="shared" si="32"/>
        <v>13003</v>
      </c>
      <c r="Z25" s="305">
        <f t="shared" si="32"/>
        <v>13214</v>
      </c>
      <c r="AA25" s="25"/>
      <c r="AB25" s="25"/>
      <c r="AC25" s="25"/>
      <c r="AD25" s="25"/>
      <c r="AE25" s="25"/>
      <c r="AF25" s="25"/>
      <c r="AG25" s="25"/>
      <c r="AH25" s="25"/>
      <c r="AI25" s="25"/>
    </row>
    <row r="26" spans="1:35" ht="13.5" customHeight="1" x14ac:dyDescent="0.25">
      <c r="A26" s="31" t="s">
        <v>25</v>
      </c>
      <c r="B26" s="40">
        <v>24701.802639999998</v>
      </c>
      <c r="C26" s="28">
        <v>24343.003249999998</v>
      </c>
      <c r="D26" s="41">
        <v>21381</v>
      </c>
      <c r="E26" s="42">
        <v>21702</v>
      </c>
      <c r="F26" s="30">
        <v>22097</v>
      </c>
      <c r="G26" s="57">
        <v>22479</v>
      </c>
      <c r="H26" s="305">
        <v>22905</v>
      </c>
      <c r="I26" s="288"/>
      <c r="J26" s="31" t="s">
        <v>25</v>
      </c>
      <c r="K26" s="27"/>
      <c r="L26" s="28"/>
      <c r="M26" s="29"/>
      <c r="N26" s="30"/>
      <c r="O26" s="30"/>
      <c r="P26" s="57"/>
      <c r="Q26" s="305"/>
      <c r="S26" s="31" t="s">
        <v>25</v>
      </c>
      <c r="T26" s="39">
        <f t="shared" si="32"/>
        <v>24701.802639999998</v>
      </c>
      <c r="U26" s="51">
        <f t="shared" si="32"/>
        <v>24343.003249999998</v>
      </c>
      <c r="V26" s="34">
        <f t="shared" si="32"/>
        <v>21381</v>
      </c>
      <c r="W26" s="35">
        <f t="shared" si="32"/>
        <v>21702</v>
      </c>
      <c r="X26" s="30">
        <f t="shared" si="32"/>
        <v>22097</v>
      </c>
      <c r="Y26" s="57">
        <f t="shared" si="32"/>
        <v>22479</v>
      </c>
      <c r="Z26" s="305">
        <f t="shared" si="32"/>
        <v>22905</v>
      </c>
      <c r="AA26" s="25"/>
      <c r="AB26" s="25"/>
      <c r="AC26" s="25"/>
      <c r="AD26" s="25"/>
      <c r="AE26" s="25"/>
      <c r="AF26" s="25"/>
      <c r="AG26" s="25"/>
      <c r="AH26" s="25"/>
      <c r="AI26" s="25"/>
    </row>
    <row r="27" spans="1:35" ht="13.5" customHeight="1" x14ac:dyDescent="0.25">
      <c r="A27" s="31" t="s">
        <v>26</v>
      </c>
      <c r="B27" s="40">
        <v>258.25256000000002</v>
      </c>
      <c r="C27" s="28">
        <v>261.89383999999995</v>
      </c>
      <c r="D27" s="41">
        <v>177</v>
      </c>
      <c r="E27" s="42">
        <v>153</v>
      </c>
      <c r="F27" s="30">
        <v>133</v>
      </c>
      <c r="G27" s="57">
        <v>116</v>
      </c>
      <c r="H27" s="305">
        <v>101</v>
      </c>
      <c r="I27" s="288"/>
      <c r="J27" s="31" t="s">
        <v>26</v>
      </c>
      <c r="K27" s="27"/>
      <c r="L27" s="28"/>
      <c r="M27" s="29"/>
      <c r="N27" s="30"/>
      <c r="O27" s="30"/>
      <c r="P27" s="57"/>
      <c r="Q27" s="305"/>
      <c r="S27" s="31" t="s">
        <v>26</v>
      </c>
      <c r="T27" s="39">
        <f t="shared" si="32"/>
        <v>258.25256000000002</v>
      </c>
      <c r="U27" s="51">
        <f t="shared" si="32"/>
        <v>261.89383999999995</v>
      </c>
      <c r="V27" s="34">
        <f t="shared" si="32"/>
        <v>177</v>
      </c>
      <c r="W27" s="35">
        <f t="shared" si="32"/>
        <v>153</v>
      </c>
      <c r="X27" s="30">
        <f t="shared" si="32"/>
        <v>133</v>
      </c>
      <c r="Y27" s="57">
        <f t="shared" si="32"/>
        <v>116</v>
      </c>
      <c r="Z27" s="305">
        <f t="shared" si="32"/>
        <v>101</v>
      </c>
      <c r="AA27" s="25"/>
      <c r="AB27" s="25"/>
      <c r="AC27" s="25"/>
      <c r="AD27" s="25"/>
      <c r="AE27" s="25"/>
      <c r="AF27" s="25"/>
      <c r="AG27" s="25"/>
      <c r="AH27" s="25"/>
      <c r="AI27" s="25"/>
    </row>
    <row r="28" spans="1:35" ht="13.5" customHeight="1" x14ac:dyDescent="0.25">
      <c r="A28" s="43" t="s">
        <v>27</v>
      </c>
      <c r="B28" s="44">
        <f t="shared" ref="B28:G28" si="33">SUM(B29:B32)</f>
        <v>28735.304479999999</v>
      </c>
      <c r="C28" s="45">
        <f t="shared" si="33"/>
        <v>39847.674830000004</v>
      </c>
      <c r="D28" s="46">
        <f t="shared" si="33"/>
        <v>39217</v>
      </c>
      <c r="E28" s="47">
        <f t="shared" si="33"/>
        <v>44782</v>
      </c>
      <c r="F28" s="47">
        <f t="shared" si="33"/>
        <v>47306</v>
      </c>
      <c r="G28" s="295">
        <f t="shared" si="33"/>
        <v>51250</v>
      </c>
      <c r="H28" s="306">
        <f t="shared" ref="H28" si="34">SUM(H29:H32)</f>
        <v>55196</v>
      </c>
      <c r="I28" s="288"/>
      <c r="J28" s="43" t="s">
        <v>27</v>
      </c>
      <c r="K28" s="44">
        <f t="shared" ref="K28:P28" si="35">SUM(K29:K32)</f>
        <v>0</v>
      </c>
      <c r="L28" s="45">
        <f t="shared" si="35"/>
        <v>0</v>
      </c>
      <c r="M28" s="46">
        <f t="shared" si="35"/>
        <v>0</v>
      </c>
      <c r="N28" s="47">
        <f t="shared" si="35"/>
        <v>0</v>
      </c>
      <c r="O28" s="47">
        <f t="shared" si="35"/>
        <v>0</v>
      </c>
      <c r="P28" s="295">
        <f t="shared" si="35"/>
        <v>0</v>
      </c>
      <c r="Q28" s="306">
        <f t="shared" ref="Q28" si="36">SUM(Q29:Q32)</f>
        <v>0</v>
      </c>
      <c r="S28" s="43" t="s">
        <v>27</v>
      </c>
      <c r="T28" s="44">
        <f t="shared" ref="T28:Y28" si="37">SUM(T29:T32)</f>
        <v>28735.304479999999</v>
      </c>
      <c r="U28" s="45">
        <f t="shared" si="37"/>
        <v>39847.674830000004</v>
      </c>
      <c r="V28" s="46">
        <f t="shared" si="37"/>
        <v>39217</v>
      </c>
      <c r="W28" s="47">
        <f t="shared" si="37"/>
        <v>44782</v>
      </c>
      <c r="X28" s="47">
        <f t="shared" si="37"/>
        <v>47306</v>
      </c>
      <c r="Y28" s="295">
        <f t="shared" si="37"/>
        <v>51250</v>
      </c>
      <c r="Z28" s="306">
        <f t="shared" ref="Z28" si="38">SUM(Z29:Z32)</f>
        <v>55196</v>
      </c>
      <c r="AA28" s="25"/>
      <c r="AB28" s="25"/>
      <c r="AC28" s="25"/>
      <c r="AD28" s="25"/>
      <c r="AE28" s="25"/>
      <c r="AF28" s="25"/>
      <c r="AG28" s="25"/>
      <c r="AH28" s="25"/>
      <c r="AI28" s="25"/>
    </row>
    <row r="29" spans="1:35" ht="13.5" customHeight="1" x14ac:dyDescent="0.25">
      <c r="A29" s="26" t="s">
        <v>28</v>
      </c>
      <c r="B29" s="40">
        <v>10.492319999999999</v>
      </c>
      <c r="C29" s="28">
        <v>21.53632</v>
      </c>
      <c r="D29" s="41">
        <v>11</v>
      </c>
      <c r="E29" s="42">
        <v>0</v>
      </c>
      <c r="F29" s="30">
        <v>0</v>
      </c>
      <c r="G29" s="57">
        <v>0</v>
      </c>
      <c r="H29" s="305">
        <v>0</v>
      </c>
      <c r="I29" s="288"/>
      <c r="J29" s="26" t="s">
        <v>28</v>
      </c>
      <c r="K29" s="27"/>
      <c r="L29" s="28"/>
      <c r="M29" s="29"/>
      <c r="N29" s="30"/>
      <c r="O29" s="30"/>
      <c r="P29" s="57"/>
      <c r="Q29" s="305"/>
      <c r="S29" s="26" t="s">
        <v>28</v>
      </c>
      <c r="T29" s="27">
        <f t="shared" ref="T29:Z32" si="39">+B29-K29</f>
        <v>10.492319999999999</v>
      </c>
      <c r="U29" s="51">
        <f t="shared" si="39"/>
        <v>21.53632</v>
      </c>
      <c r="V29" s="34">
        <f t="shared" si="39"/>
        <v>11</v>
      </c>
      <c r="W29" s="35">
        <f t="shared" si="39"/>
        <v>0</v>
      </c>
      <c r="X29" s="30">
        <f t="shared" si="39"/>
        <v>0</v>
      </c>
      <c r="Y29" s="57">
        <f t="shared" si="39"/>
        <v>0</v>
      </c>
      <c r="Z29" s="305">
        <f t="shared" si="39"/>
        <v>0</v>
      </c>
      <c r="AA29" s="25"/>
      <c r="AB29" s="25"/>
      <c r="AC29" s="25"/>
      <c r="AD29" s="25"/>
      <c r="AE29" s="25"/>
      <c r="AF29" s="25"/>
      <c r="AG29" s="25"/>
      <c r="AH29" s="25"/>
      <c r="AI29" s="25"/>
    </row>
    <row r="30" spans="1:35" ht="13.5" customHeight="1" x14ac:dyDescent="0.25">
      <c r="A30" s="26" t="s">
        <v>29</v>
      </c>
      <c r="B30" s="40">
        <v>0.55334000000000005</v>
      </c>
      <c r="C30" s="28">
        <v>7.4841899999999999</v>
      </c>
      <c r="D30" s="41">
        <v>0</v>
      </c>
      <c r="E30" s="42">
        <v>0</v>
      </c>
      <c r="F30" s="30">
        <v>0</v>
      </c>
      <c r="G30" s="57">
        <v>0</v>
      </c>
      <c r="H30" s="305">
        <v>0</v>
      </c>
      <c r="I30" s="288"/>
      <c r="J30" s="26" t="s">
        <v>29</v>
      </c>
      <c r="K30" s="27"/>
      <c r="L30" s="28"/>
      <c r="M30" s="29"/>
      <c r="N30" s="30"/>
      <c r="O30" s="30"/>
      <c r="P30" s="57"/>
      <c r="Q30" s="305"/>
      <c r="S30" s="26" t="s">
        <v>29</v>
      </c>
      <c r="T30" s="27">
        <f t="shared" si="39"/>
        <v>0.55334000000000005</v>
      </c>
      <c r="U30" s="51">
        <f t="shared" si="39"/>
        <v>7.4841899999999999</v>
      </c>
      <c r="V30" s="34">
        <f t="shared" si="39"/>
        <v>0</v>
      </c>
      <c r="W30" s="35">
        <f t="shared" si="39"/>
        <v>0</v>
      </c>
      <c r="X30" s="30">
        <f t="shared" si="39"/>
        <v>0</v>
      </c>
      <c r="Y30" s="57">
        <f t="shared" si="39"/>
        <v>0</v>
      </c>
      <c r="Z30" s="305">
        <f t="shared" si="39"/>
        <v>0</v>
      </c>
      <c r="AA30" s="25"/>
      <c r="AB30" s="25"/>
      <c r="AC30" s="25"/>
      <c r="AD30" s="25"/>
      <c r="AE30" s="25"/>
      <c r="AF30" s="25"/>
      <c r="AG30" s="25"/>
      <c r="AH30" s="25"/>
      <c r="AI30" s="25"/>
    </row>
    <row r="31" spans="1:35" ht="13.5" customHeight="1" x14ac:dyDescent="0.25">
      <c r="A31" s="26" t="s">
        <v>30</v>
      </c>
      <c r="B31" s="40">
        <v>28724.258819999999</v>
      </c>
      <c r="C31" s="28">
        <v>39818.654320000001</v>
      </c>
      <c r="D31" s="41">
        <v>39206</v>
      </c>
      <c r="E31" s="42">
        <v>44782</v>
      </c>
      <c r="F31" s="30">
        <v>47306</v>
      </c>
      <c r="G31" s="57">
        <v>51250</v>
      </c>
      <c r="H31" s="305">
        <v>55196</v>
      </c>
      <c r="I31" s="288"/>
      <c r="J31" s="26" t="s">
        <v>30</v>
      </c>
      <c r="K31" s="27"/>
      <c r="L31" s="28"/>
      <c r="M31" s="29"/>
      <c r="N31" s="30"/>
      <c r="O31" s="30"/>
      <c r="P31" s="57"/>
      <c r="Q31" s="305"/>
      <c r="S31" s="26" t="s">
        <v>30</v>
      </c>
      <c r="T31" s="40">
        <f t="shared" si="39"/>
        <v>28724.258819999999</v>
      </c>
      <c r="U31" s="51">
        <f t="shared" si="39"/>
        <v>39818.654320000001</v>
      </c>
      <c r="V31" s="34">
        <f t="shared" si="39"/>
        <v>39206</v>
      </c>
      <c r="W31" s="35">
        <f t="shared" si="39"/>
        <v>44782</v>
      </c>
      <c r="X31" s="30">
        <f t="shared" si="39"/>
        <v>47306</v>
      </c>
      <c r="Y31" s="57">
        <f t="shared" si="39"/>
        <v>51250</v>
      </c>
      <c r="Z31" s="305">
        <f t="shared" si="39"/>
        <v>55196</v>
      </c>
      <c r="AA31" s="25"/>
      <c r="AB31" s="25"/>
      <c r="AC31" s="25"/>
      <c r="AD31" s="25"/>
      <c r="AE31" s="25"/>
      <c r="AF31" s="25"/>
      <c r="AG31" s="25"/>
      <c r="AH31" s="25"/>
      <c r="AI31" s="25"/>
    </row>
    <row r="32" spans="1:35" ht="13.5" customHeight="1" x14ac:dyDescent="0.25">
      <c r="A32" s="26" t="s">
        <v>31</v>
      </c>
      <c r="B32" s="40">
        <v>0</v>
      </c>
      <c r="C32" s="28">
        <v>0</v>
      </c>
      <c r="D32" s="41">
        <v>0</v>
      </c>
      <c r="E32" s="42">
        <v>0</v>
      </c>
      <c r="F32" s="30">
        <v>0</v>
      </c>
      <c r="G32" s="57">
        <v>0</v>
      </c>
      <c r="H32" s="305">
        <v>0</v>
      </c>
      <c r="I32" s="288"/>
      <c r="J32" s="26" t="s">
        <v>31</v>
      </c>
      <c r="K32" s="27"/>
      <c r="L32" s="28"/>
      <c r="M32" s="29"/>
      <c r="N32" s="30"/>
      <c r="O32" s="30"/>
      <c r="P32" s="57"/>
      <c r="Q32" s="305"/>
      <c r="S32" s="26" t="s">
        <v>31</v>
      </c>
      <c r="T32" s="27">
        <f t="shared" si="39"/>
        <v>0</v>
      </c>
      <c r="U32" s="51">
        <f t="shared" si="39"/>
        <v>0</v>
      </c>
      <c r="V32" s="34">
        <f t="shared" si="39"/>
        <v>0</v>
      </c>
      <c r="W32" s="35">
        <f t="shared" si="39"/>
        <v>0</v>
      </c>
      <c r="X32" s="30">
        <f t="shared" si="39"/>
        <v>0</v>
      </c>
      <c r="Y32" s="57">
        <f t="shared" si="39"/>
        <v>0</v>
      </c>
      <c r="Z32" s="305">
        <f t="shared" si="39"/>
        <v>0</v>
      </c>
      <c r="AA32" s="25"/>
      <c r="AB32" s="25"/>
      <c r="AC32" s="25"/>
      <c r="AD32" s="25"/>
      <c r="AE32" s="25"/>
      <c r="AF32" s="25"/>
      <c r="AG32" s="25"/>
      <c r="AH32" s="25"/>
      <c r="AI32" s="25"/>
    </row>
    <row r="33" spans="1:35" ht="13.5" customHeight="1" x14ac:dyDescent="0.25">
      <c r="A33" s="43" t="s">
        <v>32</v>
      </c>
      <c r="B33" s="44">
        <f t="shared" ref="B33:G33" si="40">SUM(B34:B36)</f>
        <v>701418.03603999992</v>
      </c>
      <c r="C33" s="45">
        <f t="shared" si="40"/>
        <v>714845.81651000003</v>
      </c>
      <c r="D33" s="46">
        <f t="shared" si="40"/>
        <v>803331</v>
      </c>
      <c r="E33" s="47">
        <f t="shared" si="40"/>
        <v>829443</v>
      </c>
      <c r="F33" s="47">
        <f t="shared" si="40"/>
        <v>850750</v>
      </c>
      <c r="G33" s="295">
        <f t="shared" si="40"/>
        <v>874637</v>
      </c>
      <c r="H33" s="306">
        <f t="shared" ref="H33" si="41">SUM(H34:H36)</f>
        <v>896414</v>
      </c>
      <c r="I33" s="288"/>
      <c r="J33" s="43" t="s">
        <v>32</v>
      </c>
      <c r="K33" s="52">
        <f t="shared" ref="K33:P33" si="42">+K34+K35+K36</f>
        <v>0</v>
      </c>
      <c r="L33" s="45">
        <f t="shared" si="42"/>
        <v>0</v>
      </c>
      <c r="M33" s="46">
        <f t="shared" si="42"/>
        <v>0</v>
      </c>
      <c r="N33" s="47">
        <f t="shared" si="42"/>
        <v>0</v>
      </c>
      <c r="O33" s="47">
        <f t="shared" si="42"/>
        <v>0</v>
      </c>
      <c r="P33" s="295">
        <f t="shared" si="42"/>
        <v>0</v>
      </c>
      <c r="Q33" s="306">
        <f t="shared" ref="Q33" si="43">+Q34+Q35+Q36</f>
        <v>0</v>
      </c>
      <c r="R33" s="53"/>
      <c r="S33" s="43" t="s">
        <v>32</v>
      </c>
      <c r="T33" s="44">
        <f t="shared" ref="T33:Y33" si="44">SUM(T34:T36)</f>
        <v>701418.03603999992</v>
      </c>
      <c r="U33" s="45">
        <f t="shared" si="44"/>
        <v>714845.81651000003</v>
      </c>
      <c r="V33" s="46">
        <f t="shared" si="44"/>
        <v>803331</v>
      </c>
      <c r="W33" s="47">
        <f t="shared" si="44"/>
        <v>829443</v>
      </c>
      <c r="X33" s="47">
        <f t="shared" si="44"/>
        <v>850750</v>
      </c>
      <c r="Y33" s="295">
        <f t="shared" si="44"/>
        <v>874637</v>
      </c>
      <c r="Z33" s="306">
        <f t="shared" ref="Z33" si="45">SUM(Z34:Z36)</f>
        <v>896414</v>
      </c>
      <c r="AA33" s="25"/>
      <c r="AB33" s="25"/>
      <c r="AC33" s="25"/>
      <c r="AD33" s="25"/>
      <c r="AE33" s="25"/>
      <c r="AF33" s="25"/>
      <c r="AG33" s="25"/>
      <c r="AH33" s="25"/>
      <c r="AI33" s="25"/>
    </row>
    <row r="34" spans="1:35" ht="13.5" customHeight="1" x14ac:dyDescent="0.25">
      <c r="A34" s="26" t="s">
        <v>33</v>
      </c>
      <c r="B34" s="40">
        <v>455911.11642999999</v>
      </c>
      <c r="C34" s="28">
        <v>456735.76896000002</v>
      </c>
      <c r="D34" s="41">
        <v>502900</v>
      </c>
      <c r="E34" s="42">
        <v>519320</v>
      </c>
      <c r="F34" s="30">
        <v>528570</v>
      </c>
      <c r="G34" s="57">
        <v>542927</v>
      </c>
      <c r="H34" s="305">
        <v>553507</v>
      </c>
      <c r="I34" s="288"/>
      <c r="J34" s="26" t="s">
        <v>33</v>
      </c>
      <c r="K34" s="40"/>
      <c r="L34" s="28"/>
      <c r="M34" s="29"/>
      <c r="N34" s="30"/>
      <c r="O34" s="30"/>
      <c r="P34" s="57"/>
      <c r="Q34" s="305"/>
      <c r="S34" s="26" t="s">
        <v>33</v>
      </c>
      <c r="T34" s="27">
        <f t="shared" ref="T34:Z36" si="46">+B34-K34</f>
        <v>455911.11642999999</v>
      </c>
      <c r="U34" s="28">
        <f t="shared" si="46"/>
        <v>456735.76896000002</v>
      </c>
      <c r="V34" s="41">
        <f t="shared" si="46"/>
        <v>502900</v>
      </c>
      <c r="W34" s="42">
        <f t="shared" si="46"/>
        <v>519320</v>
      </c>
      <c r="X34" s="30">
        <f t="shared" si="46"/>
        <v>528570</v>
      </c>
      <c r="Y34" s="57">
        <f t="shared" si="46"/>
        <v>542927</v>
      </c>
      <c r="Z34" s="305">
        <f t="shared" si="46"/>
        <v>553507</v>
      </c>
      <c r="AA34" s="25"/>
      <c r="AB34" s="25"/>
      <c r="AC34" s="25"/>
      <c r="AD34" s="25"/>
      <c r="AE34" s="25"/>
      <c r="AF34" s="25"/>
      <c r="AG34" s="25"/>
      <c r="AH34" s="25"/>
      <c r="AI34" s="25"/>
    </row>
    <row r="35" spans="1:35" ht="13.5" customHeight="1" x14ac:dyDescent="0.25">
      <c r="A35" s="26" t="s">
        <v>34</v>
      </c>
      <c r="B35" s="40">
        <v>245506.91960999998</v>
      </c>
      <c r="C35" s="28">
        <v>258110.04755000002</v>
      </c>
      <c r="D35" s="41">
        <v>300431</v>
      </c>
      <c r="E35" s="42">
        <v>310123</v>
      </c>
      <c r="F35" s="30">
        <v>322180</v>
      </c>
      <c r="G35" s="57">
        <v>331710</v>
      </c>
      <c r="H35" s="305">
        <v>342907</v>
      </c>
      <c r="I35" s="288"/>
      <c r="J35" s="26" t="s">
        <v>34</v>
      </c>
      <c r="K35" s="40"/>
      <c r="L35" s="28"/>
      <c r="M35" s="29"/>
      <c r="N35" s="30"/>
      <c r="O35" s="30"/>
      <c r="P35" s="57"/>
      <c r="Q35" s="305"/>
      <c r="S35" s="26" t="s">
        <v>34</v>
      </c>
      <c r="T35" s="40">
        <f t="shared" si="46"/>
        <v>245506.91960999998</v>
      </c>
      <c r="U35" s="28">
        <f t="shared" si="46"/>
        <v>258110.04755000002</v>
      </c>
      <c r="V35" s="41">
        <f t="shared" si="46"/>
        <v>300431</v>
      </c>
      <c r="W35" s="42">
        <f t="shared" si="46"/>
        <v>310123</v>
      </c>
      <c r="X35" s="30">
        <f t="shared" si="46"/>
        <v>322180</v>
      </c>
      <c r="Y35" s="57">
        <f t="shared" si="46"/>
        <v>331710</v>
      </c>
      <c r="Z35" s="305">
        <f t="shared" si="46"/>
        <v>342907</v>
      </c>
      <c r="AA35" s="25"/>
      <c r="AB35" s="25"/>
      <c r="AC35" s="25"/>
      <c r="AD35" s="25"/>
      <c r="AE35" s="25"/>
      <c r="AF35" s="25"/>
      <c r="AG35" s="25"/>
      <c r="AH35" s="25"/>
      <c r="AI35" s="25"/>
    </row>
    <row r="36" spans="1:35" ht="13.5" customHeight="1" x14ac:dyDescent="0.25">
      <c r="A36" s="26" t="s">
        <v>35</v>
      </c>
      <c r="B36" s="40">
        <v>0</v>
      </c>
      <c r="C36" s="28">
        <v>0</v>
      </c>
      <c r="D36" s="41">
        <v>0</v>
      </c>
      <c r="E36" s="42">
        <v>0</v>
      </c>
      <c r="F36" s="30">
        <v>0</v>
      </c>
      <c r="G36" s="57">
        <v>0</v>
      </c>
      <c r="H36" s="305">
        <v>0</v>
      </c>
      <c r="I36" s="288"/>
      <c r="J36" s="26" t="s">
        <v>35</v>
      </c>
      <c r="K36" s="40"/>
      <c r="L36" s="28"/>
      <c r="M36" s="29"/>
      <c r="N36" s="30"/>
      <c r="O36" s="30"/>
      <c r="P36" s="57"/>
      <c r="Q36" s="305"/>
      <c r="S36" s="26" t="s">
        <v>35</v>
      </c>
      <c r="T36" s="27">
        <f t="shared" si="46"/>
        <v>0</v>
      </c>
      <c r="U36" s="28">
        <f t="shared" si="46"/>
        <v>0</v>
      </c>
      <c r="V36" s="54">
        <f t="shared" si="46"/>
        <v>0</v>
      </c>
      <c r="W36" s="41">
        <f t="shared" si="46"/>
        <v>0</v>
      </c>
      <c r="X36" s="30">
        <f t="shared" si="46"/>
        <v>0</v>
      </c>
      <c r="Y36" s="57">
        <f t="shared" si="46"/>
        <v>0</v>
      </c>
      <c r="Z36" s="305">
        <f t="shared" si="46"/>
        <v>0</v>
      </c>
      <c r="AA36" s="25"/>
      <c r="AB36" s="25"/>
      <c r="AC36" s="25"/>
      <c r="AD36" s="25"/>
      <c r="AE36" s="25"/>
      <c r="AF36" s="25"/>
      <c r="AG36" s="25"/>
      <c r="AH36" s="25"/>
      <c r="AI36" s="25"/>
    </row>
    <row r="37" spans="1:35" ht="13.5" customHeight="1" x14ac:dyDescent="0.25">
      <c r="A37" s="43" t="s">
        <v>36</v>
      </c>
      <c r="B37" s="44">
        <f t="shared" ref="B37:H37" si="47">SUM(B38:B45,B48:B51)</f>
        <v>453223.33131000004</v>
      </c>
      <c r="C37" s="45">
        <f t="shared" si="47"/>
        <v>979155.1847300001</v>
      </c>
      <c r="D37" s="46">
        <f t="shared" si="47"/>
        <v>814885</v>
      </c>
      <c r="E37" s="47">
        <f t="shared" si="47"/>
        <v>389093</v>
      </c>
      <c r="F37" s="47">
        <f t="shared" si="47"/>
        <v>402747</v>
      </c>
      <c r="G37" s="295">
        <f t="shared" si="47"/>
        <v>413631</v>
      </c>
      <c r="H37" s="306">
        <f t="shared" si="47"/>
        <v>426289</v>
      </c>
      <c r="I37" s="288"/>
      <c r="J37" s="43" t="s">
        <v>37</v>
      </c>
      <c r="K37" s="44">
        <f t="shared" ref="K37:P37" si="48">SUM(K38:K45,K48:K51)</f>
        <v>0</v>
      </c>
      <c r="L37" s="45">
        <f t="shared" si="48"/>
        <v>0</v>
      </c>
      <c r="M37" s="46">
        <f t="shared" si="48"/>
        <v>0</v>
      </c>
      <c r="N37" s="47">
        <f t="shared" si="48"/>
        <v>0</v>
      </c>
      <c r="O37" s="47">
        <f t="shared" si="48"/>
        <v>0</v>
      </c>
      <c r="P37" s="295">
        <f t="shared" si="48"/>
        <v>0</v>
      </c>
      <c r="Q37" s="306">
        <f t="shared" ref="Q37" si="49">SUM(Q38:Q45,Q48:Q51)</f>
        <v>0</v>
      </c>
      <c r="S37" s="43" t="s">
        <v>37</v>
      </c>
      <c r="T37" s="44">
        <f t="shared" ref="T37:Y37" si="50">SUM(T38:T45,T48:T51)</f>
        <v>453223.33131000004</v>
      </c>
      <c r="U37" s="45">
        <f t="shared" si="50"/>
        <v>979155.1847300001</v>
      </c>
      <c r="V37" s="46">
        <f t="shared" si="50"/>
        <v>814885</v>
      </c>
      <c r="W37" s="47">
        <f t="shared" si="50"/>
        <v>389093</v>
      </c>
      <c r="X37" s="47">
        <f t="shared" si="50"/>
        <v>402747</v>
      </c>
      <c r="Y37" s="295">
        <f t="shared" si="50"/>
        <v>413631</v>
      </c>
      <c r="Z37" s="306">
        <f t="shared" ref="Z37" si="51">SUM(Z38:Z45,Z48:Z51)</f>
        <v>426289</v>
      </c>
      <c r="AA37" s="25"/>
      <c r="AB37" s="25"/>
      <c r="AC37" s="25"/>
      <c r="AD37" s="25"/>
      <c r="AE37" s="25"/>
      <c r="AF37" s="25"/>
      <c r="AG37" s="25"/>
      <c r="AH37" s="25"/>
      <c r="AI37" s="25"/>
    </row>
    <row r="38" spans="1:35" ht="13.5" customHeight="1" x14ac:dyDescent="0.25">
      <c r="A38" s="55" t="s">
        <v>38</v>
      </c>
      <c r="B38" s="40">
        <v>0</v>
      </c>
      <c r="C38" s="28">
        <v>0</v>
      </c>
      <c r="D38" s="41">
        <v>0</v>
      </c>
      <c r="E38" s="42">
        <v>0</v>
      </c>
      <c r="F38" s="30">
        <v>0</v>
      </c>
      <c r="G38" s="57">
        <v>0</v>
      </c>
      <c r="H38" s="305">
        <v>0</v>
      </c>
      <c r="I38" s="288"/>
      <c r="J38" s="26" t="s">
        <v>38</v>
      </c>
      <c r="K38" s="27"/>
      <c r="L38" s="28"/>
      <c r="M38" s="29"/>
      <c r="N38" s="30"/>
      <c r="O38" s="30"/>
      <c r="P38" s="57"/>
      <c r="Q38" s="305"/>
      <c r="S38" s="26" t="s">
        <v>38</v>
      </c>
      <c r="T38" s="40">
        <f t="shared" ref="T38:Z41" si="52">+B38-K38</f>
        <v>0</v>
      </c>
      <c r="U38" s="28">
        <f t="shared" si="52"/>
        <v>0</v>
      </c>
      <c r="V38" s="41">
        <f t="shared" si="52"/>
        <v>0</v>
      </c>
      <c r="W38" s="42">
        <f t="shared" si="52"/>
        <v>0</v>
      </c>
      <c r="X38" s="42">
        <f t="shared" si="52"/>
        <v>0</v>
      </c>
      <c r="Y38" s="296">
        <f t="shared" si="52"/>
        <v>0</v>
      </c>
      <c r="Z38" s="307">
        <f t="shared" si="52"/>
        <v>0</v>
      </c>
      <c r="AA38" s="25"/>
      <c r="AB38" s="25"/>
      <c r="AC38" s="25"/>
      <c r="AD38" s="25"/>
      <c r="AE38" s="25"/>
      <c r="AF38" s="25"/>
      <c r="AG38" s="25"/>
      <c r="AH38" s="25"/>
      <c r="AI38" s="25"/>
    </row>
    <row r="39" spans="1:35" ht="13.5" customHeight="1" x14ac:dyDescent="0.25">
      <c r="A39" s="26" t="s">
        <v>39</v>
      </c>
      <c r="B39" s="40">
        <v>129527.97982000002</v>
      </c>
      <c r="C39" s="28">
        <v>133682.80103999999</v>
      </c>
      <c r="D39" s="41">
        <v>136068</v>
      </c>
      <c r="E39" s="42">
        <v>138245</v>
      </c>
      <c r="F39" s="30">
        <v>142299</v>
      </c>
      <c r="G39" s="57">
        <v>144708</v>
      </c>
      <c r="H39" s="305">
        <v>147809</v>
      </c>
      <c r="I39" s="288"/>
      <c r="J39" s="26" t="s">
        <v>39</v>
      </c>
      <c r="K39" s="27"/>
      <c r="L39" s="28"/>
      <c r="M39" s="29"/>
      <c r="N39" s="30"/>
      <c r="O39" s="30"/>
      <c r="P39" s="57"/>
      <c r="Q39" s="305"/>
      <c r="S39" s="26" t="s">
        <v>39</v>
      </c>
      <c r="T39" s="40">
        <f t="shared" si="52"/>
        <v>129527.97982000002</v>
      </c>
      <c r="U39" s="28">
        <f t="shared" si="52"/>
        <v>133682.80103999999</v>
      </c>
      <c r="V39" s="54">
        <f t="shared" si="52"/>
        <v>136068</v>
      </c>
      <c r="W39" s="57">
        <f t="shared" si="52"/>
        <v>138245</v>
      </c>
      <c r="X39" s="30">
        <f t="shared" si="52"/>
        <v>142299</v>
      </c>
      <c r="Y39" s="57">
        <f t="shared" si="52"/>
        <v>144708</v>
      </c>
      <c r="Z39" s="305">
        <f t="shared" si="52"/>
        <v>147809</v>
      </c>
      <c r="AA39" s="25"/>
      <c r="AB39" s="25"/>
      <c r="AC39" s="25"/>
      <c r="AD39" s="25"/>
      <c r="AE39" s="25"/>
      <c r="AF39" s="25"/>
      <c r="AG39" s="25"/>
      <c r="AH39" s="25"/>
      <c r="AI39" s="25"/>
    </row>
    <row r="40" spans="1:35" ht="13.5" customHeight="1" x14ac:dyDescent="0.25">
      <c r="A40" s="55" t="s">
        <v>40</v>
      </c>
      <c r="B40" s="40">
        <v>0</v>
      </c>
      <c r="C40" s="28">
        <v>0</v>
      </c>
      <c r="D40" s="41">
        <v>0</v>
      </c>
      <c r="E40" s="42">
        <v>0</v>
      </c>
      <c r="F40" s="30">
        <v>0</v>
      </c>
      <c r="G40" s="57">
        <v>0</v>
      </c>
      <c r="H40" s="305">
        <v>0</v>
      </c>
      <c r="I40" s="288"/>
      <c r="J40" s="26" t="s">
        <v>40</v>
      </c>
      <c r="K40" s="27"/>
      <c r="L40" s="28"/>
      <c r="M40" s="29"/>
      <c r="N40" s="30"/>
      <c r="O40" s="30"/>
      <c r="P40" s="57"/>
      <c r="Q40" s="305"/>
      <c r="S40" s="26" t="s">
        <v>40</v>
      </c>
      <c r="T40" s="27">
        <f t="shared" si="52"/>
        <v>0</v>
      </c>
      <c r="U40" s="28">
        <f t="shared" si="52"/>
        <v>0</v>
      </c>
      <c r="V40" s="54">
        <f t="shared" si="52"/>
        <v>0</v>
      </c>
      <c r="W40" s="57">
        <f t="shared" si="52"/>
        <v>0</v>
      </c>
      <c r="X40" s="30">
        <f t="shared" si="52"/>
        <v>0</v>
      </c>
      <c r="Y40" s="57">
        <f t="shared" si="52"/>
        <v>0</v>
      </c>
      <c r="Z40" s="305">
        <f t="shared" si="52"/>
        <v>0</v>
      </c>
      <c r="AA40" s="25"/>
      <c r="AB40" s="25"/>
      <c r="AC40" s="25"/>
      <c r="AD40" s="25"/>
      <c r="AE40" s="25"/>
      <c r="AF40" s="25"/>
      <c r="AG40" s="25"/>
      <c r="AH40" s="25"/>
      <c r="AI40" s="25"/>
    </row>
    <row r="41" spans="1:35" ht="13.5" customHeight="1" x14ac:dyDescent="0.25">
      <c r="A41" s="55" t="s">
        <v>41</v>
      </c>
      <c r="B41" s="40">
        <v>101682.54787000004</v>
      </c>
      <c r="C41" s="28">
        <v>93373</v>
      </c>
      <c r="D41" s="41">
        <v>82753</v>
      </c>
      <c r="E41" s="42">
        <v>86060</v>
      </c>
      <c r="F41" s="30">
        <v>88329</v>
      </c>
      <c r="G41" s="57">
        <v>89858</v>
      </c>
      <c r="H41" s="305">
        <v>91605</v>
      </c>
      <c r="I41" s="288"/>
      <c r="J41" s="26" t="s">
        <v>41</v>
      </c>
      <c r="K41" s="27"/>
      <c r="L41" s="28"/>
      <c r="M41" s="29"/>
      <c r="N41" s="30"/>
      <c r="O41" s="30"/>
      <c r="P41" s="57"/>
      <c r="Q41" s="305"/>
      <c r="S41" s="26" t="s">
        <v>41</v>
      </c>
      <c r="T41" s="27">
        <f t="shared" si="52"/>
        <v>101682.54787000004</v>
      </c>
      <c r="U41" s="28">
        <f t="shared" si="52"/>
        <v>93373</v>
      </c>
      <c r="V41" s="54">
        <f t="shared" si="52"/>
        <v>82753</v>
      </c>
      <c r="W41" s="57">
        <f t="shared" si="52"/>
        <v>86060</v>
      </c>
      <c r="X41" s="30">
        <f t="shared" si="52"/>
        <v>88329</v>
      </c>
      <c r="Y41" s="57">
        <f t="shared" si="52"/>
        <v>89858</v>
      </c>
      <c r="Z41" s="305">
        <f t="shared" si="52"/>
        <v>91605</v>
      </c>
      <c r="AA41" s="25"/>
      <c r="AB41" s="25"/>
      <c r="AC41" s="25"/>
      <c r="AD41" s="25"/>
      <c r="AE41" s="25"/>
      <c r="AF41" s="25"/>
      <c r="AG41" s="25"/>
      <c r="AH41" s="25"/>
      <c r="AI41" s="25"/>
    </row>
    <row r="42" spans="1:35" ht="13.5" customHeight="1" x14ac:dyDescent="0.25">
      <c r="A42" s="55" t="s">
        <v>88</v>
      </c>
      <c r="B42" s="40">
        <v>0</v>
      </c>
      <c r="C42" s="28">
        <v>521165</v>
      </c>
      <c r="D42" s="41">
        <v>354113</v>
      </c>
      <c r="E42" s="42">
        <v>0</v>
      </c>
      <c r="F42" s="30">
        <v>0</v>
      </c>
      <c r="G42" s="57">
        <v>0</v>
      </c>
      <c r="H42" s="305">
        <v>0</v>
      </c>
      <c r="I42" s="288"/>
      <c r="J42" s="26" t="s">
        <v>88</v>
      </c>
      <c r="K42" s="27"/>
      <c r="L42" s="28"/>
      <c r="M42" s="29"/>
      <c r="N42" s="30"/>
      <c r="O42" s="30"/>
      <c r="P42" s="57"/>
      <c r="Q42" s="305"/>
      <c r="S42" s="26" t="s">
        <v>88</v>
      </c>
      <c r="T42" s="27">
        <f t="shared" ref="T42:T44" si="53">+B42-K42</f>
        <v>0</v>
      </c>
      <c r="U42" s="28">
        <f t="shared" ref="U42:U44" si="54">+C42-L42</f>
        <v>521165</v>
      </c>
      <c r="V42" s="54">
        <f t="shared" ref="V42:V44" si="55">+D42-M42</f>
        <v>354113</v>
      </c>
      <c r="W42" s="57">
        <f t="shared" ref="W42:W44" si="56">+E42-N42</f>
        <v>0</v>
      </c>
      <c r="X42" s="30">
        <f t="shared" ref="X42:X44" si="57">+F42-O42</f>
        <v>0</v>
      </c>
      <c r="Y42" s="57">
        <f t="shared" ref="Y42:Z44" si="58">+G42-P42</f>
        <v>0</v>
      </c>
      <c r="Z42" s="305">
        <f t="shared" si="58"/>
        <v>0</v>
      </c>
      <c r="AA42" s="25"/>
      <c r="AB42" s="25"/>
      <c r="AC42" s="25"/>
      <c r="AD42" s="25"/>
      <c r="AE42" s="25"/>
      <c r="AF42" s="25"/>
      <c r="AG42" s="25"/>
      <c r="AH42" s="25"/>
      <c r="AI42" s="25"/>
    </row>
    <row r="43" spans="1:35" ht="13.5" customHeight="1" x14ac:dyDescent="0.25">
      <c r="A43" s="55" t="s">
        <v>89</v>
      </c>
      <c r="B43" s="40">
        <v>0</v>
      </c>
      <c r="C43" s="28">
        <v>0</v>
      </c>
      <c r="D43" s="41">
        <v>30634</v>
      </c>
      <c r="E43" s="42">
        <v>1631</v>
      </c>
      <c r="F43" s="30">
        <v>0</v>
      </c>
      <c r="G43" s="57">
        <v>0</v>
      </c>
      <c r="H43" s="305">
        <v>0</v>
      </c>
      <c r="I43" s="288"/>
      <c r="J43" s="26" t="s">
        <v>89</v>
      </c>
      <c r="K43" s="27"/>
      <c r="L43" s="28"/>
      <c r="M43" s="29"/>
      <c r="N43" s="30"/>
      <c r="O43" s="30"/>
      <c r="P43" s="57"/>
      <c r="Q43" s="305"/>
      <c r="S43" s="26" t="s">
        <v>89</v>
      </c>
      <c r="T43" s="27">
        <f t="shared" si="53"/>
        <v>0</v>
      </c>
      <c r="U43" s="28">
        <f t="shared" si="54"/>
        <v>0</v>
      </c>
      <c r="V43" s="54">
        <f t="shared" si="55"/>
        <v>30634</v>
      </c>
      <c r="W43" s="57">
        <f t="shared" si="56"/>
        <v>1631</v>
      </c>
      <c r="X43" s="30">
        <f t="shared" si="57"/>
        <v>0</v>
      </c>
      <c r="Y43" s="57">
        <f t="shared" si="58"/>
        <v>0</v>
      </c>
      <c r="Z43" s="305">
        <f t="shared" si="58"/>
        <v>0</v>
      </c>
      <c r="AA43" s="25"/>
      <c r="AB43" s="25"/>
      <c r="AC43" s="25"/>
      <c r="AD43" s="25"/>
      <c r="AE43" s="25"/>
      <c r="AF43" s="25"/>
      <c r="AG43" s="25"/>
      <c r="AH43" s="25"/>
      <c r="AI43" s="25"/>
    </row>
    <row r="44" spans="1:35" ht="13.5" customHeight="1" x14ac:dyDescent="0.25">
      <c r="A44" s="55" t="s">
        <v>42</v>
      </c>
      <c r="B44" s="40">
        <v>76294.162960000001</v>
      </c>
      <c r="C44" s="28">
        <v>74305.482000000004</v>
      </c>
      <c r="D44" s="41">
        <v>43596</v>
      </c>
      <c r="E44" s="42">
        <v>0</v>
      </c>
      <c r="F44" s="30">
        <v>0</v>
      </c>
      <c r="G44" s="57">
        <v>0</v>
      </c>
      <c r="H44" s="305">
        <v>0</v>
      </c>
      <c r="I44" s="288"/>
      <c r="J44" s="26" t="s">
        <v>42</v>
      </c>
      <c r="K44" s="27"/>
      <c r="L44" s="28"/>
      <c r="M44" s="29"/>
      <c r="N44" s="30"/>
      <c r="O44" s="30"/>
      <c r="P44" s="57"/>
      <c r="Q44" s="305"/>
      <c r="S44" s="26" t="s">
        <v>42</v>
      </c>
      <c r="T44" s="27">
        <f t="shared" si="53"/>
        <v>76294.162960000001</v>
      </c>
      <c r="U44" s="28">
        <f t="shared" si="54"/>
        <v>74305.482000000004</v>
      </c>
      <c r="V44" s="54">
        <f t="shared" si="55"/>
        <v>43596</v>
      </c>
      <c r="W44" s="57">
        <f t="shared" si="56"/>
        <v>0</v>
      </c>
      <c r="X44" s="30">
        <f t="shared" si="57"/>
        <v>0</v>
      </c>
      <c r="Y44" s="57">
        <f t="shared" si="58"/>
        <v>0</v>
      </c>
      <c r="Z44" s="305">
        <f t="shared" si="58"/>
        <v>0</v>
      </c>
      <c r="AA44" s="25"/>
      <c r="AB44" s="25"/>
      <c r="AC44" s="25"/>
      <c r="AD44" s="25"/>
      <c r="AE44" s="25"/>
      <c r="AF44" s="25"/>
      <c r="AG44" s="25"/>
      <c r="AH44" s="25"/>
      <c r="AI44" s="25"/>
    </row>
    <row r="45" spans="1:35" ht="13.5" customHeight="1" x14ac:dyDescent="0.25">
      <c r="A45" s="55" t="s">
        <v>43</v>
      </c>
      <c r="B45" s="40">
        <f>B46+B47</f>
        <v>278.38602000000003</v>
      </c>
      <c r="C45" s="28">
        <f t="shared" ref="C45:H45" si="59">C46+C47</f>
        <v>303.34433000000001</v>
      </c>
      <c r="D45" s="41">
        <f>+D46+D47</f>
        <v>328</v>
      </c>
      <c r="E45" s="42">
        <f t="shared" si="59"/>
        <v>328</v>
      </c>
      <c r="F45" s="30">
        <f t="shared" si="59"/>
        <v>328</v>
      </c>
      <c r="G45" s="57">
        <f t="shared" si="59"/>
        <v>328</v>
      </c>
      <c r="H45" s="305">
        <f t="shared" si="59"/>
        <v>328</v>
      </c>
      <c r="I45" s="288"/>
      <c r="J45" s="26" t="s">
        <v>43</v>
      </c>
      <c r="K45" s="27"/>
      <c r="L45" s="28"/>
      <c r="M45" s="29"/>
      <c r="N45" s="30"/>
      <c r="O45" s="30"/>
      <c r="P45" s="57"/>
      <c r="Q45" s="305"/>
      <c r="S45" s="55" t="s">
        <v>43</v>
      </c>
      <c r="T45" s="40">
        <f t="shared" ref="T45:T59" si="60">+B45-K45</f>
        <v>278.38602000000003</v>
      </c>
      <c r="U45" s="28">
        <f t="shared" ref="U45:U59" si="61">+C45-L45</f>
        <v>303.34433000000001</v>
      </c>
      <c r="V45" s="41">
        <f t="shared" ref="V45:V59" si="62">+D45-M45</f>
        <v>328</v>
      </c>
      <c r="W45" s="42">
        <f t="shared" ref="W45:W59" si="63">+E45-N45</f>
        <v>328</v>
      </c>
      <c r="X45" s="42">
        <f t="shared" ref="X45:X59" si="64">+F45-O45</f>
        <v>328</v>
      </c>
      <c r="Y45" s="296">
        <f t="shared" ref="Y45:Y59" si="65">+G45-P45</f>
        <v>328</v>
      </c>
      <c r="Z45" s="307">
        <f t="shared" ref="Z45:Z59" si="66">+H45-Q45</f>
        <v>328</v>
      </c>
      <c r="AA45" s="25"/>
      <c r="AB45" s="25"/>
      <c r="AC45" s="25"/>
      <c r="AD45" s="25"/>
      <c r="AE45" s="25"/>
      <c r="AF45" s="25"/>
      <c r="AG45" s="25"/>
      <c r="AH45" s="25"/>
      <c r="AI45" s="25"/>
    </row>
    <row r="46" spans="1:35" ht="13.5" customHeight="1" x14ac:dyDescent="0.25">
      <c r="A46" s="58" t="s">
        <v>10</v>
      </c>
      <c r="B46" s="40">
        <v>81.658150000000006</v>
      </c>
      <c r="C46" s="28">
        <v>82.45478</v>
      </c>
      <c r="D46" s="41">
        <v>82</v>
      </c>
      <c r="E46" s="42">
        <v>82</v>
      </c>
      <c r="F46" s="30">
        <v>82</v>
      </c>
      <c r="G46" s="57">
        <v>82</v>
      </c>
      <c r="H46" s="305">
        <v>82</v>
      </c>
      <c r="I46" s="288"/>
      <c r="J46" s="38" t="s">
        <v>10</v>
      </c>
      <c r="K46" s="27"/>
      <c r="L46" s="28"/>
      <c r="M46" s="29"/>
      <c r="N46" s="30"/>
      <c r="O46" s="30"/>
      <c r="P46" s="57"/>
      <c r="Q46" s="305"/>
      <c r="S46" s="58" t="s">
        <v>10</v>
      </c>
      <c r="T46" s="40">
        <f t="shared" si="60"/>
        <v>81.658150000000006</v>
      </c>
      <c r="U46" s="28">
        <f t="shared" si="61"/>
        <v>82.45478</v>
      </c>
      <c r="V46" s="41">
        <f t="shared" si="62"/>
        <v>82</v>
      </c>
      <c r="W46" s="42">
        <f t="shared" si="63"/>
        <v>82</v>
      </c>
      <c r="X46" s="42">
        <f t="shared" si="64"/>
        <v>82</v>
      </c>
      <c r="Y46" s="296">
        <f t="shared" si="65"/>
        <v>82</v>
      </c>
      <c r="Z46" s="307">
        <f t="shared" si="66"/>
        <v>82</v>
      </c>
      <c r="AA46" s="25"/>
      <c r="AB46" s="25"/>
      <c r="AC46" s="25"/>
      <c r="AD46" s="25"/>
      <c r="AE46" s="25"/>
      <c r="AF46" s="25"/>
      <c r="AG46" s="25"/>
      <c r="AH46" s="25"/>
      <c r="AI46" s="25"/>
    </row>
    <row r="47" spans="1:35" ht="13.5" customHeight="1" x14ac:dyDescent="0.25">
      <c r="A47" s="58" t="s">
        <v>11</v>
      </c>
      <c r="B47" s="40">
        <v>196.72787</v>
      </c>
      <c r="C47" s="28">
        <v>220.88954999999999</v>
      </c>
      <c r="D47" s="41">
        <v>246</v>
      </c>
      <c r="E47" s="42">
        <v>246</v>
      </c>
      <c r="F47" s="30">
        <v>246</v>
      </c>
      <c r="G47" s="57">
        <f>+F47</f>
        <v>246</v>
      </c>
      <c r="H47" s="305">
        <f>+G47</f>
        <v>246</v>
      </c>
      <c r="I47" s="288"/>
      <c r="J47" s="38" t="s">
        <v>11</v>
      </c>
      <c r="K47" s="27"/>
      <c r="L47" s="28"/>
      <c r="M47" s="29"/>
      <c r="N47" s="30"/>
      <c r="O47" s="30"/>
      <c r="P47" s="57"/>
      <c r="Q47" s="305"/>
      <c r="S47" s="58" t="s">
        <v>11</v>
      </c>
      <c r="T47" s="40">
        <f t="shared" si="60"/>
        <v>196.72787</v>
      </c>
      <c r="U47" s="28">
        <f t="shared" si="61"/>
        <v>220.88954999999999</v>
      </c>
      <c r="V47" s="41">
        <f t="shared" si="62"/>
        <v>246</v>
      </c>
      <c r="W47" s="42">
        <f t="shared" si="63"/>
        <v>246</v>
      </c>
      <c r="X47" s="42">
        <f t="shared" si="64"/>
        <v>246</v>
      </c>
      <c r="Y47" s="296">
        <f t="shared" si="65"/>
        <v>246</v>
      </c>
      <c r="Z47" s="307">
        <f t="shared" si="66"/>
        <v>246</v>
      </c>
      <c r="AA47" s="25"/>
      <c r="AB47" s="25"/>
      <c r="AC47" s="25"/>
      <c r="AD47" s="25"/>
      <c r="AE47" s="25"/>
      <c r="AF47" s="25"/>
      <c r="AG47" s="25"/>
      <c r="AH47" s="25"/>
      <c r="AI47" s="25"/>
    </row>
    <row r="48" spans="1:35" ht="13.5" customHeight="1" x14ac:dyDescent="0.25">
      <c r="A48" s="55" t="s">
        <v>44</v>
      </c>
      <c r="B48" s="40">
        <v>323.81599</v>
      </c>
      <c r="C48" s="28">
        <v>1619.40786</v>
      </c>
      <c r="D48" s="41">
        <v>1234</v>
      </c>
      <c r="E48" s="42">
        <v>1000</v>
      </c>
      <c r="F48" s="30">
        <v>1000</v>
      </c>
      <c r="G48" s="57">
        <v>1000</v>
      </c>
      <c r="H48" s="305">
        <v>1000</v>
      </c>
      <c r="I48" s="288"/>
      <c r="J48" s="26" t="s">
        <v>44</v>
      </c>
      <c r="K48" s="27"/>
      <c r="L48" s="28"/>
      <c r="M48" s="29"/>
      <c r="N48" s="30"/>
      <c r="O48" s="30"/>
      <c r="P48" s="57"/>
      <c r="Q48" s="305"/>
      <c r="S48" s="55" t="s">
        <v>44</v>
      </c>
      <c r="T48" s="40">
        <f t="shared" si="60"/>
        <v>323.81599</v>
      </c>
      <c r="U48" s="28">
        <f t="shared" si="61"/>
        <v>1619.40786</v>
      </c>
      <c r="V48" s="41">
        <f t="shared" si="62"/>
        <v>1234</v>
      </c>
      <c r="W48" s="42">
        <f t="shared" si="63"/>
        <v>1000</v>
      </c>
      <c r="X48" s="42">
        <f t="shared" si="64"/>
        <v>1000</v>
      </c>
      <c r="Y48" s="296">
        <f t="shared" si="65"/>
        <v>1000</v>
      </c>
      <c r="Z48" s="307">
        <f t="shared" si="66"/>
        <v>1000</v>
      </c>
      <c r="AA48" s="25"/>
      <c r="AB48" s="25"/>
      <c r="AC48" s="25"/>
      <c r="AD48" s="25"/>
      <c r="AE48" s="25"/>
      <c r="AF48" s="25"/>
      <c r="AG48" s="25"/>
      <c r="AH48" s="25"/>
      <c r="AI48" s="25"/>
    </row>
    <row r="49" spans="1:35" ht="13.5" customHeight="1" x14ac:dyDescent="0.25">
      <c r="A49" s="55" t="s">
        <v>45</v>
      </c>
      <c r="B49" s="40">
        <v>31625.248179999999</v>
      </c>
      <c r="C49" s="28">
        <v>30419.05041</v>
      </c>
      <c r="D49" s="41">
        <v>30007</v>
      </c>
      <c r="E49" s="42">
        <v>15622</v>
      </c>
      <c r="F49" s="30">
        <v>16524</v>
      </c>
      <c r="G49" s="57">
        <v>16931</v>
      </c>
      <c r="H49" s="305">
        <v>17562</v>
      </c>
      <c r="I49" s="288"/>
      <c r="J49" s="55" t="s">
        <v>45</v>
      </c>
      <c r="K49" s="27"/>
      <c r="L49" s="28"/>
      <c r="M49" s="29"/>
      <c r="N49" s="30"/>
      <c r="O49" s="30"/>
      <c r="P49" s="57"/>
      <c r="Q49" s="305"/>
      <c r="S49" s="55" t="s">
        <v>45</v>
      </c>
      <c r="T49" s="40">
        <f t="shared" si="60"/>
        <v>31625.248179999999</v>
      </c>
      <c r="U49" s="28">
        <f t="shared" si="61"/>
        <v>30419.05041</v>
      </c>
      <c r="V49" s="41">
        <f t="shared" si="62"/>
        <v>30007</v>
      </c>
      <c r="W49" s="42">
        <f t="shared" si="63"/>
        <v>15622</v>
      </c>
      <c r="X49" s="42">
        <f t="shared" si="64"/>
        <v>16524</v>
      </c>
      <c r="Y49" s="296">
        <f t="shared" si="65"/>
        <v>16931</v>
      </c>
      <c r="Z49" s="307">
        <f t="shared" si="66"/>
        <v>17562</v>
      </c>
      <c r="AA49" s="25"/>
      <c r="AB49" s="25"/>
      <c r="AC49" s="25"/>
      <c r="AD49" s="25"/>
      <c r="AE49" s="25"/>
      <c r="AF49" s="25"/>
      <c r="AG49" s="25"/>
      <c r="AH49" s="25"/>
      <c r="AI49" s="25"/>
    </row>
    <row r="50" spans="1:35" ht="13.5" customHeight="1" x14ac:dyDescent="0.25">
      <c r="A50" s="55" t="s">
        <v>46</v>
      </c>
      <c r="B50" s="40">
        <v>10.97395</v>
      </c>
      <c r="C50" s="28">
        <v>9.0853400000000022</v>
      </c>
      <c r="D50" s="41">
        <v>5</v>
      </c>
      <c r="E50" s="42">
        <v>0</v>
      </c>
      <c r="F50" s="30">
        <v>0</v>
      </c>
      <c r="G50" s="57">
        <v>0</v>
      </c>
      <c r="H50" s="305">
        <v>0</v>
      </c>
      <c r="I50" s="288"/>
      <c r="J50" s="26" t="s">
        <v>46</v>
      </c>
      <c r="K50" s="27"/>
      <c r="L50" s="28"/>
      <c r="M50" s="29"/>
      <c r="N50" s="30"/>
      <c r="O50" s="30"/>
      <c r="P50" s="57"/>
      <c r="Q50" s="305"/>
      <c r="S50" s="55" t="s">
        <v>46</v>
      </c>
      <c r="T50" s="40">
        <f t="shared" si="60"/>
        <v>10.97395</v>
      </c>
      <c r="U50" s="28">
        <f t="shared" si="61"/>
        <v>9.0853400000000022</v>
      </c>
      <c r="V50" s="41">
        <f t="shared" si="62"/>
        <v>5</v>
      </c>
      <c r="W50" s="42">
        <f t="shared" si="63"/>
        <v>0</v>
      </c>
      <c r="X50" s="42">
        <f t="shared" si="64"/>
        <v>0</v>
      </c>
      <c r="Y50" s="296">
        <f t="shared" si="65"/>
        <v>0</v>
      </c>
      <c r="Z50" s="307">
        <f t="shared" si="66"/>
        <v>0</v>
      </c>
      <c r="AA50" s="25"/>
      <c r="AB50" s="25"/>
      <c r="AC50" s="25"/>
      <c r="AD50" s="25"/>
      <c r="AE50" s="25"/>
      <c r="AF50" s="25"/>
      <c r="AG50" s="25"/>
      <c r="AH50" s="25"/>
      <c r="AI50" s="25"/>
    </row>
    <row r="51" spans="1:35" ht="13.5" customHeight="1" x14ac:dyDescent="0.25">
      <c r="A51" s="26" t="s">
        <v>47</v>
      </c>
      <c r="B51" s="27">
        <f t="shared" ref="B51" si="67">+B52+B53+B54+B55</f>
        <v>113480.21652</v>
      </c>
      <c r="C51" s="28">
        <f>+C52+C53+C54+C55</f>
        <v>124278.01375</v>
      </c>
      <c r="D51" s="29">
        <f t="shared" ref="D51:H51" si="68">+D52+D53+D54+D55</f>
        <v>136147</v>
      </c>
      <c r="E51" s="30">
        <f t="shared" si="68"/>
        <v>146207</v>
      </c>
      <c r="F51" s="30">
        <f t="shared" si="68"/>
        <v>154267</v>
      </c>
      <c r="G51" s="57">
        <f t="shared" si="68"/>
        <v>160806</v>
      </c>
      <c r="H51" s="305">
        <f t="shared" si="68"/>
        <v>167985</v>
      </c>
      <c r="I51" s="288"/>
      <c r="J51" s="26" t="s">
        <v>48</v>
      </c>
      <c r="K51" s="27">
        <f t="shared" ref="K51:P51" si="69">+SUM(K52:K55)</f>
        <v>0</v>
      </c>
      <c r="L51" s="28">
        <f t="shared" si="69"/>
        <v>0</v>
      </c>
      <c r="M51" s="29">
        <f t="shared" si="69"/>
        <v>0</v>
      </c>
      <c r="N51" s="30">
        <f t="shared" si="69"/>
        <v>0</v>
      </c>
      <c r="O51" s="30">
        <f t="shared" si="69"/>
        <v>0</v>
      </c>
      <c r="P51" s="57">
        <f t="shared" si="69"/>
        <v>0</v>
      </c>
      <c r="Q51" s="305">
        <f t="shared" ref="Q51" si="70">+SUM(Q52:Q55)</f>
        <v>0</v>
      </c>
      <c r="S51" s="26" t="s">
        <v>48</v>
      </c>
      <c r="T51" s="27">
        <f t="shared" si="60"/>
        <v>113480.21652</v>
      </c>
      <c r="U51" s="28">
        <f t="shared" si="61"/>
        <v>124278.01375</v>
      </c>
      <c r="V51" s="29">
        <f t="shared" si="62"/>
        <v>136147</v>
      </c>
      <c r="W51" s="30">
        <f t="shared" si="63"/>
        <v>146207</v>
      </c>
      <c r="X51" s="30">
        <f t="shared" si="64"/>
        <v>154267</v>
      </c>
      <c r="Y51" s="57">
        <f t="shared" si="65"/>
        <v>160806</v>
      </c>
      <c r="Z51" s="305">
        <f t="shared" si="66"/>
        <v>167985</v>
      </c>
      <c r="AA51" s="25"/>
      <c r="AB51" s="25"/>
      <c r="AC51" s="25"/>
      <c r="AD51" s="25"/>
      <c r="AE51" s="25"/>
      <c r="AF51" s="25"/>
      <c r="AG51" s="25"/>
      <c r="AH51" s="25"/>
      <c r="AI51" s="25"/>
    </row>
    <row r="52" spans="1:35" ht="13.5" customHeight="1" x14ac:dyDescent="0.25">
      <c r="A52" s="38" t="s">
        <v>10</v>
      </c>
      <c r="B52" s="27">
        <f t="shared" ref="B52:H52" si="71">+B56+B57+B58</f>
        <v>80877.39688</v>
      </c>
      <c r="C52" s="28">
        <f t="shared" si="71"/>
        <v>90534.548049999998</v>
      </c>
      <c r="D52" s="29">
        <f t="shared" si="71"/>
        <v>101547</v>
      </c>
      <c r="E52" s="30">
        <f t="shared" si="71"/>
        <v>109835</v>
      </c>
      <c r="F52" s="30">
        <f t="shared" si="71"/>
        <v>115806</v>
      </c>
      <c r="G52" s="57">
        <f t="shared" si="71"/>
        <v>120535</v>
      </c>
      <c r="H52" s="305">
        <f t="shared" si="71"/>
        <v>125672</v>
      </c>
      <c r="I52" s="288"/>
      <c r="J52" s="38" t="s">
        <v>10</v>
      </c>
      <c r="K52" s="27"/>
      <c r="L52" s="28"/>
      <c r="M52" s="29"/>
      <c r="N52" s="30"/>
      <c r="O52" s="30"/>
      <c r="P52" s="57"/>
      <c r="Q52" s="305"/>
      <c r="S52" s="38" t="s">
        <v>10</v>
      </c>
      <c r="T52" s="27">
        <f t="shared" si="60"/>
        <v>80877.39688</v>
      </c>
      <c r="U52" s="28">
        <f t="shared" si="61"/>
        <v>90534.548049999998</v>
      </c>
      <c r="V52" s="29">
        <f t="shared" si="62"/>
        <v>101547</v>
      </c>
      <c r="W52" s="30">
        <f t="shared" si="63"/>
        <v>109835</v>
      </c>
      <c r="X52" s="30">
        <f t="shared" si="64"/>
        <v>115806</v>
      </c>
      <c r="Y52" s="57">
        <f t="shared" si="65"/>
        <v>120535</v>
      </c>
      <c r="Z52" s="305">
        <f t="shared" si="66"/>
        <v>125672</v>
      </c>
      <c r="AA52" s="25"/>
      <c r="AB52" s="25"/>
      <c r="AC52" s="25"/>
      <c r="AD52" s="25"/>
      <c r="AE52" s="25"/>
      <c r="AF52" s="25"/>
      <c r="AG52" s="25"/>
      <c r="AH52" s="25"/>
      <c r="AI52" s="25"/>
    </row>
    <row r="53" spans="1:35" ht="14.25" customHeight="1" x14ac:dyDescent="0.25">
      <c r="A53" s="59" t="s">
        <v>11</v>
      </c>
      <c r="B53" s="27">
        <v>422.60645</v>
      </c>
      <c r="C53" s="28">
        <v>526.25009</v>
      </c>
      <c r="D53" s="29">
        <v>0</v>
      </c>
      <c r="E53" s="30">
        <v>0</v>
      </c>
      <c r="F53" s="30">
        <v>0</v>
      </c>
      <c r="G53" s="57">
        <v>0</v>
      </c>
      <c r="H53" s="305">
        <v>0</v>
      </c>
      <c r="I53" s="288"/>
      <c r="J53" s="59" t="s">
        <v>11</v>
      </c>
      <c r="K53" s="27"/>
      <c r="L53" s="28"/>
      <c r="M53" s="29"/>
      <c r="N53" s="30"/>
      <c r="O53" s="30"/>
      <c r="P53" s="57"/>
      <c r="Q53" s="305"/>
      <c r="S53" s="59" t="s">
        <v>11</v>
      </c>
      <c r="T53" s="27">
        <f t="shared" si="60"/>
        <v>422.60645</v>
      </c>
      <c r="U53" s="28">
        <f t="shared" si="61"/>
        <v>526.25009</v>
      </c>
      <c r="V53" s="29">
        <f t="shared" si="62"/>
        <v>0</v>
      </c>
      <c r="W53" s="30">
        <f t="shared" si="63"/>
        <v>0</v>
      </c>
      <c r="X53" s="30">
        <f t="shared" si="64"/>
        <v>0</v>
      </c>
      <c r="Y53" s="57">
        <f t="shared" si="65"/>
        <v>0</v>
      </c>
      <c r="Z53" s="305">
        <f t="shared" si="66"/>
        <v>0</v>
      </c>
      <c r="AA53" s="25"/>
      <c r="AB53" s="25"/>
      <c r="AC53" s="25"/>
      <c r="AD53" s="25"/>
      <c r="AE53" s="25"/>
      <c r="AF53" s="25"/>
      <c r="AG53" s="25"/>
      <c r="AH53" s="25"/>
      <c r="AI53" s="25"/>
    </row>
    <row r="54" spans="1:35" ht="14.25" customHeight="1" x14ac:dyDescent="0.25">
      <c r="A54" s="60" t="s">
        <v>12</v>
      </c>
      <c r="B54" s="27">
        <v>0</v>
      </c>
      <c r="C54" s="28">
        <v>0</v>
      </c>
      <c r="D54" s="29">
        <v>0</v>
      </c>
      <c r="E54" s="30">
        <v>0</v>
      </c>
      <c r="F54" s="30">
        <v>0</v>
      </c>
      <c r="G54" s="57">
        <v>0</v>
      </c>
      <c r="H54" s="305">
        <v>0</v>
      </c>
      <c r="I54" s="288"/>
      <c r="J54" s="60" t="s">
        <v>12</v>
      </c>
      <c r="K54" s="27"/>
      <c r="L54" s="28"/>
      <c r="M54" s="29"/>
      <c r="N54" s="30"/>
      <c r="O54" s="30"/>
      <c r="P54" s="57"/>
      <c r="Q54" s="305"/>
      <c r="S54" s="60" t="s">
        <v>12</v>
      </c>
      <c r="T54" s="27">
        <f t="shared" si="60"/>
        <v>0</v>
      </c>
      <c r="U54" s="28">
        <f t="shared" si="61"/>
        <v>0</v>
      </c>
      <c r="V54" s="29">
        <f t="shared" si="62"/>
        <v>0</v>
      </c>
      <c r="W54" s="30">
        <f t="shared" si="63"/>
        <v>0</v>
      </c>
      <c r="X54" s="30">
        <f t="shared" si="64"/>
        <v>0</v>
      </c>
      <c r="Y54" s="57">
        <f t="shared" si="65"/>
        <v>0</v>
      </c>
      <c r="Z54" s="305">
        <f t="shared" si="66"/>
        <v>0</v>
      </c>
      <c r="AA54" s="25"/>
      <c r="AB54" s="25"/>
      <c r="AC54" s="25"/>
      <c r="AD54" s="25"/>
      <c r="AE54" s="25"/>
      <c r="AF54" s="25"/>
      <c r="AG54" s="25"/>
      <c r="AH54" s="25"/>
      <c r="AI54" s="25"/>
    </row>
    <row r="55" spans="1:35" ht="14.25" customHeight="1" x14ac:dyDescent="0.25">
      <c r="A55" s="38" t="s">
        <v>49</v>
      </c>
      <c r="B55" s="27">
        <f t="shared" ref="B55:H55" si="72">+B59</f>
        <v>32180.213189999999</v>
      </c>
      <c r="C55" s="28">
        <f t="shared" si="72"/>
        <v>33217.215609999999</v>
      </c>
      <c r="D55" s="29">
        <f t="shared" si="72"/>
        <v>34600</v>
      </c>
      <c r="E55" s="30">
        <f t="shared" si="72"/>
        <v>36372</v>
      </c>
      <c r="F55" s="30">
        <f t="shared" si="72"/>
        <v>38461</v>
      </c>
      <c r="G55" s="57">
        <f t="shared" si="72"/>
        <v>40271</v>
      </c>
      <c r="H55" s="305">
        <f t="shared" si="72"/>
        <v>42313</v>
      </c>
      <c r="I55" s="288"/>
      <c r="J55" s="38" t="s">
        <v>49</v>
      </c>
      <c r="K55" s="27"/>
      <c r="L55" s="28"/>
      <c r="M55" s="29"/>
      <c r="N55" s="30"/>
      <c r="O55" s="30"/>
      <c r="P55" s="57"/>
      <c r="Q55" s="305"/>
      <c r="S55" s="38" t="s">
        <v>49</v>
      </c>
      <c r="T55" s="27">
        <f t="shared" si="60"/>
        <v>32180.213189999999</v>
      </c>
      <c r="U55" s="28">
        <f t="shared" si="61"/>
        <v>33217.215609999999</v>
      </c>
      <c r="V55" s="29">
        <f t="shared" si="62"/>
        <v>34600</v>
      </c>
      <c r="W55" s="30">
        <f t="shared" si="63"/>
        <v>36372</v>
      </c>
      <c r="X55" s="30">
        <f t="shared" si="64"/>
        <v>38461</v>
      </c>
      <c r="Y55" s="57">
        <f t="shared" si="65"/>
        <v>40271</v>
      </c>
      <c r="Z55" s="305">
        <f t="shared" si="66"/>
        <v>42313</v>
      </c>
      <c r="AA55" s="25"/>
      <c r="AB55" s="25"/>
      <c r="AC55" s="25"/>
      <c r="AD55" s="25"/>
      <c r="AE55" s="25"/>
      <c r="AF55" s="25"/>
      <c r="AG55" s="25"/>
      <c r="AH55" s="25"/>
      <c r="AI55" s="25"/>
    </row>
    <row r="56" spans="1:35" ht="14.25" customHeight="1" x14ac:dyDescent="0.25">
      <c r="A56" s="61" t="s">
        <v>50</v>
      </c>
      <c r="B56" s="27">
        <v>0.74687000000000037</v>
      </c>
      <c r="C56" s="28">
        <v>0.35543000000000013</v>
      </c>
      <c r="D56" s="29">
        <v>0</v>
      </c>
      <c r="E56" s="30">
        <v>0</v>
      </c>
      <c r="F56" s="30">
        <v>0</v>
      </c>
      <c r="G56" s="57">
        <v>0</v>
      </c>
      <c r="H56" s="305">
        <v>0</v>
      </c>
      <c r="I56" s="288"/>
      <c r="J56" s="61" t="s">
        <v>50</v>
      </c>
      <c r="K56" s="27"/>
      <c r="L56" s="28"/>
      <c r="M56" s="29"/>
      <c r="N56" s="30"/>
      <c r="O56" s="30"/>
      <c r="P56" s="57"/>
      <c r="Q56" s="305"/>
      <c r="S56" s="61" t="s">
        <v>50</v>
      </c>
      <c r="T56" s="27">
        <f t="shared" si="60"/>
        <v>0.74687000000000037</v>
      </c>
      <c r="U56" s="28">
        <f t="shared" si="61"/>
        <v>0.35543000000000013</v>
      </c>
      <c r="V56" s="29">
        <f t="shared" si="62"/>
        <v>0</v>
      </c>
      <c r="W56" s="30">
        <f t="shared" si="63"/>
        <v>0</v>
      </c>
      <c r="X56" s="30">
        <f t="shared" si="64"/>
        <v>0</v>
      </c>
      <c r="Y56" s="57">
        <f t="shared" si="65"/>
        <v>0</v>
      </c>
      <c r="Z56" s="305">
        <f t="shared" si="66"/>
        <v>0</v>
      </c>
      <c r="AA56" s="25"/>
      <c r="AB56" s="25"/>
      <c r="AC56" s="25"/>
      <c r="AD56" s="25"/>
      <c r="AE56" s="25"/>
      <c r="AF56" s="25"/>
      <c r="AG56" s="25"/>
      <c r="AH56" s="25"/>
      <c r="AI56" s="25"/>
    </row>
    <row r="57" spans="1:35" ht="14.25" customHeight="1" x14ac:dyDescent="0.25">
      <c r="A57" s="61" t="s">
        <v>51</v>
      </c>
      <c r="B57" s="27">
        <v>507.44049000000001</v>
      </c>
      <c r="C57" s="28">
        <v>214.69233000000006</v>
      </c>
      <c r="D57" s="29">
        <v>88</v>
      </c>
      <c r="E57" s="30">
        <v>0</v>
      </c>
      <c r="F57" s="30">
        <v>0</v>
      </c>
      <c r="G57" s="57">
        <v>0</v>
      </c>
      <c r="H57" s="305">
        <v>0</v>
      </c>
      <c r="I57" s="288"/>
      <c r="J57" s="61" t="s">
        <v>51</v>
      </c>
      <c r="K57" s="27"/>
      <c r="L57" s="28"/>
      <c r="M57" s="29"/>
      <c r="N57" s="30"/>
      <c r="O57" s="30"/>
      <c r="P57" s="57"/>
      <c r="Q57" s="305"/>
      <c r="S57" s="61" t="s">
        <v>51</v>
      </c>
      <c r="T57" s="27">
        <f t="shared" si="60"/>
        <v>507.44049000000001</v>
      </c>
      <c r="U57" s="28">
        <f t="shared" si="61"/>
        <v>214.69233000000006</v>
      </c>
      <c r="V57" s="29">
        <f t="shared" si="62"/>
        <v>88</v>
      </c>
      <c r="W57" s="30">
        <f t="shared" si="63"/>
        <v>0</v>
      </c>
      <c r="X57" s="30">
        <f t="shared" si="64"/>
        <v>0</v>
      </c>
      <c r="Y57" s="57">
        <f t="shared" si="65"/>
        <v>0</v>
      </c>
      <c r="Z57" s="305">
        <f t="shared" si="66"/>
        <v>0</v>
      </c>
      <c r="AA57" s="25"/>
      <c r="AB57" s="25"/>
      <c r="AC57" s="25"/>
      <c r="AD57" s="25"/>
      <c r="AE57" s="25"/>
      <c r="AF57" s="25"/>
      <c r="AG57" s="25"/>
      <c r="AH57" s="25"/>
      <c r="AI57" s="25"/>
    </row>
    <row r="58" spans="1:35" ht="14.25" customHeight="1" x14ac:dyDescent="0.25">
      <c r="A58" s="61" t="s">
        <v>52</v>
      </c>
      <c r="B58" s="27">
        <v>80369.209520000004</v>
      </c>
      <c r="C58" s="28">
        <v>90319.500289999996</v>
      </c>
      <c r="D58" s="29">
        <v>101459</v>
      </c>
      <c r="E58" s="30">
        <v>109835</v>
      </c>
      <c r="F58" s="30">
        <v>115806</v>
      </c>
      <c r="G58" s="57">
        <v>120535</v>
      </c>
      <c r="H58" s="305">
        <v>125672</v>
      </c>
      <c r="I58" s="288"/>
      <c r="J58" s="61" t="s">
        <v>52</v>
      </c>
      <c r="K58" s="27"/>
      <c r="L58" s="28"/>
      <c r="M58" s="29"/>
      <c r="N58" s="30"/>
      <c r="O58" s="30"/>
      <c r="P58" s="57"/>
      <c r="Q58" s="305"/>
      <c r="S58" s="61" t="s">
        <v>52</v>
      </c>
      <c r="T58" s="27">
        <f t="shared" si="60"/>
        <v>80369.209520000004</v>
      </c>
      <c r="U58" s="28">
        <f t="shared" si="61"/>
        <v>90319.500289999996</v>
      </c>
      <c r="V58" s="29">
        <f t="shared" si="62"/>
        <v>101459</v>
      </c>
      <c r="W58" s="30">
        <f t="shared" si="63"/>
        <v>109835</v>
      </c>
      <c r="X58" s="30">
        <f t="shared" si="64"/>
        <v>115806</v>
      </c>
      <c r="Y58" s="57">
        <f t="shared" si="65"/>
        <v>120535</v>
      </c>
      <c r="Z58" s="305">
        <f t="shared" si="66"/>
        <v>125672</v>
      </c>
      <c r="AA58" s="25"/>
      <c r="AB58" s="25"/>
      <c r="AC58" s="25"/>
      <c r="AD58" s="25"/>
      <c r="AE58" s="25"/>
      <c r="AF58" s="25"/>
      <c r="AG58" s="25"/>
      <c r="AH58" s="25"/>
      <c r="AI58" s="25"/>
    </row>
    <row r="59" spans="1:35" ht="14.25" customHeight="1" thickBot="1" x14ac:dyDescent="0.3">
      <c r="A59" s="62" t="s">
        <v>53</v>
      </c>
      <c r="B59" s="63">
        <v>32180.213189999999</v>
      </c>
      <c r="C59" s="64">
        <v>33217.215609999999</v>
      </c>
      <c r="D59" s="65">
        <v>34600</v>
      </c>
      <c r="E59" s="66">
        <v>36372</v>
      </c>
      <c r="F59" s="66">
        <v>38461</v>
      </c>
      <c r="G59" s="297">
        <v>40271</v>
      </c>
      <c r="H59" s="309">
        <v>42313</v>
      </c>
      <c r="I59" s="288"/>
      <c r="J59" s="62" t="s">
        <v>53</v>
      </c>
      <c r="K59" s="63"/>
      <c r="L59" s="64"/>
      <c r="M59" s="65"/>
      <c r="N59" s="66"/>
      <c r="O59" s="66"/>
      <c r="P59" s="297"/>
      <c r="Q59" s="309"/>
      <c r="S59" s="62" t="s">
        <v>53</v>
      </c>
      <c r="T59" s="63">
        <f t="shared" si="60"/>
        <v>32180.213189999999</v>
      </c>
      <c r="U59" s="64">
        <f t="shared" si="61"/>
        <v>33217.215609999999</v>
      </c>
      <c r="V59" s="65">
        <f t="shared" si="62"/>
        <v>34600</v>
      </c>
      <c r="W59" s="66">
        <f t="shared" si="63"/>
        <v>36372</v>
      </c>
      <c r="X59" s="66">
        <f t="shared" si="64"/>
        <v>38461</v>
      </c>
      <c r="Y59" s="297">
        <f t="shared" si="65"/>
        <v>40271</v>
      </c>
      <c r="Z59" s="309">
        <f t="shared" si="66"/>
        <v>42313</v>
      </c>
      <c r="AA59" s="25"/>
      <c r="AB59" s="25"/>
      <c r="AC59" s="25"/>
      <c r="AD59" s="25"/>
      <c r="AE59" s="25"/>
      <c r="AF59" s="25"/>
      <c r="AG59" s="25"/>
      <c r="AH59" s="25"/>
      <c r="AI59" s="25"/>
    </row>
    <row r="60" spans="1:35" ht="13.5" customHeight="1" x14ac:dyDescent="0.25">
      <c r="A60" s="18" t="s">
        <v>54</v>
      </c>
      <c r="B60" s="67">
        <f t="shared" ref="B60:H60" si="73">B61+B65</f>
        <v>13079644.876037396</v>
      </c>
      <c r="C60" s="68">
        <f t="shared" si="73"/>
        <v>14174039.65316</v>
      </c>
      <c r="D60" s="69">
        <f t="shared" si="73"/>
        <v>15432737</v>
      </c>
      <c r="E60" s="70">
        <f t="shared" si="73"/>
        <v>16600269</v>
      </c>
      <c r="F60" s="70">
        <f t="shared" si="73"/>
        <v>17390633</v>
      </c>
      <c r="G60" s="298">
        <f t="shared" si="73"/>
        <v>18123360</v>
      </c>
      <c r="H60" s="304">
        <f t="shared" si="73"/>
        <v>18848671</v>
      </c>
      <c r="I60" s="288"/>
      <c r="J60" s="18" t="s">
        <v>54</v>
      </c>
      <c r="K60" s="71">
        <f t="shared" ref="K60:P60" si="74">K61+K65</f>
        <v>0</v>
      </c>
      <c r="L60" s="68">
        <f t="shared" si="74"/>
        <v>0</v>
      </c>
      <c r="M60" s="72">
        <f t="shared" si="74"/>
        <v>0</v>
      </c>
      <c r="N60" s="73">
        <f t="shared" si="74"/>
        <v>0</v>
      </c>
      <c r="O60" s="73">
        <f t="shared" si="74"/>
        <v>0</v>
      </c>
      <c r="P60" s="324">
        <f t="shared" si="74"/>
        <v>0</v>
      </c>
      <c r="Q60" s="318">
        <f t="shared" ref="Q60" si="75">Q61+Q65</f>
        <v>0</v>
      </c>
      <c r="S60" s="18" t="s">
        <v>54</v>
      </c>
      <c r="T60" s="71">
        <f t="shared" ref="T60:Y60" si="76">T61+T65</f>
        <v>13079644.876037396</v>
      </c>
      <c r="U60" s="68">
        <f t="shared" si="76"/>
        <v>14174039.65316</v>
      </c>
      <c r="V60" s="72">
        <f t="shared" si="76"/>
        <v>15432737</v>
      </c>
      <c r="W60" s="73">
        <f t="shared" si="76"/>
        <v>16600269</v>
      </c>
      <c r="X60" s="73">
        <f t="shared" si="76"/>
        <v>17390633</v>
      </c>
      <c r="Y60" s="324">
        <f t="shared" si="76"/>
        <v>18123360</v>
      </c>
      <c r="Z60" s="318">
        <f t="shared" ref="Z60" si="77">Z61+Z65</f>
        <v>18848671</v>
      </c>
      <c r="AA60" s="25"/>
      <c r="AB60" s="25"/>
      <c r="AC60" s="25"/>
      <c r="AD60" s="25"/>
      <c r="AE60" s="25"/>
      <c r="AF60" s="25"/>
      <c r="AG60" s="25"/>
      <c r="AH60" s="25"/>
      <c r="AI60" s="25"/>
    </row>
    <row r="61" spans="1:35" ht="13.5" customHeight="1" x14ac:dyDescent="0.25">
      <c r="A61" s="75" t="s">
        <v>55</v>
      </c>
      <c r="B61" s="44">
        <f>B62</f>
        <v>8699966.3864173964</v>
      </c>
      <c r="C61" s="45">
        <f t="shared" ref="C61:H61" si="78">C62</f>
        <v>9466716.6531600002</v>
      </c>
      <c r="D61" s="46">
        <f t="shared" si="78"/>
        <v>10242914</v>
      </c>
      <c r="E61" s="47">
        <f t="shared" si="78"/>
        <v>11005250</v>
      </c>
      <c r="F61" s="47">
        <f t="shared" si="78"/>
        <v>11492388</v>
      </c>
      <c r="G61" s="295">
        <f t="shared" si="78"/>
        <v>11956997</v>
      </c>
      <c r="H61" s="306">
        <f t="shared" si="78"/>
        <v>12423932</v>
      </c>
      <c r="I61" s="288"/>
      <c r="J61" s="75" t="s">
        <v>55</v>
      </c>
      <c r="K61" s="44">
        <f t="shared" ref="K61:Q61" si="79">K62</f>
        <v>0</v>
      </c>
      <c r="L61" s="45">
        <f t="shared" si="79"/>
        <v>0</v>
      </c>
      <c r="M61" s="46">
        <f t="shared" si="79"/>
        <v>0</v>
      </c>
      <c r="N61" s="47">
        <f t="shared" si="79"/>
        <v>0</v>
      </c>
      <c r="O61" s="47">
        <f t="shared" si="79"/>
        <v>0</v>
      </c>
      <c r="P61" s="295">
        <f t="shared" si="79"/>
        <v>0</v>
      </c>
      <c r="Q61" s="306">
        <f t="shared" si="79"/>
        <v>0</v>
      </c>
      <c r="S61" s="75" t="s">
        <v>55</v>
      </c>
      <c r="T61" s="44">
        <f t="shared" ref="T61:Z61" si="80">T62</f>
        <v>8699966.3864173964</v>
      </c>
      <c r="U61" s="45">
        <f t="shared" si="80"/>
        <v>9466716.6531600002</v>
      </c>
      <c r="V61" s="46">
        <f t="shared" si="80"/>
        <v>10242914</v>
      </c>
      <c r="W61" s="47">
        <f t="shared" si="80"/>
        <v>11005250</v>
      </c>
      <c r="X61" s="47">
        <f t="shared" si="80"/>
        <v>11492388</v>
      </c>
      <c r="Y61" s="295">
        <f t="shared" si="80"/>
        <v>11956997</v>
      </c>
      <c r="Z61" s="306">
        <f t="shared" si="80"/>
        <v>12423932</v>
      </c>
      <c r="AA61" s="25"/>
      <c r="AB61" s="25"/>
      <c r="AC61" s="25"/>
      <c r="AD61" s="25"/>
      <c r="AE61" s="25"/>
      <c r="AF61" s="25"/>
      <c r="AG61" s="25"/>
      <c r="AH61" s="25"/>
      <c r="AI61" s="25"/>
    </row>
    <row r="62" spans="1:35" ht="13.5" customHeight="1" x14ac:dyDescent="0.25">
      <c r="A62" s="31" t="s">
        <v>56</v>
      </c>
      <c r="B62" s="27">
        <f>+B63+B64</f>
        <v>8699966.3864173964</v>
      </c>
      <c r="C62" s="28">
        <f>+C63+C64</f>
        <v>9466716.6531600002</v>
      </c>
      <c r="D62" s="29">
        <f>+D63+D64</f>
        <v>10242914</v>
      </c>
      <c r="E62" s="30">
        <f t="shared" ref="E62:H62" si="81">+E63+E64</f>
        <v>11005250</v>
      </c>
      <c r="F62" s="30">
        <f t="shared" si="81"/>
        <v>11492388</v>
      </c>
      <c r="G62" s="57">
        <f t="shared" si="81"/>
        <v>11956997</v>
      </c>
      <c r="H62" s="305">
        <f t="shared" si="81"/>
        <v>12423932</v>
      </c>
      <c r="I62" s="288"/>
      <c r="J62" s="31" t="s">
        <v>56</v>
      </c>
      <c r="K62" s="27">
        <f t="shared" ref="K62:P62" si="82">+K63+K64</f>
        <v>0</v>
      </c>
      <c r="L62" s="28">
        <f t="shared" si="82"/>
        <v>0</v>
      </c>
      <c r="M62" s="29">
        <f t="shared" si="82"/>
        <v>0</v>
      </c>
      <c r="N62" s="30">
        <f t="shared" si="82"/>
        <v>0</v>
      </c>
      <c r="O62" s="30">
        <f t="shared" si="82"/>
        <v>0</v>
      </c>
      <c r="P62" s="57">
        <f t="shared" si="82"/>
        <v>0</v>
      </c>
      <c r="Q62" s="305">
        <f t="shared" ref="Q62" si="83">+Q63+Q64</f>
        <v>0</v>
      </c>
      <c r="S62" s="31" t="s">
        <v>56</v>
      </c>
      <c r="T62" s="27">
        <f t="shared" ref="T62:Y62" si="84">T63+T64</f>
        <v>8699966.3864173964</v>
      </c>
      <c r="U62" s="28">
        <f t="shared" si="84"/>
        <v>9466716.6531600002</v>
      </c>
      <c r="V62" s="29">
        <f t="shared" si="84"/>
        <v>10242914</v>
      </c>
      <c r="W62" s="30">
        <f t="shared" si="84"/>
        <v>11005250</v>
      </c>
      <c r="X62" s="30">
        <f t="shared" si="84"/>
        <v>11492388</v>
      </c>
      <c r="Y62" s="57">
        <f t="shared" si="84"/>
        <v>11956997</v>
      </c>
      <c r="Z62" s="305">
        <f t="shared" ref="Z62" si="85">Z63+Z64</f>
        <v>12423932</v>
      </c>
      <c r="AA62" s="25"/>
      <c r="AB62" s="25"/>
      <c r="AC62" s="25"/>
      <c r="AD62" s="25"/>
      <c r="AE62" s="25"/>
      <c r="AF62" s="25"/>
      <c r="AG62" s="25"/>
      <c r="AH62" s="25"/>
      <c r="AI62" s="25"/>
    </row>
    <row r="63" spans="1:35" ht="13.5" customHeight="1" x14ac:dyDescent="0.25">
      <c r="A63" s="31" t="s">
        <v>57</v>
      </c>
      <c r="B63" s="27">
        <v>8510358.446607396</v>
      </c>
      <c r="C63" s="28">
        <v>9063830</v>
      </c>
      <c r="D63" s="29">
        <v>9997486</v>
      </c>
      <c r="E63" s="30">
        <v>10785870</v>
      </c>
      <c r="F63" s="30">
        <v>11272828</v>
      </c>
      <c r="G63" s="57">
        <v>11738371</v>
      </c>
      <c r="H63" s="305">
        <v>12206642</v>
      </c>
      <c r="I63" s="288"/>
      <c r="J63" s="31" t="s">
        <v>57</v>
      </c>
      <c r="K63" s="27"/>
      <c r="L63" s="28"/>
      <c r="M63" s="29"/>
      <c r="N63" s="49"/>
      <c r="O63" s="49"/>
      <c r="P63" s="334"/>
      <c r="Q63" s="332"/>
      <c r="S63" s="31" t="s">
        <v>57</v>
      </c>
      <c r="T63" s="27">
        <f t="shared" ref="T63:Z64" si="86">+B63-K63</f>
        <v>8510358.446607396</v>
      </c>
      <c r="U63" s="28">
        <f t="shared" si="86"/>
        <v>9063830</v>
      </c>
      <c r="V63" s="29">
        <f t="shared" si="86"/>
        <v>9997486</v>
      </c>
      <c r="W63" s="30">
        <f t="shared" si="86"/>
        <v>10785870</v>
      </c>
      <c r="X63" s="30">
        <f t="shared" si="86"/>
        <v>11272828</v>
      </c>
      <c r="Y63" s="57">
        <f t="shared" si="86"/>
        <v>11738371</v>
      </c>
      <c r="Z63" s="305">
        <f t="shared" si="86"/>
        <v>12206642</v>
      </c>
      <c r="AA63" s="25"/>
      <c r="AB63" s="25"/>
      <c r="AC63" s="25"/>
      <c r="AD63" s="25"/>
      <c r="AE63" s="25"/>
      <c r="AF63" s="25"/>
      <c r="AG63" s="25"/>
      <c r="AH63" s="25"/>
      <c r="AI63" s="25"/>
    </row>
    <row r="64" spans="1:35" ht="13.5" customHeight="1" x14ac:dyDescent="0.25">
      <c r="A64" s="31" t="s">
        <v>58</v>
      </c>
      <c r="B64" s="27">
        <v>189607.93981000001</v>
      </c>
      <c r="C64" s="28">
        <v>402886.65315999999</v>
      </c>
      <c r="D64" s="29">
        <v>245428</v>
      </c>
      <c r="E64" s="30">
        <v>219380</v>
      </c>
      <c r="F64" s="30">
        <v>219560</v>
      </c>
      <c r="G64" s="57">
        <v>218626</v>
      </c>
      <c r="H64" s="305">
        <v>217290</v>
      </c>
      <c r="I64" s="288"/>
      <c r="J64" s="31" t="s">
        <v>58</v>
      </c>
      <c r="K64" s="76"/>
      <c r="L64" s="50"/>
      <c r="M64" s="77"/>
      <c r="N64" s="49"/>
      <c r="O64" s="49"/>
      <c r="P64" s="334"/>
      <c r="Q64" s="332"/>
      <c r="S64" s="31" t="s">
        <v>58</v>
      </c>
      <c r="T64" s="27">
        <f t="shared" si="86"/>
        <v>189607.93981000001</v>
      </c>
      <c r="U64" s="28">
        <f t="shared" si="86"/>
        <v>402886.65315999999</v>
      </c>
      <c r="V64" s="29">
        <f t="shared" si="86"/>
        <v>245428</v>
      </c>
      <c r="W64" s="30">
        <f t="shared" si="86"/>
        <v>219380</v>
      </c>
      <c r="X64" s="30">
        <f t="shared" si="86"/>
        <v>219560</v>
      </c>
      <c r="Y64" s="57">
        <f t="shared" si="86"/>
        <v>218626</v>
      </c>
      <c r="Z64" s="305">
        <f t="shared" si="86"/>
        <v>217290</v>
      </c>
      <c r="AA64" s="25"/>
      <c r="AB64" s="25"/>
      <c r="AC64" s="25"/>
      <c r="AD64" s="25"/>
      <c r="AE64" s="25"/>
      <c r="AF64" s="25"/>
      <c r="AG64" s="25"/>
      <c r="AH64" s="25"/>
      <c r="AI64" s="25"/>
    </row>
    <row r="65" spans="1:35" ht="13.5" customHeight="1" x14ac:dyDescent="0.25">
      <c r="A65" s="75" t="s">
        <v>59</v>
      </c>
      <c r="B65" s="44">
        <f>B66</f>
        <v>4379678.4896200001</v>
      </c>
      <c r="C65" s="45">
        <f t="shared" ref="C65:H65" si="87">C66</f>
        <v>4707323</v>
      </c>
      <c r="D65" s="46">
        <f>D66</f>
        <v>5189823</v>
      </c>
      <c r="E65" s="47">
        <f t="shared" si="87"/>
        <v>5595019</v>
      </c>
      <c r="F65" s="47">
        <f t="shared" si="87"/>
        <v>5898245</v>
      </c>
      <c r="G65" s="295">
        <f t="shared" si="87"/>
        <v>6166363</v>
      </c>
      <c r="H65" s="306">
        <f t="shared" si="87"/>
        <v>6424739</v>
      </c>
      <c r="I65" s="288"/>
      <c r="J65" s="75" t="s">
        <v>59</v>
      </c>
      <c r="K65" s="44">
        <f t="shared" ref="K65:Q65" si="88">K66</f>
        <v>0</v>
      </c>
      <c r="L65" s="45">
        <f t="shared" si="88"/>
        <v>0</v>
      </c>
      <c r="M65" s="46">
        <f t="shared" si="88"/>
        <v>0</v>
      </c>
      <c r="N65" s="47">
        <f t="shared" si="88"/>
        <v>0</v>
      </c>
      <c r="O65" s="47">
        <f t="shared" si="88"/>
        <v>0</v>
      </c>
      <c r="P65" s="295">
        <f t="shared" si="88"/>
        <v>0</v>
      </c>
      <c r="Q65" s="306">
        <f t="shared" si="88"/>
        <v>0</v>
      </c>
      <c r="S65" s="75" t="s">
        <v>59</v>
      </c>
      <c r="T65" s="44">
        <f t="shared" ref="T65:Z65" si="89">T66</f>
        <v>4379678.4896200001</v>
      </c>
      <c r="U65" s="45">
        <f t="shared" si="89"/>
        <v>4707323</v>
      </c>
      <c r="V65" s="46">
        <f t="shared" si="89"/>
        <v>5189823</v>
      </c>
      <c r="W65" s="47">
        <f t="shared" si="89"/>
        <v>5595019</v>
      </c>
      <c r="X65" s="47">
        <f t="shared" si="89"/>
        <v>5898245</v>
      </c>
      <c r="Y65" s="295">
        <f t="shared" si="89"/>
        <v>6166363</v>
      </c>
      <c r="Z65" s="306">
        <f t="shared" si="89"/>
        <v>6424739</v>
      </c>
      <c r="AA65" s="25"/>
      <c r="AB65" s="25"/>
      <c r="AC65" s="25"/>
      <c r="AD65" s="25"/>
      <c r="AE65" s="25"/>
      <c r="AF65" s="25"/>
      <c r="AG65" s="25"/>
      <c r="AH65" s="25"/>
      <c r="AI65" s="25"/>
    </row>
    <row r="66" spans="1:35" ht="13.5" customHeight="1" x14ac:dyDescent="0.25">
      <c r="A66" s="31" t="s">
        <v>56</v>
      </c>
      <c r="B66" s="27">
        <v>4379678.4896200001</v>
      </c>
      <c r="C66" s="28">
        <v>4707323</v>
      </c>
      <c r="D66" s="29">
        <v>5189823</v>
      </c>
      <c r="E66" s="30">
        <v>5595019</v>
      </c>
      <c r="F66" s="30">
        <v>5898245</v>
      </c>
      <c r="G66" s="57">
        <v>6166363</v>
      </c>
      <c r="H66" s="305">
        <v>6424739</v>
      </c>
      <c r="I66" s="288"/>
      <c r="J66" s="31" t="s">
        <v>56</v>
      </c>
      <c r="K66" s="76"/>
      <c r="L66" s="50"/>
      <c r="M66" s="77"/>
      <c r="N66" s="49"/>
      <c r="O66" s="49"/>
      <c r="P66" s="334"/>
      <c r="Q66" s="332"/>
      <c r="S66" s="31" t="s">
        <v>56</v>
      </c>
      <c r="T66" s="27">
        <f t="shared" ref="T66:Z67" si="90">+B66-K66</f>
        <v>4379678.4896200001</v>
      </c>
      <c r="U66" s="28">
        <f t="shared" si="90"/>
        <v>4707323</v>
      </c>
      <c r="V66" s="29">
        <f t="shared" si="90"/>
        <v>5189823</v>
      </c>
      <c r="W66" s="30">
        <f t="shared" si="90"/>
        <v>5595019</v>
      </c>
      <c r="X66" s="30">
        <f t="shared" si="90"/>
        <v>5898245</v>
      </c>
      <c r="Y66" s="57">
        <f t="shared" si="90"/>
        <v>6166363</v>
      </c>
      <c r="Z66" s="305">
        <f t="shared" si="90"/>
        <v>6424739</v>
      </c>
      <c r="AA66" s="25"/>
      <c r="AB66" s="25"/>
      <c r="AC66" s="25"/>
      <c r="AD66" s="25"/>
      <c r="AE66" s="25"/>
      <c r="AF66" s="25"/>
      <c r="AG66" s="25"/>
      <c r="AH66" s="25"/>
      <c r="AI66" s="25"/>
    </row>
    <row r="67" spans="1:35" ht="14.25" customHeight="1" thickBot="1" x14ac:dyDescent="0.3">
      <c r="A67" s="79" t="s">
        <v>60</v>
      </c>
      <c r="B67" s="40">
        <v>30463</v>
      </c>
      <c r="C67" s="28">
        <v>37172</v>
      </c>
      <c r="D67" s="41">
        <v>36470</v>
      </c>
      <c r="E67" s="42">
        <v>35610</v>
      </c>
      <c r="F67" s="42">
        <v>33092</v>
      </c>
      <c r="G67" s="296">
        <v>32741</v>
      </c>
      <c r="H67" s="307">
        <v>31246</v>
      </c>
      <c r="I67" s="288"/>
      <c r="J67" s="79" t="s">
        <v>60</v>
      </c>
      <c r="K67" s="80"/>
      <c r="L67" s="50"/>
      <c r="M67" s="77"/>
      <c r="N67" s="49"/>
      <c r="O67" s="49"/>
      <c r="P67" s="334"/>
      <c r="Q67" s="332"/>
      <c r="S67" s="79" t="s">
        <v>60</v>
      </c>
      <c r="T67" s="40">
        <f t="shared" si="90"/>
        <v>30463</v>
      </c>
      <c r="U67" s="28">
        <f t="shared" si="90"/>
        <v>37172</v>
      </c>
      <c r="V67" s="41">
        <f t="shared" si="90"/>
        <v>36470</v>
      </c>
      <c r="W67" s="42">
        <f t="shared" si="90"/>
        <v>35610</v>
      </c>
      <c r="X67" s="42">
        <f t="shared" si="90"/>
        <v>33092</v>
      </c>
      <c r="Y67" s="296">
        <f t="shared" si="90"/>
        <v>32741</v>
      </c>
      <c r="Z67" s="307">
        <f t="shared" si="90"/>
        <v>31246</v>
      </c>
      <c r="AA67" s="25"/>
      <c r="AB67" s="25"/>
      <c r="AC67" s="25"/>
      <c r="AD67" s="25"/>
      <c r="AE67" s="25"/>
      <c r="AF67" s="25"/>
      <c r="AG67" s="25"/>
      <c r="AH67" s="25"/>
      <c r="AI67" s="25"/>
    </row>
    <row r="68" spans="1:35" ht="14.25" customHeight="1" thickBot="1" x14ac:dyDescent="0.3">
      <c r="A68" s="81" t="s">
        <v>61</v>
      </c>
      <c r="B68" s="82">
        <f t="shared" ref="B68:G68" si="91">B37+B33+B28+B17+B5</f>
        <v>18656864.183623757</v>
      </c>
      <c r="C68" s="83">
        <f t="shared" si="91"/>
        <v>21096111.813270003</v>
      </c>
      <c r="D68" s="84">
        <f t="shared" si="91"/>
        <v>22862793</v>
      </c>
      <c r="E68" s="85">
        <f t="shared" si="91"/>
        <v>23252168</v>
      </c>
      <c r="F68" s="85">
        <f t="shared" si="91"/>
        <v>24118970</v>
      </c>
      <c r="G68" s="245">
        <f t="shared" si="91"/>
        <v>24641400</v>
      </c>
      <c r="H68" s="320">
        <f t="shared" ref="H68" si="92">H37+H33+H28+H17+H5</f>
        <v>25524086</v>
      </c>
      <c r="I68" s="288"/>
      <c r="J68" s="81" t="s">
        <v>61</v>
      </c>
      <c r="K68" s="82">
        <f t="shared" ref="K68:P68" si="93">+K5+K17+K28+K33+K37</f>
        <v>0</v>
      </c>
      <c r="L68" s="83">
        <f t="shared" si="93"/>
        <v>0</v>
      </c>
      <c r="M68" s="84">
        <f t="shared" si="93"/>
        <v>0</v>
      </c>
      <c r="N68" s="85">
        <f t="shared" si="93"/>
        <v>0</v>
      </c>
      <c r="O68" s="85">
        <f t="shared" si="93"/>
        <v>0</v>
      </c>
      <c r="P68" s="245">
        <f t="shared" si="93"/>
        <v>0</v>
      </c>
      <c r="Q68" s="320">
        <f t="shared" ref="Q68" si="94">+Q5+Q17+Q28+Q33+Q37</f>
        <v>0</v>
      </c>
      <c r="S68" s="81" t="s">
        <v>61</v>
      </c>
      <c r="T68" s="82">
        <f t="shared" ref="T68:Y68" si="95">+T37+T33+T28+T17+T5</f>
        <v>18656864.183623757</v>
      </c>
      <c r="U68" s="83">
        <f t="shared" si="95"/>
        <v>21096111.813270003</v>
      </c>
      <c r="V68" s="84">
        <f t="shared" si="95"/>
        <v>22862793</v>
      </c>
      <c r="W68" s="85">
        <f t="shared" si="95"/>
        <v>23252168</v>
      </c>
      <c r="X68" s="85">
        <f t="shared" si="95"/>
        <v>24118970</v>
      </c>
      <c r="Y68" s="245">
        <f t="shared" si="95"/>
        <v>24641400</v>
      </c>
      <c r="Z68" s="320">
        <f t="shared" ref="Z68" si="96">+Z37+Z33+Z28+Z17+Z5</f>
        <v>25524086</v>
      </c>
      <c r="AA68" s="25"/>
      <c r="AB68" s="25"/>
      <c r="AC68" s="25"/>
      <c r="AD68" s="25"/>
      <c r="AE68" s="25"/>
      <c r="AF68" s="25"/>
      <c r="AG68" s="25"/>
      <c r="AH68" s="25"/>
      <c r="AI68" s="25"/>
    </row>
    <row r="69" spans="1:35" ht="13.5" customHeight="1" x14ac:dyDescent="0.25">
      <c r="A69" s="86" t="s">
        <v>62</v>
      </c>
      <c r="B69" s="87">
        <f>B9+B13+B16+B18+B19+B28+B46+B50+B52+B39+B38+B42+B43</f>
        <v>14437743.825073758</v>
      </c>
      <c r="C69" s="88">
        <f t="shared" ref="C69:G69" si="97">C9+C13+C16+C18+C19+C28+C46+C50+C52+C39+C38+C42+C43</f>
        <v>16546816.257620001</v>
      </c>
      <c r="D69" s="89">
        <f t="shared" si="97"/>
        <v>17980335</v>
      </c>
      <c r="E69" s="90">
        <f t="shared" si="97"/>
        <v>18463199</v>
      </c>
      <c r="F69" s="90">
        <f t="shared" si="97"/>
        <v>19079475</v>
      </c>
      <c r="G69" s="314">
        <f t="shared" si="97"/>
        <v>19195881</v>
      </c>
      <c r="H69" s="311">
        <f t="shared" ref="H69" si="98">H9+H13+H16+H18+H19+H28+H46+H50+H52+H39+H38+H42+H43</f>
        <v>19823580</v>
      </c>
      <c r="I69" s="288"/>
      <c r="J69" s="86" t="s">
        <v>62</v>
      </c>
      <c r="K69" s="87">
        <f>K9+K13+K16+K18+K19+K28+K46+K50+K52+K39+K38+K42+K43</f>
        <v>0</v>
      </c>
      <c r="L69" s="88">
        <f t="shared" ref="L69:P69" si="99">L9+L13+L16+L18+L19+L28+L46+L50+L52+L39+L38+L42+L43</f>
        <v>0</v>
      </c>
      <c r="M69" s="89">
        <f t="shared" si="99"/>
        <v>0</v>
      </c>
      <c r="N69" s="90">
        <f t="shared" si="99"/>
        <v>0</v>
      </c>
      <c r="O69" s="90">
        <f t="shared" si="99"/>
        <v>0</v>
      </c>
      <c r="P69" s="314">
        <f t="shared" si="99"/>
        <v>0</v>
      </c>
      <c r="Q69" s="311">
        <f t="shared" ref="Q69" si="100">Q9+Q13+Q16+Q18+Q19+Q28+Q46+Q50+Q52+Q39+Q38+Q42+Q43</f>
        <v>0</v>
      </c>
      <c r="S69" s="86" t="s">
        <v>62</v>
      </c>
      <c r="T69" s="87">
        <f t="shared" ref="T69:Z75" si="101">+B69-K69</f>
        <v>14437743.825073758</v>
      </c>
      <c r="U69" s="88">
        <f t="shared" si="101"/>
        <v>16546816.257620001</v>
      </c>
      <c r="V69" s="89">
        <f t="shared" si="101"/>
        <v>17980335</v>
      </c>
      <c r="W69" s="90">
        <f t="shared" si="101"/>
        <v>18463199</v>
      </c>
      <c r="X69" s="90">
        <f t="shared" si="101"/>
        <v>19079475</v>
      </c>
      <c r="Y69" s="314">
        <f t="shared" si="101"/>
        <v>19195881</v>
      </c>
      <c r="Z69" s="311">
        <f t="shared" si="101"/>
        <v>19823580</v>
      </c>
      <c r="AA69" s="25"/>
      <c r="AB69" s="25"/>
      <c r="AC69" s="25"/>
      <c r="AD69" s="25"/>
      <c r="AE69" s="25"/>
      <c r="AF69" s="25"/>
      <c r="AG69" s="25"/>
      <c r="AH69" s="25"/>
      <c r="AI69" s="25"/>
    </row>
    <row r="70" spans="1:35" ht="13.5" customHeight="1" x14ac:dyDescent="0.25">
      <c r="A70" s="86" t="s">
        <v>63</v>
      </c>
      <c r="B70" s="87">
        <f>+B59</f>
        <v>32180.213189999999</v>
      </c>
      <c r="C70" s="88">
        <f t="shared" ref="C70:H70" si="102">0+C55</f>
        <v>33217.215609999999</v>
      </c>
      <c r="D70" s="89">
        <f t="shared" si="102"/>
        <v>34600</v>
      </c>
      <c r="E70" s="90">
        <f t="shared" si="102"/>
        <v>36372</v>
      </c>
      <c r="F70" s="90">
        <f t="shared" si="102"/>
        <v>38461</v>
      </c>
      <c r="G70" s="314">
        <f t="shared" si="102"/>
        <v>40271</v>
      </c>
      <c r="H70" s="311">
        <f t="shared" si="102"/>
        <v>42313</v>
      </c>
      <c r="I70" s="288"/>
      <c r="J70" s="86" t="s">
        <v>63</v>
      </c>
      <c r="K70" s="87">
        <f>+K59</f>
        <v>0</v>
      </c>
      <c r="L70" s="88">
        <f t="shared" ref="L70:Q70" si="103">0+L55</f>
        <v>0</v>
      </c>
      <c r="M70" s="89">
        <f t="shared" si="103"/>
        <v>0</v>
      </c>
      <c r="N70" s="90">
        <f t="shared" si="103"/>
        <v>0</v>
      </c>
      <c r="O70" s="90">
        <f t="shared" si="103"/>
        <v>0</v>
      </c>
      <c r="P70" s="314">
        <f t="shared" si="103"/>
        <v>0</v>
      </c>
      <c r="Q70" s="311">
        <f t="shared" si="103"/>
        <v>0</v>
      </c>
      <c r="S70" s="86" t="s">
        <v>63</v>
      </c>
      <c r="T70" s="87">
        <f t="shared" si="101"/>
        <v>32180.213189999999</v>
      </c>
      <c r="U70" s="88">
        <f t="shared" si="101"/>
        <v>33217.215609999999</v>
      </c>
      <c r="V70" s="89">
        <f t="shared" si="101"/>
        <v>34600</v>
      </c>
      <c r="W70" s="90">
        <f t="shared" si="101"/>
        <v>36372</v>
      </c>
      <c r="X70" s="90">
        <f t="shared" si="101"/>
        <v>38461</v>
      </c>
      <c r="Y70" s="314">
        <f t="shared" si="101"/>
        <v>40271</v>
      </c>
      <c r="Z70" s="311">
        <f t="shared" si="101"/>
        <v>42313</v>
      </c>
      <c r="AA70" s="25"/>
      <c r="AB70" s="25"/>
      <c r="AC70" s="25"/>
      <c r="AD70" s="25"/>
      <c r="AE70" s="25"/>
      <c r="AF70" s="25"/>
      <c r="AG70" s="25"/>
      <c r="AH70" s="25"/>
      <c r="AI70" s="25"/>
    </row>
    <row r="71" spans="1:35" ht="13.5" customHeight="1" x14ac:dyDescent="0.25">
      <c r="A71" s="26" t="s">
        <v>64</v>
      </c>
      <c r="B71" s="87">
        <f t="shared" ref="B71:G71" si="104">B40+B41-B70+B55</f>
        <v>101682.54787000004</v>
      </c>
      <c r="C71" s="88">
        <f t="shared" si="104"/>
        <v>93373</v>
      </c>
      <c r="D71" s="89">
        <f t="shared" si="104"/>
        <v>82753</v>
      </c>
      <c r="E71" s="90">
        <f t="shared" si="104"/>
        <v>86060</v>
      </c>
      <c r="F71" s="90">
        <f t="shared" si="104"/>
        <v>88329</v>
      </c>
      <c r="G71" s="314">
        <f t="shared" si="104"/>
        <v>89858</v>
      </c>
      <c r="H71" s="311">
        <f t="shared" ref="H71" si="105">H40+H41-H70+H55</f>
        <v>91605</v>
      </c>
      <c r="I71" s="288"/>
      <c r="J71" s="26" t="s">
        <v>64</v>
      </c>
      <c r="K71" s="87">
        <f t="shared" ref="K71:P71" si="106">K40+K41-K70+K55</f>
        <v>0</v>
      </c>
      <c r="L71" s="88">
        <f t="shared" si="106"/>
        <v>0</v>
      </c>
      <c r="M71" s="89">
        <f t="shared" si="106"/>
        <v>0</v>
      </c>
      <c r="N71" s="90">
        <f t="shared" si="106"/>
        <v>0</v>
      </c>
      <c r="O71" s="90">
        <f t="shared" si="106"/>
        <v>0</v>
      </c>
      <c r="P71" s="314">
        <f t="shared" si="106"/>
        <v>0</v>
      </c>
      <c r="Q71" s="311">
        <f t="shared" ref="Q71" si="107">Q40+Q41-Q70+Q55</f>
        <v>0</v>
      </c>
      <c r="S71" s="26" t="s">
        <v>64</v>
      </c>
      <c r="T71" s="87">
        <f t="shared" si="101"/>
        <v>101682.54787000004</v>
      </c>
      <c r="U71" s="88">
        <f t="shared" si="101"/>
        <v>93373</v>
      </c>
      <c r="V71" s="89">
        <f t="shared" si="101"/>
        <v>82753</v>
      </c>
      <c r="W71" s="90">
        <f t="shared" si="101"/>
        <v>86060</v>
      </c>
      <c r="X71" s="90">
        <f t="shared" si="101"/>
        <v>88329</v>
      </c>
      <c r="Y71" s="314">
        <f t="shared" si="101"/>
        <v>89858</v>
      </c>
      <c r="Z71" s="311">
        <f t="shared" si="101"/>
        <v>91605</v>
      </c>
      <c r="AA71" s="25"/>
      <c r="AB71" s="25"/>
      <c r="AC71" s="25"/>
      <c r="AD71" s="25"/>
      <c r="AE71" s="25"/>
      <c r="AF71" s="25"/>
      <c r="AG71" s="25"/>
      <c r="AH71" s="25"/>
      <c r="AI71" s="25"/>
    </row>
    <row r="72" spans="1:35" ht="13.5" customHeight="1" x14ac:dyDescent="0.25">
      <c r="A72" s="26" t="s">
        <v>65</v>
      </c>
      <c r="B72" s="87">
        <f>B10+B35+B34+B47+B53+B14</f>
        <v>2994521.3703600001</v>
      </c>
      <c r="C72" s="88">
        <f t="shared" ref="C72:G72" si="108">C10+C35+C34+C47+C53+C14</f>
        <v>3236130.8835800006</v>
      </c>
      <c r="D72" s="89">
        <f t="shared" si="108"/>
        <v>3524261</v>
      </c>
      <c r="E72" s="90">
        <f t="shared" si="108"/>
        <v>3503847</v>
      </c>
      <c r="F72" s="90">
        <f t="shared" si="108"/>
        <v>3681926</v>
      </c>
      <c r="G72" s="314">
        <f t="shared" si="108"/>
        <v>3970686</v>
      </c>
      <c r="H72" s="311">
        <f t="shared" ref="H72" si="109">H10+H35+H34+H47+H53+H14</f>
        <v>4152616</v>
      </c>
      <c r="I72" s="288"/>
      <c r="J72" s="26" t="s">
        <v>65</v>
      </c>
      <c r="K72" s="87">
        <f>K10+K35+K34+K47+K53+K14</f>
        <v>0</v>
      </c>
      <c r="L72" s="88">
        <f t="shared" ref="L72:P72" si="110">L10+L35+L34+L47+L53+L14</f>
        <v>0</v>
      </c>
      <c r="M72" s="89">
        <f t="shared" si="110"/>
        <v>0</v>
      </c>
      <c r="N72" s="90">
        <f t="shared" si="110"/>
        <v>0</v>
      </c>
      <c r="O72" s="90">
        <f t="shared" si="110"/>
        <v>0</v>
      </c>
      <c r="P72" s="314">
        <f t="shared" si="110"/>
        <v>0</v>
      </c>
      <c r="Q72" s="311">
        <f t="shared" ref="Q72" si="111">Q10+Q35+Q34+Q47+Q53+Q14</f>
        <v>0</v>
      </c>
      <c r="S72" s="26" t="s">
        <v>65</v>
      </c>
      <c r="T72" s="87">
        <f t="shared" si="101"/>
        <v>2994521.3703600001</v>
      </c>
      <c r="U72" s="88">
        <f t="shared" si="101"/>
        <v>3236130.8835800006</v>
      </c>
      <c r="V72" s="89">
        <f t="shared" si="101"/>
        <v>3524261</v>
      </c>
      <c r="W72" s="90">
        <f t="shared" si="101"/>
        <v>3503847</v>
      </c>
      <c r="X72" s="90">
        <f t="shared" si="101"/>
        <v>3681926</v>
      </c>
      <c r="Y72" s="314">
        <f t="shared" si="101"/>
        <v>3970686</v>
      </c>
      <c r="Z72" s="311">
        <f t="shared" si="101"/>
        <v>4152616</v>
      </c>
      <c r="AA72" s="25"/>
      <c r="AB72" s="25"/>
      <c r="AC72" s="25"/>
      <c r="AD72" s="25"/>
      <c r="AE72" s="25"/>
      <c r="AF72" s="25"/>
      <c r="AG72" s="25"/>
      <c r="AH72" s="25"/>
      <c r="AI72" s="25"/>
    </row>
    <row r="73" spans="1:35" ht="13.5" customHeight="1" x14ac:dyDescent="0.25">
      <c r="A73" s="26" t="s">
        <v>66</v>
      </c>
      <c r="B73" s="87">
        <f>B11+B36+B54+B15</f>
        <v>982493</v>
      </c>
      <c r="C73" s="88">
        <f t="shared" ref="C73:G73" si="112">C11+C36+C54+C15</f>
        <v>1080230.5161900001</v>
      </c>
      <c r="D73" s="89">
        <f t="shared" si="112"/>
        <v>1166007</v>
      </c>
      <c r="E73" s="90">
        <f t="shared" si="112"/>
        <v>1146068</v>
      </c>
      <c r="F73" s="90">
        <f t="shared" si="112"/>
        <v>1213255</v>
      </c>
      <c r="G73" s="314">
        <f t="shared" si="112"/>
        <v>1326773</v>
      </c>
      <c r="H73" s="311">
        <f t="shared" ref="H73" si="113">H11+H36+H54+H15</f>
        <v>1395410</v>
      </c>
      <c r="I73" s="288"/>
      <c r="J73" s="26" t="s">
        <v>66</v>
      </c>
      <c r="K73" s="87">
        <f>K11+K36+K54+K15</f>
        <v>0</v>
      </c>
      <c r="L73" s="88">
        <f t="shared" ref="L73:P73" si="114">L11+L36+L54+L15</f>
        <v>0</v>
      </c>
      <c r="M73" s="89">
        <f t="shared" si="114"/>
        <v>0</v>
      </c>
      <c r="N73" s="90">
        <f t="shared" si="114"/>
        <v>0</v>
      </c>
      <c r="O73" s="90">
        <f t="shared" si="114"/>
        <v>0</v>
      </c>
      <c r="P73" s="314">
        <f t="shared" si="114"/>
        <v>0</v>
      </c>
      <c r="Q73" s="311">
        <f t="shared" ref="Q73" si="115">Q11+Q36+Q54+Q15</f>
        <v>0</v>
      </c>
      <c r="S73" s="26" t="s">
        <v>66</v>
      </c>
      <c r="T73" s="87">
        <f t="shared" si="101"/>
        <v>982493</v>
      </c>
      <c r="U73" s="88">
        <f t="shared" si="101"/>
        <v>1080230.5161900001</v>
      </c>
      <c r="V73" s="89">
        <f t="shared" si="101"/>
        <v>1166007</v>
      </c>
      <c r="W73" s="90">
        <f t="shared" si="101"/>
        <v>1146068</v>
      </c>
      <c r="X73" s="90">
        <f t="shared" si="101"/>
        <v>1213255</v>
      </c>
      <c r="Y73" s="314">
        <f t="shared" si="101"/>
        <v>1326773</v>
      </c>
      <c r="Z73" s="311">
        <f t="shared" si="101"/>
        <v>1395410</v>
      </c>
      <c r="AA73" s="25"/>
      <c r="AB73" s="25"/>
      <c r="AC73" s="25"/>
      <c r="AD73" s="25"/>
      <c r="AE73" s="25"/>
      <c r="AF73" s="25"/>
      <c r="AG73" s="25"/>
      <c r="AH73" s="25"/>
      <c r="AI73" s="25"/>
    </row>
    <row r="74" spans="1:35" ht="13.5" customHeight="1" x14ac:dyDescent="0.25">
      <c r="A74" s="26" t="s">
        <v>67</v>
      </c>
      <c r="B74" s="87">
        <f t="shared" ref="B74:G74" si="116">B44</f>
        <v>76294.162960000001</v>
      </c>
      <c r="C74" s="88">
        <f t="shared" si="116"/>
        <v>74305.482000000004</v>
      </c>
      <c r="D74" s="89">
        <f t="shared" si="116"/>
        <v>43596</v>
      </c>
      <c r="E74" s="90">
        <f t="shared" si="116"/>
        <v>0</v>
      </c>
      <c r="F74" s="90">
        <f t="shared" si="116"/>
        <v>0</v>
      </c>
      <c r="G74" s="314">
        <f t="shared" si="116"/>
        <v>0</v>
      </c>
      <c r="H74" s="311">
        <f t="shared" ref="H74" si="117">H44</f>
        <v>0</v>
      </c>
      <c r="I74" s="288"/>
      <c r="J74" s="26" t="s">
        <v>67</v>
      </c>
      <c r="K74" s="87">
        <f t="shared" ref="K74:P74" si="118">K44</f>
        <v>0</v>
      </c>
      <c r="L74" s="88">
        <f t="shared" si="118"/>
        <v>0</v>
      </c>
      <c r="M74" s="89">
        <f t="shared" si="118"/>
        <v>0</v>
      </c>
      <c r="N74" s="90">
        <f t="shared" si="118"/>
        <v>0</v>
      </c>
      <c r="O74" s="90">
        <f t="shared" si="118"/>
        <v>0</v>
      </c>
      <c r="P74" s="314">
        <f t="shared" si="118"/>
        <v>0</v>
      </c>
      <c r="Q74" s="311">
        <f t="shared" ref="Q74" si="119">Q44</f>
        <v>0</v>
      </c>
      <c r="S74" s="26" t="s">
        <v>67</v>
      </c>
      <c r="T74" s="87">
        <f t="shared" si="101"/>
        <v>76294.162960000001</v>
      </c>
      <c r="U74" s="88">
        <f t="shared" si="101"/>
        <v>74305.482000000004</v>
      </c>
      <c r="V74" s="89">
        <f t="shared" si="101"/>
        <v>43596</v>
      </c>
      <c r="W74" s="90">
        <f t="shared" si="101"/>
        <v>0</v>
      </c>
      <c r="X74" s="90">
        <f t="shared" si="101"/>
        <v>0</v>
      </c>
      <c r="Y74" s="314">
        <f t="shared" si="101"/>
        <v>0</v>
      </c>
      <c r="Z74" s="311">
        <f t="shared" si="101"/>
        <v>0</v>
      </c>
      <c r="AA74" s="25"/>
      <c r="AB74" s="25"/>
      <c r="AC74" s="25"/>
      <c r="AD74" s="25"/>
      <c r="AE74" s="25"/>
      <c r="AF74" s="25"/>
      <c r="AG74" s="25"/>
      <c r="AH74" s="25"/>
      <c r="AI74" s="25"/>
    </row>
    <row r="75" spans="1:35" ht="13.5" customHeight="1" x14ac:dyDescent="0.25">
      <c r="A75" s="26" t="s">
        <v>68</v>
      </c>
      <c r="B75" s="87">
        <f t="shared" ref="B75:G75" si="120">B49+B48</f>
        <v>31949.064169999998</v>
      </c>
      <c r="C75" s="88">
        <f t="shared" si="120"/>
        <v>32038.458269999999</v>
      </c>
      <c r="D75" s="89">
        <f t="shared" si="120"/>
        <v>31241</v>
      </c>
      <c r="E75" s="90">
        <f t="shared" si="120"/>
        <v>16622</v>
      </c>
      <c r="F75" s="90">
        <f t="shared" si="120"/>
        <v>17524</v>
      </c>
      <c r="G75" s="314">
        <f t="shared" si="120"/>
        <v>17931</v>
      </c>
      <c r="H75" s="311">
        <f t="shared" ref="H75" si="121">H49+H48</f>
        <v>18562</v>
      </c>
      <c r="I75" s="288"/>
      <c r="J75" s="26" t="s">
        <v>68</v>
      </c>
      <c r="K75" s="87">
        <f t="shared" ref="K75:P75" si="122">K49+K48</f>
        <v>0</v>
      </c>
      <c r="L75" s="88">
        <f t="shared" si="122"/>
        <v>0</v>
      </c>
      <c r="M75" s="89">
        <f t="shared" si="122"/>
        <v>0</v>
      </c>
      <c r="N75" s="90">
        <f t="shared" si="122"/>
        <v>0</v>
      </c>
      <c r="O75" s="90">
        <f t="shared" si="122"/>
        <v>0</v>
      </c>
      <c r="P75" s="314">
        <f t="shared" si="122"/>
        <v>0</v>
      </c>
      <c r="Q75" s="311">
        <f t="shared" ref="Q75" si="123">Q49+Q48</f>
        <v>0</v>
      </c>
      <c r="S75" s="26" t="s">
        <v>68</v>
      </c>
      <c r="T75" s="87">
        <f t="shared" si="101"/>
        <v>31949.064169999998</v>
      </c>
      <c r="U75" s="88">
        <f t="shared" si="101"/>
        <v>32038.458269999999</v>
      </c>
      <c r="V75" s="89">
        <f t="shared" si="101"/>
        <v>31241</v>
      </c>
      <c r="W75" s="90">
        <f t="shared" si="101"/>
        <v>16622</v>
      </c>
      <c r="X75" s="90">
        <f t="shared" si="101"/>
        <v>17524</v>
      </c>
      <c r="Y75" s="314">
        <f t="shared" si="101"/>
        <v>17931</v>
      </c>
      <c r="Z75" s="311">
        <f t="shared" si="101"/>
        <v>18562</v>
      </c>
      <c r="AA75" s="25"/>
      <c r="AB75" s="25"/>
      <c r="AC75" s="25"/>
      <c r="AD75" s="25"/>
      <c r="AE75" s="25"/>
      <c r="AF75" s="25"/>
      <c r="AG75" s="25"/>
      <c r="AH75" s="25"/>
      <c r="AI75" s="25"/>
    </row>
    <row r="76" spans="1:35" ht="14.25" customHeight="1" thickBot="1" x14ac:dyDescent="0.3">
      <c r="A76" s="91" t="s">
        <v>69</v>
      </c>
      <c r="B76" s="52">
        <f t="shared" ref="B76:G76" si="124">B60</f>
        <v>13079644.876037396</v>
      </c>
      <c r="C76" s="92">
        <f t="shared" si="124"/>
        <v>14174039.65316</v>
      </c>
      <c r="D76" s="93">
        <f t="shared" si="124"/>
        <v>15432737</v>
      </c>
      <c r="E76" s="94">
        <f t="shared" si="124"/>
        <v>16600269</v>
      </c>
      <c r="F76" s="94">
        <f t="shared" si="124"/>
        <v>17390633</v>
      </c>
      <c r="G76" s="325">
        <f t="shared" si="124"/>
        <v>18123360</v>
      </c>
      <c r="H76" s="321">
        <f t="shared" ref="H76" si="125">H60</f>
        <v>18848671</v>
      </c>
      <c r="I76" s="288"/>
      <c r="J76" s="91" t="s">
        <v>69</v>
      </c>
      <c r="K76" s="95">
        <f t="shared" ref="K76:P76" si="126">K60</f>
        <v>0</v>
      </c>
      <c r="L76" s="92">
        <f t="shared" si="126"/>
        <v>0</v>
      </c>
      <c r="M76" s="93">
        <f t="shared" si="126"/>
        <v>0</v>
      </c>
      <c r="N76" s="94">
        <f t="shared" si="126"/>
        <v>0</v>
      </c>
      <c r="O76" s="94">
        <f t="shared" si="126"/>
        <v>0</v>
      </c>
      <c r="P76" s="325">
        <f t="shared" si="126"/>
        <v>0</v>
      </c>
      <c r="Q76" s="321">
        <f t="shared" ref="Q76" si="127">Q60</f>
        <v>0</v>
      </c>
      <c r="S76" s="91" t="s">
        <v>69</v>
      </c>
      <c r="T76" s="52">
        <f t="shared" ref="T76:Y76" si="128">T60</f>
        <v>13079644.876037396</v>
      </c>
      <c r="U76" s="92">
        <f t="shared" si="128"/>
        <v>14174039.65316</v>
      </c>
      <c r="V76" s="93">
        <f t="shared" si="128"/>
        <v>15432737</v>
      </c>
      <c r="W76" s="94">
        <f t="shared" si="128"/>
        <v>16600269</v>
      </c>
      <c r="X76" s="94">
        <f t="shared" si="128"/>
        <v>17390633</v>
      </c>
      <c r="Y76" s="325">
        <f t="shared" si="128"/>
        <v>18123360</v>
      </c>
      <c r="Z76" s="321">
        <f t="shared" ref="Z76" si="129">Z60</f>
        <v>18848671</v>
      </c>
      <c r="AA76" s="25"/>
      <c r="AB76" s="25"/>
      <c r="AC76" s="25"/>
      <c r="AD76" s="25"/>
      <c r="AE76" s="25"/>
      <c r="AF76" s="25"/>
      <c r="AG76" s="25"/>
      <c r="AH76" s="25"/>
      <c r="AI76" s="25"/>
    </row>
    <row r="77" spans="1:35" ht="14.25" customHeight="1" thickBot="1" x14ac:dyDescent="0.3">
      <c r="A77" s="96" t="s">
        <v>70</v>
      </c>
      <c r="B77" s="82">
        <f t="shared" ref="B77:G77" si="130">B68+B76</f>
        <v>31736509.059661154</v>
      </c>
      <c r="C77" s="97">
        <f t="shared" si="130"/>
        <v>35270151.466430001</v>
      </c>
      <c r="D77" s="84">
        <f t="shared" si="130"/>
        <v>38295530</v>
      </c>
      <c r="E77" s="85">
        <f t="shared" si="130"/>
        <v>39852437</v>
      </c>
      <c r="F77" s="85">
        <f t="shared" si="130"/>
        <v>41509603</v>
      </c>
      <c r="G77" s="245">
        <f t="shared" si="130"/>
        <v>42764760</v>
      </c>
      <c r="H77" s="320">
        <f t="shared" ref="H77" si="131">H68+H76</f>
        <v>44372757</v>
      </c>
      <c r="I77" s="288"/>
      <c r="J77" s="96" t="s">
        <v>70</v>
      </c>
      <c r="K77" s="82">
        <f t="shared" ref="K77:P77" si="132">+K76+K68</f>
        <v>0</v>
      </c>
      <c r="L77" s="83">
        <f t="shared" si="132"/>
        <v>0</v>
      </c>
      <c r="M77" s="84">
        <f t="shared" si="132"/>
        <v>0</v>
      </c>
      <c r="N77" s="85">
        <f t="shared" si="132"/>
        <v>0</v>
      </c>
      <c r="O77" s="85">
        <f t="shared" si="132"/>
        <v>0</v>
      </c>
      <c r="P77" s="245">
        <f t="shared" si="132"/>
        <v>0</v>
      </c>
      <c r="Q77" s="320">
        <f t="shared" ref="Q77" si="133">+Q76+Q68</f>
        <v>0</v>
      </c>
      <c r="S77" s="96" t="s">
        <v>70</v>
      </c>
      <c r="T77" s="82">
        <f t="shared" ref="T77:Y77" si="134">+T76+T68</f>
        <v>31736509.059661154</v>
      </c>
      <c r="U77" s="83">
        <f t="shared" si="134"/>
        <v>35270151.466430001</v>
      </c>
      <c r="V77" s="84">
        <f t="shared" si="134"/>
        <v>38295530</v>
      </c>
      <c r="W77" s="85">
        <f t="shared" si="134"/>
        <v>39852437</v>
      </c>
      <c r="X77" s="85">
        <f t="shared" si="134"/>
        <v>41509603</v>
      </c>
      <c r="Y77" s="245">
        <f t="shared" si="134"/>
        <v>42764760</v>
      </c>
      <c r="Z77" s="320">
        <f t="shared" ref="Z77" si="135">+Z76+Z68</f>
        <v>44372757</v>
      </c>
      <c r="AA77" s="25"/>
      <c r="AB77" s="25"/>
      <c r="AC77" s="25"/>
      <c r="AD77" s="25"/>
      <c r="AE77" s="25"/>
      <c r="AF77" s="25"/>
      <c r="AG77" s="25"/>
      <c r="AH77" s="25"/>
      <c r="AI77" s="25"/>
    </row>
    <row r="78" spans="1:35" s="98" customFormat="1" ht="13.5" customHeight="1" thickBot="1" x14ac:dyDescent="0.3">
      <c r="A78" s="99"/>
      <c r="B78" s="235"/>
      <c r="C78" s="235"/>
      <c r="D78" s="235"/>
      <c r="E78" s="235"/>
      <c r="F78" s="235"/>
      <c r="G78" s="235"/>
      <c r="H78" s="235"/>
      <c r="I78" s="48"/>
      <c r="J78" s="99"/>
      <c r="K78" s="100"/>
      <c r="L78" s="100"/>
      <c r="M78" s="100"/>
      <c r="N78" s="100"/>
      <c r="O78" s="100"/>
      <c r="P78" s="100"/>
      <c r="Q78" s="100"/>
      <c r="S78" s="99"/>
      <c r="T78" s="228"/>
      <c r="U78" s="228"/>
      <c r="V78" s="228"/>
      <c r="W78" s="228"/>
      <c r="X78" s="228"/>
      <c r="Y78" s="228"/>
      <c r="Z78" s="228"/>
      <c r="AA78" s="25"/>
      <c r="AB78" s="25"/>
      <c r="AC78" s="25"/>
      <c r="AD78" s="25"/>
      <c r="AE78" s="25"/>
      <c r="AF78" s="25"/>
      <c r="AG78" s="25"/>
      <c r="AH78" s="25"/>
      <c r="AI78" s="25"/>
    </row>
    <row r="79" spans="1:35" ht="14.25" customHeight="1" thickBot="1" x14ac:dyDescent="0.3">
      <c r="A79" s="102" t="s">
        <v>71</v>
      </c>
      <c r="B79" s="103">
        <f t="shared" ref="B79:G79" si="136">SUM(B80:B81)</f>
        <v>87190.37384</v>
      </c>
      <c r="C79" s="104">
        <f t="shared" si="136"/>
        <v>87993.031049999991</v>
      </c>
      <c r="D79" s="105">
        <f t="shared" si="136"/>
        <v>93478</v>
      </c>
      <c r="E79" s="106">
        <f t="shared" si="136"/>
        <v>100598</v>
      </c>
      <c r="F79" s="106">
        <f t="shared" si="136"/>
        <v>105413</v>
      </c>
      <c r="G79" s="204">
        <f t="shared" si="136"/>
        <v>113772</v>
      </c>
      <c r="H79" s="337">
        <f t="shared" ref="H79" si="137">SUM(H80:H81)</f>
        <v>118935</v>
      </c>
      <c r="J79" s="102" t="s">
        <v>71</v>
      </c>
      <c r="K79" s="103">
        <f t="shared" ref="K79:P79" si="138">+K80+K81</f>
        <v>0</v>
      </c>
      <c r="L79" s="105">
        <f t="shared" si="138"/>
        <v>0</v>
      </c>
      <c r="M79" s="106">
        <f t="shared" si="138"/>
        <v>0</v>
      </c>
      <c r="N79" s="106">
        <f t="shared" si="138"/>
        <v>0</v>
      </c>
      <c r="O79" s="106">
        <f t="shared" si="138"/>
        <v>0</v>
      </c>
      <c r="P79" s="204">
        <f t="shared" si="138"/>
        <v>0</v>
      </c>
      <c r="Q79" s="337">
        <f t="shared" ref="Q79" si="139">+Q80+Q81</f>
        <v>0</v>
      </c>
      <c r="S79" s="107" t="s">
        <v>71</v>
      </c>
      <c r="T79" s="108">
        <f t="shared" ref="T79:Z81" si="140">+B79-K79</f>
        <v>87190.37384</v>
      </c>
      <c r="U79" s="109">
        <f t="shared" si="140"/>
        <v>87993.031049999991</v>
      </c>
      <c r="V79" s="110">
        <f t="shared" si="140"/>
        <v>93478</v>
      </c>
      <c r="W79" s="110">
        <f t="shared" si="140"/>
        <v>100598</v>
      </c>
      <c r="X79" s="110">
        <f t="shared" si="140"/>
        <v>105413</v>
      </c>
      <c r="Y79" s="350">
        <f t="shared" si="140"/>
        <v>113772</v>
      </c>
      <c r="Z79" s="346">
        <f t="shared" si="140"/>
        <v>118935</v>
      </c>
      <c r="AA79" s="25"/>
      <c r="AB79" s="25"/>
      <c r="AC79" s="25"/>
      <c r="AD79" s="25"/>
      <c r="AE79" s="25"/>
      <c r="AF79" s="25"/>
      <c r="AG79" s="25"/>
      <c r="AH79" s="25"/>
      <c r="AI79" s="25"/>
    </row>
    <row r="80" spans="1:35" ht="13.5" customHeight="1" x14ac:dyDescent="0.25">
      <c r="A80" s="112" t="s">
        <v>72</v>
      </c>
      <c r="B80" s="113">
        <v>49849.812879999998</v>
      </c>
      <c r="C80" s="114">
        <v>42860.262529999993</v>
      </c>
      <c r="D80" s="115">
        <v>47598</v>
      </c>
      <c r="E80" s="116">
        <v>46844</v>
      </c>
      <c r="F80" s="116">
        <v>48514</v>
      </c>
      <c r="G80" s="340">
        <v>55374</v>
      </c>
      <c r="H80" s="338">
        <v>58871</v>
      </c>
      <c r="J80" s="112" t="s">
        <v>72</v>
      </c>
      <c r="K80" s="113"/>
      <c r="L80" s="116"/>
      <c r="M80" s="116"/>
      <c r="N80" s="116"/>
      <c r="O80" s="116"/>
      <c r="P80" s="340"/>
      <c r="Q80" s="338"/>
      <c r="S80" s="117" t="s">
        <v>72</v>
      </c>
      <c r="T80" s="51">
        <f t="shared" si="140"/>
        <v>49849.812879999998</v>
      </c>
      <c r="U80" s="39">
        <f t="shared" si="140"/>
        <v>42860.262529999993</v>
      </c>
      <c r="V80" s="118">
        <f t="shared" si="140"/>
        <v>47598</v>
      </c>
      <c r="W80" s="118">
        <f t="shared" si="140"/>
        <v>46844</v>
      </c>
      <c r="X80" s="118">
        <f t="shared" si="140"/>
        <v>48514</v>
      </c>
      <c r="Y80" s="351">
        <f t="shared" si="140"/>
        <v>55374</v>
      </c>
      <c r="Z80" s="347">
        <f t="shared" si="140"/>
        <v>58871</v>
      </c>
      <c r="AA80" s="25"/>
      <c r="AB80" s="25"/>
      <c r="AC80" s="25"/>
      <c r="AD80" s="25"/>
      <c r="AE80" s="25"/>
      <c r="AF80" s="25"/>
      <c r="AG80" s="25"/>
      <c r="AH80" s="25"/>
      <c r="AI80" s="25"/>
    </row>
    <row r="81" spans="1:35" ht="14.25" customHeight="1" thickBot="1" x14ac:dyDescent="0.3">
      <c r="A81" s="119" t="s">
        <v>73</v>
      </c>
      <c r="B81" s="120">
        <v>37340.560960000003</v>
      </c>
      <c r="C81" s="121">
        <v>45132.768520000005</v>
      </c>
      <c r="D81" s="122">
        <v>45880</v>
      </c>
      <c r="E81" s="123">
        <v>53754</v>
      </c>
      <c r="F81" s="123">
        <v>56899</v>
      </c>
      <c r="G81" s="341">
        <v>58398</v>
      </c>
      <c r="H81" s="339">
        <v>60064</v>
      </c>
      <c r="J81" s="119" t="s">
        <v>73</v>
      </c>
      <c r="K81" s="120"/>
      <c r="L81" s="123"/>
      <c r="M81" s="123"/>
      <c r="N81" s="123"/>
      <c r="O81" s="123"/>
      <c r="P81" s="341"/>
      <c r="Q81" s="339"/>
      <c r="S81" s="119" t="s">
        <v>73</v>
      </c>
      <c r="T81" s="124">
        <f t="shared" si="140"/>
        <v>37340.560960000003</v>
      </c>
      <c r="U81" s="125">
        <f t="shared" si="140"/>
        <v>45132.768520000005</v>
      </c>
      <c r="V81" s="126">
        <f t="shared" si="140"/>
        <v>45880</v>
      </c>
      <c r="W81" s="126">
        <f t="shared" si="140"/>
        <v>53754</v>
      </c>
      <c r="X81" s="126">
        <f t="shared" si="140"/>
        <v>56899</v>
      </c>
      <c r="Y81" s="352">
        <f t="shared" si="140"/>
        <v>58398</v>
      </c>
      <c r="Z81" s="348">
        <f t="shared" si="140"/>
        <v>60064</v>
      </c>
      <c r="AA81" s="25"/>
      <c r="AB81" s="25"/>
      <c r="AC81" s="25"/>
      <c r="AD81" s="25"/>
      <c r="AE81" s="25"/>
      <c r="AF81" s="25"/>
      <c r="AG81" s="25"/>
      <c r="AH81" s="25"/>
      <c r="AI81" s="25"/>
    </row>
    <row r="82" spans="1:35" ht="17.25" customHeight="1" thickBot="1" x14ac:dyDescent="0.35">
      <c r="A82" s="127"/>
      <c r="B82" s="280"/>
      <c r="C82" s="280"/>
      <c r="D82" s="280"/>
      <c r="E82" s="280"/>
      <c r="F82" s="280"/>
      <c r="G82" s="280"/>
      <c r="H82" s="280"/>
      <c r="J82" s="127"/>
      <c r="S82" s="129"/>
      <c r="T82" s="130"/>
      <c r="U82" s="130"/>
      <c r="V82" s="131"/>
      <c r="W82" s="131"/>
      <c r="X82" s="131"/>
      <c r="Y82" s="131"/>
      <c r="Z82" s="131"/>
      <c r="AA82" s="25"/>
      <c r="AB82" s="25"/>
      <c r="AC82" s="25"/>
      <c r="AD82" s="25"/>
      <c r="AE82" s="25"/>
      <c r="AF82" s="25"/>
      <c r="AG82" s="25"/>
      <c r="AH82" s="25"/>
      <c r="AI82" s="25"/>
    </row>
    <row r="83" spans="1:35" s="132" customFormat="1" ht="14.25" customHeight="1" thickBot="1" x14ac:dyDescent="0.3">
      <c r="A83" s="107" t="s">
        <v>74</v>
      </c>
      <c r="B83" s="133">
        <v>942275</v>
      </c>
      <c r="C83" s="134">
        <v>1095895</v>
      </c>
      <c r="D83" s="135">
        <v>1144372</v>
      </c>
      <c r="E83" s="136">
        <v>1255496</v>
      </c>
      <c r="F83" s="137">
        <v>1419234</v>
      </c>
      <c r="G83" s="134">
        <v>1524758</v>
      </c>
      <c r="H83" s="134">
        <v>1607750</v>
      </c>
      <c r="J83" s="107" t="s">
        <v>74</v>
      </c>
      <c r="K83" s="137"/>
      <c r="L83" s="133"/>
      <c r="M83" s="138"/>
      <c r="N83" s="136"/>
      <c r="O83" s="137"/>
      <c r="P83" s="138"/>
      <c r="Q83" s="327"/>
      <c r="S83" s="107" t="s">
        <v>74</v>
      </c>
      <c r="T83" s="137">
        <f t="shared" ref="T83:Z83" si="141">+B83-K83</f>
        <v>942275</v>
      </c>
      <c r="U83" s="133">
        <f t="shared" si="141"/>
        <v>1095895</v>
      </c>
      <c r="V83" s="138">
        <f t="shared" si="141"/>
        <v>1144372</v>
      </c>
      <c r="W83" s="136">
        <f t="shared" si="141"/>
        <v>1255496</v>
      </c>
      <c r="X83" s="137">
        <f t="shared" si="141"/>
        <v>1419234</v>
      </c>
      <c r="Y83" s="138">
        <f t="shared" si="141"/>
        <v>1524758</v>
      </c>
      <c r="Z83" s="327">
        <f t="shared" si="141"/>
        <v>1607750</v>
      </c>
      <c r="AA83" s="25"/>
      <c r="AB83" s="24"/>
      <c r="AC83" s="25"/>
      <c r="AD83" s="25"/>
      <c r="AE83" s="25"/>
      <c r="AF83" s="25"/>
      <c r="AG83" s="25"/>
      <c r="AH83" s="25"/>
      <c r="AI83" s="25"/>
    </row>
    <row r="84" spans="1:35" ht="14.25" customHeight="1" thickBot="1" x14ac:dyDescent="0.3">
      <c r="B84" s="281"/>
      <c r="C84" s="281"/>
      <c r="D84" s="281"/>
      <c r="E84" s="281"/>
      <c r="F84" s="281"/>
      <c r="G84" s="281"/>
      <c r="H84" s="281"/>
      <c r="T84" s="140"/>
      <c r="U84" s="140"/>
      <c r="V84" s="24"/>
      <c r="W84" s="24"/>
      <c r="X84" s="24"/>
      <c r="Y84" s="24"/>
      <c r="Z84" s="24"/>
      <c r="AA84" s="25"/>
      <c r="AB84" s="25"/>
      <c r="AC84" s="25"/>
      <c r="AD84" s="25"/>
      <c r="AE84" s="25"/>
      <c r="AF84" s="25"/>
      <c r="AG84" s="25"/>
      <c r="AH84" s="25"/>
      <c r="AI84" s="25"/>
    </row>
    <row r="85" spans="1:35" ht="13.5" customHeight="1" x14ac:dyDescent="0.25">
      <c r="A85" s="141" t="s">
        <v>75</v>
      </c>
      <c r="B85" s="142">
        <f t="shared" ref="B85:H85" si="142">SUM(B86,B89,B92)</f>
        <v>358597.80828375759</v>
      </c>
      <c r="C85" s="146">
        <f t="shared" si="142"/>
        <v>509394.72820198815</v>
      </c>
      <c r="D85" s="144">
        <f t="shared" si="142"/>
        <v>1158052</v>
      </c>
      <c r="E85" s="143">
        <f t="shared" si="142"/>
        <v>1178585</v>
      </c>
      <c r="F85" s="145">
        <f t="shared" si="142"/>
        <v>864752</v>
      </c>
      <c r="G85" s="143">
        <f t="shared" si="142"/>
        <v>870066</v>
      </c>
      <c r="H85" s="330">
        <f t="shared" si="142"/>
        <v>874723</v>
      </c>
      <c r="J85" s="141" t="s">
        <v>75</v>
      </c>
      <c r="K85" s="142">
        <f t="shared" ref="K85:P85" si="143">SUM(K86,K89,K92)</f>
        <v>0</v>
      </c>
      <c r="L85" s="143">
        <f t="shared" si="143"/>
        <v>0</v>
      </c>
      <c r="M85" s="144">
        <f t="shared" si="143"/>
        <v>0</v>
      </c>
      <c r="N85" s="143">
        <f t="shared" si="143"/>
        <v>0</v>
      </c>
      <c r="O85" s="145">
        <f t="shared" si="143"/>
        <v>0</v>
      </c>
      <c r="P85" s="143">
        <f t="shared" si="143"/>
        <v>0</v>
      </c>
      <c r="Q85" s="330">
        <f t="shared" ref="Q85" si="144">SUM(Q86,Q89,Q92)</f>
        <v>0</v>
      </c>
      <c r="S85" s="141" t="s">
        <v>75</v>
      </c>
      <c r="T85" s="142">
        <f t="shared" ref="T85:Y85" si="145">SUM(T86,T89,T92)</f>
        <v>358597.80828375759</v>
      </c>
      <c r="U85" s="143">
        <f t="shared" si="145"/>
        <v>509394.72820198815</v>
      </c>
      <c r="V85" s="144">
        <f t="shared" si="145"/>
        <v>1158052</v>
      </c>
      <c r="W85" s="143">
        <f t="shared" si="145"/>
        <v>1178585</v>
      </c>
      <c r="X85" s="145">
        <f t="shared" si="145"/>
        <v>864752</v>
      </c>
      <c r="Y85" s="143">
        <f t="shared" si="145"/>
        <v>870066</v>
      </c>
      <c r="Z85" s="330">
        <f t="shared" ref="Z85" si="146">SUM(Z86,Z89,Z92)</f>
        <v>874723</v>
      </c>
      <c r="AA85" s="25"/>
      <c r="AB85" s="25"/>
      <c r="AC85" s="25"/>
      <c r="AD85" s="25"/>
      <c r="AE85" s="25"/>
      <c r="AF85" s="25"/>
      <c r="AG85" s="25"/>
      <c r="AH85" s="25"/>
      <c r="AI85" s="25"/>
    </row>
    <row r="86" spans="1:35" ht="13.5" customHeight="1" x14ac:dyDescent="0.25">
      <c r="A86" s="147" t="s">
        <v>76</v>
      </c>
      <c r="B86" s="148">
        <f t="shared" ref="B86:H86" si="147">SUM(B87:B88)</f>
        <v>-8.9415199999999988</v>
      </c>
      <c r="C86" s="149">
        <f t="shared" si="147"/>
        <v>-0.37402999999999997</v>
      </c>
      <c r="D86" s="150">
        <f t="shared" si="147"/>
        <v>0</v>
      </c>
      <c r="E86" s="151">
        <f t="shared" si="147"/>
        <v>0</v>
      </c>
      <c r="F86" s="152">
        <f t="shared" si="147"/>
        <v>0</v>
      </c>
      <c r="G86" s="151">
        <f t="shared" si="147"/>
        <v>0</v>
      </c>
      <c r="H86" s="331">
        <f t="shared" si="147"/>
        <v>0</v>
      </c>
      <c r="J86" s="147" t="s">
        <v>76</v>
      </c>
      <c r="K86" s="148">
        <f t="shared" ref="K86:P86" si="148">SUM(K87:K88)</f>
        <v>0</v>
      </c>
      <c r="L86" s="151">
        <f t="shared" si="148"/>
        <v>0</v>
      </c>
      <c r="M86" s="150">
        <f t="shared" si="148"/>
        <v>0</v>
      </c>
      <c r="N86" s="151">
        <f t="shared" si="148"/>
        <v>0</v>
      </c>
      <c r="O86" s="152">
        <f t="shared" si="148"/>
        <v>0</v>
      </c>
      <c r="P86" s="151">
        <f t="shared" si="148"/>
        <v>0</v>
      </c>
      <c r="Q86" s="331">
        <f t="shared" ref="Q86" si="149">SUM(Q87:Q88)</f>
        <v>0</v>
      </c>
      <c r="S86" s="147" t="s">
        <v>76</v>
      </c>
      <c r="T86" s="148">
        <f t="shared" ref="T86:Y86" si="150">SUM(T87:T88)</f>
        <v>-8.9415199999999988</v>
      </c>
      <c r="U86" s="151">
        <f t="shared" si="150"/>
        <v>-0.37402999999999997</v>
      </c>
      <c r="V86" s="150">
        <f t="shared" si="150"/>
        <v>0</v>
      </c>
      <c r="W86" s="151">
        <f t="shared" si="150"/>
        <v>0</v>
      </c>
      <c r="X86" s="152">
        <f t="shared" si="150"/>
        <v>0</v>
      </c>
      <c r="Y86" s="151">
        <f t="shared" si="150"/>
        <v>0</v>
      </c>
      <c r="Z86" s="331">
        <f t="shared" ref="Z86" si="151">SUM(Z87:Z88)</f>
        <v>0</v>
      </c>
      <c r="AA86" s="25"/>
      <c r="AB86" s="25"/>
      <c r="AC86" s="25"/>
      <c r="AD86" s="25"/>
      <c r="AE86" s="25"/>
      <c r="AF86" s="25"/>
      <c r="AG86" s="25"/>
      <c r="AH86" s="25"/>
      <c r="AI86" s="25"/>
    </row>
    <row r="87" spans="1:35" ht="13.5" customHeight="1" x14ac:dyDescent="0.25">
      <c r="A87" s="153" t="s">
        <v>8</v>
      </c>
      <c r="B87" s="148">
        <v>0.26802999999999999</v>
      </c>
      <c r="C87" s="149">
        <v>-0.37402999999999997</v>
      </c>
      <c r="D87" s="150">
        <v>0</v>
      </c>
      <c r="E87" s="151">
        <v>0</v>
      </c>
      <c r="F87" s="152">
        <v>0</v>
      </c>
      <c r="G87" s="151">
        <v>0</v>
      </c>
      <c r="H87" s="331">
        <v>0</v>
      </c>
      <c r="J87" s="153" t="s">
        <v>8</v>
      </c>
      <c r="K87" s="148"/>
      <c r="L87" s="152"/>
      <c r="M87" s="152"/>
      <c r="N87" s="151"/>
      <c r="O87" s="152"/>
      <c r="P87" s="151"/>
      <c r="Q87" s="331"/>
      <c r="S87" s="153" t="s">
        <v>8</v>
      </c>
      <c r="T87" s="148">
        <f t="shared" ref="T87:Z88" si="152">+B87-K87</f>
        <v>0.26802999999999999</v>
      </c>
      <c r="U87" s="152">
        <f t="shared" si="152"/>
        <v>-0.37402999999999997</v>
      </c>
      <c r="V87" s="152">
        <f t="shared" si="152"/>
        <v>0</v>
      </c>
      <c r="W87" s="151">
        <f t="shared" si="152"/>
        <v>0</v>
      </c>
      <c r="X87" s="152">
        <f t="shared" si="152"/>
        <v>0</v>
      </c>
      <c r="Y87" s="151">
        <f t="shared" si="152"/>
        <v>0</v>
      </c>
      <c r="Z87" s="331">
        <f t="shared" si="152"/>
        <v>0</v>
      </c>
      <c r="AA87" s="25"/>
      <c r="AB87" s="25"/>
      <c r="AC87" s="25"/>
      <c r="AD87" s="25"/>
      <c r="AE87" s="25"/>
      <c r="AF87" s="25"/>
      <c r="AG87" s="25"/>
      <c r="AH87" s="25"/>
      <c r="AI87" s="25"/>
    </row>
    <row r="88" spans="1:35" ht="13.5" customHeight="1" x14ac:dyDescent="0.25">
      <c r="A88" s="153" t="s">
        <v>9</v>
      </c>
      <c r="B88" s="148">
        <v>-9.2095499999999983</v>
      </c>
      <c r="C88" s="149">
        <v>0</v>
      </c>
      <c r="D88" s="150">
        <v>0</v>
      </c>
      <c r="E88" s="151">
        <v>0</v>
      </c>
      <c r="F88" s="152">
        <v>0</v>
      </c>
      <c r="G88" s="151">
        <v>0</v>
      </c>
      <c r="H88" s="331">
        <v>0</v>
      </c>
      <c r="J88" s="153" t="s">
        <v>9</v>
      </c>
      <c r="K88" s="148"/>
      <c r="L88" s="152"/>
      <c r="M88" s="152"/>
      <c r="N88" s="151"/>
      <c r="O88" s="152"/>
      <c r="P88" s="151"/>
      <c r="Q88" s="331"/>
      <c r="S88" s="153" t="s">
        <v>9</v>
      </c>
      <c r="T88" s="148">
        <f t="shared" si="152"/>
        <v>-9.2095499999999983</v>
      </c>
      <c r="U88" s="152">
        <f t="shared" si="152"/>
        <v>0</v>
      </c>
      <c r="V88" s="152">
        <f t="shared" si="152"/>
        <v>0</v>
      </c>
      <c r="W88" s="151">
        <f t="shared" si="152"/>
        <v>0</v>
      </c>
      <c r="X88" s="152">
        <f t="shared" si="152"/>
        <v>0</v>
      </c>
      <c r="Y88" s="151">
        <f t="shared" si="152"/>
        <v>0</v>
      </c>
      <c r="Z88" s="331">
        <f t="shared" si="152"/>
        <v>0</v>
      </c>
      <c r="AA88" s="25"/>
      <c r="AB88" s="25"/>
      <c r="AC88" s="25"/>
      <c r="AD88" s="25"/>
      <c r="AE88" s="25"/>
      <c r="AF88" s="25"/>
      <c r="AG88" s="25"/>
      <c r="AH88" s="25"/>
      <c r="AI88" s="25"/>
    </row>
    <row r="89" spans="1:35" ht="13.5" customHeight="1" x14ac:dyDescent="0.25">
      <c r="A89" s="147" t="s">
        <v>77</v>
      </c>
      <c r="B89" s="154">
        <f t="shared" ref="B89:G89" si="153">SUM(B90:B91)</f>
        <v>352633.4588281599</v>
      </c>
      <c r="C89" s="155">
        <f t="shared" si="153"/>
        <v>502961.10223198816</v>
      </c>
      <c r="D89" s="156">
        <f t="shared" si="153"/>
        <v>1149181</v>
      </c>
      <c r="E89" s="49">
        <f t="shared" si="153"/>
        <v>1165396</v>
      </c>
      <c r="F89" s="49">
        <f t="shared" si="153"/>
        <v>850009</v>
      </c>
      <c r="G89" s="334">
        <f t="shared" si="153"/>
        <v>854019</v>
      </c>
      <c r="H89" s="332">
        <f t="shared" ref="H89" si="154">SUM(H90:H91)</f>
        <v>857687</v>
      </c>
      <c r="J89" s="147" t="s">
        <v>77</v>
      </c>
      <c r="K89" s="154">
        <f t="shared" ref="K89:P89" si="155">SUM(K90:K91)</f>
        <v>0</v>
      </c>
      <c r="L89" s="156">
        <f t="shared" si="155"/>
        <v>0</v>
      </c>
      <c r="M89" s="157">
        <f t="shared" si="155"/>
        <v>0</v>
      </c>
      <c r="N89" s="49">
        <f t="shared" si="155"/>
        <v>0</v>
      </c>
      <c r="O89" s="49">
        <f t="shared" si="155"/>
        <v>0</v>
      </c>
      <c r="P89" s="334">
        <f t="shared" si="155"/>
        <v>0</v>
      </c>
      <c r="Q89" s="332">
        <f t="shared" ref="Q89" si="156">SUM(Q90:Q91)</f>
        <v>0</v>
      </c>
      <c r="S89" s="147" t="s">
        <v>77</v>
      </c>
      <c r="T89" s="154">
        <f t="shared" ref="T89:Y89" si="157">SUM(T90:T91)</f>
        <v>352633.4588281599</v>
      </c>
      <c r="U89" s="156">
        <f t="shared" si="157"/>
        <v>502961.10223198816</v>
      </c>
      <c r="V89" s="157">
        <f t="shared" si="157"/>
        <v>1149181</v>
      </c>
      <c r="W89" s="49">
        <f t="shared" si="157"/>
        <v>1165396</v>
      </c>
      <c r="X89" s="49">
        <f t="shared" si="157"/>
        <v>850009</v>
      </c>
      <c r="Y89" s="334">
        <f t="shared" si="157"/>
        <v>854019</v>
      </c>
      <c r="Z89" s="332">
        <f t="shared" ref="Z89" si="158">SUM(Z90:Z91)</f>
        <v>857687</v>
      </c>
      <c r="AA89" s="25"/>
      <c r="AB89" s="25"/>
      <c r="AC89" s="25"/>
      <c r="AD89" s="25"/>
      <c r="AE89" s="25"/>
      <c r="AF89" s="25"/>
      <c r="AG89" s="25"/>
      <c r="AH89" s="25"/>
      <c r="AI89" s="25"/>
    </row>
    <row r="90" spans="1:35" ht="13.5" customHeight="1" x14ac:dyDescent="0.25">
      <c r="A90" s="153" t="s">
        <v>8</v>
      </c>
      <c r="B90" s="148">
        <v>283236.6159881599</v>
      </c>
      <c r="C90" s="149">
        <v>378133.10223198816</v>
      </c>
      <c r="D90" s="150">
        <v>915637</v>
      </c>
      <c r="E90" s="151">
        <v>929160</v>
      </c>
      <c r="F90" s="152">
        <v>674153</v>
      </c>
      <c r="G90" s="151">
        <v>676751</v>
      </c>
      <c r="H90" s="331">
        <v>679048</v>
      </c>
      <c r="J90" s="153" t="s">
        <v>8</v>
      </c>
      <c r="K90" s="154"/>
      <c r="L90" s="156"/>
      <c r="M90" s="156"/>
      <c r="N90" s="156"/>
      <c r="O90" s="156"/>
      <c r="P90" s="157"/>
      <c r="Q90" s="158"/>
      <c r="S90" s="153" t="s">
        <v>8</v>
      </c>
      <c r="T90" s="154">
        <f t="shared" ref="T90:Z91" si="159">+B90-K90</f>
        <v>283236.6159881599</v>
      </c>
      <c r="U90" s="156">
        <f t="shared" si="159"/>
        <v>378133.10223198816</v>
      </c>
      <c r="V90" s="156">
        <f t="shared" si="159"/>
        <v>915637</v>
      </c>
      <c r="W90" s="156">
        <f t="shared" si="159"/>
        <v>929160</v>
      </c>
      <c r="X90" s="156">
        <f t="shared" si="159"/>
        <v>674153</v>
      </c>
      <c r="Y90" s="157">
        <f t="shared" si="159"/>
        <v>676751</v>
      </c>
      <c r="Z90" s="158">
        <f t="shared" si="159"/>
        <v>679048</v>
      </c>
      <c r="AA90" s="25"/>
      <c r="AB90" s="25"/>
      <c r="AC90" s="25"/>
      <c r="AD90" s="25"/>
      <c r="AE90" s="25"/>
      <c r="AF90" s="25"/>
      <c r="AG90" s="25"/>
      <c r="AH90" s="25"/>
      <c r="AI90" s="25"/>
    </row>
    <row r="91" spans="1:35" ht="14.25" customHeight="1" x14ac:dyDescent="0.25">
      <c r="A91" s="153" t="s">
        <v>9</v>
      </c>
      <c r="B91" s="148">
        <v>69396.842839999998</v>
      </c>
      <c r="C91" s="149">
        <v>124828</v>
      </c>
      <c r="D91" s="150">
        <v>233544</v>
      </c>
      <c r="E91" s="151">
        <v>236236</v>
      </c>
      <c r="F91" s="152">
        <v>175856</v>
      </c>
      <c r="G91" s="151">
        <v>177268</v>
      </c>
      <c r="H91" s="331">
        <v>178639</v>
      </c>
      <c r="J91" s="153" t="s">
        <v>9</v>
      </c>
      <c r="K91" s="154"/>
      <c r="L91" s="156"/>
      <c r="M91" s="156"/>
      <c r="N91" s="156"/>
      <c r="O91" s="156"/>
      <c r="P91" s="157"/>
      <c r="Q91" s="158"/>
      <c r="S91" s="153" t="s">
        <v>9</v>
      </c>
      <c r="T91" s="154">
        <f t="shared" si="159"/>
        <v>69396.842839999998</v>
      </c>
      <c r="U91" s="156">
        <f t="shared" si="159"/>
        <v>124828</v>
      </c>
      <c r="V91" s="156">
        <f t="shared" si="159"/>
        <v>233544</v>
      </c>
      <c r="W91" s="156">
        <f t="shared" si="159"/>
        <v>236236</v>
      </c>
      <c r="X91" s="156">
        <f t="shared" si="159"/>
        <v>175856</v>
      </c>
      <c r="Y91" s="157">
        <f t="shared" si="159"/>
        <v>177268</v>
      </c>
      <c r="Z91" s="158">
        <f t="shared" si="159"/>
        <v>178639</v>
      </c>
      <c r="AA91" s="25"/>
      <c r="AB91" s="25"/>
      <c r="AC91" s="25"/>
      <c r="AD91" s="25"/>
      <c r="AE91" s="25"/>
      <c r="AF91" s="25"/>
      <c r="AG91" s="25"/>
      <c r="AH91" s="25"/>
      <c r="AI91" s="25"/>
    </row>
    <row r="92" spans="1:35" ht="13.5" customHeight="1" x14ac:dyDescent="0.25">
      <c r="A92" s="159" t="s">
        <v>78</v>
      </c>
      <c r="B92" s="160">
        <f t="shared" ref="B92:F92" si="160">SUM(B93:B94)</f>
        <v>5973.2909755976825</v>
      </c>
      <c r="C92" s="161">
        <f t="shared" si="160"/>
        <v>6434</v>
      </c>
      <c r="D92" s="162">
        <f t="shared" si="160"/>
        <v>8871</v>
      </c>
      <c r="E92" s="163">
        <f t="shared" si="160"/>
        <v>13189</v>
      </c>
      <c r="F92" s="163">
        <f t="shared" si="160"/>
        <v>14743</v>
      </c>
      <c r="G92" s="335">
        <f t="shared" ref="G92:H92" si="161">SUM(G93:G94)</f>
        <v>16047</v>
      </c>
      <c r="H92" s="333">
        <f t="shared" si="161"/>
        <v>17036</v>
      </c>
      <c r="J92" s="159" t="s">
        <v>78</v>
      </c>
      <c r="K92" s="160">
        <f t="shared" ref="K92:P92" si="162">SUM(K93:K94)</f>
        <v>0</v>
      </c>
      <c r="L92" s="162">
        <f t="shared" si="162"/>
        <v>0</v>
      </c>
      <c r="M92" s="165">
        <f t="shared" si="162"/>
        <v>0</v>
      </c>
      <c r="N92" s="163">
        <f t="shared" si="162"/>
        <v>0</v>
      </c>
      <c r="O92" s="163">
        <f t="shared" si="162"/>
        <v>0</v>
      </c>
      <c r="P92" s="335">
        <f t="shared" si="162"/>
        <v>0</v>
      </c>
      <c r="Q92" s="333">
        <f t="shared" ref="Q92" si="163">SUM(Q93:Q94)</f>
        <v>0</v>
      </c>
      <c r="S92" s="159" t="s">
        <v>78</v>
      </c>
      <c r="T92" s="160">
        <f t="shared" ref="T92:Y92" si="164">SUM(T93:T94)</f>
        <v>5973.2909755976825</v>
      </c>
      <c r="U92" s="162">
        <f t="shared" si="164"/>
        <v>6434</v>
      </c>
      <c r="V92" s="165">
        <f t="shared" si="164"/>
        <v>8871</v>
      </c>
      <c r="W92" s="163">
        <f t="shared" si="164"/>
        <v>13189</v>
      </c>
      <c r="X92" s="163">
        <f t="shared" si="164"/>
        <v>14743</v>
      </c>
      <c r="Y92" s="335">
        <f t="shared" si="164"/>
        <v>16047</v>
      </c>
      <c r="Z92" s="333">
        <f t="shared" ref="Z92" si="165">SUM(Z93:Z94)</f>
        <v>17036</v>
      </c>
      <c r="AA92" s="25"/>
      <c r="AB92" s="25"/>
      <c r="AC92" s="25"/>
      <c r="AD92" s="25"/>
      <c r="AE92" s="25"/>
      <c r="AF92" s="25"/>
      <c r="AG92" s="25"/>
      <c r="AH92" s="25"/>
      <c r="AI92" s="25"/>
    </row>
    <row r="93" spans="1:35" ht="13.5" customHeight="1" x14ac:dyDescent="0.25">
      <c r="A93" s="153" t="s">
        <v>8</v>
      </c>
      <c r="B93" s="156">
        <v>3730.7239755976825</v>
      </c>
      <c r="C93" s="155">
        <v>4189</v>
      </c>
      <c r="D93" s="156">
        <v>4875</v>
      </c>
      <c r="E93" s="156">
        <v>8676</v>
      </c>
      <c r="F93" s="156">
        <v>9800</v>
      </c>
      <c r="G93" s="157">
        <v>10733</v>
      </c>
      <c r="H93" s="158">
        <v>11538</v>
      </c>
      <c r="J93" s="153" t="s">
        <v>8</v>
      </c>
      <c r="K93" s="156"/>
      <c r="L93" s="156"/>
      <c r="M93" s="156"/>
      <c r="N93" s="156"/>
      <c r="O93" s="156"/>
      <c r="P93" s="157"/>
      <c r="Q93" s="158"/>
      <c r="S93" s="153" t="s">
        <v>8</v>
      </c>
      <c r="T93" s="156">
        <f t="shared" ref="T93:Z94" si="166">+B93-K93</f>
        <v>3730.7239755976825</v>
      </c>
      <c r="U93" s="156">
        <f t="shared" si="166"/>
        <v>4189</v>
      </c>
      <c r="V93" s="156">
        <f t="shared" si="166"/>
        <v>4875</v>
      </c>
      <c r="W93" s="156">
        <f t="shared" si="166"/>
        <v>8676</v>
      </c>
      <c r="X93" s="156">
        <f t="shared" si="166"/>
        <v>9800</v>
      </c>
      <c r="Y93" s="157">
        <f t="shared" si="166"/>
        <v>10733</v>
      </c>
      <c r="Z93" s="158">
        <f t="shared" si="166"/>
        <v>11538</v>
      </c>
      <c r="AA93" s="25"/>
      <c r="AB93" s="25"/>
      <c r="AC93" s="25"/>
      <c r="AD93" s="25"/>
      <c r="AE93" s="25"/>
      <c r="AF93" s="25"/>
      <c r="AG93" s="25"/>
      <c r="AH93" s="25"/>
      <c r="AI93" s="25"/>
    </row>
    <row r="94" spans="1:35" ht="13.5" customHeight="1" thickBot="1" x14ac:dyDescent="0.3">
      <c r="A94" s="166" t="s">
        <v>9</v>
      </c>
      <c r="B94" s="167">
        <v>2242.567</v>
      </c>
      <c r="C94" s="168">
        <v>2245</v>
      </c>
      <c r="D94" s="167">
        <v>3996</v>
      </c>
      <c r="E94" s="167">
        <v>4513</v>
      </c>
      <c r="F94" s="167">
        <v>4943</v>
      </c>
      <c r="G94" s="336">
        <v>5314</v>
      </c>
      <c r="H94" s="169">
        <v>5498</v>
      </c>
      <c r="J94" s="166" t="s">
        <v>9</v>
      </c>
      <c r="K94" s="167"/>
      <c r="L94" s="167"/>
      <c r="M94" s="167"/>
      <c r="N94" s="167"/>
      <c r="O94" s="167"/>
      <c r="P94" s="336"/>
      <c r="Q94" s="169"/>
      <c r="S94" s="166" t="s">
        <v>9</v>
      </c>
      <c r="T94" s="167">
        <f t="shared" si="166"/>
        <v>2242.567</v>
      </c>
      <c r="U94" s="167">
        <f t="shared" si="166"/>
        <v>2245</v>
      </c>
      <c r="V94" s="167">
        <f t="shared" si="166"/>
        <v>3996</v>
      </c>
      <c r="W94" s="167">
        <f t="shared" si="166"/>
        <v>4513</v>
      </c>
      <c r="X94" s="167">
        <f t="shared" si="166"/>
        <v>4943</v>
      </c>
      <c r="Y94" s="336">
        <f t="shared" si="166"/>
        <v>5314</v>
      </c>
      <c r="Z94" s="169">
        <f t="shared" si="166"/>
        <v>5498</v>
      </c>
      <c r="AA94" s="25"/>
      <c r="AB94" s="25"/>
      <c r="AC94" s="25"/>
      <c r="AD94" s="25"/>
      <c r="AE94" s="25"/>
      <c r="AF94" s="25"/>
      <c r="AG94" s="25"/>
      <c r="AH94" s="25"/>
      <c r="AI94" s="25"/>
    </row>
    <row r="95" spans="1:35" ht="13.5" customHeight="1" x14ac:dyDescent="0.25">
      <c r="A95" s="170" t="s">
        <v>79</v>
      </c>
      <c r="B95" s="140"/>
      <c r="C95" s="140"/>
      <c r="D95" s="140"/>
      <c r="E95" s="140"/>
      <c r="F95" s="140"/>
      <c r="G95" s="140"/>
      <c r="H95" s="140"/>
    </row>
    <row r="96" spans="1:35" ht="13.5" customHeight="1" x14ac:dyDescent="0.25">
      <c r="A96" s="170" t="s">
        <v>80</v>
      </c>
      <c r="B96" s="140"/>
      <c r="C96" s="140"/>
      <c r="D96" s="140"/>
      <c r="E96" s="140"/>
      <c r="F96" s="140"/>
      <c r="G96" s="140"/>
      <c r="H96" s="140"/>
      <c r="T96" s="140"/>
      <c r="U96" s="140"/>
      <c r="V96" s="140"/>
      <c r="W96" s="140"/>
      <c r="X96" s="140"/>
      <c r="Y96" s="140"/>
      <c r="Z96" s="140"/>
    </row>
    <row r="97" spans="1:26" ht="13.5" customHeight="1" x14ac:dyDescent="0.25">
      <c r="A97" s="360" t="s">
        <v>81</v>
      </c>
      <c r="B97" s="360"/>
      <c r="C97" s="360"/>
      <c r="D97" s="360"/>
      <c r="E97" s="360"/>
      <c r="F97" s="360"/>
      <c r="G97" s="360"/>
      <c r="H97" s="300"/>
      <c r="K97" s="140"/>
      <c r="T97" s="140"/>
      <c r="U97" s="140"/>
      <c r="V97" s="140"/>
      <c r="W97" s="140"/>
      <c r="X97" s="140"/>
    </row>
    <row r="98" spans="1:26" ht="13.5" customHeight="1" x14ac:dyDescent="0.25">
      <c r="A98" s="360"/>
      <c r="B98" s="360"/>
      <c r="C98" s="360"/>
      <c r="D98" s="360"/>
      <c r="E98" s="360"/>
      <c r="F98" s="360"/>
      <c r="G98" s="360"/>
      <c r="H98" s="300"/>
      <c r="K98" s="140"/>
      <c r="T98" s="140"/>
      <c r="U98" s="140"/>
      <c r="V98" s="140"/>
      <c r="W98" s="140"/>
      <c r="X98" s="140"/>
      <c r="Y98" s="140"/>
      <c r="Z98" s="140"/>
    </row>
    <row r="99" spans="1:26" ht="13.5" customHeight="1" x14ac:dyDescent="0.25">
      <c r="A99" s="98"/>
      <c r="B99" s="171"/>
      <c r="C99" s="171"/>
      <c r="D99" s="171"/>
      <c r="E99" s="171"/>
      <c r="F99" s="171"/>
      <c r="G99" s="171"/>
      <c r="H99" s="171"/>
      <c r="K99" s="140"/>
      <c r="M99" s="24"/>
      <c r="T99" s="140"/>
      <c r="U99" s="140"/>
      <c r="V99" s="140"/>
      <c r="W99" s="140"/>
      <c r="X99" s="140"/>
      <c r="Y99" s="140"/>
      <c r="Z99" s="140"/>
    </row>
    <row r="100" spans="1:26" ht="13.5" customHeight="1" x14ac:dyDescent="0.25">
      <c r="B100" s="171"/>
      <c r="C100" s="171"/>
      <c r="D100" s="171"/>
      <c r="E100" s="171"/>
      <c r="F100" s="171"/>
      <c r="G100" s="171"/>
      <c r="H100" s="171"/>
      <c r="K100" s="140"/>
      <c r="L100" s="140"/>
      <c r="M100" s="140"/>
      <c r="N100" s="140"/>
      <c r="O100" s="140"/>
      <c r="P100" s="140"/>
      <c r="Q100" s="140"/>
      <c r="T100" s="140"/>
      <c r="U100" s="140"/>
      <c r="V100" s="140"/>
      <c r="W100" s="140"/>
      <c r="X100" s="140"/>
      <c r="Y100" s="140"/>
      <c r="Z100" s="140"/>
    </row>
    <row r="101" spans="1:26" ht="13.5" customHeight="1" x14ac:dyDescent="0.3">
      <c r="B101" s="256"/>
      <c r="C101" s="256"/>
      <c r="D101" s="256"/>
      <c r="E101" s="256"/>
      <c r="F101" s="256"/>
      <c r="G101" s="256"/>
      <c r="H101" s="256"/>
      <c r="K101" s="140"/>
      <c r="L101" s="140"/>
      <c r="M101" s="140"/>
      <c r="N101" s="140"/>
      <c r="O101" s="140"/>
      <c r="P101" s="140"/>
      <c r="Q101" s="140"/>
      <c r="T101" s="140"/>
      <c r="U101" s="140"/>
      <c r="V101" s="140"/>
      <c r="W101" s="140"/>
      <c r="X101" s="140"/>
      <c r="Y101" s="140"/>
      <c r="Z101" s="140"/>
    </row>
    <row r="102" spans="1:26" ht="13.5" customHeight="1" x14ac:dyDescent="0.3">
      <c r="B102" s="256"/>
      <c r="C102" s="256"/>
      <c r="D102" s="256"/>
      <c r="E102" s="256"/>
      <c r="F102" s="256"/>
      <c r="G102" s="256"/>
      <c r="H102" s="256"/>
      <c r="K102" s="140"/>
      <c r="L102" s="140"/>
      <c r="M102" s="140"/>
      <c r="N102" s="140"/>
      <c r="O102" s="140"/>
      <c r="P102" s="140"/>
      <c r="Q102" s="140"/>
      <c r="T102" s="140"/>
      <c r="U102" s="140"/>
      <c r="V102" s="140"/>
      <c r="W102" s="140"/>
      <c r="X102" s="140"/>
      <c r="Y102" s="140"/>
      <c r="Z102" s="140"/>
    </row>
    <row r="103" spans="1:26" ht="13.5" customHeight="1" x14ac:dyDescent="0.3">
      <c r="B103" s="256"/>
      <c r="C103" s="256"/>
      <c r="D103" s="256"/>
      <c r="E103" s="256"/>
      <c r="F103" s="256"/>
      <c r="G103" s="256"/>
      <c r="H103" s="256"/>
      <c r="I103" s="171"/>
      <c r="K103" s="140"/>
      <c r="L103" s="140"/>
      <c r="M103" s="140"/>
      <c r="N103" s="140"/>
      <c r="O103" s="140"/>
      <c r="P103" s="140"/>
      <c r="Q103" s="140"/>
      <c r="T103" s="140"/>
      <c r="U103" s="140"/>
      <c r="V103" s="140"/>
      <c r="W103" s="140"/>
      <c r="X103" s="140"/>
      <c r="Y103" s="140"/>
      <c r="Z103" s="140"/>
    </row>
    <row r="104" spans="1:26" ht="13.5" customHeight="1" x14ac:dyDescent="0.3">
      <c r="B104" s="256"/>
      <c r="C104" s="256"/>
      <c r="D104" s="256"/>
      <c r="E104" s="256"/>
      <c r="F104" s="256"/>
      <c r="G104" s="256"/>
      <c r="H104" s="256"/>
      <c r="K104" s="140"/>
      <c r="L104" s="140"/>
      <c r="M104" s="140"/>
      <c r="N104" s="140"/>
      <c r="O104" s="140"/>
      <c r="P104" s="140"/>
      <c r="Q104" s="140"/>
      <c r="T104" s="140"/>
      <c r="U104" s="140"/>
      <c r="V104" s="140"/>
      <c r="W104" s="140"/>
      <c r="X104" s="140"/>
      <c r="Y104" s="140"/>
      <c r="Z104" s="140"/>
    </row>
    <row r="105" spans="1:26" ht="13.5" customHeight="1" x14ac:dyDescent="0.3">
      <c r="B105" s="256"/>
      <c r="C105" s="256"/>
      <c r="D105" s="256"/>
      <c r="E105" s="256"/>
      <c r="F105" s="256"/>
      <c r="G105" s="256"/>
      <c r="H105" s="256"/>
      <c r="K105" s="140"/>
      <c r="L105" s="140"/>
      <c r="M105" s="140"/>
      <c r="N105" s="140"/>
      <c r="O105" s="140"/>
      <c r="P105" s="140"/>
      <c r="Q105" s="140"/>
      <c r="T105" s="140"/>
      <c r="U105" s="140"/>
      <c r="V105" s="140"/>
      <c r="W105" s="140"/>
      <c r="X105" s="140"/>
      <c r="Y105" s="140"/>
      <c r="Z105" s="140"/>
    </row>
    <row r="106" spans="1:26" ht="13.5" customHeight="1" x14ac:dyDescent="0.3">
      <c r="B106" s="256"/>
      <c r="C106" s="256"/>
      <c r="D106" s="256"/>
      <c r="E106" s="256"/>
      <c r="F106" s="256"/>
      <c r="G106" s="256"/>
      <c r="H106" s="256"/>
      <c r="K106" s="140"/>
      <c r="L106" s="140"/>
      <c r="M106" s="140"/>
      <c r="N106" s="140"/>
      <c r="O106" s="140"/>
      <c r="P106" s="140"/>
      <c r="Q106" s="140"/>
      <c r="T106" s="140"/>
      <c r="U106" s="140"/>
      <c r="V106" s="140"/>
      <c r="W106" s="140"/>
      <c r="X106" s="140"/>
      <c r="Y106" s="140"/>
      <c r="Z106" s="140"/>
    </row>
    <row r="107" spans="1:26" ht="13.5" customHeight="1" x14ac:dyDescent="0.3">
      <c r="B107" s="256"/>
      <c r="C107" s="256"/>
      <c r="D107" s="256"/>
      <c r="E107" s="256"/>
      <c r="F107" s="256"/>
      <c r="G107" s="256"/>
      <c r="H107" s="256"/>
      <c r="K107" s="140"/>
      <c r="L107" s="140"/>
      <c r="M107" s="140"/>
      <c r="N107" s="140"/>
      <c r="O107" s="140"/>
      <c r="P107" s="140"/>
      <c r="Q107" s="140"/>
      <c r="T107" s="140"/>
      <c r="U107" s="140"/>
      <c r="V107" s="140"/>
      <c r="W107" s="140"/>
      <c r="X107" s="140"/>
      <c r="Y107" s="140"/>
      <c r="Z107" s="140"/>
    </row>
    <row r="108" spans="1:26" ht="13.5" customHeight="1" x14ac:dyDescent="0.3">
      <c r="B108" s="256"/>
      <c r="C108" s="256"/>
      <c r="D108" s="256"/>
      <c r="E108" s="256"/>
      <c r="F108" s="256"/>
      <c r="G108" s="256"/>
      <c r="H108" s="256"/>
      <c r="T108" s="140"/>
      <c r="U108" s="140"/>
      <c r="V108" s="140"/>
      <c r="W108" s="140"/>
      <c r="X108" s="140"/>
      <c r="Y108" s="140"/>
      <c r="Z108" s="140"/>
    </row>
    <row r="109" spans="1:26" ht="13.5" customHeight="1" x14ac:dyDescent="0.3">
      <c r="B109" s="256"/>
      <c r="C109" s="256"/>
      <c r="D109" s="256"/>
      <c r="E109" s="256"/>
      <c r="F109" s="256"/>
      <c r="G109" s="256"/>
      <c r="H109" s="256"/>
    </row>
    <row r="110" spans="1:26" ht="13.5" customHeight="1" x14ac:dyDescent="0.3">
      <c r="B110" s="256"/>
      <c r="C110" s="256"/>
      <c r="D110" s="256"/>
      <c r="E110" s="256"/>
      <c r="F110" s="256"/>
      <c r="G110" s="256"/>
      <c r="H110" s="256"/>
    </row>
    <row r="111" spans="1:26" ht="13.5" customHeight="1" x14ac:dyDescent="0.3">
      <c r="B111" s="256"/>
      <c r="C111" s="256"/>
      <c r="D111" s="256"/>
      <c r="E111" s="256"/>
      <c r="F111" s="256"/>
      <c r="G111" s="256"/>
      <c r="H111" s="256"/>
    </row>
    <row r="112" spans="1:26" ht="13.5" customHeight="1" x14ac:dyDescent="0.3">
      <c r="B112" s="256"/>
      <c r="C112" s="256"/>
      <c r="D112" s="256"/>
      <c r="E112" s="256"/>
      <c r="F112" s="256"/>
      <c r="G112" s="256"/>
      <c r="H112" s="256"/>
    </row>
    <row r="113" spans="2:8" ht="13.5" customHeight="1" x14ac:dyDescent="0.3">
      <c r="B113" s="256"/>
      <c r="C113" s="256"/>
      <c r="D113" s="256"/>
      <c r="E113" s="256"/>
      <c r="F113" s="256"/>
      <c r="G113" s="256"/>
      <c r="H113" s="256"/>
    </row>
    <row r="114" spans="2:8" ht="13.5" customHeight="1" x14ac:dyDescent="0.3">
      <c r="B114" s="256"/>
      <c r="C114" s="256"/>
      <c r="D114" s="256"/>
      <c r="E114" s="256"/>
      <c r="F114" s="256"/>
      <c r="G114" s="256"/>
      <c r="H114" s="256"/>
    </row>
    <row r="115" spans="2:8" ht="13.5" customHeight="1" x14ac:dyDescent="0.3">
      <c r="B115" s="256"/>
      <c r="C115" s="256"/>
      <c r="D115" s="256"/>
      <c r="E115" s="256"/>
      <c r="F115" s="256"/>
      <c r="G115" s="256"/>
      <c r="H115" s="256"/>
    </row>
    <row r="116" spans="2:8" ht="13.5" customHeight="1" x14ac:dyDescent="0.3">
      <c r="B116" s="256"/>
      <c r="C116" s="256"/>
      <c r="D116" s="256"/>
      <c r="E116" s="256"/>
      <c r="F116" s="256"/>
      <c r="G116" s="256"/>
      <c r="H116" s="256"/>
    </row>
    <row r="117" spans="2:8" ht="13.5" customHeight="1" x14ac:dyDescent="0.3">
      <c r="B117" s="256"/>
      <c r="C117" s="256"/>
      <c r="D117" s="256"/>
      <c r="E117" s="256"/>
      <c r="F117" s="256"/>
      <c r="G117" s="256"/>
      <c r="H117" s="256"/>
    </row>
    <row r="118" spans="2:8" ht="13.5" customHeight="1" x14ac:dyDescent="0.3">
      <c r="B118" s="256"/>
      <c r="C118" s="256"/>
      <c r="D118" s="256"/>
      <c r="E118" s="256"/>
      <c r="F118" s="256"/>
      <c r="G118" s="256"/>
      <c r="H118" s="256"/>
    </row>
    <row r="119" spans="2:8" ht="13.5" customHeight="1" x14ac:dyDescent="0.3">
      <c r="B119" s="256"/>
      <c r="C119" s="256"/>
      <c r="D119" s="256"/>
      <c r="E119" s="256"/>
      <c r="F119" s="256"/>
      <c r="G119" s="256"/>
      <c r="H119" s="256"/>
    </row>
    <row r="120" spans="2:8" ht="13.5" customHeight="1" x14ac:dyDescent="0.3">
      <c r="B120" s="256"/>
      <c r="C120" s="256"/>
      <c r="D120" s="256"/>
      <c r="E120" s="256"/>
      <c r="F120" s="256"/>
      <c r="G120" s="256"/>
      <c r="H120" s="256"/>
    </row>
    <row r="121" spans="2:8" ht="13.5" customHeight="1" x14ac:dyDescent="0.3">
      <c r="B121" s="256"/>
      <c r="C121" s="256"/>
      <c r="D121" s="256"/>
      <c r="E121" s="256"/>
      <c r="F121" s="256"/>
      <c r="G121" s="256"/>
      <c r="H121" s="256"/>
    </row>
    <row r="122" spans="2:8" ht="13.5" customHeight="1" x14ac:dyDescent="0.3">
      <c r="B122" s="256"/>
      <c r="C122" s="256"/>
      <c r="D122" s="256"/>
      <c r="E122" s="256"/>
      <c r="F122" s="256"/>
      <c r="G122" s="256"/>
      <c r="H122" s="256"/>
    </row>
    <row r="123" spans="2:8" ht="13.5" customHeight="1" x14ac:dyDescent="0.3">
      <c r="B123" s="256"/>
      <c r="C123" s="256"/>
      <c r="D123" s="256"/>
      <c r="E123" s="256"/>
      <c r="F123" s="256"/>
      <c r="G123" s="256"/>
      <c r="H123" s="256"/>
    </row>
    <row r="124" spans="2:8" ht="13.5" customHeight="1" x14ac:dyDescent="0.3">
      <c r="B124" s="256"/>
      <c r="C124" s="256"/>
      <c r="D124" s="256"/>
      <c r="E124" s="256"/>
      <c r="F124" s="256"/>
      <c r="G124" s="256"/>
      <c r="H124" s="256"/>
    </row>
    <row r="125" spans="2:8" ht="13.5" customHeight="1" x14ac:dyDescent="0.3">
      <c r="B125" s="256"/>
      <c r="C125" s="256"/>
      <c r="D125" s="256"/>
      <c r="E125" s="256"/>
      <c r="F125" s="256"/>
      <c r="G125" s="256"/>
      <c r="H125" s="256"/>
    </row>
    <row r="126" spans="2:8" ht="13.5" customHeight="1" x14ac:dyDescent="0.3">
      <c r="B126" s="256"/>
      <c r="C126" s="256"/>
      <c r="D126" s="256"/>
      <c r="E126" s="256"/>
      <c r="F126" s="256"/>
      <c r="G126" s="256"/>
      <c r="H126" s="256"/>
    </row>
    <row r="127" spans="2:8" ht="13.5" customHeight="1" x14ac:dyDescent="0.3">
      <c r="B127" s="256"/>
      <c r="C127" s="256"/>
      <c r="D127" s="256"/>
      <c r="E127" s="256"/>
      <c r="F127" s="256"/>
      <c r="G127" s="256"/>
      <c r="H127" s="256"/>
    </row>
    <row r="128" spans="2:8" ht="13.5" customHeight="1" x14ac:dyDescent="0.3">
      <c r="B128" s="256"/>
      <c r="C128" s="256"/>
      <c r="D128" s="256"/>
      <c r="E128" s="256"/>
      <c r="F128" s="256"/>
      <c r="G128" s="256"/>
      <c r="H128" s="256"/>
    </row>
    <row r="129" spans="2:8" ht="13.5" customHeight="1" x14ac:dyDescent="0.25">
      <c r="B129" s="171"/>
      <c r="C129" s="171"/>
      <c r="D129" s="171"/>
      <c r="E129" s="171"/>
      <c r="F129" s="171"/>
      <c r="G129" s="171"/>
      <c r="H129" s="171"/>
    </row>
    <row r="130" spans="2:8" ht="13.5" customHeight="1" x14ac:dyDescent="0.25">
      <c r="B130" s="171"/>
      <c r="C130" s="171"/>
      <c r="D130" s="171"/>
      <c r="E130" s="171"/>
      <c r="F130" s="171"/>
      <c r="G130" s="171"/>
      <c r="H130" s="171"/>
    </row>
    <row r="131" spans="2:8" ht="13.5" customHeight="1" x14ac:dyDescent="0.25">
      <c r="B131" s="171"/>
      <c r="C131" s="171"/>
      <c r="D131" s="171"/>
      <c r="E131" s="171"/>
      <c r="F131" s="171"/>
      <c r="G131" s="171"/>
      <c r="H131" s="171"/>
    </row>
    <row r="132" spans="2:8" ht="13.5" customHeight="1" x14ac:dyDescent="0.25">
      <c r="B132" s="171"/>
      <c r="C132" s="171"/>
      <c r="D132" s="171"/>
      <c r="E132" s="171"/>
      <c r="F132" s="171"/>
      <c r="G132" s="171"/>
      <c r="H132" s="171"/>
    </row>
    <row r="133" spans="2:8" ht="13.5" customHeight="1" x14ac:dyDescent="0.25">
      <c r="B133" s="171"/>
      <c r="C133" s="171"/>
      <c r="D133" s="171"/>
      <c r="E133" s="171"/>
      <c r="F133" s="171"/>
      <c r="G133" s="171"/>
      <c r="H133" s="171"/>
    </row>
    <row r="134" spans="2:8" ht="13.5" customHeight="1" x14ac:dyDescent="0.25">
      <c r="B134" s="171"/>
      <c r="C134" s="171"/>
      <c r="D134" s="171"/>
      <c r="E134" s="171"/>
      <c r="F134" s="171"/>
      <c r="G134" s="171"/>
      <c r="H134" s="171"/>
    </row>
    <row r="135" spans="2:8" ht="13.5" customHeight="1" x14ac:dyDescent="0.25">
      <c r="B135" s="171"/>
      <c r="C135" s="171"/>
      <c r="D135" s="171"/>
      <c r="E135" s="171"/>
      <c r="F135" s="171"/>
      <c r="G135" s="171"/>
      <c r="H135" s="171"/>
    </row>
    <row r="136" spans="2:8" ht="13.5" customHeight="1" x14ac:dyDescent="0.25">
      <c r="B136" s="171"/>
      <c r="C136" s="171"/>
      <c r="D136" s="171"/>
      <c r="E136" s="171"/>
      <c r="F136" s="171"/>
      <c r="G136" s="171"/>
      <c r="H136" s="171"/>
    </row>
    <row r="137" spans="2:8" ht="13.5" customHeight="1" x14ac:dyDescent="0.25">
      <c r="B137" s="171"/>
      <c r="C137" s="171"/>
      <c r="D137" s="171"/>
      <c r="E137" s="171"/>
      <c r="F137" s="171"/>
      <c r="G137" s="171"/>
      <c r="H137" s="171"/>
    </row>
    <row r="138" spans="2:8" ht="13.5" customHeight="1" x14ac:dyDescent="0.25">
      <c r="B138" s="171"/>
      <c r="C138" s="171"/>
      <c r="D138" s="171"/>
      <c r="E138" s="171"/>
      <c r="F138" s="171"/>
      <c r="G138" s="171"/>
      <c r="H138" s="171"/>
    </row>
    <row r="139" spans="2:8" ht="13.5" customHeight="1" x14ac:dyDescent="0.25">
      <c r="B139" s="171"/>
      <c r="C139" s="171"/>
      <c r="D139" s="171"/>
      <c r="E139" s="171"/>
      <c r="F139" s="171"/>
      <c r="G139" s="171"/>
      <c r="H139" s="171"/>
    </row>
    <row r="140" spans="2:8" ht="13.5" customHeight="1" x14ac:dyDescent="0.25">
      <c r="B140" s="171"/>
      <c r="C140" s="171"/>
      <c r="D140" s="171"/>
      <c r="E140" s="171"/>
      <c r="F140" s="171"/>
      <c r="G140" s="171"/>
      <c r="H140" s="171"/>
    </row>
    <row r="141" spans="2:8" ht="13.5" customHeight="1" x14ac:dyDescent="0.25">
      <c r="B141" s="171"/>
      <c r="C141" s="171"/>
      <c r="D141" s="171"/>
      <c r="E141" s="171"/>
      <c r="F141" s="171"/>
      <c r="G141" s="171"/>
      <c r="H141" s="171"/>
    </row>
    <row r="142" spans="2:8" ht="13.5" customHeight="1" x14ac:dyDescent="0.25">
      <c r="B142" s="171"/>
      <c r="C142" s="171"/>
      <c r="D142" s="171"/>
      <c r="E142" s="171"/>
      <c r="F142" s="171"/>
      <c r="G142" s="171"/>
      <c r="H142" s="171"/>
    </row>
    <row r="143" spans="2:8" ht="13.5" customHeight="1" x14ac:dyDescent="0.25">
      <c r="B143" s="171"/>
      <c r="C143" s="171"/>
      <c r="D143" s="171"/>
      <c r="E143" s="171"/>
      <c r="F143" s="171"/>
      <c r="G143" s="171"/>
      <c r="H143" s="171"/>
    </row>
    <row r="144" spans="2:8" ht="13.5" customHeight="1" x14ac:dyDescent="0.25">
      <c r="B144" s="171"/>
      <c r="C144" s="171"/>
      <c r="D144" s="171"/>
      <c r="E144" s="171"/>
      <c r="F144" s="171"/>
      <c r="G144" s="171"/>
      <c r="H144" s="171"/>
    </row>
    <row r="145" spans="2:8" ht="13.5" customHeight="1" x14ac:dyDescent="0.25">
      <c r="B145" s="171"/>
      <c r="C145" s="171"/>
      <c r="D145" s="171"/>
      <c r="E145" s="171"/>
      <c r="F145" s="171"/>
      <c r="G145" s="171"/>
      <c r="H145" s="171"/>
    </row>
    <row r="146" spans="2:8" ht="13.5" customHeight="1" x14ac:dyDescent="0.25">
      <c r="B146" s="171"/>
      <c r="C146" s="171"/>
      <c r="D146" s="171"/>
      <c r="E146" s="171"/>
      <c r="F146" s="171"/>
      <c r="G146" s="171"/>
      <c r="H146" s="171"/>
    </row>
    <row r="147" spans="2:8" ht="13.5" customHeight="1" x14ac:dyDescent="0.25">
      <c r="B147" s="171"/>
      <c r="C147" s="171"/>
      <c r="D147" s="171"/>
      <c r="E147" s="171"/>
      <c r="F147" s="171"/>
      <c r="G147" s="171"/>
      <c r="H147" s="171"/>
    </row>
    <row r="148" spans="2:8" ht="13.5" customHeight="1" x14ac:dyDescent="0.25">
      <c r="B148" s="171"/>
      <c r="C148" s="171"/>
      <c r="D148" s="171"/>
      <c r="E148" s="171"/>
      <c r="F148" s="171"/>
      <c r="G148" s="171"/>
      <c r="H148" s="171"/>
    </row>
    <row r="149" spans="2:8" ht="13.5" customHeight="1" x14ac:dyDescent="0.25">
      <c r="B149" s="171"/>
      <c r="C149" s="171"/>
      <c r="D149" s="171"/>
      <c r="E149" s="171"/>
      <c r="F149" s="171"/>
      <c r="G149" s="171"/>
      <c r="H149" s="171"/>
    </row>
    <row r="150" spans="2:8" ht="13.5" customHeight="1" x14ac:dyDescent="0.25">
      <c r="B150" s="171"/>
      <c r="C150" s="171"/>
      <c r="D150" s="171"/>
      <c r="E150" s="171"/>
      <c r="F150" s="171"/>
      <c r="G150" s="171"/>
      <c r="H150" s="171"/>
    </row>
    <row r="151" spans="2:8" ht="13.5" customHeight="1" x14ac:dyDescent="0.25">
      <c r="B151" s="171"/>
      <c r="C151" s="171"/>
      <c r="D151" s="171"/>
      <c r="E151" s="171"/>
      <c r="F151" s="171"/>
      <c r="G151" s="171"/>
      <c r="H151" s="171"/>
    </row>
    <row r="152" spans="2:8" ht="13.5" customHeight="1" x14ac:dyDescent="0.25">
      <c r="B152" s="171"/>
      <c r="C152" s="171"/>
      <c r="D152" s="171"/>
      <c r="E152" s="171"/>
      <c r="F152" s="171"/>
      <c r="G152" s="171"/>
      <c r="H152" s="171"/>
    </row>
    <row r="153" spans="2:8" ht="13.5" customHeight="1" x14ac:dyDescent="0.25">
      <c r="B153" s="171"/>
      <c r="C153" s="171"/>
      <c r="D153" s="171"/>
      <c r="E153" s="171"/>
      <c r="F153" s="171"/>
      <c r="G153" s="171"/>
      <c r="H153" s="171"/>
    </row>
    <row r="154" spans="2:8" ht="13.5" customHeight="1" x14ac:dyDescent="0.25">
      <c r="B154" s="171"/>
      <c r="C154" s="171"/>
      <c r="D154" s="171"/>
      <c r="E154" s="171"/>
      <c r="F154" s="171"/>
      <c r="G154" s="171"/>
      <c r="H154" s="171"/>
    </row>
    <row r="155" spans="2:8" ht="13.5" customHeight="1" x14ac:dyDescent="0.25">
      <c r="B155" s="171"/>
      <c r="C155" s="171"/>
      <c r="D155" s="171"/>
      <c r="E155" s="171"/>
      <c r="F155" s="171"/>
      <c r="G155" s="171"/>
      <c r="H155" s="171"/>
    </row>
    <row r="156" spans="2:8" ht="13.5" customHeight="1" x14ac:dyDescent="0.25">
      <c r="B156" s="171"/>
      <c r="C156" s="171"/>
      <c r="D156" s="171"/>
      <c r="E156" s="171"/>
      <c r="F156" s="171"/>
      <c r="G156" s="171"/>
      <c r="H156" s="171"/>
    </row>
    <row r="157" spans="2:8" ht="13.5" customHeight="1" x14ac:dyDescent="0.25">
      <c r="B157" s="171"/>
      <c r="C157" s="171"/>
      <c r="D157" s="171"/>
      <c r="E157" s="171"/>
      <c r="F157" s="171"/>
      <c r="G157" s="171"/>
      <c r="H157" s="171"/>
    </row>
    <row r="158" spans="2:8" ht="13.5" customHeight="1" x14ac:dyDescent="0.25">
      <c r="B158" s="171"/>
      <c r="C158" s="171"/>
      <c r="D158" s="171"/>
      <c r="E158" s="171"/>
      <c r="F158" s="171"/>
      <c r="G158" s="171"/>
      <c r="H158" s="171"/>
    </row>
    <row r="159" spans="2:8" ht="13.5" customHeight="1" x14ac:dyDescent="0.25">
      <c r="B159" s="171"/>
      <c r="C159" s="171"/>
      <c r="D159" s="171"/>
      <c r="E159" s="171"/>
      <c r="F159" s="171"/>
      <c r="G159" s="171"/>
      <c r="H159" s="171"/>
    </row>
    <row r="160" spans="2:8" ht="13.5" customHeight="1" x14ac:dyDescent="0.25">
      <c r="B160" s="171"/>
      <c r="C160" s="171"/>
      <c r="D160" s="171"/>
      <c r="E160" s="171"/>
      <c r="F160" s="171"/>
      <c r="G160" s="171"/>
      <c r="H160" s="171"/>
    </row>
    <row r="161" spans="2:8" ht="13.5" customHeight="1" x14ac:dyDescent="0.25">
      <c r="B161" s="171"/>
      <c r="C161" s="171"/>
      <c r="D161" s="171"/>
      <c r="E161" s="171"/>
      <c r="F161" s="171"/>
      <c r="G161" s="171"/>
      <c r="H161" s="171"/>
    </row>
    <row r="162" spans="2:8" ht="13.5" customHeight="1" x14ac:dyDescent="0.25">
      <c r="B162" s="171"/>
      <c r="C162" s="171"/>
      <c r="D162" s="171"/>
      <c r="E162" s="171"/>
      <c r="F162" s="171"/>
      <c r="G162" s="171"/>
      <c r="H162" s="171"/>
    </row>
    <row r="163" spans="2:8" ht="13.5" customHeight="1" x14ac:dyDescent="0.25">
      <c r="B163" s="171"/>
      <c r="C163" s="171"/>
      <c r="D163" s="171"/>
      <c r="E163" s="171"/>
      <c r="F163" s="171"/>
      <c r="G163" s="171"/>
      <c r="H163" s="171"/>
    </row>
    <row r="164" spans="2:8" ht="13.5" customHeight="1" x14ac:dyDescent="0.25">
      <c r="B164" s="171"/>
      <c r="C164" s="171"/>
      <c r="D164" s="171"/>
      <c r="E164" s="171"/>
      <c r="F164" s="171"/>
      <c r="G164" s="171"/>
      <c r="H164" s="171"/>
    </row>
    <row r="165" spans="2:8" ht="13.5" customHeight="1" x14ac:dyDescent="0.25">
      <c r="B165" s="171"/>
      <c r="C165" s="171"/>
      <c r="D165" s="171"/>
      <c r="E165" s="171"/>
      <c r="F165" s="171"/>
      <c r="G165" s="171"/>
      <c r="H165" s="171"/>
    </row>
    <row r="166" spans="2:8" ht="13.5" customHeight="1" x14ac:dyDescent="0.25">
      <c r="B166" s="171"/>
      <c r="C166" s="171"/>
      <c r="D166" s="171"/>
      <c r="E166" s="171"/>
      <c r="F166" s="171"/>
      <c r="G166" s="171"/>
      <c r="H166" s="171"/>
    </row>
    <row r="167" spans="2:8" ht="13.5" customHeight="1" x14ac:dyDescent="0.25">
      <c r="B167" s="171"/>
      <c r="C167" s="171"/>
      <c r="D167" s="171"/>
      <c r="E167" s="171"/>
      <c r="F167" s="171"/>
      <c r="G167" s="171"/>
      <c r="H167" s="171"/>
    </row>
    <row r="168" spans="2:8" ht="13.5" customHeight="1" x14ac:dyDescent="0.25">
      <c r="B168" s="171">
        <v>0</v>
      </c>
      <c r="C168" s="171">
        <v>0</v>
      </c>
      <c r="D168" s="171">
        <v>0</v>
      </c>
      <c r="E168" s="171">
        <v>0</v>
      </c>
      <c r="F168" s="171">
        <v>0</v>
      </c>
      <c r="G168" s="171">
        <v>0</v>
      </c>
      <c r="H168" s="171"/>
    </row>
    <row r="169" spans="2:8" ht="13.5" customHeight="1" x14ac:dyDescent="0.25">
      <c r="B169" s="171">
        <v>0</v>
      </c>
      <c r="C169" s="171">
        <v>0</v>
      </c>
      <c r="D169" s="171">
        <v>0</v>
      </c>
      <c r="E169" s="171">
        <v>0</v>
      </c>
      <c r="F169" s="171">
        <v>0</v>
      </c>
      <c r="G169" s="171">
        <v>0</v>
      </c>
      <c r="H169" s="171"/>
    </row>
    <row r="170" spans="2:8" ht="13.5" customHeight="1" x14ac:dyDescent="0.25">
      <c r="B170" s="171">
        <v>0</v>
      </c>
      <c r="C170" s="171">
        <v>0</v>
      </c>
      <c r="D170" s="171">
        <v>0</v>
      </c>
      <c r="E170" s="171">
        <v>0</v>
      </c>
      <c r="F170" s="171">
        <v>0</v>
      </c>
      <c r="G170" s="171">
        <v>0</v>
      </c>
      <c r="H170" s="171"/>
    </row>
    <row r="171" spans="2:8" ht="13.5" customHeight="1" x14ac:dyDescent="0.25">
      <c r="B171" s="171">
        <v>0</v>
      </c>
      <c r="C171" s="171">
        <v>0</v>
      </c>
      <c r="D171" s="171">
        <v>0</v>
      </c>
      <c r="E171" s="171">
        <v>0</v>
      </c>
      <c r="F171" s="171">
        <v>0</v>
      </c>
      <c r="G171" s="171">
        <v>0</v>
      </c>
      <c r="H171" s="171"/>
    </row>
    <row r="172" spans="2:8" ht="13.5" customHeight="1" x14ac:dyDescent="0.25">
      <c r="B172" s="171"/>
      <c r="C172" s="171"/>
      <c r="D172" s="171"/>
      <c r="E172" s="171"/>
      <c r="F172" s="171"/>
      <c r="G172" s="171"/>
      <c r="H172" s="171"/>
    </row>
    <row r="173" spans="2:8" ht="13.5" customHeight="1" x14ac:dyDescent="0.25">
      <c r="B173" s="171"/>
      <c r="C173" s="171"/>
      <c r="D173" s="171"/>
      <c r="E173" s="171"/>
      <c r="F173" s="171"/>
      <c r="G173" s="171"/>
      <c r="H173" s="171"/>
    </row>
    <row r="174" spans="2:8" ht="13.5" customHeight="1" x14ac:dyDescent="0.25">
      <c r="B174" s="171"/>
      <c r="C174" s="171"/>
      <c r="D174" s="171"/>
      <c r="E174" s="171"/>
      <c r="F174" s="171"/>
      <c r="G174" s="171"/>
      <c r="H174" s="171"/>
    </row>
    <row r="175" spans="2:8" ht="13.5" customHeight="1" x14ac:dyDescent="0.25">
      <c r="B175" s="171"/>
      <c r="C175" s="171"/>
      <c r="D175" s="171"/>
      <c r="E175" s="171"/>
      <c r="F175" s="171"/>
      <c r="G175" s="171"/>
      <c r="H175" s="171"/>
    </row>
    <row r="176" spans="2:8" ht="13.5" customHeight="1" x14ac:dyDescent="0.25">
      <c r="B176" s="171"/>
      <c r="C176" s="171"/>
      <c r="D176" s="171"/>
      <c r="E176" s="171"/>
      <c r="F176" s="171"/>
      <c r="G176" s="171"/>
      <c r="H176" s="171"/>
    </row>
    <row r="177" spans="2:8" ht="13.5" customHeight="1" x14ac:dyDescent="0.25">
      <c r="B177" s="171"/>
      <c r="C177" s="171"/>
      <c r="D177" s="171"/>
      <c r="E177" s="171"/>
      <c r="F177" s="171"/>
      <c r="G177" s="171"/>
      <c r="H177" s="171"/>
    </row>
    <row r="178" spans="2:8" ht="13.5" customHeight="1" x14ac:dyDescent="0.25">
      <c r="B178" s="171"/>
      <c r="C178" s="171"/>
      <c r="D178" s="171"/>
      <c r="E178" s="171"/>
      <c r="F178" s="171"/>
      <c r="G178" s="171"/>
      <c r="H178" s="171"/>
    </row>
    <row r="179" spans="2:8" ht="13.5" customHeight="1" x14ac:dyDescent="0.25">
      <c r="B179" s="171"/>
      <c r="C179" s="171"/>
      <c r="D179" s="171"/>
      <c r="E179" s="171"/>
      <c r="F179" s="171"/>
      <c r="G179" s="171"/>
      <c r="H179" s="171"/>
    </row>
    <row r="180" spans="2:8" ht="13.5" customHeight="1" x14ac:dyDescent="0.25">
      <c r="B180" s="171"/>
      <c r="C180" s="171"/>
      <c r="D180" s="171"/>
      <c r="E180" s="171"/>
      <c r="F180" s="171"/>
      <c r="G180" s="171"/>
      <c r="H180" s="171"/>
    </row>
    <row r="181" spans="2:8" ht="13.5" customHeight="1" x14ac:dyDescent="0.25">
      <c r="B181" s="171"/>
      <c r="C181" s="171"/>
      <c r="D181" s="171"/>
      <c r="E181" s="171"/>
      <c r="F181" s="171"/>
      <c r="G181" s="171"/>
      <c r="H181" s="171"/>
    </row>
    <row r="182" spans="2:8" ht="13.5" customHeight="1" x14ac:dyDescent="0.25">
      <c r="B182" s="171"/>
      <c r="C182" s="171"/>
      <c r="D182" s="171"/>
      <c r="E182" s="171"/>
      <c r="F182" s="171"/>
      <c r="G182" s="171"/>
      <c r="H182" s="171"/>
    </row>
    <row r="183" spans="2:8" ht="13.5" customHeight="1" x14ac:dyDescent="0.25">
      <c r="B183" s="171"/>
      <c r="C183" s="171"/>
      <c r="D183" s="171"/>
      <c r="E183" s="171"/>
      <c r="F183" s="171"/>
      <c r="G183" s="171"/>
      <c r="H183" s="171"/>
    </row>
    <row r="184" spans="2:8" ht="13.5" customHeight="1" x14ac:dyDescent="0.25">
      <c r="B184" s="171"/>
      <c r="C184" s="171"/>
      <c r="D184" s="171"/>
      <c r="E184" s="171"/>
      <c r="F184" s="171"/>
      <c r="G184" s="171"/>
      <c r="H184" s="171"/>
    </row>
    <row r="185" spans="2:8" ht="13.5" customHeight="1" x14ac:dyDescent="0.25">
      <c r="B185" s="171"/>
      <c r="C185" s="171"/>
      <c r="D185" s="171"/>
      <c r="E185" s="171"/>
      <c r="F185" s="171"/>
      <c r="G185" s="171"/>
      <c r="H185" s="171"/>
    </row>
  </sheetData>
  <mergeCells count="4">
    <mergeCell ref="A97:G98"/>
    <mergeCell ref="D3:H3"/>
    <mergeCell ref="M3:Q3"/>
    <mergeCell ref="V3:Z3"/>
  </mergeCells>
  <pageMargins left="0.43307086614173229" right="0.43307086614173229" top="0.35433070866141736" bottom="0.15748031496062992" header="0.11811023622047245" footer="0.11811023622047245"/>
  <pageSetup paperSize="9" scale="62" fitToWidth="3" orientation="portrait" r:id="rId1"/>
  <colBreaks count="1" manualBreakCount="1">
    <brk id="9" max="94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00"/>
  <sheetViews>
    <sheetView showGridLines="0" workbookViewId="0">
      <pane xSplit="1" ySplit="4" topLeftCell="B48" activePane="bottomRight" state="frozen"/>
      <selection activeCell="D66" sqref="D66"/>
      <selection pane="topRight" activeCell="D66" sqref="D66"/>
      <selection pane="bottomLeft" activeCell="D66" sqref="D66"/>
      <selection pane="bottomRight" activeCell="B69" sqref="B69:H78"/>
    </sheetView>
  </sheetViews>
  <sheetFormatPr defaultColWidth="9.1796875" defaultRowHeight="12.5" x14ac:dyDescent="0.25"/>
  <cols>
    <col min="1" max="1" width="42.7265625" style="1" customWidth="1"/>
    <col min="2" max="5" width="12.54296875" style="2" customWidth="1"/>
    <col min="6" max="8" width="12.54296875" style="1" customWidth="1"/>
    <col min="9" max="9" width="12" style="1" bestFit="1" customWidth="1"/>
    <col min="10" max="10" width="12.7265625" style="1" bestFit="1" customWidth="1"/>
    <col min="11" max="12" width="12.1796875" style="1" bestFit="1" customWidth="1"/>
    <col min="13" max="13" width="12.453125" style="1" bestFit="1" customWidth="1"/>
    <col min="14" max="14" width="11.1796875" style="1" bestFit="1" customWidth="1"/>
    <col min="15" max="15" width="14.54296875" style="1" bestFit="1" customWidth="1"/>
    <col min="16" max="16" width="11.1796875" style="1" bestFit="1" customWidth="1"/>
    <col min="17" max="16384" width="9.1796875" style="1"/>
  </cols>
  <sheetData>
    <row r="1" spans="1:17" ht="15.75" customHeight="1" x14ac:dyDescent="0.25">
      <c r="A1" s="4" t="s">
        <v>100</v>
      </c>
      <c r="B1" s="5"/>
      <c r="C1" s="5"/>
      <c r="D1" s="5"/>
      <c r="E1" s="5"/>
    </row>
    <row r="2" spans="1:17" ht="13.5" customHeight="1" thickBot="1" x14ac:dyDescent="0.3">
      <c r="A2" s="7" t="s">
        <v>0</v>
      </c>
    </row>
    <row r="3" spans="1:17" ht="13.5" customHeight="1" thickBot="1" x14ac:dyDescent="0.3">
      <c r="A3" s="12" t="s">
        <v>1</v>
      </c>
      <c r="B3" s="258" t="s">
        <v>2</v>
      </c>
      <c r="C3" s="172" t="s">
        <v>3</v>
      </c>
      <c r="D3" s="364" t="s">
        <v>4</v>
      </c>
      <c r="E3" s="365"/>
      <c r="F3" s="365"/>
      <c r="G3" s="365"/>
      <c r="H3" s="366"/>
    </row>
    <row r="4" spans="1:17" ht="14.25" customHeight="1" thickBot="1" x14ac:dyDescent="0.3">
      <c r="A4" s="13"/>
      <c r="B4" s="173">
        <v>2021</v>
      </c>
      <c r="C4" s="174">
        <v>2022</v>
      </c>
      <c r="D4" s="315">
        <v>2023</v>
      </c>
      <c r="E4" s="316">
        <v>2024</v>
      </c>
      <c r="F4" s="316">
        <v>2025</v>
      </c>
      <c r="G4" s="323">
        <v>2026</v>
      </c>
      <c r="H4" s="317">
        <v>2027</v>
      </c>
    </row>
    <row r="5" spans="1:17" ht="13.5" customHeight="1" x14ac:dyDescent="0.25">
      <c r="A5" s="18" t="s">
        <v>5</v>
      </c>
      <c r="B5" s="176">
        <f t="shared" ref="B5:H5" si="0">B6+B12+B16</f>
        <v>6444967.2426099991</v>
      </c>
      <c r="C5" s="68">
        <f t="shared" si="0"/>
        <v>7714948.1835199995</v>
      </c>
      <c r="D5" s="176">
        <f t="shared" si="0"/>
        <v>8209102</v>
      </c>
      <c r="E5" s="73">
        <f t="shared" si="0"/>
        <v>8624212</v>
      </c>
      <c r="F5" s="73">
        <f t="shared" si="0"/>
        <v>9059002</v>
      </c>
      <c r="G5" s="324">
        <f t="shared" si="0"/>
        <v>9383414</v>
      </c>
      <c r="H5" s="318">
        <f t="shared" si="0"/>
        <v>9826512</v>
      </c>
      <c r="I5" s="191"/>
      <c r="J5" s="292"/>
      <c r="K5" s="292"/>
      <c r="L5" s="292"/>
      <c r="M5" s="292"/>
      <c r="N5" s="292"/>
      <c r="O5" s="292"/>
      <c r="P5" s="292"/>
    </row>
    <row r="6" spans="1:17" ht="13.5" customHeight="1" x14ac:dyDescent="0.25">
      <c r="A6" s="26" t="s">
        <v>7</v>
      </c>
      <c r="B6" s="177">
        <f t="shared" ref="B6:H6" si="1">B7+B8</f>
        <v>3295841.0417299997</v>
      </c>
      <c r="C6" s="28">
        <f t="shared" si="1"/>
        <v>3595839.0878699999</v>
      </c>
      <c r="D6" s="177">
        <f t="shared" si="1"/>
        <v>3509764</v>
      </c>
      <c r="E6" s="30">
        <f t="shared" si="1"/>
        <v>3547859</v>
      </c>
      <c r="F6" s="30">
        <f t="shared" si="1"/>
        <v>4067903</v>
      </c>
      <c r="G6" s="57">
        <f t="shared" si="1"/>
        <v>4392653</v>
      </c>
      <c r="H6" s="305">
        <f t="shared" si="1"/>
        <v>4652202</v>
      </c>
      <c r="I6" s="191"/>
      <c r="J6" s="292"/>
      <c r="K6" s="292"/>
      <c r="L6" s="292"/>
      <c r="M6" s="292"/>
      <c r="N6" s="292"/>
      <c r="O6" s="292"/>
      <c r="P6" s="292"/>
    </row>
    <row r="7" spans="1:17" ht="13.5" customHeight="1" x14ac:dyDescent="0.25">
      <c r="A7" s="31" t="s">
        <v>8</v>
      </c>
      <c r="B7" s="247">
        <v>3254431.3613499999</v>
      </c>
      <c r="C7" s="248">
        <v>3535910.8554599998</v>
      </c>
      <c r="D7" s="247">
        <v>3474492</v>
      </c>
      <c r="E7" s="249">
        <v>3600827</v>
      </c>
      <c r="F7" s="249">
        <v>4114955</v>
      </c>
      <c r="G7" s="251">
        <v>4370992</v>
      </c>
      <c r="H7" s="319">
        <v>4634155</v>
      </c>
      <c r="I7" s="191"/>
      <c r="J7" s="292"/>
      <c r="K7" s="292"/>
      <c r="L7" s="292"/>
      <c r="M7" s="292"/>
      <c r="N7" s="292"/>
      <c r="O7" s="292"/>
      <c r="P7" s="292"/>
    </row>
    <row r="8" spans="1:17" ht="13.5" customHeight="1" x14ac:dyDescent="0.25">
      <c r="A8" s="31" t="s">
        <v>9</v>
      </c>
      <c r="B8" s="247">
        <v>41409.680379999998</v>
      </c>
      <c r="C8" s="248">
        <v>59928.232410000011</v>
      </c>
      <c r="D8" s="247">
        <v>35272</v>
      </c>
      <c r="E8" s="249">
        <v>-52968</v>
      </c>
      <c r="F8" s="249">
        <v>-47052</v>
      </c>
      <c r="G8" s="251">
        <v>21661</v>
      </c>
      <c r="H8" s="319">
        <v>18047</v>
      </c>
      <c r="I8" s="191"/>
      <c r="J8" s="292"/>
      <c r="K8" s="292"/>
      <c r="L8" s="292"/>
      <c r="M8" s="292"/>
      <c r="N8" s="292"/>
      <c r="O8" s="292"/>
      <c r="P8" s="292"/>
    </row>
    <row r="9" spans="1:17" ht="13.5" customHeight="1" x14ac:dyDescent="0.25">
      <c r="A9" s="38" t="s">
        <v>10</v>
      </c>
      <c r="B9" s="247">
        <f>B6-B10-B11</f>
        <v>20864.041729999706</v>
      </c>
      <c r="C9" s="248">
        <f t="shared" ref="C9:H9" si="2">+C7+C8-C10-C11</f>
        <v>-4929.3557500003371</v>
      </c>
      <c r="D9" s="250">
        <f t="shared" si="2"/>
        <v>-51129</v>
      </c>
      <c r="E9" s="251">
        <f t="shared" si="2"/>
        <v>65556</v>
      </c>
      <c r="F9" s="249">
        <f t="shared" si="2"/>
        <v>23718</v>
      </c>
      <c r="G9" s="251">
        <f t="shared" si="2"/>
        <v>-29923</v>
      </c>
      <c r="H9" s="319">
        <f t="shared" si="2"/>
        <v>836</v>
      </c>
      <c r="I9" s="191"/>
      <c r="J9" s="292"/>
      <c r="K9" s="292"/>
      <c r="L9" s="292"/>
      <c r="M9" s="292"/>
      <c r="N9" s="292"/>
      <c r="O9" s="292"/>
      <c r="P9" s="292"/>
      <c r="Q9" s="292"/>
    </row>
    <row r="10" spans="1:17" ht="13.5" customHeight="1" x14ac:dyDescent="0.25">
      <c r="A10" s="38" t="s">
        <v>11</v>
      </c>
      <c r="B10" s="247">
        <v>2292484</v>
      </c>
      <c r="C10" s="248">
        <v>2520537.9274300002</v>
      </c>
      <c r="D10" s="247">
        <v>2492625</v>
      </c>
      <c r="E10" s="249">
        <v>2437612</v>
      </c>
      <c r="F10" s="249">
        <v>2830930</v>
      </c>
      <c r="G10" s="251">
        <v>3095803</v>
      </c>
      <c r="H10" s="319">
        <v>3255956</v>
      </c>
      <c r="I10" s="191"/>
      <c r="J10" s="292"/>
      <c r="K10" s="292"/>
      <c r="L10" s="292"/>
      <c r="M10" s="292"/>
      <c r="N10" s="292"/>
      <c r="O10" s="292"/>
      <c r="P10" s="292"/>
    </row>
    <row r="11" spans="1:17" ht="13.5" customHeight="1" x14ac:dyDescent="0.25">
      <c r="A11" s="38" t="s">
        <v>12</v>
      </c>
      <c r="B11" s="247">
        <v>982493</v>
      </c>
      <c r="C11" s="248">
        <v>1080230.5161900001</v>
      </c>
      <c r="D11" s="247">
        <v>1068268</v>
      </c>
      <c r="E11" s="249">
        <v>1044691</v>
      </c>
      <c r="F11" s="249">
        <v>1213255</v>
      </c>
      <c r="G11" s="251">
        <v>1326773</v>
      </c>
      <c r="H11" s="319">
        <v>1395410</v>
      </c>
      <c r="I11" s="191"/>
      <c r="J11" s="292"/>
      <c r="K11" s="292"/>
      <c r="L11" s="292"/>
      <c r="M11" s="292"/>
      <c r="N11" s="292"/>
      <c r="O11" s="292"/>
      <c r="P11" s="292"/>
    </row>
    <row r="12" spans="1:17" ht="13.5" customHeight="1" x14ac:dyDescent="0.25">
      <c r="A12" s="26" t="s">
        <v>14</v>
      </c>
      <c r="B12" s="247">
        <v>2859371.8677199995</v>
      </c>
      <c r="C12" s="248">
        <v>3804344.9485000004</v>
      </c>
      <c r="D12" s="247">
        <v>4283905</v>
      </c>
      <c r="E12" s="249">
        <v>4680776</v>
      </c>
      <c r="F12" s="249">
        <v>4600587</v>
      </c>
      <c r="G12" s="251">
        <v>4606933</v>
      </c>
      <c r="H12" s="319">
        <v>4746604</v>
      </c>
      <c r="I12" s="191"/>
      <c r="J12" s="292"/>
      <c r="K12" s="292"/>
      <c r="L12" s="292"/>
      <c r="M12" s="292"/>
      <c r="N12" s="292"/>
      <c r="O12" s="292"/>
      <c r="P12" s="292"/>
    </row>
    <row r="13" spans="1:17" ht="13.5" customHeight="1" x14ac:dyDescent="0.25">
      <c r="A13" s="26" t="s">
        <v>10</v>
      </c>
      <c r="B13" s="247">
        <f>+B12-B14-B15</f>
        <v>2859371.8677199995</v>
      </c>
      <c r="C13" s="248">
        <f t="shared" ref="C13:H13" si="3">+C12-C14-C15</f>
        <v>3804344.9485000004</v>
      </c>
      <c r="D13" s="247">
        <f t="shared" si="3"/>
        <v>3958107</v>
      </c>
      <c r="E13" s="249">
        <f t="shared" si="3"/>
        <v>4342853</v>
      </c>
      <c r="F13" s="249">
        <f t="shared" si="3"/>
        <v>4600587</v>
      </c>
      <c r="G13" s="251">
        <f t="shared" si="3"/>
        <v>4606933</v>
      </c>
      <c r="H13" s="319">
        <f t="shared" si="3"/>
        <v>4746604</v>
      </c>
      <c r="I13" s="191"/>
      <c r="J13" s="292"/>
      <c r="K13" s="292"/>
      <c r="L13" s="292"/>
      <c r="M13" s="292"/>
      <c r="N13" s="292"/>
      <c r="O13" s="292"/>
      <c r="P13" s="292"/>
    </row>
    <row r="14" spans="1:17" ht="13.5" customHeight="1" x14ac:dyDescent="0.25">
      <c r="A14" s="26" t="s">
        <v>11</v>
      </c>
      <c r="B14" s="247">
        <v>0</v>
      </c>
      <c r="C14" s="248">
        <v>0</v>
      </c>
      <c r="D14" s="247">
        <v>228059</v>
      </c>
      <c r="E14" s="249">
        <v>236546</v>
      </c>
      <c r="F14" s="249">
        <v>0</v>
      </c>
      <c r="G14" s="251">
        <v>0</v>
      </c>
      <c r="H14" s="319">
        <v>0</v>
      </c>
      <c r="I14" s="191"/>
      <c r="J14" s="292"/>
      <c r="K14" s="292"/>
      <c r="L14" s="292"/>
      <c r="M14" s="292"/>
      <c r="N14" s="292"/>
      <c r="O14" s="292"/>
      <c r="P14" s="292"/>
    </row>
    <row r="15" spans="1:17" ht="13.5" customHeight="1" x14ac:dyDescent="0.25">
      <c r="A15" s="26" t="s">
        <v>12</v>
      </c>
      <c r="B15" s="247">
        <v>0</v>
      </c>
      <c r="C15" s="248">
        <v>0</v>
      </c>
      <c r="D15" s="247">
        <v>97739</v>
      </c>
      <c r="E15" s="249">
        <v>101377</v>
      </c>
      <c r="F15" s="249">
        <v>0</v>
      </c>
      <c r="G15" s="251">
        <v>0</v>
      </c>
      <c r="H15" s="319">
        <v>0</v>
      </c>
      <c r="I15" s="191"/>
      <c r="J15" s="292"/>
      <c r="K15" s="292"/>
      <c r="L15" s="292"/>
      <c r="M15" s="292"/>
      <c r="N15" s="292"/>
      <c r="O15" s="292"/>
      <c r="P15" s="292"/>
    </row>
    <row r="16" spans="1:17" ht="13.5" customHeight="1" x14ac:dyDescent="0.25">
      <c r="A16" s="26" t="s">
        <v>15</v>
      </c>
      <c r="B16" s="247">
        <v>289754.33315999998</v>
      </c>
      <c r="C16" s="248">
        <v>314764.14714999998</v>
      </c>
      <c r="D16" s="247">
        <v>415433</v>
      </c>
      <c r="E16" s="249">
        <v>395577</v>
      </c>
      <c r="F16" s="249">
        <v>390512</v>
      </c>
      <c r="G16" s="251">
        <v>383828</v>
      </c>
      <c r="H16" s="319">
        <v>427706</v>
      </c>
      <c r="I16" s="191"/>
      <c r="J16" s="292"/>
      <c r="K16" s="292"/>
      <c r="L16" s="292"/>
      <c r="M16" s="292"/>
      <c r="N16" s="292"/>
      <c r="O16" s="292"/>
      <c r="P16" s="292"/>
    </row>
    <row r="17" spans="1:16" ht="13.5" customHeight="1" x14ac:dyDescent="0.25">
      <c r="A17" s="43" t="s">
        <v>16</v>
      </c>
      <c r="B17" s="178">
        <f t="shared" ref="B17:H17" si="4">B18+B19</f>
        <v>10130514.710679999</v>
      </c>
      <c r="C17" s="45">
        <f t="shared" si="4"/>
        <v>11109456.690759998</v>
      </c>
      <c r="D17" s="178">
        <f t="shared" si="4"/>
        <v>12212256</v>
      </c>
      <c r="E17" s="47">
        <f t="shared" si="4"/>
        <v>12071366</v>
      </c>
      <c r="F17" s="47">
        <f t="shared" si="4"/>
        <v>12829941</v>
      </c>
      <c r="G17" s="295">
        <f t="shared" si="4"/>
        <v>12933350</v>
      </c>
      <c r="H17" s="306">
        <f t="shared" si="4"/>
        <v>13291634</v>
      </c>
      <c r="I17" s="191"/>
      <c r="J17" s="292"/>
      <c r="K17" s="292"/>
      <c r="L17" s="292"/>
      <c r="M17" s="292"/>
      <c r="N17" s="292"/>
      <c r="O17" s="292"/>
      <c r="P17" s="292"/>
    </row>
    <row r="18" spans="1:16" ht="13.5" customHeight="1" x14ac:dyDescent="0.25">
      <c r="A18" s="26" t="s">
        <v>17</v>
      </c>
      <c r="B18" s="177">
        <v>7760691.0070199994</v>
      </c>
      <c r="C18" s="28">
        <v>8584935.5982299987</v>
      </c>
      <c r="D18" s="177">
        <v>9643167</v>
      </c>
      <c r="E18" s="30">
        <v>9409750</v>
      </c>
      <c r="F18" s="30">
        <v>10124306</v>
      </c>
      <c r="G18" s="57">
        <v>10205662</v>
      </c>
      <c r="H18" s="305">
        <v>10531687</v>
      </c>
      <c r="I18" s="191"/>
      <c r="J18" s="292"/>
      <c r="K18" s="292"/>
      <c r="L18" s="292"/>
      <c r="M18" s="292"/>
      <c r="N18" s="292"/>
      <c r="O18" s="292"/>
      <c r="P18" s="292"/>
    </row>
    <row r="19" spans="1:16" ht="13.5" customHeight="1" x14ac:dyDescent="0.25">
      <c r="A19" s="26" t="s">
        <v>18</v>
      </c>
      <c r="B19" s="177">
        <f t="shared" ref="B19:G19" si="5">SUM(B20:B27)</f>
        <v>2369823.7036599996</v>
      </c>
      <c r="C19" s="248">
        <f t="shared" ref="C19" si="6">SUM(C20:C27)</f>
        <v>2524521.0925299996</v>
      </c>
      <c r="D19" s="247">
        <f t="shared" si="5"/>
        <v>2569089</v>
      </c>
      <c r="E19" s="249">
        <f t="shared" si="5"/>
        <v>2661616</v>
      </c>
      <c r="F19" s="249">
        <f t="shared" si="5"/>
        <v>2705635</v>
      </c>
      <c r="G19" s="251">
        <f t="shared" si="5"/>
        <v>2727688</v>
      </c>
      <c r="H19" s="319">
        <f t="shared" ref="H19" si="7">SUM(H20:H27)</f>
        <v>2759947</v>
      </c>
      <c r="I19" s="191"/>
      <c r="J19" s="292"/>
      <c r="K19" s="292"/>
      <c r="L19" s="292"/>
      <c r="M19" s="292"/>
      <c r="N19" s="292"/>
      <c r="O19" s="292"/>
      <c r="P19" s="292"/>
    </row>
    <row r="20" spans="1:16" ht="13.5" customHeight="1" x14ac:dyDescent="0.25">
      <c r="A20" s="31" t="s">
        <v>19</v>
      </c>
      <c r="B20" s="247">
        <v>1236780.3614099994</v>
      </c>
      <c r="C20" s="248">
        <v>1285537.6978</v>
      </c>
      <c r="D20" s="247">
        <v>1317474</v>
      </c>
      <c r="E20" s="249">
        <v>1337862</v>
      </c>
      <c r="F20" s="249">
        <v>1373084</v>
      </c>
      <c r="G20" s="251">
        <v>1395760</v>
      </c>
      <c r="H20" s="319">
        <v>1422283</v>
      </c>
      <c r="I20" s="191"/>
      <c r="J20" s="292"/>
      <c r="K20" s="292"/>
      <c r="L20" s="292"/>
      <c r="M20" s="292"/>
      <c r="N20" s="292"/>
      <c r="O20" s="292"/>
      <c r="P20" s="292"/>
    </row>
    <row r="21" spans="1:16" ht="13.5" customHeight="1" x14ac:dyDescent="0.25">
      <c r="A21" s="31" t="s">
        <v>20</v>
      </c>
      <c r="B21" s="247">
        <v>214776.03217999998</v>
      </c>
      <c r="C21" s="248">
        <v>232465.72739000001</v>
      </c>
      <c r="D21" s="247">
        <v>235709</v>
      </c>
      <c r="E21" s="249">
        <v>286552</v>
      </c>
      <c r="F21" s="249">
        <v>291163</v>
      </c>
      <c r="G21" s="251">
        <v>291910</v>
      </c>
      <c r="H21" s="319">
        <v>293047</v>
      </c>
      <c r="I21" s="191"/>
      <c r="J21" s="292"/>
      <c r="K21" s="292"/>
      <c r="L21" s="292"/>
      <c r="M21" s="292"/>
      <c r="N21" s="292"/>
      <c r="O21" s="292"/>
      <c r="P21" s="292"/>
    </row>
    <row r="22" spans="1:16" ht="13.5" customHeight="1" x14ac:dyDescent="0.25">
      <c r="A22" s="31" t="s">
        <v>21</v>
      </c>
      <c r="B22" s="247">
        <v>55316.811040000008</v>
      </c>
      <c r="C22" s="248">
        <v>55872.782359999997</v>
      </c>
      <c r="D22" s="247">
        <v>53207</v>
      </c>
      <c r="E22" s="249">
        <v>53692</v>
      </c>
      <c r="F22" s="249">
        <v>53638</v>
      </c>
      <c r="G22" s="251">
        <v>53714</v>
      </c>
      <c r="H22" s="319">
        <v>53867</v>
      </c>
      <c r="I22" s="191"/>
      <c r="J22" s="292"/>
      <c r="K22" s="292"/>
      <c r="L22" s="292"/>
      <c r="M22" s="292"/>
      <c r="N22" s="292"/>
      <c r="O22" s="292"/>
      <c r="P22" s="292"/>
    </row>
    <row r="23" spans="1:16" ht="13.5" customHeight="1" x14ac:dyDescent="0.25">
      <c r="A23" s="31" t="s">
        <v>22</v>
      </c>
      <c r="B23" s="247">
        <v>5145.6441499999992</v>
      </c>
      <c r="C23" s="248">
        <v>5013.3588699999991</v>
      </c>
      <c r="D23" s="247">
        <v>5278</v>
      </c>
      <c r="E23" s="249">
        <v>5226</v>
      </c>
      <c r="F23" s="249">
        <v>5242</v>
      </c>
      <c r="G23" s="251">
        <v>5236</v>
      </c>
      <c r="H23" s="319">
        <v>5236</v>
      </c>
      <c r="I23" s="191"/>
      <c r="J23" s="292"/>
      <c r="K23" s="292"/>
      <c r="L23" s="292"/>
      <c r="M23" s="292"/>
      <c r="N23" s="292"/>
      <c r="O23" s="292"/>
      <c r="P23" s="292"/>
    </row>
    <row r="24" spans="1:16" ht="13.5" customHeight="1" x14ac:dyDescent="0.25">
      <c r="A24" s="31" t="s">
        <v>23</v>
      </c>
      <c r="B24" s="247">
        <v>823106.52451000002</v>
      </c>
      <c r="C24" s="248">
        <v>909087.58496999985</v>
      </c>
      <c r="D24" s="247">
        <v>923425</v>
      </c>
      <c r="E24" s="249">
        <v>943848</v>
      </c>
      <c r="F24" s="249">
        <v>947522</v>
      </c>
      <c r="G24" s="251">
        <v>945529</v>
      </c>
      <c r="H24" s="319">
        <v>949361</v>
      </c>
      <c r="I24" s="191"/>
      <c r="J24" s="292"/>
      <c r="K24" s="292"/>
      <c r="L24" s="292"/>
      <c r="M24" s="292"/>
      <c r="N24" s="292"/>
      <c r="O24" s="292"/>
      <c r="P24" s="292"/>
    </row>
    <row r="25" spans="1:16" ht="13.5" customHeight="1" x14ac:dyDescent="0.25">
      <c r="A25" s="31" t="s">
        <v>24</v>
      </c>
      <c r="B25" s="247">
        <v>10057.97028</v>
      </c>
      <c r="C25" s="248">
        <v>11540.729820000002</v>
      </c>
      <c r="D25" s="247">
        <v>12523</v>
      </c>
      <c r="E25" s="249">
        <v>12484</v>
      </c>
      <c r="F25" s="249">
        <v>12799</v>
      </c>
      <c r="G25" s="251">
        <v>12986</v>
      </c>
      <c r="H25" s="319">
        <v>13195</v>
      </c>
      <c r="I25" s="191"/>
      <c r="J25" s="292"/>
      <c r="K25" s="292"/>
      <c r="L25" s="292"/>
      <c r="M25" s="292"/>
      <c r="N25" s="292"/>
      <c r="O25" s="292"/>
      <c r="P25" s="292"/>
    </row>
    <row r="26" spans="1:16" ht="13.5" customHeight="1" x14ac:dyDescent="0.25">
      <c r="A26" s="31" t="s">
        <v>25</v>
      </c>
      <c r="B26" s="247">
        <v>24369.367480000001</v>
      </c>
      <c r="C26" s="248">
        <v>24738.946180000003</v>
      </c>
      <c r="D26" s="247">
        <v>21293</v>
      </c>
      <c r="E26" s="249">
        <v>21793</v>
      </c>
      <c r="F26" s="249">
        <v>22051</v>
      </c>
      <c r="G26" s="251">
        <v>22435</v>
      </c>
      <c r="H26" s="319">
        <v>22855</v>
      </c>
      <c r="I26" s="191"/>
      <c r="J26" s="292"/>
      <c r="K26" s="292"/>
      <c r="L26" s="292"/>
      <c r="M26" s="292"/>
      <c r="N26" s="292"/>
      <c r="O26" s="292"/>
      <c r="P26" s="292"/>
    </row>
    <row r="27" spans="1:16" ht="13.5" customHeight="1" x14ac:dyDescent="0.25">
      <c r="A27" s="31" t="s">
        <v>26</v>
      </c>
      <c r="B27" s="247">
        <v>270.99261000000001</v>
      </c>
      <c r="C27" s="248">
        <v>264.26513999999997</v>
      </c>
      <c r="D27" s="247">
        <v>180</v>
      </c>
      <c r="E27" s="249">
        <v>159</v>
      </c>
      <c r="F27" s="249">
        <v>136</v>
      </c>
      <c r="G27" s="251">
        <v>118</v>
      </c>
      <c r="H27" s="319">
        <v>103</v>
      </c>
      <c r="I27" s="191"/>
      <c r="J27" s="292"/>
      <c r="K27" s="292"/>
      <c r="L27" s="292"/>
      <c r="M27" s="292"/>
      <c r="N27" s="292"/>
      <c r="O27" s="292"/>
      <c r="P27" s="292"/>
    </row>
    <row r="28" spans="1:16" ht="13.5" customHeight="1" x14ac:dyDescent="0.25">
      <c r="A28" s="43" t="s">
        <v>27</v>
      </c>
      <c r="B28" s="178">
        <f t="shared" ref="B28:G28" si="8">SUM(B29:B32)</f>
        <v>28735.304479999999</v>
      </c>
      <c r="C28" s="45">
        <f t="shared" si="8"/>
        <v>39847.674830000004</v>
      </c>
      <c r="D28" s="178">
        <f t="shared" si="8"/>
        <v>39217</v>
      </c>
      <c r="E28" s="47">
        <f t="shared" si="8"/>
        <v>44782</v>
      </c>
      <c r="F28" s="47">
        <f t="shared" si="8"/>
        <v>47306</v>
      </c>
      <c r="G28" s="295">
        <f t="shared" si="8"/>
        <v>51250</v>
      </c>
      <c r="H28" s="306">
        <f t="shared" ref="H28" si="9">SUM(H29:H32)</f>
        <v>55196</v>
      </c>
      <c r="I28" s="191"/>
      <c r="J28" s="292"/>
      <c r="K28" s="292"/>
      <c r="L28" s="292"/>
      <c r="M28" s="292"/>
      <c r="N28" s="292"/>
      <c r="O28" s="292"/>
      <c r="P28" s="292"/>
    </row>
    <row r="29" spans="1:16" ht="13.5" customHeight="1" x14ac:dyDescent="0.25">
      <c r="A29" s="26" t="s">
        <v>28</v>
      </c>
      <c r="B29" s="177">
        <v>10.492319999999999</v>
      </c>
      <c r="C29" s="248">
        <v>21.53632</v>
      </c>
      <c r="D29" s="247">
        <v>11</v>
      </c>
      <c r="E29" s="249">
        <v>0</v>
      </c>
      <c r="F29" s="249">
        <v>0</v>
      </c>
      <c r="G29" s="251">
        <v>0</v>
      </c>
      <c r="H29" s="319">
        <v>0</v>
      </c>
      <c r="I29" s="191"/>
      <c r="J29" s="292"/>
      <c r="K29" s="292"/>
      <c r="L29" s="292"/>
      <c r="M29" s="292"/>
      <c r="N29" s="292"/>
      <c r="O29" s="292"/>
      <c r="P29" s="292"/>
    </row>
    <row r="30" spans="1:16" ht="13.5" customHeight="1" x14ac:dyDescent="0.25">
      <c r="A30" s="26" t="s">
        <v>29</v>
      </c>
      <c r="B30" s="177">
        <v>0.55334000000000005</v>
      </c>
      <c r="C30" s="248">
        <v>7.4841899999999999</v>
      </c>
      <c r="D30" s="247">
        <v>0</v>
      </c>
      <c r="E30" s="249">
        <v>0</v>
      </c>
      <c r="F30" s="249">
        <v>0</v>
      </c>
      <c r="G30" s="251">
        <v>0</v>
      </c>
      <c r="H30" s="319">
        <v>0</v>
      </c>
      <c r="I30" s="191"/>
      <c r="J30" s="292"/>
      <c r="K30" s="292"/>
      <c r="L30" s="292"/>
      <c r="M30" s="292"/>
      <c r="N30" s="292"/>
      <c r="O30" s="292"/>
      <c r="P30" s="292"/>
    </row>
    <row r="31" spans="1:16" ht="13.5" customHeight="1" x14ac:dyDescent="0.25">
      <c r="A31" s="26" t="s">
        <v>30</v>
      </c>
      <c r="B31" s="179">
        <v>28724.258819999999</v>
      </c>
      <c r="C31" s="248">
        <v>39818.654320000001</v>
      </c>
      <c r="D31" s="247">
        <v>39206</v>
      </c>
      <c r="E31" s="249">
        <v>44782</v>
      </c>
      <c r="F31" s="249">
        <v>47306</v>
      </c>
      <c r="G31" s="251">
        <v>51250</v>
      </c>
      <c r="H31" s="319">
        <v>55196</v>
      </c>
      <c r="I31" s="191"/>
      <c r="J31" s="292"/>
      <c r="K31" s="292"/>
      <c r="L31" s="292"/>
      <c r="M31" s="292"/>
      <c r="N31" s="292"/>
      <c r="O31" s="292"/>
      <c r="P31" s="292"/>
    </row>
    <row r="32" spans="1:16" ht="13.5" customHeight="1" x14ac:dyDescent="0.25">
      <c r="A32" s="26" t="s">
        <v>31</v>
      </c>
      <c r="B32" s="177">
        <v>0</v>
      </c>
      <c r="C32" s="248">
        <v>0</v>
      </c>
      <c r="D32" s="247">
        <v>0</v>
      </c>
      <c r="E32" s="249">
        <v>0</v>
      </c>
      <c r="F32" s="249">
        <v>0</v>
      </c>
      <c r="G32" s="251">
        <v>0</v>
      </c>
      <c r="H32" s="319">
        <v>0</v>
      </c>
      <c r="I32" s="191"/>
      <c r="J32" s="292"/>
      <c r="K32" s="292"/>
      <c r="L32" s="292"/>
      <c r="M32" s="292"/>
      <c r="N32" s="292"/>
      <c r="O32" s="292"/>
      <c r="P32" s="292"/>
    </row>
    <row r="33" spans="1:16" ht="13.5" customHeight="1" x14ac:dyDescent="0.25">
      <c r="A33" s="43" t="s">
        <v>32</v>
      </c>
      <c r="B33" s="178">
        <f t="shared" ref="B33:G33" si="10">SUM(B34:B36)</f>
        <v>701418.03603999992</v>
      </c>
      <c r="C33" s="45">
        <f t="shared" si="10"/>
        <v>714845.81651000003</v>
      </c>
      <c r="D33" s="178">
        <f t="shared" si="10"/>
        <v>803331</v>
      </c>
      <c r="E33" s="47">
        <f t="shared" si="10"/>
        <v>829443</v>
      </c>
      <c r="F33" s="47">
        <f t="shared" si="10"/>
        <v>850750</v>
      </c>
      <c r="G33" s="295">
        <f t="shared" si="10"/>
        <v>874637</v>
      </c>
      <c r="H33" s="306">
        <f t="shared" ref="H33" si="11">SUM(H34:H36)</f>
        <v>896414</v>
      </c>
      <c r="I33" s="191"/>
      <c r="J33" s="292"/>
      <c r="K33" s="292"/>
      <c r="L33" s="292"/>
      <c r="M33" s="292"/>
      <c r="N33" s="292"/>
      <c r="O33" s="292"/>
      <c r="P33" s="292"/>
    </row>
    <row r="34" spans="1:16" ht="13.5" customHeight="1" x14ac:dyDescent="0.25">
      <c r="A34" s="26" t="s">
        <v>33</v>
      </c>
      <c r="B34" s="177">
        <v>455911.11642999999</v>
      </c>
      <c r="C34" s="28">
        <v>456735.76896000002</v>
      </c>
      <c r="D34" s="179">
        <v>502900</v>
      </c>
      <c r="E34" s="42">
        <v>519320</v>
      </c>
      <c r="F34" s="30">
        <v>528570</v>
      </c>
      <c r="G34" s="57">
        <v>542927</v>
      </c>
      <c r="H34" s="305">
        <v>553507</v>
      </c>
      <c r="I34" s="191"/>
      <c r="J34" s="292"/>
      <c r="K34" s="292"/>
      <c r="L34" s="292"/>
      <c r="M34" s="292"/>
      <c r="N34" s="292"/>
      <c r="O34" s="292"/>
      <c r="P34" s="292"/>
    </row>
    <row r="35" spans="1:16" ht="13.5" customHeight="1" x14ac:dyDescent="0.25">
      <c r="A35" s="26" t="s">
        <v>34</v>
      </c>
      <c r="B35" s="179">
        <v>245506.91960999998</v>
      </c>
      <c r="C35" s="28">
        <v>258110.04755000002</v>
      </c>
      <c r="D35" s="177">
        <v>300431</v>
      </c>
      <c r="E35" s="30">
        <v>310123</v>
      </c>
      <c r="F35" s="30">
        <v>322180</v>
      </c>
      <c r="G35" s="57">
        <v>331710</v>
      </c>
      <c r="H35" s="305">
        <v>342907</v>
      </c>
      <c r="I35" s="191"/>
      <c r="J35" s="292"/>
      <c r="K35" s="292"/>
      <c r="L35" s="292"/>
      <c r="M35" s="292"/>
      <c r="N35" s="292"/>
      <c r="O35" s="292"/>
      <c r="P35" s="292"/>
    </row>
    <row r="36" spans="1:16" ht="13.5" customHeight="1" x14ac:dyDescent="0.25">
      <c r="A36" s="26" t="s">
        <v>35</v>
      </c>
      <c r="B36" s="179">
        <v>0</v>
      </c>
      <c r="C36" s="248">
        <v>0</v>
      </c>
      <c r="D36" s="247">
        <v>0</v>
      </c>
      <c r="E36" s="249">
        <v>0</v>
      </c>
      <c r="F36" s="249">
        <v>0</v>
      </c>
      <c r="G36" s="251">
        <v>0</v>
      </c>
      <c r="H36" s="319">
        <v>0</v>
      </c>
      <c r="I36" s="191"/>
      <c r="J36" s="292"/>
      <c r="K36" s="292"/>
      <c r="L36" s="292"/>
      <c r="M36" s="292"/>
      <c r="N36" s="292"/>
      <c r="O36" s="292"/>
      <c r="P36" s="292"/>
    </row>
    <row r="37" spans="1:16" ht="13.5" customHeight="1" x14ac:dyDescent="0.25">
      <c r="A37" s="43" t="s">
        <v>37</v>
      </c>
      <c r="B37" s="178">
        <f t="shared" ref="B37:H37" si="12">SUM(B38:B45,B48:B51)</f>
        <v>448206.25316000008</v>
      </c>
      <c r="C37" s="45">
        <f t="shared" si="12"/>
        <v>451516.17249999999</v>
      </c>
      <c r="D37" s="178">
        <f t="shared" si="12"/>
        <v>987045</v>
      </c>
      <c r="E37" s="47">
        <f t="shared" si="12"/>
        <v>738606</v>
      </c>
      <c r="F37" s="47">
        <f t="shared" si="12"/>
        <v>397073</v>
      </c>
      <c r="G37" s="295">
        <f t="shared" si="12"/>
        <v>409529</v>
      </c>
      <c r="H37" s="306">
        <f t="shared" si="12"/>
        <v>421433</v>
      </c>
      <c r="I37" s="191"/>
      <c r="J37" s="292"/>
      <c r="K37" s="292"/>
      <c r="L37" s="292"/>
      <c r="M37" s="292"/>
      <c r="N37" s="292"/>
      <c r="O37" s="292"/>
      <c r="P37" s="292"/>
    </row>
    <row r="38" spans="1:16" ht="13.5" customHeight="1" x14ac:dyDescent="0.25">
      <c r="A38" s="55" t="s">
        <v>38</v>
      </c>
      <c r="B38" s="177">
        <v>0</v>
      </c>
      <c r="C38" s="28">
        <v>0</v>
      </c>
      <c r="D38" s="179">
        <v>0</v>
      </c>
      <c r="E38" s="42">
        <v>0</v>
      </c>
      <c r="F38" s="42">
        <v>0</v>
      </c>
      <c r="G38" s="296">
        <v>0</v>
      </c>
      <c r="H38" s="307">
        <v>0</v>
      </c>
      <c r="I38" s="191"/>
      <c r="J38" s="292"/>
      <c r="K38" s="292"/>
      <c r="L38" s="292"/>
      <c r="M38" s="292"/>
      <c r="N38" s="292"/>
      <c r="O38" s="292"/>
      <c r="P38" s="292"/>
    </row>
    <row r="39" spans="1:16" ht="13.5" customHeight="1" x14ac:dyDescent="0.25">
      <c r="A39" s="26" t="s">
        <v>39</v>
      </c>
      <c r="B39" s="177">
        <v>117182.09224000001</v>
      </c>
      <c r="C39" s="28">
        <v>132482.25520000001</v>
      </c>
      <c r="D39" s="179">
        <v>128957</v>
      </c>
      <c r="E39" s="42">
        <v>137683</v>
      </c>
      <c r="F39" s="42">
        <v>140366</v>
      </c>
      <c r="G39" s="296">
        <v>143702</v>
      </c>
      <c r="H39" s="307">
        <v>146400</v>
      </c>
      <c r="I39" s="191"/>
      <c r="J39" s="292"/>
      <c r="K39" s="292"/>
      <c r="L39" s="292"/>
      <c r="M39" s="292"/>
      <c r="N39" s="292"/>
      <c r="O39" s="292"/>
      <c r="P39" s="292"/>
    </row>
    <row r="40" spans="1:16" ht="13.5" customHeight="1" x14ac:dyDescent="0.25">
      <c r="A40" s="55" t="s">
        <v>40</v>
      </c>
      <c r="B40" s="177">
        <v>0</v>
      </c>
      <c r="C40" s="28">
        <v>0</v>
      </c>
      <c r="D40" s="177">
        <v>0</v>
      </c>
      <c r="E40" s="30">
        <v>0</v>
      </c>
      <c r="F40" s="30">
        <v>0</v>
      </c>
      <c r="G40" s="57">
        <v>0</v>
      </c>
      <c r="H40" s="305">
        <v>0</v>
      </c>
      <c r="I40" s="191"/>
      <c r="J40" s="292"/>
      <c r="K40" s="292"/>
      <c r="L40" s="292"/>
      <c r="M40" s="292"/>
      <c r="N40" s="292"/>
      <c r="O40" s="292"/>
      <c r="P40" s="292"/>
    </row>
    <row r="41" spans="1:16" ht="13.5" customHeight="1" x14ac:dyDescent="0.25">
      <c r="A41" s="55" t="s">
        <v>41</v>
      </c>
      <c r="B41" s="177">
        <v>111383.96143000007</v>
      </c>
      <c r="C41" s="28">
        <v>91464.898979999954</v>
      </c>
      <c r="D41" s="177">
        <v>99398</v>
      </c>
      <c r="E41" s="30">
        <v>85784</v>
      </c>
      <c r="F41" s="30">
        <v>88140</v>
      </c>
      <c r="G41" s="57">
        <v>89731</v>
      </c>
      <c r="H41" s="305">
        <v>91459</v>
      </c>
      <c r="I41" s="191"/>
      <c r="J41" s="292"/>
      <c r="K41" s="292"/>
      <c r="L41" s="292"/>
      <c r="M41" s="292"/>
      <c r="N41" s="292"/>
      <c r="O41" s="292"/>
      <c r="P41" s="292"/>
    </row>
    <row r="42" spans="1:16" ht="13.5" customHeight="1" x14ac:dyDescent="0.25">
      <c r="A42" s="55" t="s">
        <v>88</v>
      </c>
      <c r="B42" s="177"/>
      <c r="C42" s="28"/>
      <c r="D42" s="177">
        <v>521165</v>
      </c>
      <c r="E42" s="30">
        <v>354113</v>
      </c>
      <c r="F42" s="30"/>
      <c r="G42" s="57"/>
      <c r="H42" s="305"/>
      <c r="I42" s="191"/>
      <c r="J42" s="292"/>
      <c r="K42" s="292"/>
      <c r="L42" s="292"/>
      <c r="M42" s="292"/>
      <c r="N42" s="292"/>
      <c r="O42" s="292"/>
      <c r="P42" s="292"/>
    </row>
    <row r="43" spans="1:16" ht="13.5" customHeight="1" x14ac:dyDescent="0.25">
      <c r="A43" s="55" t="s">
        <v>89</v>
      </c>
      <c r="B43" s="177"/>
      <c r="C43" s="28"/>
      <c r="D43" s="177">
        <v>30634</v>
      </c>
      <c r="E43" s="30">
        <v>1631</v>
      </c>
      <c r="F43" s="30"/>
      <c r="G43" s="57"/>
      <c r="H43" s="305"/>
      <c r="I43" s="191"/>
      <c r="J43" s="292"/>
      <c r="K43" s="292"/>
      <c r="L43" s="292"/>
      <c r="M43" s="292"/>
      <c r="N43" s="292"/>
      <c r="O43" s="292"/>
      <c r="P43" s="292"/>
    </row>
    <row r="44" spans="1:16" ht="13.5" customHeight="1" x14ac:dyDescent="0.25">
      <c r="A44" s="268" t="s">
        <v>42</v>
      </c>
      <c r="B44" s="177">
        <v>76294.162960000001</v>
      </c>
      <c r="C44" s="28">
        <v>74305.482000000004</v>
      </c>
      <c r="D44" s="177">
        <v>43596</v>
      </c>
      <c r="E44" s="30">
        <v>0</v>
      </c>
      <c r="F44" s="30">
        <v>0</v>
      </c>
      <c r="G44" s="57">
        <v>0</v>
      </c>
      <c r="H44" s="305">
        <v>0</v>
      </c>
      <c r="I44" s="191"/>
      <c r="J44" s="292"/>
      <c r="K44" s="292"/>
      <c r="L44" s="292"/>
      <c r="M44" s="292"/>
      <c r="N44" s="292"/>
      <c r="O44" s="292"/>
      <c r="P44" s="292"/>
    </row>
    <row r="45" spans="1:16" ht="13.5" customHeight="1" x14ac:dyDescent="0.25">
      <c r="A45" s="55" t="s">
        <v>43</v>
      </c>
      <c r="B45" s="179">
        <f t="shared" ref="B45:H45" si="13">B46+B47</f>
        <v>278.38602000000003</v>
      </c>
      <c r="C45" s="28">
        <f t="shared" si="13"/>
        <v>303.34433000000001</v>
      </c>
      <c r="D45" s="179">
        <f t="shared" si="13"/>
        <v>328</v>
      </c>
      <c r="E45" s="42">
        <f t="shared" si="13"/>
        <v>328</v>
      </c>
      <c r="F45" s="42">
        <f t="shared" si="13"/>
        <v>328</v>
      </c>
      <c r="G45" s="296">
        <f t="shared" si="13"/>
        <v>328</v>
      </c>
      <c r="H45" s="307">
        <f t="shared" si="13"/>
        <v>328</v>
      </c>
      <c r="I45" s="191"/>
      <c r="J45" s="292"/>
      <c r="K45" s="292"/>
      <c r="L45" s="292"/>
      <c r="M45" s="292"/>
      <c r="N45" s="292"/>
      <c r="O45" s="292"/>
      <c r="P45" s="292"/>
    </row>
    <row r="46" spans="1:16" ht="13.5" customHeight="1" x14ac:dyDescent="0.25">
      <c r="A46" s="58" t="s">
        <v>10</v>
      </c>
      <c r="B46" s="179">
        <v>81.658150000000006</v>
      </c>
      <c r="C46" s="28">
        <v>82.45478</v>
      </c>
      <c r="D46" s="179">
        <v>82</v>
      </c>
      <c r="E46" s="42">
        <v>82</v>
      </c>
      <c r="F46" s="42">
        <v>82</v>
      </c>
      <c r="G46" s="296">
        <v>82</v>
      </c>
      <c r="H46" s="307">
        <v>82</v>
      </c>
      <c r="I46" s="191"/>
      <c r="J46" s="292"/>
      <c r="K46" s="292"/>
      <c r="L46" s="292"/>
      <c r="M46" s="292"/>
      <c r="N46" s="292"/>
      <c r="O46" s="292"/>
      <c r="P46" s="292"/>
    </row>
    <row r="47" spans="1:16" ht="13.5" customHeight="1" x14ac:dyDescent="0.25">
      <c r="A47" s="58" t="s">
        <v>11</v>
      </c>
      <c r="B47" s="179">
        <v>196.72787</v>
      </c>
      <c r="C47" s="28">
        <v>220.88954999999999</v>
      </c>
      <c r="D47" s="179">
        <v>246</v>
      </c>
      <c r="E47" s="42">
        <v>246</v>
      </c>
      <c r="F47" s="42">
        <v>246</v>
      </c>
      <c r="G47" s="296">
        <v>246</v>
      </c>
      <c r="H47" s="307">
        <v>246</v>
      </c>
      <c r="I47" s="191"/>
      <c r="J47" s="292"/>
      <c r="K47" s="292"/>
      <c r="L47" s="292"/>
      <c r="M47" s="292"/>
      <c r="N47" s="292"/>
      <c r="O47" s="292"/>
      <c r="P47" s="292"/>
    </row>
    <row r="48" spans="1:16" ht="13.5" customHeight="1" x14ac:dyDescent="0.25">
      <c r="A48" s="55" t="s">
        <v>44</v>
      </c>
      <c r="B48" s="179">
        <v>323.81599</v>
      </c>
      <c r="C48" s="28">
        <v>1619.40786</v>
      </c>
      <c r="D48" s="179">
        <v>1234</v>
      </c>
      <c r="E48" s="42">
        <v>1000</v>
      </c>
      <c r="F48" s="42">
        <v>1000</v>
      </c>
      <c r="G48" s="296">
        <v>1000</v>
      </c>
      <c r="H48" s="307">
        <v>1000</v>
      </c>
      <c r="I48" s="191"/>
      <c r="J48" s="292"/>
      <c r="K48" s="292"/>
      <c r="L48" s="292"/>
      <c r="M48" s="292"/>
      <c r="N48" s="292"/>
      <c r="O48" s="292"/>
      <c r="P48" s="292"/>
    </row>
    <row r="49" spans="1:16" ht="13.5" customHeight="1" x14ac:dyDescent="0.25">
      <c r="A49" s="55" t="s">
        <v>45</v>
      </c>
      <c r="B49" s="179">
        <v>31625.248179999999</v>
      </c>
      <c r="C49" s="56">
        <v>30419.05041</v>
      </c>
      <c r="D49" s="179">
        <v>30007</v>
      </c>
      <c r="E49" s="42">
        <v>15622</v>
      </c>
      <c r="F49" s="42">
        <v>16524</v>
      </c>
      <c r="G49" s="296">
        <v>16931</v>
      </c>
      <c r="H49" s="307">
        <v>17562</v>
      </c>
      <c r="I49" s="191"/>
      <c r="J49" s="292"/>
      <c r="K49" s="292"/>
      <c r="L49" s="292"/>
      <c r="M49" s="292"/>
      <c r="N49" s="292"/>
      <c r="O49" s="292"/>
      <c r="P49" s="292"/>
    </row>
    <row r="50" spans="1:16" ht="13.5" customHeight="1" x14ac:dyDescent="0.25">
      <c r="A50" s="55" t="s">
        <v>46</v>
      </c>
      <c r="B50" s="179">
        <v>10.97395</v>
      </c>
      <c r="C50" s="56">
        <v>9.0853400000000022</v>
      </c>
      <c r="D50" s="40">
        <v>5</v>
      </c>
      <c r="E50" s="42">
        <v>0</v>
      </c>
      <c r="F50" s="42">
        <v>0</v>
      </c>
      <c r="G50" s="296">
        <v>0</v>
      </c>
      <c r="H50" s="307">
        <v>0</v>
      </c>
      <c r="I50" s="191"/>
      <c r="J50" s="292"/>
      <c r="K50" s="292"/>
      <c r="L50" s="292"/>
      <c r="M50" s="292"/>
      <c r="N50" s="292"/>
      <c r="O50" s="292"/>
      <c r="P50" s="292"/>
    </row>
    <row r="51" spans="1:16" ht="13.5" customHeight="1" x14ac:dyDescent="0.25">
      <c r="A51" s="26" t="s">
        <v>82</v>
      </c>
      <c r="B51" s="27">
        <f t="shared" ref="B51:H51" si="14">+B52+B53+B54+B55</f>
        <v>111107.61239000001</v>
      </c>
      <c r="C51" s="28">
        <f t="shared" si="14"/>
        <v>120912.64838000003</v>
      </c>
      <c r="D51" s="29">
        <f t="shared" si="14"/>
        <v>131721</v>
      </c>
      <c r="E51" s="30">
        <f t="shared" si="14"/>
        <v>142445</v>
      </c>
      <c r="F51" s="30">
        <f t="shared" si="14"/>
        <v>150715</v>
      </c>
      <c r="G51" s="57">
        <f t="shared" si="14"/>
        <v>157837</v>
      </c>
      <c r="H51" s="305">
        <f t="shared" si="14"/>
        <v>164684</v>
      </c>
      <c r="I51" s="191"/>
      <c r="J51" s="292"/>
      <c r="K51" s="292"/>
      <c r="L51" s="292"/>
      <c r="M51" s="292"/>
      <c r="N51" s="292"/>
      <c r="O51" s="292"/>
      <c r="P51" s="292"/>
    </row>
    <row r="52" spans="1:16" ht="13.5" customHeight="1" x14ac:dyDescent="0.25">
      <c r="A52" s="38" t="s">
        <v>10</v>
      </c>
      <c r="B52" s="27">
        <v>79565.229560000007</v>
      </c>
      <c r="C52" s="28">
        <f t="shared" ref="C52:H52" si="15">+C56+C57+C58</f>
        <v>88206.185100000032</v>
      </c>
      <c r="D52" s="29">
        <f t="shared" si="15"/>
        <v>98504</v>
      </c>
      <c r="E52" s="30">
        <f t="shared" si="15"/>
        <v>107845</v>
      </c>
      <c r="F52" s="30">
        <f t="shared" si="15"/>
        <v>114343</v>
      </c>
      <c r="G52" s="57">
        <f t="shared" si="15"/>
        <v>119376</v>
      </c>
      <c r="H52" s="305">
        <f t="shared" si="15"/>
        <v>124413</v>
      </c>
      <c r="I52" s="191"/>
      <c r="J52" s="292"/>
      <c r="K52" s="292"/>
      <c r="L52" s="292"/>
      <c r="M52" s="292"/>
      <c r="N52" s="292"/>
      <c r="O52" s="292"/>
      <c r="P52" s="292"/>
    </row>
    <row r="53" spans="1:16" ht="14.25" customHeight="1" x14ac:dyDescent="0.25">
      <c r="A53" s="59" t="s">
        <v>11</v>
      </c>
      <c r="B53" s="27">
        <v>422.60645</v>
      </c>
      <c r="C53" s="28">
        <v>526.25009</v>
      </c>
      <c r="D53" s="29">
        <v>0</v>
      </c>
      <c r="E53" s="30">
        <v>0</v>
      </c>
      <c r="F53" s="30">
        <v>0</v>
      </c>
      <c r="G53" s="57">
        <v>0</v>
      </c>
      <c r="H53" s="305">
        <v>0</v>
      </c>
      <c r="I53" s="191"/>
      <c r="J53" s="292"/>
      <c r="K53" s="292"/>
      <c r="L53" s="292"/>
      <c r="M53" s="292"/>
      <c r="N53" s="292"/>
      <c r="O53" s="292"/>
      <c r="P53" s="292"/>
    </row>
    <row r="54" spans="1:16" ht="14.25" customHeight="1" x14ac:dyDescent="0.25">
      <c r="A54" s="60" t="s">
        <v>12</v>
      </c>
      <c r="B54" s="27">
        <v>0</v>
      </c>
      <c r="C54" s="28">
        <v>0</v>
      </c>
      <c r="D54" s="29">
        <v>0</v>
      </c>
      <c r="E54" s="30">
        <v>0</v>
      </c>
      <c r="F54" s="30">
        <v>0</v>
      </c>
      <c r="G54" s="57">
        <v>0</v>
      </c>
      <c r="H54" s="305">
        <v>0</v>
      </c>
      <c r="I54" s="191"/>
      <c r="J54" s="292"/>
      <c r="K54" s="292"/>
      <c r="L54" s="292"/>
      <c r="M54" s="292"/>
      <c r="N54" s="292"/>
      <c r="O54" s="292"/>
      <c r="P54" s="292"/>
    </row>
    <row r="55" spans="1:16" ht="14.25" customHeight="1" x14ac:dyDescent="0.25">
      <c r="A55" s="38" t="s">
        <v>49</v>
      </c>
      <c r="B55" s="27">
        <f t="shared" ref="B55:H55" si="16">+B59</f>
        <v>31119.776379999999</v>
      </c>
      <c r="C55" s="28">
        <f t="shared" si="16"/>
        <v>32180.213190000002</v>
      </c>
      <c r="D55" s="29">
        <f t="shared" si="16"/>
        <v>33217</v>
      </c>
      <c r="E55" s="30">
        <f t="shared" si="16"/>
        <v>34600</v>
      </c>
      <c r="F55" s="30">
        <f t="shared" si="16"/>
        <v>36372</v>
      </c>
      <c r="G55" s="57">
        <f t="shared" si="16"/>
        <v>38461</v>
      </c>
      <c r="H55" s="305">
        <f t="shared" si="16"/>
        <v>40271</v>
      </c>
      <c r="I55" s="191"/>
      <c r="J55" s="292"/>
      <c r="K55" s="292"/>
      <c r="L55" s="292"/>
      <c r="M55" s="292"/>
      <c r="N55" s="292"/>
      <c r="O55" s="292"/>
      <c r="P55" s="292"/>
    </row>
    <row r="56" spans="1:16" ht="14.25" customHeight="1" x14ac:dyDescent="0.25">
      <c r="A56" s="61" t="s">
        <v>50</v>
      </c>
      <c r="B56" s="27">
        <v>0.74687000000000037</v>
      </c>
      <c r="C56" s="28">
        <v>0.35543000000000013</v>
      </c>
      <c r="D56" s="29">
        <v>0</v>
      </c>
      <c r="E56" s="30">
        <v>0</v>
      </c>
      <c r="F56" s="30">
        <v>0</v>
      </c>
      <c r="G56" s="57">
        <v>0</v>
      </c>
      <c r="H56" s="305">
        <v>0</v>
      </c>
      <c r="I56" s="191"/>
      <c r="J56" s="292"/>
      <c r="K56" s="292"/>
      <c r="L56" s="292"/>
      <c r="M56" s="292"/>
      <c r="N56" s="292"/>
      <c r="O56" s="292"/>
      <c r="P56" s="292"/>
    </row>
    <row r="57" spans="1:16" ht="14.25" customHeight="1" x14ac:dyDescent="0.25">
      <c r="A57" s="61" t="s">
        <v>51</v>
      </c>
      <c r="B57" s="27">
        <v>573.67390999999998</v>
      </c>
      <c r="C57" s="28">
        <v>-24.559460000000023</v>
      </c>
      <c r="D57" s="29">
        <v>372</v>
      </c>
      <c r="E57" s="30">
        <v>0</v>
      </c>
      <c r="F57" s="30">
        <v>0</v>
      </c>
      <c r="G57" s="57">
        <v>0</v>
      </c>
      <c r="H57" s="305">
        <v>0</v>
      </c>
      <c r="I57" s="191"/>
      <c r="J57" s="292"/>
      <c r="K57" s="292"/>
      <c r="L57" s="292"/>
      <c r="M57" s="292"/>
      <c r="N57" s="292"/>
      <c r="O57" s="292"/>
      <c r="P57" s="292"/>
    </row>
    <row r="58" spans="1:16" ht="14.25" customHeight="1" x14ac:dyDescent="0.25">
      <c r="A58" s="61" t="s">
        <v>52</v>
      </c>
      <c r="B58" s="27">
        <v>78990.808780000007</v>
      </c>
      <c r="C58" s="28">
        <v>88230.389130000025</v>
      </c>
      <c r="D58" s="29">
        <v>98132</v>
      </c>
      <c r="E58" s="30">
        <v>107845</v>
      </c>
      <c r="F58" s="30">
        <v>114343</v>
      </c>
      <c r="G58" s="57">
        <v>119376</v>
      </c>
      <c r="H58" s="305">
        <v>124413</v>
      </c>
      <c r="I58" s="191"/>
      <c r="J58" s="292"/>
      <c r="K58" s="292"/>
      <c r="L58" s="292"/>
      <c r="M58" s="292"/>
      <c r="N58" s="292"/>
      <c r="O58" s="292"/>
      <c r="P58" s="292"/>
    </row>
    <row r="59" spans="1:16" ht="14.25" customHeight="1" thickBot="1" x14ac:dyDescent="0.3">
      <c r="A59" s="62" t="s">
        <v>53</v>
      </c>
      <c r="B59" s="63">
        <v>31119.776379999999</v>
      </c>
      <c r="C59" s="64">
        <v>32180.213190000002</v>
      </c>
      <c r="D59" s="65">
        <v>33217</v>
      </c>
      <c r="E59" s="66">
        <v>34600</v>
      </c>
      <c r="F59" s="66">
        <v>36372</v>
      </c>
      <c r="G59" s="297">
        <v>38461</v>
      </c>
      <c r="H59" s="309">
        <v>40271</v>
      </c>
      <c r="I59" s="191"/>
      <c r="J59" s="292"/>
      <c r="K59" s="292"/>
      <c r="L59" s="292"/>
      <c r="M59" s="292"/>
      <c r="N59" s="292"/>
      <c r="O59" s="292"/>
      <c r="P59" s="292"/>
    </row>
    <row r="60" spans="1:16" ht="13.5" customHeight="1" x14ac:dyDescent="0.25">
      <c r="A60" s="18" t="s">
        <v>54</v>
      </c>
      <c r="B60" s="176">
        <f t="shared" ref="B60:H60" si="17">B61+B66</f>
        <v>12948778.89421</v>
      </c>
      <c r="C60" s="68">
        <f t="shared" si="17"/>
        <v>14197309.63225</v>
      </c>
      <c r="D60" s="176">
        <f t="shared" si="17"/>
        <v>15325101</v>
      </c>
      <c r="E60" s="70">
        <f t="shared" si="17"/>
        <v>16519406</v>
      </c>
      <c r="F60" s="70">
        <f t="shared" si="17"/>
        <v>17327906</v>
      </c>
      <c r="G60" s="298">
        <f t="shared" si="17"/>
        <v>18062832</v>
      </c>
      <c r="H60" s="304">
        <f t="shared" si="17"/>
        <v>18790157</v>
      </c>
      <c r="I60" s="191"/>
      <c r="J60" s="292"/>
      <c r="K60" s="292"/>
      <c r="L60" s="292"/>
      <c r="M60" s="292"/>
      <c r="N60" s="292"/>
      <c r="O60" s="292"/>
      <c r="P60" s="292"/>
    </row>
    <row r="61" spans="1:16" ht="13.5" customHeight="1" x14ac:dyDescent="0.25">
      <c r="A61" s="75" t="s">
        <v>55</v>
      </c>
      <c r="B61" s="178">
        <f>B62+B65</f>
        <v>8614842.9700599983</v>
      </c>
      <c r="C61" s="45">
        <f t="shared" ref="C61:H61" si="18">C62+C65</f>
        <v>9509246.4762800001</v>
      </c>
      <c r="D61" s="178">
        <f t="shared" si="18"/>
        <v>10180911</v>
      </c>
      <c r="E61" s="47">
        <f t="shared" si="18"/>
        <v>10960223</v>
      </c>
      <c r="F61" s="47">
        <f t="shared" si="18"/>
        <v>11456691</v>
      </c>
      <c r="G61" s="295">
        <f t="shared" si="18"/>
        <v>11920199</v>
      </c>
      <c r="H61" s="306">
        <f t="shared" si="18"/>
        <v>12388391</v>
      </c>
      <c r="I61" s="191"/>
      <c r="J61" s="292"/>
      <c r="K61" s="292"/>
      <c r="L61" s="292"/>
      <c r="M61" s="292"/>
      <c r="N61" s="292"/>
      <c r="O61" s="292"/>
      <c r="P61" s="292"/>
    </row>
    <row r="62" spans="1:16" s="3" customFormat="1" ht="13.5" customHeight="1" x14ac:dyDescent="0.25">
      <c r="A62" s="31" t="s">
        <v>56</v>
      </c>
      <c r="B62" s="177">
        <f>B63+B64</f>
        <v>8614842.9700599983</v>
      </c>
      <c r="C62" s="28">
        <f t="shared" ref="C62:H62" si="19">C63+C64</f>
        <v>9509246.4762800001</v>
      </c>
      <c r="D62" s="177">
        <f t="shared" si="19"/>
        <v>10180911</v>
      </c>
      <c r="E62" s="30">
        <f t="shared" si="19"/>
        <v>10960223</v>
      </c>
      <c r="F62" s="30">
        <f t="shared" si="19"/>
        <v>11456691</v>
      </c>
      <c r="G62" s="57">
        <f t="shared" si="19"/>
        <v>11920199</v>
      </c>
      <c r="H62" s="305">
        <f t="shared" si="19"/>
        <v>12388391</v>
      </c>
      <c r="I62" s="191"/>
      <c r="J62" s="292"/>
      <c r="K62" s="292"/>
      <c r="L62" s="292"/>
      <c r="M62" s="292"/>
      <c r="N62" s="292"/>
      <c r="O62" s="292"/>
      <c r="P62" s="292"/>
    </row>
    <row r="63" spans="1:16" s="3" customFormat="1" ht="13.5" customHeight="1" x14ac:dyDescent="0.25">
      <c r="A63" s="31" t="s">
        <v>57</v>
      </c>
      <c r="B63" s="177">
        <v>8425235.030249998</v>
      </c>
      <c r="C63" s="28">
        <v>9106359.8231199998</v>
      </c>
      <c r="D63" s="177">
        <v>9935483</v>
      </c>
      <c r="E63" s="30">
        <v>10740843</v>
      </c>
      <c r="F63" s="30">
        <v>11237131</v>
      </c>
      <c r="G63" s="57">
        <v>11701573</v>
      </c>
      <c r="H63" s="305">
        <v>12171101</v>
      </c>
      <c r="I63" s="191"/>
      <c r="J63" s="292"/>
      <c r="K63" s="292"/>
      <c r="L63" s="292"/>
      <c r="M63" s="292"/>
      <c r="N63" s="292"/>
      <c r="O63" s="292"/>
      <c r="P63" s="292"/>
    </row>
    <row r="64" spans="1:16" s="3" customFormat="1" ht="13.5" customHeight="1" x14ac:dyDescent="0.25">
      <c r="A64" s="31" t="s">
        <v>58</v>
      </c>
      <c r="B64" s="177">
        <v>189607.93981000001</v>
      </c>
      <c r="C64" s="28">
        <v>402886.65315999999</v>
      </c>
      <c r="D64" s="177">
        <v>245428</v>
      </c>
      <c r="E64" s="30">
        <v>219380</v>
      </c>
      <c r="F64" s="30">
        <v>219560</v>
      </c>
      <c r="G64" s="57">
        <v>218626</v>
      </c>
      <c r="H64" s="305">
        <v>217290</v>
      </c>
      <c r="I64" s="191"/>
      <c r="J64" s="292"/>
      <c r="K64" s="292"/>
      <c r="L64" s="292"/>
      <c r="M64" s="292"/>
      <c r="N64" s="292"/>
      <c r="O64" s="292"/>
      <c r="P64" s="292"/>
    </row>
    <row r="65" spans="1:16" s="3" customFormat="1" ht="13.5" customHeight="1" x14ac:dyDescent="0.25">
      <c r="A65" s="31" t="s">
        <v>83</v>
      </c>
      <c r="B65" s="177">
        <v>0</v>
      </c>
      <c r="C65" s="28">
        <v>0</v>
      </c>
      <c r="D65" s="177">
        <v>0</v>
      </c>
      <c r="E65" s="30">
        <v>0</v>
      </c>
      <c r="F65" s="30">
        <v>0</v>
      </c>
      <c r="G65" s="57">
        <v>0</v>
      </c>
      <c r="H65" s="305">
        <v>0</v>
      </c>
      <c r="I65" s="191"/>
      <c r="J65" s="292"/>
      <c r="K65" s="292"/>
      <c r="L65" s="292"/>
      <c r="M65" s="292"/>
      <c r="N65" s="292"/>
      <c r="O65" s="292"/>
      <c r="P65" s="292"/>
    </row>
    <row r="66" spans="1:16" s="3" customFormat="1" ht="13.5" customHeight="1" x14ac:dyDescent="0.25">
      <c r="A66" s="75" t="s">
        <v>59</v>
      </c>
      <c r="B66" s="178">
        <f t="shared" ref="B66:H66" si="20">B67</f>
        <v>4333935.9241500003</v>
      </c>
      <c r="C66" s="45">
        <f t="shared" si="20"/>
        <v>4688063.1559700007</v>
      </c>
      <c r="D66" s="178">
        <f t="shared" si="20"/>
        <v>5144190</v>
      </c>
      <c r="E66" s="47">
        <f t="shared" si="20"/>
        <v>5559183</v>
      </c>
      <c r="F66" s="47">
        <f t="shared" si="20"/>
        <v>5871215</v>
      </c>
      <c r="G66" s="295">
        <f t="shared" si="20"/>
        <v>6142633</v>
      </c>
      <c r="H66" s="306">
        <f t="shared" si="20"/>
        <v>6401766</v>
      </c>
      <c r="I66" s="191"/>
      <c r="J66" s="292"/>
      <c r="K66" s="292"/>
      <c r="L66" s="292"/>
      <c r="M66" s="292"/>
      <c r="N66" s="292"/>
      <c r="O66" s="292"/>
      <c r="P66" s="292"/>
    </row>
    <row r="67" spans="1:16" s="3" customFormat="1" ht="13.5" customHeight="1" x14ac:dyDescent="0.25">
      <c r="A67" s="31" t="s">
        <v>56</v>
      </c>
      <c r="B67" s="177">
        <v>4333935.9241500003</v>
      </c>
      <c r="C67" s="28">
        <v>4688063.1559700007</v>
      </c>
      <c r="D67" s="177">
        <v>5144190</v>
      </c>
      <c r="E67" s="30">
        <v>5559183</v>
      </c>
      <c r="F67" s="30">
        <v>5871215</v>
      </c>
      <c r="G67" s="57">
        <v>6142633</v>
      </c>
      <c r="H67" s="305">
        <v>6401766</v>
      </c>
      <c r="I67" s="191"/>
      <c r="J67" s="292"/>
      <c r="K67" s="292"/>
      <c r="L67" s="292"/>
      <c r="M67" s="292"/>
      <c r="N67" s="292"/>
      <c r="O67" s="292"/>
      <c r="P67" s="292"/>
    </row>
    <row r="68" spans="1:16" s="3" customFormat="1" ht="14.25" customHeight="1" thickBot="1" x14ac:dyDescent="0.3">
      <c r="A68" s="79" t="s">
        <v>60</v>
      </c>
      <c r="B68" s="179">
        <v>27005</v>
      </c>
      <c r="C68" s="56">
        <v>36885</v>
      </c>
      <c r="D68" s="179">
        <v>36558</v>
      </c>
      <c r="E68" s="42">
        <v>35603</v>
      </c>
      <c r="F68" s="42">
        <v>33137</v>
      </c>
      <c r="G68" s="296">
        <v>32817</v>
      </c>
      <c r="H68" s="307">
        <v>31330</v>
      </c>
      <c r="I68" s="191"/>
      <c r="J68" s="292"/>
      <c r="K68" s="292"/>
      <c r="L68" s="292"/>
      <c r="M68" s="292"/>
      <c r="N68" s="292"/>
      <c r="O68" s="292"/>
      <c r="P68" s="292"/>
    </row>
    <row r="69" spans="1:16" s="3" customFormat="1" ht="14.25" customHeight="1" thickBot="1" x14ac:dyDescent="0.3">
      <c r="A69" s="81" t="s">
        <v>61</v>
      </c>
      <c r="B69" s="180">
        <f t="shared" ref="B69:G69" si="21">B37+B33+B28+B17+B5</f>
        <v>17753841.546969999</v>
      </c>
      <c r="C69" s="83">
        <f t="shared" si="21"/>
        <v>20030614.538119998</v>
      </c>
      <c r="D69" s="180">
        <f t="shared" si="21"/>
        <v>22250951</v>
      </c>
      <c r="E69" s="85">
        <f t="shared" si="21"/>
        <v>22308409</v>
      </c>
      <c r="F69" s="85">
        <f t="shared" si="21"/>
        <v>23184072</v>
      </c>
      <c r="G69" s="245">
        <f t="shared" si="21"/>
        <v>23652180</v>
      </c>
      <c r="H69" s="320">
        <f t="shared" ref="H69" si="22">H37+H33+H28+H17+H5</f>
        <v>24491189</v>
      </c>
      <c r="I69" s="191"/>
      <c r="J69" s="292"/>
      <c r="K69" s="292"/>
      <c r="L69" s="292"/>
      <c r="M69" s="292"/>
      <c r="N69" s="292"/>
      <c r="O69" s="292"/>
      <c r="P69" s="292"/>
    </row>
    <row r="70" spans="1:16" s="3" customFormat="1" ht="13.5" customHeight="1" x14ac:dyDescent="0.25">
      <c r="A70" s="86" t="s">
        <v>62</v>
      </c>
      <c r="B70" s="177">
        <f>B9+B13+B16+B18+B19+B28+B46+B50+B52+B38+B39+B42+B43</f>
        <v>13526080.21167</v>
      </c>
      <c r="C70" s="88">
        <f t="shared" ref="C70:G70" si="23">C9+C13+C16+C18+C19+C28+C46+C50+C52+C38+C39+C42+C43</f>
        <v>15484264.08591</v>
      </c>
      <c r="D70" s="240">
        <f t="shared" si="23"/>
        <v>17353231</v>
      </c>
      <c r="E70" s="90">
        <f t="shared" si="23"/>
        <v>17521488</v>
      </c>
      <c r="F70" s="90">
        <f t="shared" si="23"/>
        <v>18146855</v>
      </c>
      <c r="G70" s="314">
        <f t="shared" si="23"/>
        <v>18208598</v>
      </c>
      <c r="H70" s="311">
        <f t="shared" ref="H70" si="24">H9+H13+H16+H18+H19+H28+H46+H50+H52+H38+H39+H42+H43</f>
        <v>18792871</v>
      </c>
      <c r="I70" s="191"/>
      <c r="J70" s="292"/>
      <c r="K70" s="292"/>
      <c r="L70" s="292"/>
      <c r="M70" s="292"/>
      <c r="N70" s="292"/>
      <c r="O70" s="292"/>
      <c r="P70" s="292"/>
    </row>
    <row r="71" spans="1:16" s="3" customFormat="1" ht="13.5" customHeight="1" x14ac:dyDescent="0.25">
      <c r="A71" s="86" t="s">
        <v>63</v>
      </c>
      <c r="B71" s="240">
        <f>+B55</f>
        <v>31119.776379999999</v>
      </c>
      <c r="C71" s="88">
        <f t="shared" ref="C71:G71" si="25">+C55</f>
        <v>32180.213190000002</v>
      </c>
      <c r="D71" s="240">
        <f t="shared" si="25"/>
        <v>33217</v>
      </c>
      <c r="E71" s="90">
        <f t="shared" si="25"/>
        <v>34600</v>
      </c>
      <c r="F71" s="90">
        <f t="shared" si="25"/>
        <v>36372</v>
      </c>
      <c r="G71" s="314">
        <f t="shared" si="25"/>
        <v>38461</v>
      </c>
      <c r="H71" s="311">
        <f t="shared" ref="H71" si="26">+H55</f>
        <v>40271</v>
      </c>
      <c r="I71" s="191"/>
      <c r="J71" s="292"/>
      <c r="K71" s="292"/>
      <c r="L71" s="292"/>
      <c r="M71" s="292"/>
      <c r="N71" s="292"/>
      <c r="O71" s="292"/>
      <c r="P71" s="292"/>
    </row>
    <row r="72" spans="1:16" s="3" customFormat="1" ht="13.5" customHeight="1" x14ac:dyDescent="0.25">
      <c r="A72" s="26" t="s">
        <v>64</v>
      </c>
      <c r="B72" s="240">
        <f t="shared" ref="B72:G72" si="27">B41+B40-B71+B55</f>
        <v>111383.96143000007</v>
      </c>
      <c r="C72" s="28">
        <f t="shared" si="27"/>
        <v>91464.898979999954</v>
      </c>
      <c r="D72" s="177">
        <f t="shared" si="27"/>
        <v>99398</v>
      </c>
      <c r="E72" s="30">
        <f t="shared" si="27"/>
        <v>85784</v>
      </c>
      <c r="F72" s="30">
        <f t="shared" si="27"/>
        <v>88140</v>
      </c>
      <c r="G72" s="57">
        <f t="shared" si="27"/>
        <v>89731</v>
      </c>
      <c r="H72" s="305">
        <f t="shared" ref="H72" si="28">H41+H40-H71+H55</f>
        <v>91459</v>
      </c>
      <c r="I72" s="191"/>
      <c r="J72" s="292"/>
      <c r="K72" s="292"/>
      <c r="L72" s="292"/>
      <c r="M72" s="292"/>
      <c r="N72" s="292"/>
      <c r="O72" s="292"/>
      <c r="P72" s="292"/>
    </row>
    <row r="73" spans="1:16" s="3" customFormat="1" ht="13.5" customHeight="1" x14ac:dyDescent="0.25">
      <c r="A73" s="26" t="s">
        <v>65</v>
      </c>
      <c r="B73" s="177">
        <f>B10+B34+B35+B47+B53+B14</f>
        <v>2994521.3703599996</v>
      </c>
      <c r="C73" s="28">
        <f t="shared" ref="C73:G73" si="29">C10+C34+C35+C47+C53+C14</f>
        <v>3236130.8835800006</v>
      </c>
      <c r="D73" s="177">
        <f t="shared" si="29"/>
        <v>3524261</v>
      </c>
      <c r="E73" s="30">
        <f t="shared" si="29"/>
        <v>3503847</v>
      </c>
      <c r="F73" s="30">
        <f t="shared" si="29"/>
        <v>3681926</v>
      </c>
      <c r="G73" s="57">
        <f t="shared" si="29"/>
        <v>3970686</v>
      </c>
      <c r="H73" s="305">
        <f t="shared" ref="H73" si="30">H10+H34+H35+H47+H53+H14</f>
        <v>4152616</v>
      </c>
      <c r="I73" s="191"/>
      <c r="J73" s="292"/>
      <c r="K73" s="292"/>
      <c r="L73" s="292"/>
      <c r="M73" s="292"/>
      <c r="N73" s="292"/>
      <c r="O73" s="292"/>
      <c r="P73" s="292"/>
    </row>
    <row r="74" spans="1:16" s="3" customFormat="1" ht="13.5" customHeight="1" x14ac:dyDescent="0.25">
      <c r="A74" s="26" t="s">
        <v>66</v>
      </c>
      <c r="B74" s="177">
        <f>B11+B36+B54+B15</f>
        <v>982493</v>
      </c>
      <c r="C74" s="28">
        <f t="shared" ref="C74:G74" si="31">C11+C36+C54+C15</f>
        <v>1080230.5161900001</v>
      </c>
      <c r="D74" s="177">
        <f t="shared" si="31"/>
        <v>1166007</v>
      </c>
      <c r="E74" s="30">
        <f t="shared" si="31"/>
        <v>1146068</v>
      </c>
      <c r="F74" s="30">
        <f t="shared" si="31"/>
        <v>1213255</v>
      </c>
      <c r="G74" s="57">
        <f t="shared" si="31"/>
        <v>1326773</v>
      </c>
      <c r="H74" s="305">
        <f t="shared" ref="H74" si="32">H11+H36+H54+H15</f>
        <v>1395410</v>
      </c>
      <c r="I74" s="191"/>
      <c r="J74" s="292"/>
      <c r="K74" s="292"/>
      <c r="L74" s="292"/>
      <c r="M74" s="292"/>
      <c r="N74" s="292"/>
      <c r="O74" s="292"/>
      <c r="P74" s="292"/>
    </row>
    <row r="75" spans="1:16" ht="13.5" customHeight="1" x14ac:dyDescent="0.25">
      <c r="A75" s="26" t="s">
        <v>67</v>
      </c>
      <c r="B75" s="177">
        <f>+B44</f>
        <v>76294.162960000001</v>
      </c>
      <c r="C75" s="28">
        <f t="shared" ref="C75:G75" si="33">+C44</f>
        <v>74305.482000000004</v>
      </c>
      <c r="D75" s="177">
        <f t="shared" si="33"/>
        <v>43596</v>
      </c>
      <c r="E75" s="30">
        <f t="shared" si="33"/>
        <v>0</v>
      </c>
      <c r="F75" s="30">
        <f t="shared" si="33"/>
        <v>0</v>
      </c>
      <c r="G75" s="57">
        <f t="shared" si="33"/>
        <v>0</v>
      </c>
      <c r="H75" s="305">
        <f t="shared" ref="H75" si="34">+H44</f>
        <v>0</v>
      </c>
      <c r="I75" s="191"/>
      <c r="J75" s="292"/>
      <c r="K75" s="292"/>
      <c r="L75" s="292"/>
      <c r="M75" s="292"/>
      <c r="N75" s="292"/>
      <c r="O75" s="292"/>
      <c r="P75" s="292"/>
    </row>
    <row r="76" spans="1:16" ht="13.5" customHeight="1" x14ac:dyDescent="0.25">
      <c r="A76" s="26" t="s">
        <v>68</v>
      </c>
      <c r="B76" s="177">
        <f t="shared" ref="B76:G76" si="35">B48+B49</f>
        <v>31949.064169999998</v>
      </c>
      <c r="C76" s="28">
        <f t="shared" si="35"/>
        <v>32038.458269999999</v>
      </c>
      <c r="D76" s="177">
        <f t="shared" si="35"/>
        <v>31241</v>
      </c>
      <c r="E76" s="30">
        <f t="shared" si="35"/>
        <v>16622</v>
      </c>
      <c r="F76" s="30">
        <f t="shared" si="35"/>
        <v>17524</v>
      </c>
      <c r="G76" s="57">
        <f t="shared" si="35"/>
        <v>17931</v>
      </c>
      <c r="H76" s="305">
        <f t="shared" ref="H76" si="36">H48+H49</f>
        <v>18562</v>
      </c>
      <c r="I76" s="191"/>
      <c r="J76" s="292"/>
      <c r="K76" s="292"/>
      <c r="L76" s="292"/>
      <c r="M76" s="292"/>
      <c r="N76" s="292"/>
      <c r="O76" s="292"/>
      <c r="P76" s="292"/>
    </row>
    <row r="77" spans="1:16" ht="14.25" customHeight="1" thickBot="1" x14ac:dyDescent="0.3">
      <c r="A77" s="91" t="s">
        <v>69</v>
      </c>
      <c r="B77" s="181">
        <f t="shared" ref="B77:G77" si="37">B60</f>
        <v>12948778.89421</v>
      </c>
      <c r="C77" s="92">
        <f t="shared" si="37"/>
        <v>14197309.63225</v>
      </c>
      <c r="D77" s="252">
        <f t="shared" si="37"/>
        <v>15325101</v>
      </c>
      <c r="E77" s="94">
        <f t="shared" si="37"/>
        <v>16519406</v>
      </c>
      <c r="F77" s="94">
        <f t="shared" si="37"/>
        <v>17327906</v>
      </c>
      <c r="G77" s="325">
        <f t="shared" si="37"/>
        <v>18062832</v>
      </c>
      <c r="H77" s="321">
        <f t="shared" ref="H77" si="38">H60</f>
        <v>18790157</v>
      </c>
      <c r="I77" s="191"/>
      <c r="J77" s="292"/>
      <c r="K77" s="292"/>
      <c r="L77" s="292"/>
      <c r="M77" s="292"/>
      <c r="N77" s="292"/>
      <c r="O77" s="292"/>
      <c r="P77" s="292"/>
    </row>
    <row r="78" spans="1:16" ht="14.25" customHeight="1" thickBot="1" x14ac:dyDescent="0.3">
      <c r="A78" s="96" t="s">
        <v>70</v>
      </c>
      <c r="B78" s="180">
        <f t="shared" ref="B78:G78" si="39">B69+B77</f>
        <v>30702620.441179998</v>
      </c>
      <c r="C78" s="97">
        <f t="shared" si="39"/>
        <v>34227924.170369998</v>
      </c>
      <c r="D78" s="253">
        <f t="shared" si="39"/>
        <v>37576052</v>
      </c>
      <c r="E78" s="246">
        <f t="shared" si="39"/>
        <v>38827815</v>
      </c>
      <c r="F78" s="246">
        <f t="shared" si="39"/>
        <v>40511978</v>
      </c>
      <c r="G78" s="326">
        <f t="shared" si="39"/>
        <v>41715012</v>
      </c>
      <c r="H78" s="322">
        <f t="shared" ref="H78" si="40">H69+H77</f>
        <v>43281346</v>
      </c>
      <c r="I78" s="191"/>
      <c r="J78" s="292"/>
      <c r="K78" s="292"/>
      <c r="L78" s="292"/>
      <c r="M78" s="292"/>
      <c r="N78" s="292"/>
      <c r="O78" s="292"/>
      <c r="P78" s="292"/>
    </row>
    <row r="79" spans="1:16" ht="17.25" customHeight="1" thickBot="1" x14ac:dyDescent="0.35">
      <c r="A79" s="127"/>
      <c r="B79" s="354"/>
      <c r="C79" s="355"/>
      <c r="D79" s="355"/>
      <c r="E79" s="355"/>
      <c r="F79" s="355"/>
      <c r="G79" s="355"/>
      <c r="H79" s="355"/>
      <c r="I79" s="191"/>
      <c r="J79" s="292"/>
      <c r="K79" s="292"/>
      <c r="L79" s="292"/>
      <c r="M79" s="292"/>
      <c r="N79" s="292"/>
      <c r="O79" s="292"/>
      <c r="P79" s="292"/>
    </row>
    <row r="80" spans="1:16" ht="14.25" customHeight="1" thickBot="1" x14ac:dyDescent="0.35">
      <c r="A80" s="184" t="s">
        <v>84</v>
      </c>
      <c r="B80" s="137">
        <v>915890</v>
      </c>
      <c r="C80" s="134">
        <v>1037571</v>
      </c>
      <c r="D80" s="136">
        <v>1124586</v>
      </c>
      <c r="E80" s="137">
        <v>1240911</v>
      </c>
      <c r="F80" s="137">
        <v>1407979</v>
      </c>
      <c r="G80" s="138">
        <v>1513733</v>
      </c>
      <c r="H80" s="327">
        <v>1597101</v>
      </c>
      <c r="I80" s="191"/>
      <c r="J80" s="292"/>
      <c r="K80" s="292"/>
      <c r="L80" s="292"/>
      <c r="M80" s="292"/>
      <c r="N80" s="292"/>
      <c r="O80" s="292"/>
      <c r="P80" s="292"/>
    </row>
    <row r="81" spans="1:8" ht="13.5" customHeight="1" x14ac:dyDescent="0.3">
      <c r="A81" s="186"/>
      <c r="B81" s="185"/>
      <c r="C81" s="185"/>
      <c r="D81" s="185"/>
      <c r="E81" s="185"/>
    </row>
    <row r="82" spans="1:8" ht="13.5" customHeight="1" x14ac:dyDescent="0.25">
      <c r="A82" s="254"/>
      <c r="B82" s="255"/>
      <c r="C82" s="255"/>
      <c r="D82" s="255"/>
      <c r="E82" s="255"/>
      <c r="F82" s="255"/>
      <c r="G82" s="255"/>
      <c r="H82" s="255"/>
    </row>
    <row r="83" spans="1:8" x14ac:dyDescent="0.25">
      <c r="A83" s="254"/>
      <c r="B83" s="255"/>
      <c r="C83" s="255"/>
      <c r="D83" s="255"/>
      <c r="E83" s="255"/>
      <c r="F83" s="255"/>
      <c r="G83" s="255"/>
      <c r="H83" s="255"/>
    </row>
    <row r="84" spans="1:8" x14ac:dyDescent="0.25">
      <c r="B84" s="255"/>
      <c r="C84" s="255"/>
      <c r="D84" s="255"/>
      <c r="E84" s="255"/>
      <c r="F84" s="255"/>
      <c r="G84" s="255"/>
      <c r="H84" s="255"/>
    </row>
    <row r="85" spans="1:8" x14ac:dyDescent="0.25">
      <c r="B85" s="255"/>
      <c r="C85" s="255"/>
      <c r="D85" s="255"/>
      <c r="E85" s="255"/>
      <c r="F85" s="255"/>
      <c r="G85" s="255"/>
      <c r="H85" s="255"/>
    </row>
    <row r="86" spans="1:8" x14ac:dyDescent="0.25">
      <c r="B86" s="255"/>
      <c r="C86" s="255"/>
      <c r="D86" s="255"/>
      <c r="E86" s="255"/>
      <c r="F86" s="255"/>
      <c r="G86" s="255"/>
      <c r="H86" s="255"/>
    </row>
    <row r="87" spans="1:8" x14ac:dyDescent="0.25">
      <c r="B87" s="255"/>
      <c r="C87" s="255"/>
      <c r="D87" s="255"/>
      <c r="E87" s="255"/>
      <c r="F87" s="255"/>
      <c r="G87" s="255"/>
      <c r="H87" s="255"/>
    </row>
    <row r="88" spans="1:8" x14ac:dyDescent="0.25">
      <c r="B88" s="255"/>
      <c r="C88" s="255"/>
      <c r="D88" s="255"/>
      <c r="E88" s="255"/>
      <c r="F88" s="255"/>
      <c r="G88" s="255"/>
      <c r="H88" s="255"/>
    </row>
    <row r="89" spans="1:8" x14ac:dyDescent="0.25">
      <c r="B89" s="255"/>
      <c r="C89" s="255"/>
      <c r="D89" s="255"/>
      <c r="E89" s="255"/>
      <c r="F89" s="255"/>
      <c r="G89" s="255"/>
      <c r="H89" s="255"/>
    </row>
    <row r="90" spans="1:8" x14ac:dyDescent="0.25">
      <c r="B90" s="255"/>
      <c r="C90" s="255"/>
      <c r="D90" s="255"/>
      <c r="E90" s="255"/>
      <c r="F90" s="255"/>
      <c r="G90" s="255"/>
      <c r="H90" s="255"/>
    </row>
    <row r="91" spans="1:8" x14ac:dyDescent="0.25">
      <c r="B91" s="255"/>
      <c r="C91" s="255"/>
      <c r="D91" s="255"/>
      <c r="E91" s="255"/>
      <c r="F91" s="255"/>
      <c r="G91" s="255"/>
      <c r="H91" s="255"/>
    </row>
    <row r="92" spans="1:8" x14ac:dyDescent="0.25">
      <c r="B92" s="255"/>
      <c r="C92" s="255"/>
      <c r="D92" s="255"/>
      <c r="E92" s="255"/>
      <c r="F92" s="255"/>
      <c r="G92" s="255"/>
      <c r="H92" s="255"/>
    </row>
    <row r="93" spans="1:8" x14ac:dyDescent="0.25">
      <c r="B93" s="255"/>
      <c r="C93" s="255"/>
      <c r="D93" s="255"/>
      <c r="E93" s="255"/>
      <c r="F93" s="255"/>
      <c r="G93" s="255"/>
      <c r="H93" s="255"/>
    </row>
    <row r="94" spans="1:8" x14ac:dyDescent="0.25">
      <c r="B94" s="255"/>
      <c r="C94" s="255"/>
      <c r="D94" s="255"/>
      <c r="E94" s="255"/>
      <c r="F94" s="255"/>
      <c r="G94" s="255"/>
      <c r="H94" s="255"/>
    </row>
    <row r="95" spans="1:8" x14ac:dyDescent="0.25">
      <c r="B95" s="255"/>
      <c r="C95" s="255"/>
      <c r="D95" s="255"/>
      <c r="E95" s="255"/>
      <c r="F95" s="255"/>
      <c r="G95" s="255"/>
      <c r="H95" s="255"/>
    </row>
    <row r="96" spans="1:8" x14ac:dyDescent="0.25">
      <c r="B96" s="279"/>
      <c r="C96" s="279"/>
      <c r="D96" s="279"/>
      <c r="E96" s="279"/>
      <c r="F96" s="279"/>
      <c r="G96" s="279"/>
      <c r="H96" s="279"/>
    </row>
    <row r="97" spans="2:8" x14ac:dyDescent="0.25">
      <c r="B97" s="279"/>
      <c r="C97" s="279"/>
      <c r="D97" s="279"/>
      <c r="E97" s="279"/>
      <c r="F97" s="279"/>
      <c r="G97" s="279"/>
      <c r="H97" s="279"/>
    </row>
    <row r="98" spans="2:8" x14ac:dyDescent="0.25">
      <c r="B98" s="279"/>
      <c r="C98" s="279"/>
      <c r="D98" s="279"/>
      <c r="E98" s="279"/>
      <c r="F98" s="279"/>
      <c r="G98" s="279"/>
      <c r="H98" s="279"/>
    </row>
    <row r="99" spans="2:8" x14ac:dyDescent="0.25">
      <c r="B99" s="279"/>
      <c r="C99" s="279"/>
      <c r="D99" s="279"/>
      <c r="E99" s="279"/>
      <c r="F99" s="279"/>
      <c r="G99" s="279"/>
      <c r="H99" s="279"/>
    </row>
    <row r="100" spans="2:8" x14ac:dyDescent="0.25">
      <c r="B100" s="279"/>
      <c r="C100" s="279"/>
      <c r="D100" s="279"/>
      <c r="E100" s="279"/>
      <c r="F100" s="279"/>
      <c r="G100" s="279"/>
      <c r="H100" s="279"/>
    </row>
  </sheetData>
  <mergeCells count="1">
    <mergeCell ref="D3:H3"/>
  </mergeCells>
  <pageMargins left="0.70866141732283472" right="0.70866141732283472" top="0.35433070866141736" bottom="0.35433070866141736" header="0.31496062992125984" footer="0.31496062992125984"/>
  <pageSetup paperSize="9" scale="69" fitToWidth="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75"/>
  <sheetViews>
    <sheetView showGridLines="0" workbookViewId="0">
      <selection activeCell="A2" sqref="A2"/>
    </sheetView>
  </sheetViews>
  <sheetFormatPr defaultColWidth="9.1796875" defaultRowHeight="12.5" x14ac:dyDescent="0.25"/>
  <cols>
    <col min="1" max="1" width="42.7265625" style="1" customWidth="1"/>
    <col min="2" max="7" width="12.7265625" style="1" customWidth="1"/>
    <col min="8" max="8" width="10.81640625" style="1" customWidth="1"/>
    <col min="9" max="9" width="9.1796875" style="1"/>
    <col min="10" max="10" width="12.26953125" style="1" bestFit="1" customWidth="1"/>
    <col min="11" max="16384" width="9.1796875" style="1"/>
  </cols>
  <sheetData>
    <row r="1" spans="1:16" ht="16.5" customHeight="1" x14ac:dyDescent="0.3">
      <c r="A1" s="4" t="s">
        <v>99</v>
      </c>
      <c r="B1" s="187"/>
      <c r="C1" s="187"/>
    </row>
    <row r="2" spans="1:16" ht="17.25" customHeight="1" thickBot="1" x14ac:dyDescent="0.35">
      <c r="A2" s="188"/>
      <c r="B2" s="187"/>
      <c r="C2" s="187"/>
    </row>
    <row r="3" spans="1:16" ht="13.5" customHeight="1" thickBot="1" x14ac:dyDescent="0.3">
      <c r="A3" s="9" t="s">
        <v>1</v>
      </c>
      <c r="B3" s="189" t="s">
        <v>2</v>
      </c>
      <c r="C3" s="11" t="s">
        <v>3</v>
      </c>
      <c r="D3" s="361" t="s">
        <v>4</v>
      </c>
      <c r="E3" s="362"/>
      <c r="F3" s="362"/>
      <c r="G3" s="362"/>
      <c r="H3" s="363"/>
    </row>
    <row r="4" spans="1:16" ht="14.25" customHeight="1" thickBot="1" x14ac:dyDescent="0.3">
      <c r="A4" s="190"/>
      <c r="B4" s="183">
        <v>2021</v>
      </c>
      <c r="C4" s="182">
        <v>2022</v>
      </c>
      <c r="D4" s="301">
        <v>2023</v>
      </c>
      <c r="E4" s="302">
        <v>2024</v>
      </c>
      <c r="F4" s="302">
        <v>2025</v>
      </c>
      <c r="G4" s="312">
        <v>2026</v>
      </c>
      <c r="H4" s="303">
        <v>2027</v>
      </c>
    </row>
    <row r="5" spans="1:16" ht="13.5" customHeight="1" x14ac:dyDescent="0.25">
      <c r="A5" s="18" t="s">
        <v>5</v>
      </c>
      <c r="B5" s="282">
        <f t="shared" ref="B5:H5" si="0">B6+B12+B13</f>
        <v>10972.709940000137</v>
      </c>
      <c r="C5" s="68">
        <f t="shared" si="0"/>
        <v>21255.794040000001</v>
      </c>
      <c r="D5" s="67">
        <f t="shared" si="0"/>
        <v>36966</v>
      </c>
      <c r="E5" s="70">
        <f t="shared" si="0"/>
        <v>29766</v>
      </c>
      <c r="F5" s="70">
        <f t="shared" si="0"/>
        <v>29766</v>
      </c>
      <c r="G5" s="298">
        <f t="shared" si="0"/>
        <v>29766</v>
      </c>
      <c r="H5" s="304">
        <f t="shared" si="0"/>
        <v>29766</v>
      </c>
      <c r="I5" s="191"/>
      <c r="J5" s="25"/>
      <c r="K5" s="25"/>
      <c r="L5" s="25"/>
      <c r="M5" s="25"/>
      <c r="N5" s="25"/>
      <c r="O5" s="25"/>
      <c r="P5" s="25"/>
    </row>
    <row r="6" spans="1:16" ht="13.5" customHeight="1" x14ac:dyDescent="0.25">
      <c r="A6" s="26" t="s">
        <v>7</v>
      </c>
      <c r="B6" s="177">
        <f t="shared" ref="B6:H6" si="1">B7+B8</f>
        <v>3007.8023699998503</v>
      </c>
      <c r="C6" s="28">
        <f t="shared" si="1"/>
        <v>7035.7428900000004</v>
      </c>
      <c r="D6" s="27">
        <f t="shared" si="1"/>
        <v>8063</v>
      </c>
      <c r="E6" s="30">
        <f t="shared" si="1"/>
        <v>8063</v>
      </c>
      <c r="F6" s="30">
        <f t="shared" si="1"/>
        <v>8063</v>
      </c>
      <c r="G6" s="57">
        <f t="shared" si="1"/>
        <v>8063</v>
      </c>
      <c r="H6" s="305">
        <f t="shared" si="1"/>
        <v>8063</v>
      </c>
      <c r="I6" s="191"/>
      <c r="J6" s="25"/>
      <c r="K6" s="25"/>
      <c r="L6" s="25"/>
      <c r="M6" s="25"/>
      <c r="N6" s="25"/>
      <c r="O6" s="25"/>
      <c r="P6" s="25"/>
    </row>
    <row r="7" spans="1:16" ht="13.5" customHeight="1" x14ac:dyDescent="0.25">
      <c r="A7" s="31" t="s">
        <v>8</v>
      </c>
      <c r="B7" s="177">
        <v>1047.9549099998501</v>
      </c>
      <c r="C7" s="28">
        <v>3074.8718500000004</v>
      </c>
      <c r="D7" s="27">
        <v>3847</v>
      </c>
      <c r="E7" s="30">
        <v>3847</v>
      </c>
      <c r="F7" s="30">
        <v>3847</v>
      </c>
      <c r="G7" s="57">
        <v>3847</v>
      </c>
      <c r="H7" s="305">
        <v>3847</v>
      </c>
      <c r="I7" s="191"/>
      <c r="J7" s="25"/>
      <c r="K7" s="25"/>
      <c r="L7" s="25"/>
      <c r="M7" s="25"/>
      <c r="N7" s="25"/>
      <c r="O7" s="25"/>
      <c r="P7" s="25"/>
    </row>
    <row r="8" spans="1:16" ht="13.5" customHeight="1" x14ac:dyDescent="0.25">
      <c r="A8" s="31" t="s">
        <v>9</v>
      </c>
      <c r="B8" s="177">
        <v>1959.84746</v>
      </c>
      <c r="C8" s="28">
        <v>3960.87104</v>
      </c>
      <c r="D8" s="27">
        <v>4216</v>
      </c>
      <c r="E8" s="30">
        <v>4216</v>
      </c>
      <c r="F8" s="30">
        <v>4216</v>
      </c>
      <c r="G8" s="57">
        <v>4216</v>
      </c>
      <c r="H8" s="305">
        <v>4216</v>
      </c>
      <c r="I8" s="191"/>
      <c r="J8" s="25"/>
      <c r="K8" s="25"/>
      <c r="L8" s="25"/>
      <c r="M8" s="25"/>
      <c r="N8" s="25"/>
      <c r="O8" s="25"/>
      <c r="P8" s="25"/>
    </row>
    <row r="9" spans="1:16" ht="13.5" customHeight="1" x14ac:dyDescent="0.25">
      <c r="A9" s="38" t="s">
        <v>10</v>
      </c>
      <c r="B9" s="177">
        <f t="shared" ref="B9:H9" si="2">B6-B10-B11</f>
        <v>19.04236999985028</v>
      </c>
      <c r="C9" s="28">
        <f t="shared" si="2"/>
        <v>-9.6431099999999788</v>
      </c>
      <c r="D9" s="27">
        <f t="shared" si="2"/>
        <v>-117</v>
      </c>
      <c r="E9" s="30">
        <f t="shared" si="2"/>
        <v>149</v>
      </c>
      <c r="F9" s="30">
        <f t="shared" si="2"/>
        <v>47</v>
      </c>
      <c r="G9" s="57">
        <f t="shared" si="2"/>
        <v>-55</v>
      </c>
      <c r="H9" s="305">
        <f t="shared" si="2"/>
        <v>2</v>
      </c>
      <c r="I9" s="191"/>
      <c r="J9" s="25"/>
      <c r="K9" s="25"/>
      <c r="L9" s="25"/>
      <c r="M9" s="25"/>
      <c r="N9" s="25"/>
      <c r="O9" s="25"/>
      <c r="P9" s="25"/>
    </row>
    <row r="10" spans="1:16" ht="13.5" customHeight="1" x14ac:dyDescent="0.25">
      <c r="A10" s="38" t="s">
        <v>11</v>
      </c>
      <c r="B10" s="177">
        <v>2092.1320000000001</v>
      </c>
      <c r="C10" s="28">
        <v>4931.7700000000004</v>
      </c>
      <c r="D10" s="27">
        <v>5726</v>
      </c>
      <c r="E10" s="30">
        <v>5540</v>
      </c>
      <c r="F10" s="30">
        <v>5611</v>
      </c>
      <c r="G10" s="57">
        <v>5683</v>
      </c>
      <c r="H10" s="305">
        <v>5643</v>
      </c>
      <c r="I10" s="191"/>
      <c r="J10" s="25"/>
      <c r="K10" s="25"/>
      <c r="L10" s="25"/>
      <c r="M10" s="25"/>
      <c r="N10" s="25"/>
      <c r="O10" s="25"/>
      <c r="P10" s="25"/>
    </row>
    <row r="11" spans="1:16" ht="13.5" customHeight="1" x14ac:dyDescent="0.25">
      <c r="A11" s="38" t="s">
        <v>12</v>
      </c>
      <c r="B11" s="177">
        <v>896.62799999999993</v>
      </c>
      <c r="C11" s="28">
        <v>2113.616</v>
      </c>
      <c r="D11" s="27">
        <v>2454</v>
      </c>
      <c r="E11" s="30">
        <v>2374</v>
      </c>
      <c r="F11" s="30">
        <v>2405</v>
      </c>
      <c r="G11" s="57">
        <v>2435</v>
      </c>
      <c r="H11" s="305">
        <v>2418</v>
      </c>
      <c r="I11" s="191"/>
      <c r="J11" s="25"/>
      <c r="K11" s="25"/>
      <c r="L11" s="25"/>
      <c r="M11" s="25"/>
      <c r="N11" s="25"/>
      <c r="O11" s="25"/>
      <c r="P11" s="25"/>
    </row>
    <row r="12" spans="1:16" ht="13.5" customHeight="1" x14ac:dyDescent="0.25">
      <c r="A12" s="26" t="s">
        <v>14</v>
      </c>
      <c r="B12" s="177">
        <v>7875.8329100003193</v>
      </c>
      <c r="C12" s="28">
        <v>13873.390670000001</v>
      </c>
      <c r="D12" s="27">
        <v>28556</v>
      </c>
      <c r="E12" s="30">
        <v>21356</v>
      </c>
      <c r="F12" s="30">
        <v>21356</v>
      </c>
      <c r="G12" s="57">
        <v>21356</v>
      </c>
      <c r="H12" s="305">
        <v>21356</v>
      </c>
      <c r="I12" s="191"/>
      <c r="J12" s="25"/>
      <c r="K12" s="25"/>
      <c r="L12" s="25"/>
      <c r="M12" s="25"/>
      <c r="N12" s="25"/>
      <c r="O12" s="25"/>
      <c r="P12" s="25"/>
    </row>
    <row r="13" spans="1:16" ht="13.5" customHeight="1" x14ac:dyDescent="0.25">
      <c r="A13" s="26" t="s">
        <v>15</v>
      </c>
      <c r="B13" s="177">
        <v>89.074659999966599</v>
      </c>
      <c r="C13" s="28">
        <v>346.66048000000001</v>
      </c>
      <c r="D13" s="27">
        <v>347</v>
      </c>
      <c r="E13" s="30">
        <v>347</v>
      </c>
      <c r="F13" s="30">
        <v>347</v>
      </c>
      <c r="G13" s="57">
        <v>347</v>
      </c>
      <c r="H13" s="305">
        <v>347</v>
      </c>
      <c r="I13" s="191"/>
      <c r="J13" s="25"/>
      <c r="K13" s="25"/>
      <c r="L13" s="25"/>
      <c r="M13" s="25"/>
      <c r="N13" s="25"/>
      <c r="O13" s="25"/>
      <c r="P13" s="25"/>
    </row>
    <row r="14" spans="1:16" ht="13.5" customHeight="1" x14ac:dyDescent="0.25">
      <c r="A14" s="43" t="s">
        <v>16</v>
      </c>
      <c r="B14" s="178">
        <f t="shared" ref="B14:H14" si="3">B15+B16</f>
        <v>9446.0243600000013</v>
      </c>
      <c r="C14" s="45">
        <f t="shared" si="3"/>
        <v>14602.699520000499</v>
      </c>
      <c r="D14" s="44">
        <f t="shared" si="3"/>
        <v>14603</v>
      </c>
      <c r="E14" s="47">
        <f t="shared" si="3"/>
        <v>14603</v>
      </c>
      <c r="F14" s="47">
        <f t="shared" si="3"/>
        <v>14603</v>
      </c>
      <c r="G14" s="295">
        <f t="shared" si="3"/>
        <v>14603</v>
      </c>
      <c r="H14" s="306">
        <f t="shared" si="3"/>
        <v>14603</v>
      </c>
      <c r="I14" s="191"/>
      <c r="J14" s="25"/>
      <c r="K14" s="25"/>
      <c r="L14" s="25"/>
      <c r="M14" s="25"/>
      <c r="N14" s="25"/>
      <c r="O14" s="25"/>
      <c r="P14" s="25"/>
    </row>
    <row r="15" spans="1:16" ht="13.5" customHeight="1" x14ac:dyDescent="0.25">
      <c r="A15" s="26" t="s">
        <v>17</v>
      </c>
      <c r="B15" s="177">
        <v>9445.8150500000011</v>
      </c>
      <c r="C15" s="28">
        <v>14602.699520000499</v>
      </c>
      <c r="D15" s="27">
        <v>14603</v>
      </c>
      <c r="E15" s="30">
        <v>14603</v>
      </c>
      <c r="F15" s="30">
        <v>14603</v>
      </c>
      <c r="G15" s="57">
        <v>14603</v>
      </c>
      <c r="H15" s="305">
        <v>14603</v>
      </c>
      <c r="I15" s="191"/>
      <c r="J15" s="25"/>
      <c r="K15" s="25"/>
      <c r="L15" s="25"/>
      <c r="M15" s="25"/>
      <c r="N15" s="25"/>
      <c r="O15" s="25"/>
      <c r="P15" s="25"/>
    </row>
    <row r="16" spans="1:16" ht="13.5" customHeight="1" x14ac:dyDescent="0.25">
      <c r="A16" s="26" t="s">
        <v>18</v>
      </c>
      <c r="B16" s="177">
        <f t="shared" ref="B16:G16" si="4">SUM(B17:B24)</f>
        <v>0.20931</v>
      </c>
      <c r="C16" s="28">
        <f t="shared" si="4"/>
        <v>0</v>
      </c>
      <c r="D16" s="27">
        <f t="shared" si="4"/>
        <v>0</v>
      </c>
      <c r="E16" s="30">
        <f t="shared" si="4"/>
        <v>0</v>
      </c>
      <c r="F16" s="30">
        <f t="shared" si="4"/>
        <v>0</v>
      </c>
      <c r="G16" s="57">
        <f t="shared" si="4"/>
        <v>0</v>
      </c>
      <c r="H16" s="305">
        <f t="shared" ref="H16" si="5">SUM(H17:H24)</f>
        <v>0</v>
      </c>
      <c r="I16" s="191"/>
      <c r="J16" s="25"/>
      <c r="K16" s="25"/>
      <c r="L16" s="25"/>
      <c r="M16" s="25"/>
      <c r="N16" s="25"/>
      <c r="O16" s="25"/>
      <c r="P16" s="25"/>
    </row>
    <row r="17" spans="1:16" ht="13.5" customHeight="1" x14ac:dyDescent="0.25">
      <c r="A17" s="31" t="s">
        <v>19</v>
      </c>
      <c r="B17" s="177">
        <v>0</v>
      </c>
      <c r="C17" s="28">
        <v>0</v>
      </c>
      <c r="D17" s="27">
        <v>0</v>
      </c>
      <c r="E17" s="30">
        <v>0</v>
      </c>
      <c r="F17" s="30">
        <v>0</v>
      </c>
      <c r="G17" s="57">
        <v>0</v>
      </c>
      <c r="H17" s="305">
        <v>0</v>
      </c>
      <c r="I17" s="191"/>
      <c r="J17" s="25"/>
      <c r="K17" s="25"/>
      <c r="L17" s="25"/>
      <c r="M17" s="25"/>
      <c r="N17" s="25"/>
      <c r="O17" s="25"/>
      <c r="P17" s="25"/>
    </row>
    <row r="18" spans="1:16" ht="13.5" customHeight="1" x14ac:dyDescent="0.25">
      <c r="A18" s="31" t="s">
        <v>20</v>
      </c>
      <c r="B18" s="177">
        <v>0.20931</v>
      </c>
      <c r="C18" s="28">
        <v>0</v>
      </c>
      <c r="D18" s="27">
        <v>0</v>
      </c>
      <c r="E18" s="30">
        <v>0</v>
      </c>
      <c r="F18" s="30">
        <v>0</v>
      </c>
      <c r="G18" s="57">
        <v>0</v>
      </c>
      <c r="H18" s="305">
        <v>0</v>
      </c>
      <c r="I18" s="191"/>
      <c r="J18" s="25"/>
      <c r="K18" s="25"/>
      <c r="L18" s="25"/>
      <c r="M18" s="25"/>
      <c r="N18" s="25"/>
      <c r="O18" s="25"/>
      <c r="P18" s="25"/>
    </row>
    <row r="19" spans="1:16" ht="13.5" customHeight="1" x14ac:dyDescent="0.25">
      <c r="A19" s="31" t="s">
        <v>21</v>
      </c>
      <c r="B19" s="177">
        <v>0</v>
      </c>
      <c r="C19" s="28">
        <v>0</v>
      </c>
      <c r="D19" s="27">
        <v>0</v>
      </c>
      <c r="E19" s="30">
        <v>0</v>
      </c>
      <c r="F19" s="30">
        <v>0</v>
      </c>
      <c r="G19" s="57">
        <v>0</v>
      </c>
      <c r="H19" s="305">
        <v>0</v>
      </c>
      <c r="I19" s="191"/>
      <c r="J19" s="25"/>
      <c r="K19" s="25"/>
      <c r="L19" s="25"/>
      <c r="M19" s="25"/>
      <c r="N19" s="25"/>
      <c r="O19" s="25"/>
      <c r="P19" s="25"/>
    </row>
    <row r="20" spans="1:16" ht="13.5" customHeight="1" x14ac:dyDescent="0.25">
      <c r="A20" s="31" t="s">
        <v>22</v>
      </c>
      <c r="B20" s="177">
        <v>0</v>
      </c>
      <c r="C20" s="28">
        <v>0</v>
      </c>
      <c r="D20" s="27">
        <v>0</v>
      </c>
      <c r="E20" s="30">
        <v>0</v>
      </c>
      <c r="F20" s="30">
        <v>0</v>
      </c>
      <c r="G20" s="57">
        <v>0</v>
      </c>
      <c r="H20" s="305">
        <v>0</v>
      </c>
      <c r="I20" s="191"/>
      <c r="J20" s="25"/>
      <c r="K20" s="25"/>
      <c r="L20" s="25"/>
      <c r="M20" s="25"/>
      <c r="N20" s="25"/>
      <c r="O20" s="25"/>
      <c r="P20" s="25"/>
    </row>
    <row r="21" spans="1:16" ht="13.5" customHeight="1" x14ac:dyDescent="0.25">
      <c r="A21" s="31" t="s">
        <v>23</v>
      </c>
      <c r="B21" s="177">
        <v>0</v>
      </c>
      <c r="C21" s="28">
        <v>0</v>
      </c>
      <c r="D21" s="27">
        <v>0</v>
      </c>
      <c r="E21" s="30">
        <v>0</v>
      </c>
      <c r="F21" s="30">
        <v>0</v>
      </c>
      <c r="G21" s="57">
        <v>0</v>
      </c>
      <c r="H21" s="305">
        <v>0</v>
      </c>
      <c r="I21" s="191"/>
      <c r="J21" s="25"/>
      <c r="K21" s="25"/>
      <c r="L21" s="25"/>
      <c r="M21" s="25"/>
      <c r="N21" s="25"/>
      <c r="O21" s="25"/>
      <c r="P21" s="25"/>
    </row>
    <row r="22" spans="1:16" ht="13.5" customHeight="1" x14ac:dyDescent="0.25">
      <c r="A22" s="31" t="s">
        <v>24</v>
      </c>
      <c r="B22" s="177">
        <v>0</v>
      </c>
      <c r="C22" s="28">
        <v>0</v>
      </c>
      <c r="D22" s="27">
        <v>0</v>
      </c>
      <c r="E22" s="30">
        <v>0</v>
      </c>
      <c r="F22" s="30">
        <v>0</v>
      </c>
      <c r="G22" s="57">
        <v>0</v>
      </c>
      <c r="H22" s="305">
        <v>0</v>
      </c>
      <c r="I22" s="191"/>
      <c r="J22" s="25"/>
      <c r="K22" s="25"/>
      <c r="L22" s="25"/>
      <c r="M22" s="25"/>
      <c r="N22" s="25"/>
      <c r="O22" s="25"/>
      <c r="P22" s="25"/>
    </row>
    <row r="23" spans="1:16" ht="13.5" customHeight="1" x14ac:dyDescent="0.25">
      <c r="A23" s="31" t="s">
        <v>25</v>
      </c>
      <c r="B23" s="177">
        <v>0</v>
      </c>
      <c r="C23" s="28">
        <v>0</v>
      </c>
      <c r="D23" s="27">
        <v>0</v>
      </c>
      <c r="E23" s="30">
        <v>0</v>
      </c>
      <c r="F23" s="30">
        <v>0</v>
      </c>
      <c r="G23" s="57">
        <v>0</v>
      </c>
      <c r="H23" s="305">
        <v>0</v>
      </c>
      <c r="I23" s="191"/>
      <c r="J23" s="25"/>
      <c r="K23" s="25"/>
      <c r="L23" s="25"/>
      <c r="M23" s="25"/>
      <c r="N23" s="25"/>
      <c r="O23" s="25"/>
      <c r="P23" s="25"/>
    </row>
    <row r="24" spans="1:16" ht="13.5" customHeight="1" x14ac:dyDescent="0.25">
      <c r="A24" s="31" t="s">
        <v>26</v>
      </c>
      <c r="B24" s="177">
        <v>0</v>
      </c>
      <c r="C24" s="28">
        <v>0</v>
      </c>
      <c r="D24" s="27">
        <v>0</v>
      </c>
      <c r="E24" s="30">
        <v>0</v>
      </c>
      <c r="F24" s="30">
        <v>0</v>
      </c>
      <c r="G24" s="57">
        <v>0</v>
      </c>
      <c r="H24" s="305">
        <v>0</v>
      </c>
      <c r="I24" s="191"/>
      <c r="J24" s="25"/>
      <c r="K24" s="25"/>
      <c r="L24" s="25"/>
      <c r="M24" s="25"/>
      <c r="N24" s="25"/>
      <c r="O24" s="25"/>
      <c r="P24" s="25"/>
    </row>
    <row r="25" spans="1:16" ht="13.5" customHeight="1" x14ac:dyDescent="0.25">
      <c r="A25" s="43" t="s">
        <v>27</v>
      </c>
      <c r="B25" s="178">
        <f t="shared" ref="B25:G25" si="6">SUM(B26:B29)</f>
        <v>0</v>
      </c>
      <c r="C25" s="45">
        <f t="shared" si="6"/>
        <v>0</v>
      </c>
      <c r="D25" s="44">
        <f t="shared" si="6"/>
        <v>0</v>
      </c>
      <c r="E25" s="47">
        <f t="shared" si="6"/>
        <v>0</v>
      </c>
      <c r="F25" s="47">
        <f t="shared" si="6"/>
        <v>0</v>
      </c>
      <c r="G25" s="295">
        <f t="shared" si="6"/>
        <v>0</v>
      </c>
      <c r="H25" s="306">
        <f t="shared" ref="H25" si="7">SUM(H26:H29)</f>
        <v>0</v>
      </c>
      <c r="I25" s="191"/>
      <c r="J25" s="25"/>
      <c r="K25" s="25"/>
      <c r="L25" s="25"/>
      <c r="M25" s="25"/>
      <c r="N25" s="25"/>
      <c r="O25" s="25"/>
      <c r="P25" s="25"/>
    </row>
    <row r="26" spans="1:16" ht="13.5" customHeight="1" x14ac:dyDescent="0.25">
      <c r="A26" s="26" t="s">
        <v>28</v>
      </c>
      <c r="B26" s="177">
        <v>0</v>
      </c>
      <c r="C26" s="28">
        <v>0</v>
      </c>
      <c r="D26" s="27">
        <v>0</v>
      </c>
      <c r="E26" s="30">
        <v>0</v>
      </c>
      <c r="F26" s="30">
        <v>0</v>
      </c>
      <c r="G26" s="57">
        <v>0</v>
      </c>
      <c r="H26" s="305">
        <v>0</v>
      </c>
      <c r="I26" s="191"/>
      <c r="J26" s="25"/>
      <c r="K26" s="25"/>
      <c r="L26" s="25"/>
      <c r="M26" s="25"/>
      <c r="N26" s="25"/>
      <c r="O26" s="25"/>
      <c r="P26" s="25"/>
    </row>
    <row r="27" spans="1:16" ht="13.5" customHeight="1" x14ac:dyDescent="0.25">
      <c r="A27" s="26" t="s">
        <v>29</v>
      </c>
      <c r="B27" s="177">
        <v>0</v>
      </c>
      <c r="C27" s="28">
        <v>0</v>
      </c>
      <c r="D27" s="27">
        <v>0</v>
      </c>
      <c r="E27" s="30">
        <v>0</v>
      </c>
      <c r="F27" s="30">
        <v>0</v>
      </c>
      <c r="G27" s="57">
        <v>0</v>
      </c>
      <c r="H27" s="305">
        <v>0</v>
      </c>
      <c r="I27" s="191"/>
      <c r="J27" s="25"/>
      <c r="K27" s="25"/>
      <c r="L27" s="25"/>
      <c r="M27" s="25"/>
      <c r="N27" s="25"/>
      <c r="O27" s="25"/>
      <c r="P27" s="25"/>
    </row>
    <row r="28" spans="1:16" ht="13.5" customHeight="1" x14ac:dyDescent="0.25">
      <c r="A28" s="26" t="s">
        <v>30</v>
      </c>
      <c r="B28" s="177">
        <v>0</v>
      </c>
      <c r="C28" s="28">
        <v>0</v>
      </c>
      <c r="D28" s="27">
        <v>0</v>
      </c>
      <c r="E28" s="30">
        <v>0</v>
      </c>
      <c r="F28" s="30">
        <v>0</v>
      </c>
      <c r="G28" s="57">
        <v>0</v>
      </c>
      <c r="H28" s="305">
        <v>0</v>
      </c>
      <c r="I28" s="191"/>
      <c r="J28" s="25"/>
      <c r="K28" s="25"/>
      <c r="L28" s="25"/>
      <c r="M28" s="25"/>
      <c r="N28" s="25"/>
      <c r="O28" s="25"/>
      <c r="P28" s="25"/>
    </row>
    <row r="29" spans="1:16" ht="13.5" customHeight="1" x14ac:dyDescent="0.25">
      <c r="A29" s="26" t="s">
        <v>31</v>
      </c>
      <c r="B29" s="177">
        <v>0</v>
      </c>
      <c r="C29" s="28">
        <v>0</v>
      </c>
      <c r="D29" s="27">
        <v>0</v>
      </c>
      <c r="E29" s="30">
        <v>0</v>
      </c>
      <c r="F29" s="30">
        <v>0</v>
      </c>
      <c r="G29" s="57">
        <v>0</v>
      </c>
      <c r="H29" s="305">
        <v>0</v>
      </c>
      <c r="I29" s="191"/>
      <c r="J29" s="25"/>
      <c r="K29" s="25"/>
      <c r="L29" s="25"/>
      <c r="M29" s="25"/>
      <c r="N29" s="25"/>
      <c r="O29" s="25"/>
      <c r="P29" s="25"/>
    </row>
    <row r="30" spans="1:16" ht="13.5" customHeight="1" x14ac:dyDescent="0.25">
      <c r="A30" s="43" t="s">
        <v>32</v>
      </c>
      <c r="B30" s="178">
        <f t="shared" ref="B30" si="8">SUM(B31:B33)</f>
        <v>0</v>
      </c>
      <c r="C30" s="45">
        <f t="shared" ref="C30:H30" si="9">SUM(C31:C33)</f>
        <v>0</v>
      </c>
      <c r="D30" s="44">
        <f t="shared" si="9"/>
        <v>0</v>
      </c>
      <c r="E30" s="47">
        <f t="shared" si="9"/>
        <v>0</v>
      </c>
      <c r="F30" s="47">
        <f t="shared" si="9"/>
        <v>0</v>
      </c>
      <c r="G30" s="295">
        <f t="shared" si="9"/>
        <v>0</v>
      </c>
      <c r="H30" s="306">
        <f t="shared" si="9"/>
        <v>0</v>
      </c>
      <c r="I30" s="191"/>
      <c r="J30" s="25"/>
      <c r="K30" s="25"/>
      <c r="L30" s="25"/>
      <c r="M30" s="25"/>
      <c r="N30" s="25"/>
      <c r="O30" s="25"/>
      <c r="P30" s="25"/>
    </row>
    <row r="31" spans="1:16" ht="13.5" customHeight="1" x14ac:dyDescent="0.25">
      <c r="A31" s="26" t="s">
        <v>33</v>
      </c>
      <c r="B31" s="177">
        <v>0</v>
      </c>
      <c r="C31" s="28">
        <v>0</v>
      </c>
      <c r="D31" s="27">
        <v>0</v>
      </c>
      <c r="E31" s="30">
        <v>0</v>
      </c>
      <c r="F31" s="30">
        <v>0</v>
      </c>
      <c r="G31" s="57">
        <v>0</v>
      </c>
      <c r="H31" s="305">
        <v>0</v>
      </c>
      <c r="I31" s="191"/>
      <c r="J31" s="25"/>
      <c r="K31" s="25"/>
      <c r="L31" s="25"/>
      <c r="M31" s="25"/>
      <c r="N31" s="25"/>
      <c r="O31" s="25"/>
      <c r="P31" s="25"/>
    </row>
    <row r="32" spans="1:16" ht="13.5" customHeight="1" x14ac:dyDescent="0.25">
      <c r="A32" s="26" t="s">
        <v>34</v>
      </c>
      <c r="B32" s="177">
        <v>0</v>
      </c>
      <c r="C32" s="28">
        <v>0</v>
      </c>
      <c r="D32" s="27">
        <v>0</v>
      </c>
      <c r="E32" s="30">
        <v>0</v>
      </c>
      <c r="F32" s="30">
        <v>0</v>
      </c>
      <c r="G32" s="57">
        <v>0</v>
      </c>
      <c r="H32" s="305">
        <v>0</v>
      </c>
      <c r="I32" s="191"/>
      <c r="J32" s="25"/>
      <c r="K32" s="25"/>
      <c r="L32" s="25"/>
      <c r="M32" s="25"/>
      <c r="N32" s="25"/>
      <c r="O32" s="25"/>
      <c r="P32" s="25"/>
    </row>
    <row r="33" spans="1:16" ht="13.5" customHeight="1" x14ac:dyDescent="0.25">
      <c r="A33" s="26" t="s">
        <v>35</v>
      </c>
      <c r="B33" s="177">
        <v>0</v>
      </c>
      <c r="C33" s="28">
        <v>0</v>
      </c>
      <c r="D33" s="27">
        <v>0</v>
      </c>
      <c r="E33" s="30">
        <v>0</v>
      </c>
      <c r="F33" s="30">
        <v>0</v>
      </c>
      <c r="G33" s="57">
        <v>0</v>
      </c>
      <c r="H33" s="305">
        <v>0</v>
      </c>
      <c r="I33" s="191"/>
      <c r="J33" s="25"/>
      <c r="K33" s="25"/>
      <c r="L33" s="25"/>
      <c r="M33" s="25"/>
      <c r="N33" s="25"/>
      <c r="O33" s="25"/>
      <c r="P33" s="25"/>
    </row>
    <row r="34" spans="1:16" ht="13.5" customHeight="1" x14ac:dyDescent="0.25">
      <c r="A34" s="43" t="s">
        <v>37</v>
      </c>
      <c r="B34" s="178">
        <f t="shared" ref="B34:H34" si="10">SUM(B35:B38,B41:B43)</f>
        <v>764.30351999999993</v>
      </c>
      <c r="C34" s="45">
        <f t="shared" si="10"/>
        <v>2012.9909299999999</v>
      </c>
      <c r="D34" s="44">
        <f t="shared" si="10"/>
        <v>2806</v>
      </c>
      <c r="E34" s="47">
        <f t="shared" si="10"/>
        <v>2778</v>
      </c>
      <c r="F34" s="47">
        <f t="shared" si="10"/>
        <v>2778</v>
      </c>
      <c r="G34" s="295">
        <f t="shared" si="10"/>
        <v>2778</v>
      </c>
      <c r="H34" s="306">
        <f t="shared" si="10"/>
        <v>2778</v>
      </c>
      <c r="I34" s="191"/>
      <c r="J34" s="25"/>
      <c r="K34" s="25"/>
      <c r="L34" s="25"/>
      <c r="M34" s="25"/>
      <c r="N34" s="25"/>
      <c r="O34" s="25"/>
      <c r="P34" s="25"/>
    </row>
    <row r="35" spans="1:16" ht="13.5" customHeight="1" x14ac:dyDescent="0.25">
      <c r="A35" s="26" t="s">
        <v>38</v>
      </c>
      <c r="B35" s="177">
        <v>0</v>
      </c>
      <c r="C35" s="28">
        <v>0</v>
      </c>
      <c r="D35" s="27">
        <v>0</v>
      </c>
      <c r="E35" s="30">
        <v>0</v>
      </c>
      <c r="F35" s="30">
        <v>0</v>
      </c>
      <c r="G35" s="57">
        <v>0</v>
      </c>
      <c r="H35" s="305">
        <v>0</v>
      </c>
      <c r="I35" s="191"/>
      <c r="J35" s="25"/>
      <c r="K35" s="25"/>
      <c r="L35" s="25"/>
      <c r="M35" s="25"/>
      <c r="N35" s="25"/>
      <c r="O35" s="25"/>
      <c r="P35" s="25"/>
    </row>
    <row r="36" spans="1:16" ht="13.5" customHeight="1" x14ac:dyDescent="0.25">
      <c r="A36" s="26" t="s">
        <v>39</v>
      </c>
      <c r="B36" s="177">
        <v>728</v>
      </c>
      <c r="C36" s="28">
        <v>1985</v>
      </c>
      <c r="D36" s="27">
        <v>2778</v>
      </c>
      <c r="E36" s="30">
        <v>2778</v>
      </c>
      <c r="F36" s="30">
        <v>2778</v>
      </c>
      <c r="G36" s="57">
        <v>2778</v>
      </c>
      <c r="H36" s="305">
        <v>2778</v>
      </c>
      <c r="I36" s="191"/>
      <c r="J36" s="25"/>
      <c r="K36" s="25"/>
      <c r="L36" s="25"/>
      <c r="M36" s="25"/>
      <c r="N36" s="25"/>
      <c r="O36" s="25"/>
      <c r="P36" s="25"/>
    </row>
    <row r="37" spans="1:16" ht="13.5" customHeight="1" x14ac:dyDescent="0.25">
      <c r="A37" s="26" t="s">
        <v>42</v>
      </c>
      <c r="B37" s="177">
        <v>0</v>
      </c>
      <c r="C37" s="28">
        <v>0</v>
      </c>
      <c r="D37" s="27">
        <v>0</v>
      </c>
      <c r="E37" s="30">
        <v>0</v>
      </c>
      <c r="F37" s="30">
        <v>0</v>
      </c>
      <c r="G37" s="57">
        <v>0</v>
      </c>
      <c r="H37" s="305">
        <v>0</v>
      </c>
      <c r="I37" s="191"/>
      <c r="J37" s="25"/>
      <c r="K37" s="25"/>
      <c r="L37" s="25"/>
      <c r="M37" s="25"/>
      <c r="N37" s="25"/>
      <c r="O37" s="25"/>
      <c r="P37" s="25"/>
    </row>
    <row r="38" spans="1:16" ht="13.5" customHeight="1" x14ac:dyDescent="0.25">
      <c r="A38" s="26" t="s">
        <v>43</v>
      </c>
      <c r="B38" s="177">
        <v>0</v>
      </c>
      <c r="C38" s="28">
        <v>0</v>
      </c>
      <c r="D38" s="27">
        <v>0</v>
      </c>
      <c r="E38" s="30">
        <v>0</v>
      </c>
      <c r="F38" s="30">
        <v>0</v>
      </c>
      <c r="G38" s="57">
        <v>0</v>
      </c>
      <c r="H38" s="305">
        <v>0</v>
      </c>
      <c r="I38" s="191"/>
      <c r="J38" s="25"/>
      <c r="K38" s="25"/>
      <c r="L38" s="25"/>
      <c r="M38" s="25"/>
      <c r="N38" s="25"/>
      <c r="O38" s="25"/>
      <c r="P38" s="25"/>
    </row>
    <row r="39" spans="1:16" ht="13.5" customHeight="1" x14ac:dyDescent="0.25">
      <c r="A39" s="38" t="s">
        <v>10</v>
      </c>
      <c r="B39" s="177">
        <v>0</v>
      </c>
      <c r="C39" s="28">
        <v>0</v>
      </c>
      <c r="D39" s="27">
        <v>0</v>
      </c>
      <c r="E39" s="30">
        <v>0</v>
      </c>
      <c r="F39" s="30">
        <v>0</v>
      </c>
      <c r="G39" s="57">
        <v>0</v>
      </c>
      <c r="H39" s="305">
        <v>0</v>
      </c>
      <c r="I39" s="191"/>
      <c r="J39" s="25"/>
      <c r="K39" s="25"/>
      <c r="L39" s="25"/>
      <c r="M39" s="25"/>
      <c r="N39" s="25"/>
      <c r="O39" s="25"/>
      <c r="P39" s="25"/>
    </row>
    <row r="40" spans="1:16" ht="13.5" customHeight="1" x14ac:dyDescent="0.25">
      <c r="A40" s="38" t="s">
        <v>11</v>
      </c>
      <c r="B40" s="177">
        <v>0</v>
      </c>
      <c r="C40" s="28">
        <v>0</v>
      </c>
      <c r="D40" s="27">
        <v>0</v>
      </c>
      <c r="E40" s="30">
        <v>0</v>
      </c>
      <c r="F40" s="30">
        <v>0</v>
      </c>
      <c r="G40" s="57">
        <v>0</v>
      </c>
      <c r="H40" s="305">
        <v>0</v>
      </c>
      <c r="I40" s="191"/>
      <c r="J40" s="25"/>
      <c r="K40" s="25"/>
      <c r="L40" s="25"/>
      <c r="M40" s="25"/>
      <c r="N40" s="25"/>
      <c r="O40" s="25"/>
      <c r="P40" s="25"/>
    </row>
    <row r="41" spans="1:16" ht="13.5" customHeight="1" x14ac:dyDescent="0.25">
      <c r="A41" s="26" t="s">
        <v>44</v>
      </c>
      <c r="B41" s="177">
        <v>0</v>
      </c>
      <c r="C41" s="28">
        <v>0</v>
      </c>
      <c r="D41" s="27">
        <v>0</v>
      </c>
      <c r="E41" s="30">
        <v>0</v>
      </c>
      <c r="F41" s="30">
        <v>0</v>
      </c>
      <c r="G41" s="57">
        <v>0</v>
      </c>
      <c r="H41" s="305">
        <v>0</v>
      </c>
      <c r="I41" s="191"/>
      <c r="J41" s="25"/>
      <c r="K41" s="25"/>
      <c r="L41" s="25"/>
      <c r="M41" s="25"/>
      <c r="N41" s="25"/>
      <c r="O41" s="25"/>
      <c r="P41" s="25"/>
    </row>
    <row r="42" spans="1:16" ht="13.5" customHeight="1" x14ac:dyDescent="0.25">
      <c r="A42" s="26" t="s">
        <v>46</v>
      </c>
      <c r="B42" s="177">
        <v>23.728079999999999</v>
      </c>
      <c r="C42" s="28">
        <v>18.880710000000001</v>
      </c>
      <c r="D42" s="27">
        <v>28</v>
      </c>
      <c r="E42" s="30">
        <v>0</v>
      </c>
      <c r="F42" s="30">
        <v>0</v>
      </c>
      <c r="G42" s="57">
        <v>0</v>
      </c>
      <c r="H42" s="305">
        <v>0</v>
      </c>
      <c r="I42" s="191"/>
      <c r="J42" s="25"/>
      <c r="K42" s="25"/>
      <c r="L42" s="25"/>
      <c r="M42" s="25"/>
      <c r="N42" s="25"/>
      <c r="O42" s="25"/>
      <c r="P42" s="25"/>
    </row>
    <row r="43" spans="1:16" ht="13.5" customHeight="1" x14ac:dyDescent="0.25">
      <c r="A43" s="26" t="s">
        <v>85</v>
      </c>
      <c r="B43" s="177">
        <f t="shared" ref="B43:H43" si="11">+B44+B45</f>
        <v>12.57544</v>
      </c>
      <c r="C43" s="28">
        <f t="shared" si="11"/>
        <v>9.11022</v>
      </c>
      <c r="D43" s="27">
        <f t="shared" si="11"/>
        <v>0</v>
      </c>
      <c r="E43" s="30">
        <f t="shared" si="11"/>
        <v>0</v>
      </c>
      <c r="F43" s="30">
        <f t="shared" si="11"/>
        <v>0</v>
      </c>
      <c r="G43" s="57">
        <f t="shared" si="11"/>
        <v>0</v>
      </c>
      <c r="H43" s="305">
        <f t="shared" si="11"/>
        <v>0</v>
      </c>
      <c r="I43" s="191"/>
      <c r="J43" s="25"/>
      <c r="K43" s="25"/>
      <c r="L43" s="25"/>
      <c r="M43" s="25"/>
      <c r="N43" s="25"/>
      <c r="O43" s="25"/>
      <c r="P43" s="25"/>
    </row>
    <row r="44" spans="1:16" ht="13.5" customHeight="1" x14ac:dyDescent="0.25">
      <c r="A44" s="38" t="s">
        <v>10</v>
      </c>
      <c r="B44" s="179">
        <v>12.57544</v>
      </c>
      <c r="C44" s="56">
        <v>9.11022</v>
      </c>
      <c r="D44" s="40">
        <v>0</v>
      </c>
      <c r="E44" s="42">
        <v>0</v>
      </c>
      <c r="F44" s="42">
        <v>0</v>
      </c>
      <c r="G44" s="296">
        <v>0</v>
      </c>
      <c r="H44" s="307">
        <v>0</v>
      </c>
      <c r="I44" s="191"/>
      <c r="J44" s="25"/>
      <c r="K44" s="25"/>
      <c r="L44" s="25"/>
      <c r="M44" s="25"/>
      <c r="N44" s="25"/>
      <c r="O44" s="25"/>
      <c r="P44" s="25"/>
    </row>
    <row r="45" spans="1:16" ht="13.5" customHeight="1" x14ac:dyDescent="0.25">
      <c r="A45" s="38" t="s">
        <v>11</v>
      </c>
      <c r="B45" s="179">
        <v>0</v>
      </c>
      <c r="C45" s="56">
        <v>0</v>
      </c>
      <c r="D45" s="40">
        <v>0</v>
      </c>
      <c r="E45" s="42">
        <v>0</v>
      </c>
      <c r="F45" s="42">
        <v>0</v>
      </c>
      <c r="G45" s="296">
        <v>0</v>
      </c>
      <c r="H45" s="307">
        <v>0</v>
      </c>
      <c r="I45" s="191"/>
      <c r="J45" s="25"/>
      <c r="K45" s="25"/>
      <c r="L45" s="25"/>
      <c r="M45" s="25"/>
      <c r="N45" s="25"/>
      <c r="O45" s="25"/>
      <c r="P45" s="25"/>
    </row>
    <row r="46" spans="1:16" ht="13.5" customHeight="1" x14ac:dyDescent="0.25">
      <c r="A46" s="192" t="s">
        <v>86</v>
      </c>
      <c r="B46" s="181">
        <f t="shared" ref="B46:G46" si="12">+B47+B48</f>
        <v>1939.0230200000001</v>
      </c>
      <c r="C46" s="193">
        <f t="shared" si="12"/>
        <v>2201.63087</v>
      </c>
      <c r="D46" s="52">
        <f t="shared" si="12"/>
        <v>2202</v>
      </c>
      <c r="E46" s="194">
        <f t="shared" si="12"/>
        <v>2202</v>
      </c>
      <c r="F46" s="194">
        <f t="shared" si="12"/>
        <v>2202</v>
      </c>
      <c r="G46" s="299">
        <f t="shared" si="12"/>
        <v>2202</v>
      </c>
      <c r="H46" s="308">
        <f t="shared" ref="H46" si="13">+H47+H48</f>
        <v>2202</v>
      </c>
      <c r="I46" s="191"/>
      <c r="J46" s="25"/>
      <c r="K46" s="25"/>
      <c r="L46" s="25"/>
      <c r="M46" s="25"/>
      <c r="N46" s="25"/>
      <c r="O46" s="25"/>
      <c r="P46" s="25"/>
    </row>
    <row r="47" spans="1:16" ht="13.5" customHeight="1" x14ac:dyDescent="0.25">
      <c r="A47" s="38" t="s">
        <v>10</v>
      </c>
      <c r="B47" s="177">
        <v>1764.64418</v>
      </c>
      <c r="C47" s="28">
        <v>1944.98414</v>
      </c>
      <c r="D47" s="27">
        <v>1945</v>
      </c>
      <c r="E47" s="30">
        <v>1945</v>
      </c>
      <c r="F47" s="30">
        <v>1945</v>
      </c>
      <c r="G47" s="57">
        <v>1945</v>
      </c>
      <c r="H47" s="305">
        <v>1945</v>
      </c>
      <c r="I47" s="191"/>
      <c r="J47" s="25"/>
      <c r="K47" s="25"/>
      <c r="L47" s="25"/>
      <c r="M47" s="25"/>
      <c r="N47" s="25"/>
      <c r="O47" s="25"/>
      <c r="P47" s="25"/>
    </row>
    <row r="48" spans="1:16" ht="14.25" customHeight="1" thickBot="1" x14ac:dyDescent="0.3">
      <c r="A48" s="38" t="s">
        <v>11</v>
      </c>
      <c r="B48" s="195">
        <v>174.37884</v>
      </c>
      <c r="C48" s="64">
        <v>256.64672999999999</v>
      </c>
      <c r="D48" s="63">
        <v>257</v>
      </c>
      <c r="E48" s="66">
        <v>257</v>
      </c>
      <c r="F48" s="66">
        <v>257</v>
      </c>
      <c r="G48" s="297">
        <v>257</v>
      </c>
      <c r="H48" s="309">
        <v>257</v>
      </c>
      <c r="I48" s="191"/>
      <c r="J48" s="25"/>
      <c r="K48" s="25"/>
      <c r="L48" s="25"/>
      <c r="M48" s="25"/>
      <c r="N48" s="25"/>
      <c r="O48" s="25"/>
      <c r="P48" s="25"/>
    </row>
    <row r="49" spans="1:16" ht="14.25" customHeight="1" thickBot="1" x14ac:dyDescent="0.3">
      <c r="A49" s="196" t="s">
        <v>61</v>
      </c>
      <c r="B49" s="82">
        <f t="shared" ref="B49:G49" si="14">B34+B30+B25+B14+B5+B46</f>
        <v>23122.060840000137</v>
      </c>
      <c r="C49" s="283">
        <f t="shared" si="14"/>
        <v>40073.115360000498</v>
      </c>
      <c r="D49" s="284">
        <f t="shared" si="14"/>
        <v>56577</v>
      </c>
      <c r="E49" s="285">
        <f t="shared" si="14"/>
        <v>49349</v>
      </c>
      <c r="F49" s="285">
        <f t="shared" si="14"/>
        <v>49349</v>
      </c>
      <c r="G49" s="313">
        <f t="shared" si="14"/>
        <v>49349</v>
      </c>
      <c r="H49" s="310">
        <f t="shared" ref="H49" si="15">H34+H30+H25+H14+H5+H46</f>
        <v>49349</v>
      </c>
      <c r="I49" s="191"/>
      <c r="J49" s="25"/>
      <c r="K49" s="25"/>
      <c r="L49" s="25"/>
      <c r="M49" s="25"/>
      <c r="N49" s="25"/>
      <c r="O49" s="25"/>
      <c r="P49" s="25"/>
    </row>
    <row r="50" spans="1:16" ht="13.5" customHeight="1" x14ac:dyDescent="0.25">
      <c r="A50" s="197" t="s">
        <v>62</v>
      </c>
      <c r="B50" s="240">
        <f t="shared" ref="B50:G50" si="16">B9+B12+B13+B15+B16+B25+B39+B42+B44+B47+B35+B36</f>
        <v>19958.922000000137</v>
      </c>
      <c r="C50" s="286">
        <f t="shared" si="16"/>
        <v>32771.082630000499</v>
      </c>
      <c r="D50" s="87">
        <f t="shared" si="16"/>
        <v>48140</v>
      </c>
      <c r="E50" s="90">
        <f t="shared" si="16"/>
        <v>41178</v>
      </c>
      <c r="F50" s="90">
        <f t="shared" si="16"/>
        <v>41076</v>
      </c>
      <c r="G50" s="314">
        <f t="shared" si="16"/>
        <v>40974</v>
      </c>
      <c r="H50" s="311">
        <f t="shared" ref="H50" si="17">H9+H12+H13+H15+H16+H25+H39+H42+H44+H47+H35+H36</f>
        <v>41031</v>
      </c>
      <c r="I50" s="191"/>
      <c r="J50" s="25"/>
      <c r="K50" s="25"/>
      <c r="L50" s="25"/>
      <c r="M50" s="25"/>
      <c r="N50" s="25"/>
      <c r="O50" s="25"/>
      <c r="P50" s="25"/>
    </row>
    <row r="51" spans="1:16" ht="13.5" customHeight="1" x14ac:dyDescent="0.25">
      <c r="A51" s="55" t="s">
        <v>64</v>
      </c>
      <c r="B51" s="240">
        <v>0</v>
      </c>
      <c r="C51" s="28">
        <v>0</v>
      </c>
      <c r="D51" s="27">
        <v>0</v>
      </c>
      <c r="E51" s="30">
        <v>0</v>
      </c>
      <c r="F51" s="30">
        <v>0</v>
      </c>
      <c r="G51" s="57">
        <v>0</v>
      </c>
      <c r="H51" s="305">
        <v>0</v>
      </c>
      <c r="I51" s="191"/>
      <c r="J51" s="25"/>
      <c r="K51" s="25"/>
      <c r="L51" s="25"/>
      <c r="M51" s="25"/>
      <c r="N51" s="25"/>
      <c r="O51" s="25"/>
      <c r="P51" s="25"/>
    </row>
    <row r="52" spans="1:16" ht="13.5" customHeight="1" x14ac:dyDescent="0.25">
      <c r="A52" s="55" t="s">
        <v>65</v>
      </c>
      <c r="B52" s="177">
        <f t="shared" ref="B52:G52" si="18">B10+B31+B32+B40+B45+B48</f>
        <v>2266.5108399999999</v>
      </c>
      <c r="C52" s="28">
        <f t="shared" si="18"/>
        <v>5188.4167300000008</v>
      </c>
      <c r="D52" s="27">
        <f t="shared" si="18"/>
        <v>5983</v>
      </c>
      <c r="E52" s="30">
        <f t="shared" si="18"/>
        <v>5797</v>
      </c>
      <c r="F52" s="30">
        <f t="shared" si="18"/>
        <v>5868</v>
      </c>
      <c r="G52" s="57">
        <f t="shared" si="18"/>
        <v>5940</v>
      </c>
      <c r="H52" s="305">
        <f t="shared" ref="H52" si="19">H10+H31+H32+H40+H45+H48</f>
        <v>5900</v>
      </c>
      <c r="I52" s="191"/>
      <c r="J52" s="25"/>
      <c r="K52" s="25"/>
      <c r="L52" s="25"/>
      <c r="M52" s="25"/>
      <c r="N52" s="25"/>
      <c r="O52" s="25"/>
      <c r="P52" s="25"/>
    </row>
    <row r="53" spans="1:16" ht="13.5" customHeight="1" x14ac:dyDescent="0.25">
      <c r="A53" s="55" t="s">
        <v>66</v>
      </c>
      <c r="B53" s="177">
        <f t="shared" ref="B53:G53" si="20">B11+B33</f>
        <v>896.62799999999993</v>
      </c>
      <c r="C53" s="28">
        <f t="shared" si="20"/>
        <v>2113.616</v>
      </c>
      <c r="D53" s="27">
        <f t="shared" si="20"/>
        <v>2454</v>
      </c>
      <c r="E53" s="30">
        <f t="shared" si="20"/>
        <v>2374</v>
      </c>
      <c r="F53" s="30">
        <f t="shared" si="20"/>
        <v>2405</v>
      </c>
      <c r="G53" s="57">
        <f t="shared" si="20"/>
        <v>2435</v>
      </c>
      <c r="H53" s="305">
        <f t="shared" ref="H53" si="21">H11+H33</f>
        <v>2418</v>
      </c>
      <c r="I53" s="191"/>
      <c r="J53" s="25"/>
      <c r="K53" s="25"/>
      <c r="L53" s="25"/>
      <c r="M53" s="25"/>
      <c r="N53" s="25"/>
      <c r="O53" s="25"/>
      <c r="P53" s="25"/>
    </row>
    <row r="54" spans="1:16" ht="13.5" customHeight="1" x14ac:dyDescent="0.25">
      <c r="A54" s="55" t="s">
        <v>67</v>
      </c>
      <c r="B54" s="177">
        <f t="shared" ref="B54:G54" si="22">B37</f>
        <v>0</v>
      </c>
      <c r="C54" s="28">
        <f t="shared" si="22"/>
        <v>0</v>
      </c>
      <c r="D54" s="27">
        <f t="shared" si="22"/>
        <v>0</v>
      </c>
      <c r="E54" s="30">
        <f t="shared" si="22"/>
        <v>0</v>
      </c>
      <c r="F54" s="30">
        <f t="shared" si="22"/>
        <v>0</v>
      </c>
      <c r="G54" s="57">
        <f t="shared" si="22"/>
        <v>0</v>
      </c>
      <c r="H54" s="305">
        <f t="shared" ref="H54" si="23">H37</f>
        <v>0</v>
      </c>
      <c r="I54" s="191"/>
      <c r="J54" s="25"/>
      <c r="K54" s="25"/>
      <c r="L54" s="25"/>
      <c r="M54" s="25"/>
      <c r="N54" s="25"/>
      <c r="O54" s="25"/>
      <c r="P54" s="25"/>
    </row>
    <row r="55" spans="1:16" ht="14.25" customHeight="1" thickBot="1" x14ac:dyDescent="0.3">
      <c r="A55" s="198" t="s">
        <v>68</v>
      </c>
      <c r="B55" s="195">
        <f t="shared" ref="B55:G55" si="24">B41</f>
        <v>0</v>
      </c>
      <c r="C55" s="64">
        <f t="shared" si="24"/>
        <v>0</v>
      </c>
      <c r="D55" s="63">
        <f t="shared" si="24"/>
        <v>0</v>
      </c>
      <c r="E55" s="66">
        <f t="shared" si="24"/>
        <v>0</v>
      </c>
      <c r="F55" s="66">
        <f t="shared" si="24"/>
        <v>0</v>
      </c>
      <c r="G55" s="297">
        <f t="shared" si="24"/>
        <v>0</v>
      </c>
      <c r="H55" s="309">
        <f t="shared" ref="H55" si="25">H41</f>
        <v>0</v>
      </c>
      <c r="I55" s="191"/>
      <c r="J55" s="25"/>
      <c r="K55" s="25"/>
      <c r="L55" s="25"/>
      <c r="M55" s="25"/>
      <c r="N55" s="25"/>
      <c r="O55" s="25"/>
      <c r="P55" s="25"/>
    </row>
    <row r="56" spans="1:16" ht="17.25" customHeight="1" thickBot="1" x14ac:dyDescent="0.35">
      <c r="A56" s="199"/>
      <c r="B56" s="241"/>
      <c r="C56" s="241"/>
      <c r="D56" s="241"/>
      <c r="E56" s="241"/>
      <c r="F56" s="241"/>
      <c r="G56" s="241"/>
      <c r="H56" s="241"/>
      <c r="I56" s="191"/>
      <c r="J56" s="25"/>
      <c r="K56" s="25"/>
      <c r="L56" s="25"/>
      <c r="M56" s="25"/>
      <c r="N56" s="25"/>
      <c r="O56" s="25"/>
      <c r="P56" s="25"/>
    </row>
    <row r="57" spans="1:16" ht="13.5" customHeight="1" x14ac:dyDescent="0.25">
      <c r="A57" s="200" t="s">
        <v>54</v>
      </c>
      <c r="B57" s="242">
        <f t="shared" ref="B57:G57" si="26">B58+B59</f>
        <v>13216.874619999999</v>
      </c>
      <c r="C57" s="243">
        <f t="shared" si="26"/>
        <v>12511.723</v>
      </c>
      <c r="D57" s="242">
        <f t="shared" si="26"/>
        <v>5652</v>
      </c>
      <c r="E57" s="242">
        <f t="shared" si="26"/>
        <v>12512</v>
      </c>
      <c r="F57" s="242">
        <f t="shared" si="26"/>
        <v>12512</v>
      </c>
      <c r="G57" s="244">
        <f t="shared" si="26"/>
        <v>12512</v>
      </c>
      <c r="H57" s="244">
        <f t="shared" ref="H57" si="27">H58+H59</f>
        <v>12512</v>
      </c>
      <c r="I57" s="191"/>
      <c r="J57" s="25"/>
      <c r="K57" s="25"/>
      <c r="L57" s="25"/>
      <c r="M57" s="25"/>
      <c r="N57" s="25"/>
      <c r="O57" s="25"/>
      <c r="P57" s="25"/>
    </row>
    <row r="58" spans="1:16" ht="13.5" customHeight="1" x14ac:dyDescent="0.25">
      <c r="A58" s="55" t="s">
        <v>55</v>
      </c>
      <c r="B58" s="30">
        <v>12585.874619999999</v>
      </c>
      <c r="C58" s="57">
        <v>11802.723</v>
      </c>
      <c r="D58" s="30">
        <v>4943</v>
      </c>
      <c r="E58" s="30">
        <v>11803</v>
      </c>
      <c r="F58" s="30">
        <v>11803</v>
      </c>
      <c r="G58" s="28">
        <v>11803</v>
      </c>
      <c r="H58" s="28">
        <v>11803</v>
      </c>
      <c r="I58" s="191"/>
      <c r="J58" s="25"/>
      <c r="K58" s="25"/>
      <c r="L58" s="25"/>
      <c r="M58" s="25"/>
      <c r="N58" s="25"/>
      <c r="O58" s="25"/>
      <c r="P58" s="25"/>
    </row>
    <row r="59" spans="1:16" ht="14.25" customHeight="1" thickBot="1" x14ac:dyDescent="0.3">
      <c r="A59" s="55" t="s">
        <v>59</v>
      </c>
      <c r="B59" s="30">
        <v>631</v>
      </c>
      <c r="C59" s="57">
        <v>709</v>
      </c>
      <c r="D59" s="66">
        <v>709</v>
      </c>
      <c r="E59" s="66">
        <v>709</v>
      </c>
      <c r="F59" s="66">
        <v>709</v>
      </c>
      <c r="G59" s="64">
        <v>709</v>
      </c>
      <c r="H59" s="64">
        <v>709</v>
      </c>
      <c r="I59" s="191"/>
      <c r="J59" s="25"/>
      <c r="K59" s="25"/>
      <c r="L59" s="25"/>
      <c r="M59" s="25"/>
      <c r="N59" s="25"/>
      <c r="O59" s="25"/>
      <c r="P59" s="25"/>
    </row>
    <row r="60" spans="1:16" ht="14.25" customHeight="1" thickBot="1" x14ac:dyDescent="0.3">
      <c r="A60" s="96" t="s">
        <v>70</v>
      </c>
      <c r="B60" s="85">
        <f t="shared" ref="B60:G60" si="28">B49+B57</f>
        <v>36338.935460000139</v>
      </c>
      <c r="C60" s="245">
        <f t="shared" si="28"/>
        <v>52584.838360000496</v>
      </c>
      <c r="D60" s="246">
        <f t="shared" si="28"/>
        <v>62229</v>
      </c>
      <c r="E60" s="246">
        <f t="shared" si="28"/>
        <v>61861</v>
      </c>
      <c r="F60" s="246">
        <f t="shared" si="28"/>
        <v>61861</v>
      </c>
      <c r="G60" s="97">
        <f t="shared" si="28"/>
        <v>61861</v>
      </c>
      <c r="H60" s="97">
        <f t="shared" ref="H60" si="29">H49+H57</f>
        <v>61861</v>
      </c>
      <c r="I60" s="191"/>
      <c r="J60" s="25"/>
      <c r="K60" s="25"/>
      <c r="L60" s="25"/>
      <c r="M60" s="25"/>
      <c r="N60" s="25"/>
      <c r="O60" s="25"/>
      <c r="P60" s="25"/>
    </row>
    <row r="61" spans="1:16" ht="14.25" customHeight="1" x14ac:dyDescent="0.25">
      <c r="A61" s="201"/>
      <c r="B61" s="235"/>
      <c r="C61" s="235"/>
      <c r="D61" s="235"/>
      <c r="E61" s="235"/>
      <c r="F61" s="235"/>
      <c r="G61" s="235"/>
      <c r="H61" s="24"/>
      <c r="I61" s="191"/>
      <c r="J61" s="191"/>
      <c r="K61" s="191"/>
      <c r="L61" s="191"/>
      <c r="M61" s="191"/>
      <c r="N61" s="191"/>
      <c r="O61" s="191"/>
    </row>
    <row r="62" spans="1:16" ht="14.25" customHeight="1" x14ac:dyDescent="0.3">
      <c r="A62" s="202"/>
      <c r="B62" s="293"/>
      <c r="C62" s="293"/>
      <c r="D62" s="293"/>
      <c r="E62" s="293"/>
      <c r="F62" s="293"/>
      <c r="G62" s="293"/>
      <c r="H62" s="293"/>
      <c r="I62" s="191"/>
      <c r="J62" s="191"/>
      <c r="K62" s="191"/>
      <c r="L62" s="191"/>
      <c r="M62" s="191"/>
      <c r="N62" s="191"/>
      <c r="O62" s="191"/>
    </row>
    <row r="63" spans="1:16" ht="14.25" customHeight="1" x14ac:dyDescent="0.25">
      <c r="B63" s="25"/>
      <c r="C63" s="25"/>
      <c r="D63" s="25"/>
      <c r="E63" s="25"/>
      <c r="F63" s="25"/>
      <c r="G63" s="25"/>
    </row>
    <row r="64" spans="1:16" ht="14.25" customHeight="1" x14ac:dyDescent="0.25">
      <c r="B64" s="191"/>
      <c r="C64" s="191"/>
      <c r="D64" s="191"/>
      <c r="E64" s="191"/>
      <c r="F64" s="191"/>
      <c r="G64" s="191"/>
    </row>
    <row r="65" spans="2:7" x14ac:dyDescent="0.25">
      <c r="B65" s="191"/>
      <c r="C65" s="191"/>
      <c r="D65" s="191"/>
      <c r="E65" s="191"/>
      <c r="F65" s="191"/>
      <c r="G65" s="191"/>
    </row>
    <row r="66" spans="2:7" x14ac:dyDescent="0.25">
      <c r="B66" s="191"/>
      <c r="C66" s="191"/>
      <c r="D66" s="191"/>
      <c r="E66" s="191"/>
      <c r="F66" s="191"/>
      <c r="G66" s="191"/>
    </row>
    <row r="67" spans="2:7" x14ac:dyDescent="0.25">
      <c r="B67" s="191"/>
      <c r="C67" s="191"/>
      <c r="D67" s="191"/>
      <c r="E67" s="191"/>
      <c r="F67" s="191"/>
      <c r="G67" s="191"/>
    </row>
    <row r="68" spans="2:7" x14ac:dyDescent="0.25">
      <c r="B68" s="191"/>
      <c r="C68" s="191"/>
      <c r="D68" s="191"/>
      <c r="E68" s="191"/>
      <c r="F68" s="191"/>
      <c r="G68" s="191"/>
    </row>
    <row r="69" spans="2:7" x14ac:dyDescent="0.25">
      <c r="B69" s="191"/>
      <c r="C69" s="191"/>
      <c r="D69" s="191"/>
      <c r="E69" s="191"/>
      <c r="F69" s="191"/>
      <c r="G69" s="191"/>
    </row>
    <row r="70" spans="2:7" x14ac:dyDescent="0.25">
      <c r="B70" s="191"/>
      <c r="C70" s="191"/>
      <c r="D70" s="191"/>
      <c r="E70" s="191"/>
      <c r="F70" s="191"/>
      <c r="G70" s="191"/>
    </row>
    <row r="71" spans="2:7" x14ac:dyDescent="0.25">
      <c r="B71" s="191"/>
      <c r="C71" s="191"/>
      <c r="D71" s="191"/>
      <c r="E71" s="191"/>
      <c r="F71" s="191"/>
      <c r="G71" s="191"/>
    </row>
    <row r="72" spans="2:7" x14ac:dyDescent="0.25">
      <c r="B72" s="191"/>
      <c r="C72" s="191"/>
      <c r="D72" s="191"/>
      <c r="E72" s="191"/>
      <c r="F72" s="191"/>
      <c r="G72" s="191"/>
    </row>
    <row r="73" spans="2:7" x14ac:dyDescent="0.25">
      <c r="B73" s="191"/>
      <c r="C73" s="191"/>
      <c r="D73" s="191"/>
      <c r="E73" s="191"/>
      <c r="F73" s="191"/>
      <c r="G73" s="191"/>
    </row>
    <row r="74" spans="2:7" x14ac:dyDescent="0.25">
      <c r="B74" s="191"/>
      <c r="C74" s="191"/>
      <c r="D74" s="191"/>
      <c r="E74" s="191"/>
      <c r="F74" s="191"/>
      <c r="G74" s="191"/>
    </row>
    <row r="75" spans="2:7" x14ac:dyDescent="0.25">
      <c r="B75" s="191"/>
      <c r="C75" s="191"/>
      <c r="D75" s="191"/>
      <c r="E75" s="191"/>
      <c r="F75" s="191"/>
      <c r="G75" s="191"/>
    </row>
  </sheetData>
  <mergeCells count="1">
    <mergeCell ref="D3:H3"/>
  </mergeCells>
  <pageMargins left="0.70866141732283472" right="0.70866141732283472" top="0.35433070866141736" bottom="0.35433070866141736" header="0.31496062992125984" footer="0.31496062992125984"/>
  <pageSetup paperSize="9" scale="74" orientation="portrait" r:id="rId1"/>
  <rowBreaks count="1" manualBreakCount="1">
    <brk id="60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14"/>
  <sheetViews>
    <sheetView showGridLines="0" zoomScaleNormal="100" workbookViewId="0">
      <pane xSplit="1" ySplit="4" topLeftCell="B59" activePane="bottomRight" state="frozen"/>
      <selection pane="topRight"/>
      <selection pane="bottomLeft"/>
      <selection pane="bottomRight" activeCell="I29" sqref="I29"/>
    </sheetView>
  </sheetViews>
  <sheetFormatPr defaultColWidth="9.1796875" defaultRowHeight="12.5" x14ac:dyDescent="0.25"/>
  <cols>
    <col min="1" max="1" width="45.1796875" style="1" customWidth="1"/>
    <col min="2" max="8" width="12.54296875" style="2" customWidth="1"/>
    <col min="9" max="9" width="12.453125" style="1" bestFit="1" customWidth="1"/>
    <col min="10" max="10" width="9.7265625" style="1" bestFit="1" customWidth="1"/>
    <col min="11" max="12" width="10.7265625" style="1" bestFit="1" customWidth="1"/>
    <col min="13" max="13" width="10.7265625" style="1" customWidth="1"/>
    <col min="14" max="14" width="12.81640625" style="1" customWidth="1"/>
    <col min="15" max="16384" width="9.1796875" style="1"/>
  </cols>
  <sheetData>
    <row r="1" spans="1:16" ht="15.75" customHeight="1" x14ac:dyDescent="0.25">
      <c r="A1" s="4" t="s">
        <v>98</v>
      </c>
      <c r="B1" s="5"/>
      <c r="C1" s="5"/>
      <c r="D1" s="5"/>
      <c r="E1" s="5"/>
      <c r="F1" s="5"/>
      <c r="G1" s="5"/>
      <c r="H1" s="5"/>
    </row>
    <row r="2" spans="1:16" ht="14.25" customHeight="1" thickBot="1" x14ac:dyDescent="0.3">
      <c r="A2" s="7" t="s">
        <v>0</v>
      </c>
      <c r="B2" s="8"/>
      <c r="C2" s="8"/>
      <c r="D2" s="8"/>
      <c r="E2" s="8"/>
      <c r="F2" s="8"/>
      <c r="G2" s="8"/>
      <c r="H2" s="8"/>
    </row>
    <row r="3" spans="1:16" ht="13.5" customHeight="1" thickBot="1" x14ac:dyDescent="0.3">
      <c r="A3" s="12" t="s">
        <v>1</v>
      </c>
      <c r="B3" s="10" t="s">
        <v>2</v>
      </c>
      <c r="C3" s="11" t="s">
        <v>3</v>
      </c>
      <c r="D3" s="361" t="s">
        <v>4</v>
      </c>
      <c r="E3" s="362"/>
      <c r="F3" s="362"/>
      <c r="G3" s="362"/>
      <c r="H3" s="363"/>
    </row>
    <row r="4" spans="1:16" ht="14.25" customHeight="1" thickBot="1" x14ac:dyDescent="0.3">
      <c r="A4" s="13"/>
      <c r="B4" s="14">
        <v>2021</v>
      </c>
      <c r="C4" s="15">
        <v>2022</v>
      </c>
      <c r="D4" s="359">
        <v>2023</v>
      </c>
      <c r="E4" s="329">
        <v>2024</v>
      </c>
      <c r="F4" s="329">
        <v>2025</v>
      </c>
      <c r="G4" s="356">
        <v>2026</v>
      </c>
      <c r="H4" s="356">
        <v>2027</v>
      </c>
    </row>
    <row r="5" spans="1:16" ht="13.5" customHeight="1" x14ac:dyDescent="0.25">
      <c r="A5" s="18" t="s">
        <v>5</v>
      </c>
      <c r="B5" s="19">
        <f t="shared" ref="B5:F5" si="0">B6+B12+B13</f>
        <v>0</v>
      </c>
      <c r="C5" s="20">
        <f t="shared" si="0"/>
        <v>146475</v>
      </c>
      <c r="D5" s="203">
        <f t="shared" si="0"/>
        <v>96233</v>
      </c>
      <c r="E5" s="22">
        <f t="shared" si="0"/>
        <v>1100963</v>
      </c>
      <c r="F5" s="22">
        <f t="shared" si="0"/>
        <v>1427339</v>
      </c>
      <c r="G5" s="294">
        <f t="shared" ref="G5:H5" si="1">G6+G12+G13</f>
        <v>1372516</v>
      </c>
      <c r="H5" s="294">
        <f t="shared" si="1"/>
        <v>1679497</v>
      </c>
      <c r="I5" s="25"/>
      <c r="J5" s="25"/>
      <c r="K5" s="25"/>
      <c r="L5" s="25"/>
      <c r="M5" s="25"/>
      <c r="N5" s="25"/>
      <c r="O5" s="25"/>
      <c r="P5" s="25"/>
    </row>
    <row r="6" spans="1:16" ht="13.5" customHeight="1" x14ac:dyDescent="0.25">
      <c r="A6" s="26" t="s">
        <v>6</v>
      </c>
      <c r="B6" s="27">
        <f t="shared" ref="B6:F6" si="2">B7+B8</f>
        <v>0</v>
      </c>
      <c r="C6" s="28">
        <f t="shared" si="2"/>
        <v>23036</v>
      </c>
      <c r="D6" s="177">
        <f t="shared" si="2"/>
        <v>15858</v>
      </c>
      <c r="E6" s="30">
        <f t="shared" si="2"/>
        <v>765152</v>
      </c>
      <c r="F6" s="30">
        <f t="shared" si="2"/>
        <v>1024484</v>
      </c>
      <c r="G6" s="57">
        <f t="shared" ref="G6:H6" si="3">G7+G8</f>
        <v>1032266</v>
      </c>
      <c r="H6" s="57">
        <f t="shared" si="3"/>
        <v>1267598</v>
      </c>
      <c r="I6" s="25"/>
      <c r="J6" s="25"/>
      <c r="K6" s="25"/>
      <c r="L6" s="25"/>
      <c r="M6" s="25"/>
      <c r="N6" s="25"/>
      <c r="O6" s="25"/>
    </row>
    <row r="7" spans="1:16" ht="13.5" customHeight="1" x14ac:dyDescent="0.25">
      <c r="A7" s="31" t="s">
        <v>8</v>
      </c>
      <c r="B7" s="32">
        <f>ESA2010_nov23!B7-ESA2010_sept23!B7</f>
        <v>0</v>
      </c>
      <c r="C7" s="33">
        <f>ESA2010_nov23!C7-ESA2010_sept23!C7</f>
        <v>0</v>
      </c>
      <c r="D7" s="32">
        <f>ESA2010_nov23!D7-ESA2010_sept23!D7</f>
        <v>-9450</v>
      </c>
      <c r="E7" s="35">
        <f>ESA2010_nov23!E7-ESA2010_sept23!E7</f>
        <v>713100</v>
      </c>
      <c r="F7" s="36">
        <f>ESA2010_nov23!F7-ESA2010_sept23!F7</f>
        <v>964274</v>
      </c>
      <c r="G7" s="35">
        <f>ESA2010_nov23!G7-ESA2010_sept23!G7</f>
        <v>972993</v>
      </c>
      <c r="H7" s="35">
        <f>ESA2010_nov23!H7-ESA2010_sept23!H7</f>
        <v>1201802</v>
      </c>
      <c r="I7" s="25"/>
      <c r="J7" s="25"/>
      <c r="K7" s="25"/>
      <c r="L7" s="25"/>
      <c r="M7" s="25"/>
      <c r="N7" s="25"/>
      <c r="O7" s="25"/>
    </row>
    <row r="8" spans="1:16" ht="13.5" customHeight="1" x14ac:dyDescent="0.25">
      <c r="A8" s="31" t="s">
        <v>9</v>
      </c>
      <c r="B8" s="32">
        <f>ESA2010_nov23!B8-ESA2010_sept23!B8</f>
        <v>0</v>
      </c>
      <c r="C8" s="33">
        <f>ESA2010_nov23!C8-ESA2010_sept23!C8</f>
        <v>23036</v>
      </c>
      <c r="D8" s="32">
        <f>ESA2010_nov23!D8-ESA2010_sept23!D8</f>
        <v>25308</v>
      </c>
      <c r="E8" s="35">
        <f>ESA2010_nov23!E8-ESA2010_sept23!E8</f>
        <v>52052</v>
      </c>
      <c r="F8" s="36">
        <f>ESA2010_nov23!F8-ESA2010_sept23!F8</f>
        <v>60210</v>
      </c>
      <c r="G8" s="35">
        <f>ESA2010_nov23!G8-ESA2010_sept23!G8</f>
        <v>59273</v>
      </c>
      <c r="H8" s="35">
        <f>ESA2010_nov23!H8-ESA2010_sept23!H8</f>
        <v>65796</v>
      </c>
      <c r="I8" s="25"/>
      <c r="J8" s="25"/>
      <c r="K8" s="25"/>
      <c r="L8" s="25"/>
      <c r="M8" s="25"/>
      <c r="N8" s="25"/>
      <c r="O8" s="25"/>
    </row>
    <row r="9" spans="1:16" ht="13.5" customHeight="1" x14ac:dyDescent="0.25">
      <c r="A9" s="38" t="s">
        <v>10</v>
      </c>
      <c r="B9" s="32">
        <f>ESA2010_nov23!B9-ESA2010_sept23!B9</f>
        <v>0</v>
      </c>
      <c r="C9" s="33">
        <f>ESA2010_nov23!C9-ESA2010_sept23!C9</f>
        <v>23036</v>
      </c>
      <c r="D9" s="32">
        <f>ESA2010_nov23!D9-ESA2010_sept23!D9</f>
        <v>10728</v>
      </c>
      <c r="E9" s="35">
        <f>ESA2010_nov23!E9-ESA2010_sept23!E9</f>
        <v>162134</v>
      </c>
      <c r="F9" s="36">
        <f>ESA2010_nov23!F9-ESA2010_sept23!F9</f>
        <v>8260</v>
      </c>
      <c r="G9" s="35">
        <f>ESA2010_nov23!G9-ESA2010_sept23!G9</f>
        <v>-7020</v>
      </c>
      <c r="H9" s="35">
        <f>ESA2010_nov23!H9-ESA2010_sept23!H9</f>
        <v>71223</v>
      </c>
      <c r="I9" s="25"/>
      <c r="J9" s="25"/>
      <c r="K9" s="25"/>
      <c r="L9" s="25"/>
      <c r="M9" s="25"/>
      <c r="N9" s="25"/>
      <c r="O9" s="25"/>
    </row>
    <row r="10" spans="1:16" ht="13.5" customHeight="1" x14ac:dyDescent="0.25">
      <c r="A10" s="38" t="s">
        <v>11</v>
      </c>
      <c r="B10" s="32">
        <f>ESA2010_nov23!B10-ESA2010_sept23!B10</f>
        <v>0</v>
      </c>
      <c r="C10" s="33">
        <f>ESA2010_nov23!C10-ESA2010_sept23!C10</f>
        <v>0</v>
      </c>
      <c r="D10" s="32">
        <f>ESA2010_nov23!D10-ESA2010_sept23!D10</f>
        <v>3591</v>
      </c>
      <c r="E10" s="35">
        <f>ESA2010_nov23!E10-ESA2010_sept23!E10</f>
        <v>422113</v>
      </c>
      <c r="F10" s="36">
        <f>ESA2010_nov23!F10-ESA2010_sept23!F10</f>
        <v>711357</v>
      </c>
      <c r="G10" s="35">
        <f>ESA2010_nov23!G10-ESA2010_sept23!G10</f>
        <v>727500</v>
      </c>
      <c r="H10" s="35">
        <f>ESA2010_nov23!H10-ESA2010_sept23!H10</f>
        <v>837463</v>
      </c>
      <c r="I10" s="25"/>
      <c r="J10" s="25"/>
      <c r="K10" s="25"/>
      <c r="L10" s="25"/>
      <c r="M10" s="25"/>
      <c r="N10" s="25"/>
      <c r="O10" s="25"/>
    </row>
    <row r="11" spans="1:16" ht="13.5" customHeight="1" x14ac:dyDescent="0.25">
      <c r="A11" s="38" t="s">
        <v>12</v>
      </c>
      <c r="B11" s="32">
        <f>ESA2010_nov23!B11-ESA2010_sept23!B11</f>
        <v>0</v>
      </c>
      <c r="C11" s="33">
        <f>ESA2010_nov23!C11-ESA2010_sept23!C11</f>
        <v>0</v>
      </c>
      <c r="D11" s="32">
        <f>ESA2010_nov23!D11-ESA2010_sept23!D11</f>
        <v>1539</v>
      </c>
      <c r="E11" s="35">
        <f>ESA2010_nov23!E11-ESA2010_sept23!E11</f>
        <v>180905</v>
      </c>
      <c r="F11" s="36">
        <f>ESA2010_nov23!F11-ESA2010_sept23!F11</f>
        <v>304867</v>
      </c>
      <c r="G11" s="35">
        <f>ESA2010_nov23!G11-ESA2010_sept23!G11</f>
        <v>311786</v>
      </c>
      <c r="H11" s="35">
        <f>ESA2010_nov23!H11-ESA2010_sept23!H11</f>
        <v>358912</v>
      </c>
      <c r="I11" s="25"/>
      <c r="J11" s="25"/>
      <c r="K11" s="25"/>
      <c r="L11" s="25"/>
      <c r="M11" s="25"/>
      <c r="N11" s="25"/>
      <c r="O11" s="25"/>
    </row>
    <row r="12" spans="1:16" ht="13.5" customHeight="1" x14ac:dyDescent="0.25">
      <c r="A12" s="26" t="s">
        <v>13</v>
      </c>
      <c r="B12" s="32">
        <f>ESA2010_nov23!B12-ESA2010_sept23!B12</f>
        <v>0</v>
      </c>
      <c r="C12" s="33">
        <f>ESA2010_nov23!C12-ESA2010_sept23!C12</f>
        <v>123439</v>
      </c>
      <c r="D12" s="32">
        <f>ESA2010_nov23!D12-ESA2010_sept23!D12</f>
        <v>70101</v>
      </c>
      <c r="E12" s="35">
        <f>ESA2010_nov23!E12-ESA2010_sept23!E12</f>
        <v>312521</v>
      </c>
      <c r="F12" s="36">
        <f>ESA2010_nov23!F12-ESA2010_sept23!F12</f>
        <v>366167</v>
      </c>
      <c r="G12" s="35">
        <f>ESA2010_nov23!G12-ESA2010_sept23!G12</f>
        <v>301166</v>
      </c>
      <c r="H12" s="35">
        <f>ESA2010_nov23!H12-ESA2010_sept23!H12</f>
        <v>370945</v>
      </c>
      <c r="I12" s="25"/>
      <c r="J12" s="25"/>
      <c r="K12" s="25"/>
      <c r="L12" s="25"/>
      <c r="M12" s="25"/>
      <c r="N12" s="25"/>
      <c r="O12" s="25"/>
    </row>
    <row r="13" spans="1:16" ht="13.5" customHeight="1" x14ac:dyDescent="0.25">
      <c r="A13" s="26" t="s">
        <v>15</v>
      </c>
      <c r="B13" s="32">
        <f>ESA2010_nov23!B16-ESA2010_sept23!B16</f>
        <v>0</v>
      </c>
      <c r="C13" s="33">
        <f>ESA2010_nov23!C16-ESA2010_sept23!C16</f>
        <v>0</v>
      </c>
      <c r="D13" s="32">
        <f>ESA2010_nov23!D16-ESA2010_sept23!D16</f>
        <v>10274</v>
      </c>
      <c r="E13" s="35">
        <f>ESA2010_nov23!E16-ESA2010_sept23!E16</f>
        <v>23290</v>
      </c>
      <c r="F13" s="36">
        <f>ESA2010_nov23!F16-ESA2010_sept23!F16</f>
        <v>36688</v>
      </c>
      <c r="G13" s="35">
        <f>ESA2010_nov23!G16-ESA2010_sept23!G16</f>
        <v>39084</v>
      </c>
      <c r="H13" s="35">
        <f>ESA2010_nov23!H16-ESA2010_sept23!H16</f>
        <v>40954</v>
      </c>
      <c r="I13" s="25"/>
      <c r="J13" s="25"/>
      <c r="K13" s="25"/>
      <c r="L13" s="25"/>
      <c r="M13" s="25"/>
      <c r="N13" s="25"/>
      <c r="O13" s="25"/>
    </row>
    <row r="14" spans="1:16" ht="13.5" customHeight="1" x14ac:dyDescent="0.25">
      <c r="A14" s="43" t="s">
        <v>16</v>
      </c>
      <c r="B14" s="44">
        <f t="shared" ref="B14:F14" si="4">B15+B16</f>
        <v>0</v>
      </c>
      <c r="C14" s="45">
        <f t="shared" si="4"/>
        <v>0</v>
      </c>
      <c r="D14" s="178">
        <f t="shared" si="4"/>
        <v>-91782</v>
      </c>
      <c r="E14" s="47">
        <f t="shared" si="4"/>
        <v>1442149</v>
      </c>
      <c r="F14" s="47">
        <f t="shared" si="4"/>
        <v>1973330</v>
      </c>
      <c r="G14" s="295">
        <f t="shared" ref="G14:H14" si="5">G15+G16</f>
        <v>1822183</v>
      </c>
      <c r="H14" s="295">
        <f t="shared" si="5"/>
        <v>2205984</v>
      </c>
      <c r="I14" s="25"/>
      <c r="J14" s="25"/>
      <c r="K14" s="25"/>
      <c r="L14" s="25"/>
      <c r="M14" s="25"/>
      <c r="N14" s="25"/>
      <c r="O14" s="25"/>
    </row>
    <row r="15" spans="1:16" ht="13.5" customHeight="1" x14ac:dyDescent="0.25">
      <c r="A15" s="26" t="s">
        <v>17</v>
      </c>
      <c r="B15" s="32">
        <f>ESA2010_nov23!B18-ESA2010_sept23!B18</f>
        <v>0</v>
      </c>
      <c r="C15" s="33">
        <f>ESA2010_nov23!C18-ESA2010_sept23!C18</f>
        <v>0</v>
      </c>
      <c r="D15" s="32">
        <f>ESA2010_nov23!D18-ESA2010_sept23!D18</f>
        <v>-91405</v>
      </c>
      <c r="E15" s="35">
        <f>ESA2010_nov23!E18-ESA2010_sept23!E18</f>
        <v>1268202</v>
      </c>
      <c r="F15" s="36">
        <f>ESA2010_nov23!F18-ESA2010_sept23!F18</f>
        <v>1804289</v>
      </c>
      <c r="G15" s="35">
        <f>ESA2010_nov23!G18-ESA2010_sept23!G18</f>
        <v>1714242</v>
      </c>
      <c r="H15" s="35">
        <f>ESA2010_nov23!H18-ESA2010_sept23!H18</f>
        <v>2101479</v>
      </c>
      <c r="I15" s="25"/>
      <c r="J15" s="25"/>
      <c r="K15" s="25"/>
      <c r="L15" s="25"/>
      <c r="M15" s="25"/>
      <c r="N15" s="25"/>
      <c r="O15" s="25"/>
    </row>
    <row r="16" spans="1:16" ht="13.5" customHeight="1" x14ac:dyDescent="0.25">
      <c r="A16" s="26" t="s">
        <v>18</v>
      </c>
      <c r="B16" s="27">
        <f>SUM(B17:B24)</f>
        <v>0</v>
      </c>
      <c r="C16" s="28">
        <f t="shared" ref="C16:F16" si="6">SUM(C17:C24)</f>
        <v>0</v>
      </c>
      <c r="D16" s="32">
        <f t="shared" si="6"/>
        <v>-377</v>
      </c>
      <c r="E16" s="35">
        <f t="shared" si="6"/>
        <v>173947</v>
      </c>
      <c r="F16" s="36">
        <f t="shared" si="6"/>
        <v>169041</v>
      </c>
      <c r="G16" s="35">
        <f t="shared" ref="G16:H16" si="7">SUM(G17:G24)</f>
        <v>107941</v>
      </c>
      <c r="H16" s="35">
        <f t="shared" si="7"/>
        <v>104505</v>
      </c>
      <c r="I16" s="25"/>
      <c r="J16" s="25"/>
      <c r="K16" s="25"/>
      <c r="L16" s="25"/>
      <c r="M16" s="25"/>
      <c r="N16" s="25"/>
      <c r="O16" s="25"/>
    </row>
    <row r="17" spans="1:15" ht="13.5" customHeight="1" x14ac:dyDescent="0.25">
      <c r="A17" s="31" t="s">
        <v>19</v>
      </c>
      <c r="B17" s="32">
        <f>ESA2010_nov23!B20-ESA2010_sept23!B20</f>
        <v>0</v>
      </c>
      <c r="C17" s="33">
        <f>ESA2010_nov23!C20-ESA2010_sept23!C20</f>
        <v>0</v>
      </c>
      <c r="D17" s="32">
        <f>ESA2010_nov23!D20-ESA2010_sept23!D20</f>
        <v>280</v>
      </c>
      <c r="E17" s="35">
        <f>ESA2010_nov23!E20-ESA2010_sept23!E20</f>
        <v>112745</v>
      </c>
      <c r="F17" s="36">
        <f>ESA2010_nov23!F20-ESA2010_sept23!F20</f>
        <v>101707</v>
      </c>
      <c r="G17" s="35">
        <f>ESA2010_nov23!G20-ESA2010_sept23!G20</f>
        <v>64535</v>
      </c>
      <c r="H17" s="35">
        <f>ESA2010_nov23!H20-ESA2010_sept23!H20</f>
        <v>61029</v>
      </c>
      <c r="I17" s="25"/>
      <c r="J17" s="25"/>
      <c r="K17" s="25"/>
      <c r="L17" s="25"/>
      <c r="M17" s="25"/>
      <c r="N17" s="25"/>
      <c r="O17" s="25"/>
    </row>
    <row r="18" spans="1:15" ht="13.5" customHeight="1" x14ac:dyDescent="0.25">
      <c r="A18" s="31" t="s">
        <v>20</v>
      </c>
      <c r="B18" s="32">
        <f>ESA2010_nov23!B21-ESA2010_sept23!B21</f>
        <v>0</v>
      </c>
      <c r="C18" s="33">
        <f>ESA2010_nov23!C21-ESA2010_sept23!C21</f>
        <v>0</v>
      </c>
      <c r="D18" s="32">
        <f>ESA2010_nov23!D21-ESA2010_sept23!D21</f>
        <v>-348</v>
      </c>
      <c r="E18" s="35">
        <f>ESA2010_nov23!E21-ESA2010_sept23!E21</f>
        <v>20848</v>
      </c>
      <c r="F18" s="36">
        <f>ESA2010_nov23!F21-ESA2010_sept23!F21</f>
        <v>22861</v>
      </c>
      <c r="G18" s="35">
        <f>ESA2010_nov23!G21-ESA2010_sept23!G21</f>
        <v>15079</v>
      </c>
      <c r="H18" s="35">
        <f>ESA2010_nov23!H21-ESA2010_sept23!H21</f>
        <v>15093</v>
      </c>
      <c r="I18" s="25"/>
      <c r="J18" s="25"/>
      <c r="K18" s="25"/>
      <c r="L18" s="25"/>
      <c r="M18" s="25"/>
      <c r="N18" s="25"/>
      <c r="O18" s="25"/>
    </row>
    <row r="19" spans="1:15" ht="13.5" customHeight="1" x14ac:dyDescent="0.25">
      <c r="A19" s="31" t="s">
        <v>21</v>
      </c>
      <c r="B19" s="32">
        <f>ESA2010_nov23!B22-ESA2010_sept23!B22</f>
        <v>0</v>
      </c>
      <c r="C19" s="33">
        <f>ESA2010_nov23!C22-ESA2010_sept23!C22</f>
        <v>0</v>
      </c>
      <c r="D19" s="32">
        <f>ESA2010_nov23!D22-ESA2010_sept23!D22</f>
        <v>-64</v>
      </c>
      <c r="E19" s="35">
        <f>ESA2010_nov23!E22-ESA2010_sept23!E22</f>
        <v>3844</v>
      </c>
      <c r="F19" s="36">
        <f>ESA2010_nov23!F22-ESA2010_sept23!F22</f>
        <v>4210</v>
      </c>
      <c r="G19" s="35">
        <f>ESA2010_nov23!G22-ESA2010_sept23!G22</f>
        <v>2774</v>
      </c>
      <c r="H19" s="35">
        <f>ESA2010_nov23!H22-ESA2010_sept23!H22</f>
        <v>2773</v>
      </c>
      <c r="I19" s="25"/>
      <c r="J19" s="25"/>
      <c r="K19" s="25"/>
      <c r="L19" s="25"/>
      <c r="M19" s="25"/>
      <c r="N19" s="25"/>
      <c r="O19" s="25"/>
    </row>
    <row r="20" spans="1:15" ht="13.5" customHeight="1" x14ac:dyDescent="0.25">
      <c r="A20" s="31" t="s">
        <v>22</v>
      </c>
      <c r="B20" s="32">
        <f>ESA2010_nov23!B23-ESA2010_sept23!B23</f>
        <v>0</v>
      </c>
      <c r="C20" s="33">
        <f>ESA2010_nov23!C23-ESA2010_sept23!C23</f>
        <v>0</v>
      </c>
      <c r="D20" s="32">
        <f>ESA2010_nov23!D23-ESA2010_sept23!D23</f>
        <v>-77</v>
      </c>
      <c r="E20" s="35">
        <f>ESA2010_nov23!E23-ESA2010_sept23!E23</f>
        <v>310</v>
      </c>
      <c r="F20" s="36">
        <f>ESA2010_nov23!F23-ESA2010_sept23!F23</f>
        <v>345</v>
      </c>
      <c r="G20" s="35">
        <f>ESA2010_nov23!G23-ESA2010_sept23!G23</f>
        <v>202</v>
      </c>
      <c r="H20" s="35">
        <f>ESA2010_nov23!H23-ESA2010_sept23!H23</f>
        <v>201</v>
      </c>
      <c r="I20" s="25"/>
      <c r="J20" s="25"/>
      <c r="K20" s="25"/>
      <c r="L20" s="25"/>
      <c r="M20" s="25"/>
      <c r="N20" s="25"/>
      <c r="O20" s="25"/>
    </row>
    <row r="21" spans="1:15" ht="13.5" customHeight="1" x14ac:dyDescent="0.25">
      <c r="A21" s="31" t="s">
        <v>23</v>
      </c>
      <c r="B21" s="32">
        <f>ESA2010_nov23!B24-ESA2010_sept23!B24</f>
        <v>0</v>
      </c>
      <c r="C21" s="33">
        <f>ESA2010_nov23!C24-ESA2010_sept23!C24</f>
        <v>0</v>
      </c>
      <c r="D21" s="32">
        <f>ESA2010_nov23!D24-ESA2010_sept23!D24</f>
        <v>-505</v>
      </c>
      <c r="E21" s="35">
        <f>ESA2010_nov23!E24-ESA2010_sept23!E24</f>
        <v>33368</v>
      </c>
      <c r="F21" s="36">
        <f>ESA2010_nov23!F24-ESA2010_sept23!F24</f>
        <v>36808</v>
      </c>
      <c r="G21" s="35">
        <f>ESA2010_nov23!G24-ESA2010_sept23!G24</f>
        <v>23136</v>
      </c>
      <c r="H21" s="35">
        <f>ESA2010_nov23!H24-ESA2010_sept23!H24</f>
        <v>23161</v>
      </c>
      <c r="I21" s="25"/>
      <c r="J21" s="25"/>
      <c r="K21" s="25"/>
      <c r="L21" s="25"/>
      <c r="M21" s="25"/>
      <c r="N21" s="25"/>
      <c r="O21" s="25"/>
    </row>
    <row r="22" spans="1:15" ht="13.5" customHeight="1" x14ac:dyDescent="0.25">
      <c r="A22" s="31" t="s">
        <v>24</v>
      </c>
      <c r="B22" s="32">
        <f>ESA2010_nov23!B25-ESA2010_sept23!B25</f>
        <v>0</v>
      </c>
      <c r="C22" s="33">
        <f>ESA2010_nov23!C25-ESA2010_sept23!C25</f>
        <v>0</v>
      </c>
      <c r="D22" s="32">
        <f>ESA2010_nov23!D25-ESA2010_sept23!D25</f>
        <v>374</v>
      </c>
      <c r="E22" s="35">
        <f>ESA2010_nov23!E25-ESA2010_sept23!E25</f>
        <v>1271</v>
      </c>
      <c r="F22" s="36">
        <f>ESA2010_nov23!F25-ESA2010_sept23!F25</f>
        <v>1373</v>
      </c>
      <c r="G22" s="35">
        <f>ESA2010_nov23!G25-ESA2010_sept23!G25</f>
        <v>1055</v>
      </c>
      <c r="H22" s="35">
        <f>ESA2010_nov23!H25-ESA2010_sept23!H25</f>
        <v>1070</v>
      </c>
      <c r="I22" s="25"/>
      <c r="J22" s="25"/>
      <c r="K22" s="25"/>
      <c r="L22" s="25"/>
      <c r="M22" s="25"/>
      <c r="N22" s="25"/>
      <c r="O22" s="25"/>
    </row>
    <row r="23" spans="1:15" ht="13.5" customHeight="1" x14ac:dyDescent="0.25">
      <c r="A23" s="31" t="s">
        <v>25</v>
      </c>
      <c r="B23" s="32">
        <f>ESA2010_nov23!B26-ESA2010_sept23!B26</f>
        <v>0</v>
      </c>
      <c r="C23" s="33">
        <f>ESA2010_nov23!C26-ESA2010_sept23!C26</f>
        <v>0</v>
      </c>
      <c r="D23" s="32">
        <f>ESA2010_nov23!D26-ESA2010_sept23!D26</f>
        <v>-26</v>
      </c>
      <c r="E23" s="35">
        <f>ESA2010_nov23!E26-ESA2010_sept23!E26</f>
        <v>1559</v>
      </c>
      <c r="F23" s="36">
        <f>ESA2010_nov23!F26-ESA2010_sept23!F26</f>
        <v>1734</v>
      </c>
      <c r="G23" s="35">
        <f>ESA2010_nov23!G26-ESA2010_sept23!G26</f>
        <v>1161</v>
      </c>
      <c r="H23" s="35">
        <f>ESA2010_nov23!H26-ESA2010_sept23!H26</f>
        <v>1179</v>
      </c>
      <c r="I23" s="25"/>
      <c r="J23" s="25"/>
      <c r="K23" s="25"/>
      <c r="L23" s="25"/>
      <c r="M23" s="25"/>
      <c r="N23" s="25"/>
      <c r="O23" s="25"/>
    </row>
    <row r="24" spans="1:15" ht="13.5" customHeight="1" x14ac:dyDescent="0.25">
      <c r="A24" s="31" t="s">
        <v>26</v>
      </c>
      <c r="B24" s="32">
        <f>ESA2010_nov23!B27-ESA2010_sept23!B27</f>
        <v>0</v>
      </c>
      <c r="C24" s="33">
        <f>ESA2010_nov23!C27-ESA2010_sept23!C27</f>
        <v>0</v>
      </c>
      <c r="D24" s="32">
        <f>ESA2010_nov23!D27-ESA2010_sept23!D27</f>
        <v>-11</v>
      </c>
      <c r="E24" s="35">
        <f>ESA2010_nov23!E27-ESA2010_sept23!E27</f>
        <v>2</v>
      </c>
      <c r="F24" s="36">
        <f>ESA2010_nov23!F27-ESA2010_sept23!F27</f>
        <v>3</v>
      </c>
      <c r="G24" s="35">
        <f>ESA2010_nov23!G27-ESA2010_sept23!G27</f>
        <v>-1</v>
      </c>
      <c r="H24" s="35">
        <f>ESA2010_nov23!H27-ESA2010_sept23!H27</f>
        <v>-1</v>
      </c>
      <c r="I24" s="25"/>
      <c r="J24" s="25"/>
      <c r="K24" s="25"/>
      <c r="L24" s="25"/>
      <c r="M24" s="25"/>
      <c r="N24" s="25"/>
      <c r="O24" s="25"/>
    </row>
    <row r="25" spans="1:15" ht="13.5" customHeight="1" x14ac:dyDescent="0.25">
      <c r="A25" s="43" t="s">
        <v>27</v>
      </c>
      <c r="B25" s="44">
        <f t="shared" ref="B25:F25" si="8">SUM(B26:B29)</f>
        <v>0</v>
      </c>
      <c r="C25" s="45">
        <f t="shared" si="8"/>
        <v>0</v>
      </c>
      <c r="D25" s="178">
        <f t="shared" si="8"/>
        <v>-339</v>
      </c>
      <c r="E25" s="47">
        <f t="shared" si="8"/>
        <v>1574</v>
      </c>
      <c r="F25" s="47">
        <f t="shared" si="8"/>
        <v>2342</v>
      </c>
      <c r="G25" s="295">
        <f t="shared" ref="G25:H25" si="9">SUM(G26:G29)</f>
        <v>2466</v>
      </c>
      <c r="H25" s="295">
        <f t="shared" si="9"/>
        <v>2672</v>
      </c>
      <c r="I25" s="25"/>
      <c r="J25" s="25"/>
      <c r="K25" s="25"/>
      <c r="L25" s="25"/>
      <c r="M25" s="25"/>
      <c r="N25" s="25"/>
      <c r="O25" s="25"/>
    </row>
    <row r="26" spans="1:15" ht="13.5" customHeight="1" x14ac:dyDescent="0.25">
      <c r="A26" s="26" t="s">
        <v>28</v>
      </c>
      <c r="B26" s="32">
        <f>ESA2010_nov23!B29-ESA2010_sept23!B29</f>
        <v>0</v>
      </c>
      <c r="C26" s="33">
        <f>ESA2010_nov23!C29-ESA2010_sept23!C29</f>
        <v>0</v>
      </c>
      <c r="D26" s="32">
        <f>ESA2010_nov23!D29-ESA2010_sept23!D29</f>
        <v>4</v>
      </c>
      <c r="E26" s="35">
        <f>ESA2010_nov23!E29-ESA2010_sept23!E29</f>
        <v>0</v>
      </c>
      <c r="F26" s="36">
        <f>ESA2010_nov23!F29-ESA2010_sept23!F29</f>
        <v>0</v>
      </c>
      <c r="G26" s="35">
        <f>ESA2010_nov23!G29-ESA2010_sept23!G29</f>
        <v>0</v>
      </c>
      <c r="H26" s="35">
        <f>ESA2010_nov23!H29-ESA2010_sept23!H29</f>
        <v>0</v>
      </c>
      <c r="I26" s="25"/>
      <c r="J26" s="25"/>
      <c r="K26" s="25"/>
      <c r="L26" s="25"/>
      <c r="M26" s="25"/>
      <c r="N26" s="25"/>
      <c r="O26" s="25"/>
    </row>
    <row r="27" spans="1:15" ht="13.5" customHeight="1" x14ac:dyDescent="0.25">
      <c r="A27" s="26" t="s">
        <v>29</v>
      </c>
      <c r="B27" s="32">
        <f>ESA2010_nov23!B30-ESA2010_sept23!B30</f>
        <v>0</v>
      </c>
      <c r="C27" s="33">
        <f>ESA2010_nov23!C30-ESA2010_sept23!C30</f>
        <v>0</v>
      </c>
      <c r="D27" s="32">
        <f>ESA2010_nov23!D30-ESA2010_sept23!D30</f>
        <v>0</v>
      </c>
      <c r="E27" s="35">
        <f>ESA2010_nov23!E30-ESA2010_sept23!E30</f>
        <v>0</v>
      </c>
      <c r="F27" s="36">
        <f>ESA2010_nov23!F30-ESA2010_sept23!F30</f>
        <v>0</v>
      </c>
      <c r="G27" s="35">
        <f>ESA2010_nov23!G30-ESA2010_sept23!G30</f>
        <v>0</v>
      </c>
      <c r="H27" s="35">
        <f>ESA2010_nov23!H30-ESA2010_sept23!H30</f>
        <v>0</v>
      </c>
      <c r="I27" s="25"/>
      <c r="J27" s="25"/>
      <c r="K27" s="25"/>
      <c r="L27" s="25"/>
      <c r="M27" s="25"/>
      <c r="N27" s="25"/>
      <c r="O27" s="25"/>
    </row>
    <row r="28" spans="1:15" ht="13.5" customHeight="1" x14ac:dyDescent="0.25">
      <c r="A28" s="26" t="s">
        <v>30</v>
      </c>
      <c r="B28" s="32">
        <f>ESA2010_nov23!B31-ESA2010_sept23!B31</f>
        <v>0</v>
      </c>
      <c r="C28" s="33">
        <f>ESA2010_nov23!C31-ESA2010_sept23!C31</f>
        <v>0</v>
      </c>
      <c r="D28" s="32">
        <f>ESA2010_nov23!D31-ESA2010_sept23!D31</f>
        <v>-343</v>
      </c>
      <c r="E28" s="35">
        <f>ESA2010_nov23!E31-ESA2010_sept23!E31</f>
        <v>1574</v>
      </c>
      <c r="F28" s="36">
        <f>ESA2010_nov23!F31-ESA2010_sept23!F31</f>
        <v>2342</v>
      </c>
      <c r="G28" s="35">
        <f>ESA2010_nov23!G31-ESA2010_sept23!G31</f>
        <v>2466</v>
      </c>
      <c r="H28" s="35">
        <f>ESA2010_nov23!H31-ESA2010_sept23!H31</f>
        <v>2672</v>
      </c>
      <c r="I28" s="25"/>
      <c r="J28" s="25"/>
      <c r="K28" s="25"/>
      <c r="L28" s="25"/>
      <c r="M28" s="25"/>
      <c r="N28" s="25"/>
      <c r="O28" s="25"/>
    </row>
    <row r="29" spans="1:15" ht="13.5" customHeight="1" x14ac:dyDescent="0.25">
      <c r="A29" s="26" t="s">
        <v>31</v>
      </c>
      <c r="B29" s="32">
        <f>ESA2010_nov23!B32-ESA2010_sept23!B32</f>
        <v>0</v>
      </c>
      <c r="C29" s="33">
        <f>ESA2010_nov23!C32-ESA2010_sept23!C32</f>
        <v>0</v>
      </c>
      <c r="D29" s="32">
        <f>ESA2010_nov23!D32-ESA2010_sept23!D32</f>
        <v>0</v>
      </c>
      <c r="E29" s="35">
        <f>ESA2010_nov23!E32-ESA2010_sept23!E32</f>
        <v>0</v>
      </c>
      <c r="F29" s="36">
        <f>ESA2010_nov23!F32-ESA2010_sept23!F32</f>
        <v>0</v>
      </c>
      <c r="G29" s="35">
        <f>ESA2010_nov23!G32-ESA2010_sept23!G32</f>
        <v>0</v>
      </c>
      <c r="H29" s="35">
        <f>ESA2010_nov23!H32-ESA2010_sept23!H32</f>
        <v>0</v>
      </c>
      <c r="I29" s="25"/>
      <c r="J29" s="25"/>
      <c r="K29" s="25"/>
      <c r="L29" s="25"/>
      <c r="M29" s="25"/>
      <c r="N29" s="25"/>
      <c r="O29" s="25"/>
    </row>
    <row r="30" spans="1:15" ht="13.5" customHeight="1" x14ac:dyDescent="0.25">
      <c r="A30" s="43" t="s">
        <v>32</v>
      </c>
      <c r="B30" s="44">
        <f t="shared" ref="B30:F30" si="10">SUM(B31:B33)</f>
        <v>0</v>
      </c>
      <c r="C30" s="45">
        <f t="shared" si="10"/>
        <v>0</v>
      </c>
      <c r="D30" s="178">
        <f t="shared" si="10"/>
        <v>-497</v>
      </c>
      <c r="E30" s="47">
        <f t="shared" si="10"/>
        <v>10527</v>
      </c>
      <c r="F30" s="47">
        <f t="shared" si="10"/>
        <v>7329</v>
      </c>
      <c r="G30" s="295">
        <f t="shared" ref="G30:H30" si="11">SUM(G31:G33)</f>
        <v>1947</v>
      </c>
      <c r="H30" s="295">
        <f t="shared" si="11"/>
        <v>-5083</v>
      </c>
      <c r="I30" s="25"/>
      <c r="J30" s="25"/>
      <c r="K30" s="25"/>
      <c r="L30" s="25"/>
      <c r="M30" s="25"/>
      <c r="N30" s="25"/>
      <c r="O30" s="25"/>
    </row>
    <row r="31" spans="1:15" ht="13.5" customHeight="1" x14ac:dyDescent="0.25">
      <c r="A31" s="26" t="s">
        <v>33</v>
      </c>
      <c r="B31" s="32">
        <f>ESA2010_nov23!B34-ESA2010_sept23!B34</f>
        <v>0</v>
      </c>
      <c r="C31" s="33">
        <f>ESA2010_nov23!C34-ESA2010_sept23!C34</f>
        <v>0</v>
      </c>
      <c r="D31" s="32">
        <f>ESA2010_nov23!D34-ESA2010_sept23!D34</f>
        <v>-334</v>
      </c>
      <c r="E31" s="35">
        <f>ESA2010_nov23!E34-ESA2010_sept23!E34</f>
        <v>72</v>
      </c>
      <c r="F31" s="36">
        <f>ESA2010_nov23!F34-ESA2010_sept23!F34</f>
        <v>-371</v>
      </c>
      <c r="G31" s="35">
        <f>ESA2010_nov23!G34-ESA2010_sept23!G34</f>
        <v>3257</v>
      </c>
      <c r="H31" s="35">
        <f>ESA2010_nov23!H34-ESA2010_sept23!H34</f>
        <v>-2769</v>
      </c>
      <c r="I31" s="25"/>
      <c r="J31" s="25"/>
      <c r="K31" s="25"/>
      <c r="L31" s="25"/>
      <c r="M31" s="25"/>
      <c r="N31" s="25"/>
      <c r="O31" s="25"/>
    </row>
    <row r="32" spans="1:15" ht="13.5" customHeight="1" x14ac:dyDescent="0.25">
      <c r="A32" s="26" t="s">
        <v>34</v>
      </c>
      <c r="B32" s="32">
        <f>ESA2010_nov23!B35-ESA2010_sept23!B35</f>
        <v>0</v>
      </c>
      <c r="C32" s="33">
        <f>ESA2010_nov23!C35-ESA2010_sept23!C35</f>
        <v>0</v>
      </c>
      <c r="D32" s="32">
        <f>ESA2010_nov23!D35-ESA2010_sept23!D35</f>
        <v>-163</v>
      </c>
      <c r="E32" s="35">
        <f>ESA2010_nov23!E35-ESA2010_sept23!E35</f>
        <v>10455</v>
      </c>
      <c r="F32" s="36">
        <f>ESA2010_nov23!F35-ESA2010_sept23!F35</f>
        <v>7700</v>
      </c>
      <c r="G32" s="35">
        <f>ESA2010_nov23!G35-ESA2010_sept23!G35</f>
        <v>-1310</v>
      </c>
      <c r="H32" s="35">
        <f>ESA2010_nov23!H35-ESA2010_sept23!H35</f>
        <v>-2314</v>
      </c>
      <c r="I32" s="25"/>
      <c r="J32" s="25"/>
      <c r="K32" s="25"/>
      <c r="L32" s="25"/>
      <c r="M32" s="25"/>
      <c r="N32" s="25"/>
      <c r="O32" s="25"/>
    </row>
    <row r="33" spans="1:15" ht="13.5" customHeight="1" x14ac:dyDescent="0.25">
      <c r="A33" s="26" t="s">
        <v>35</v>
      </c>
      <c r="B33" s="32">
        <f>ESA2010_nov23!B36-ESA2010_sept23!B36</f>
        <v>0</v>
      </c>
      <c r="C33" s="33">
        <f>ESA2010_nov23!C36-ESA2010_sept23!C36</f>
        <v>0</v>
      </c>
      <c r="D33" s="32">
        <f>ESA2010_nov23!D36-ESA2010_sept23!D36</f>
        <v>0</v>
      </c>
      <c r="E33" s="35">
        <f>ESA2010_nov23!E36-ESA2010_sept23!E36</f>
        <v>0</v>
      </c>
      <c r="F33" s="36">
        <f>ESA2010_nov23!F36-ESA2010_sept23!F36</f>
        <v>0</v>
      </c>
      <c r="G33" s="35">
        <f>ESA2010_nov23!G36-ESA2010_sept23!G36</f>
        <v>0</v>
      </c>
      <c r="H33" s="35">
        <f>ESA2010_nov23!H36-ESA2010_sept23!H36</f>
        <v>0</v>
      </c>
      <c r="I33" s="25"/>
      <c r="J33" s="25"/>
      <c r="K33" s="25"/>
      <c r="L33" s="25"/>
      <c r="M33" s="25"/>
      <c r="N33" s="25"/>
      <c r="O33" s="25"/>
    </row>
    <row r="34" spans="1:15" ht="13.5" customHeight="1" x14ac:dyDescent="0.25">
      <c r="A34" s="43" t="s">
        <v>37</v>
      </c>
      <c r="B34" s="44">
        <f>ESA2010_nov23!B37-ESA2010_sept23!B37</f>
        <v>0</v>
      </c>
      <c r="C34" s="45">
        <f>ESA2010_nov23!C37-ESA2010_sept23!C37</f>
        <v>7957</v>
      </c>
      <c r="D34" s="178">
        <f>ESA2010_nov23!D37-ESA2010_sept23!D37</f>
        <v>4159</v>
      </c>
      <c r="E34" s="47">
        <f>ESA2010_nov23!E37-ESA2010_sept23!E37</f>
        <v>34212</v>
      </c>
      <c r="F34" s="47">
        <f>ESA2010_nov23!F37-ESA2010_sept23!F37</f>
        <v>37389</v>
      </c>
      <c r="G34" s="295">
        <f>ESA2010_nov23!G37-ESA2010_sept23!G37</f>
        <v>30555</v>
      </c>
      <c r="H34" s="295">
        <f>ESA2010_nov23!H37-ESA2010_sept23!H37</f>
        <v>33843</v>
      </c>
      <c r="I34" s="25"/>
      <c r="J34" s="25"/>
      <c r="K34" s="25"/>
      <c r="L34" s="25"/>
      <c r="M34" s="25"/>
      <c r="N34" s="25"/>
      <c r="O34" s="25"/>
    </row>
    <row r="35" spans="1:15" ht="13.5" customHeight="1" x14ac:dyDescent="0.25">
      <c r="A35" s="55" t="s">
        <v>38</v>
      </c>
      <c r="B35" s="32">
        <f>ESA2010_nov23!B38-ESA2010_sept23!B38</f>
        <v>0</v>
      </c>
      <c r="C35" s="33">
        <f>ESA2010_nov23!C38-ESA2010_sept23!C38</f>
        <v>0</v>
      </c>
      <c r="D35" s="32">
        <f>ESA2010_nov23!D38-ESA2010_sept23!D38</f>
        <v>0</v>
      </c>
      <c r="E35" s="35">
        <f>ESA2010_nov23!E38-ESA2010_sept23!E38</f>
        <v>0</v>
      </c>
      <c r="F35" s="36">
        <f>ESA2010_nov23!F38-ESA2010_sept23!F38</f>
        <v>0</v>
      </c>
      <c r="G35" s="35">
        <f>ESA2010_nov23!G38-ESA2010_sept23!G38</f>
        <v>0</v>
      </c>
      <c r="H35" s="35">
        <f>ESA2010_nov23!H38-ESA2010_sept23!H38</f>
        <v>0</v>
      </c>
      <c r="I35" s="25"/>
      <c r="J35" s="25"/>
      <c r="K35" s="25"/>
      <c r="L35" s="25"/>
      <c r="M35" s="25"/>
      <c r="N35" s="25"/>
      <c r="O35" s="25"/>
    </row>
    <row r="36" spans="1:15" ht="13.5" customHeight="1" x14ac:dyDescent="0.25">
      <c r="A36" s="26" t="s">
        <v>39</v>
      </c>
      <c r="B36" s="32">
        <f>ESA2010_nov23!B39-ESA2010_sept23!B39</f>
        <v>0</v>
      </c>
      <c r="C36" s="33">
        <f>ESA2010_nov23!C39-ESA2010_sept23!C39</f>
        <v>0</v>
      </c>
      <c r="D36" s="32">
        <f>ESA2010_nov23!D39-ESA2010_sept23!D39</f>
        <v>0</v>
      </c>
      <c r="E36" s="35">
        <f>ESA2010_nov23!E39-ESA2010_sept23!E39</f>
        <v>14346</v>
      </c>
      <c r="F36" s="36">
        <f>ESA2010_nov23!F39-ESA2010_sept23!F39</f>
        <v>12964</v>
      </c>
      <c r="G36" s="35">
        <f>ESA2010_nov23!G39-ESA2010_sept23!G39</f>
        <v>8228</v>
      </c>
      <c r="H36" s="35">
        <f>ESA2010_nov23!H39-ESA2010_sept23!H39</f>
        <v>7794</v>
      </c>
      <c r="I36" s="25"/>
      <c r="J36" s="25"/>
      <c r="K36" s="25"/>
      <c r="L36" s="25"/>
      <c r="M36" s="25"/>
      <c r="N36" s="25"/>
      <c r="O36" s="25"/>
    </row>
    <row r="37" spans="1:15" ht="13.5" customHeight="1" x14ac:dyDescent="0.25">
      <c r="A37" s="55" t="s">
        <v>40</v>
      </c>
      <c r="B37" s="32">
        <f>ESA2010_nov23!B40-ESA2010_sept23!B40</f>
        <v>0</v>
      </c>
      <c r="C37" s="33">
        <f>ESA2010_nov23!C40-ESA2010_sept23!C40</f>
        <v>0</v>
      </c>
      <c r="D37" s="32">
        <f>ESA2010_nov23!D40-ESA2010_sept23!D40</f>
        <v>0</v>
      </c>
      <c r="E37" s="35">
        <f>ESA2010_nov23!E40-ESA2010_sept23!E40</f>
        <v>0</v>
      </c>
      <c r="F37" s="36">
        <f>ESA2010_nov23!F40-ESA2010_sept23!F40</f>
        <v>0</v>
      </c>
      <c r="G37" s="35">
        <f>ESA2010_nov23!G40-ESA2010_sept23!G40</f>
        <v>0</v>
      </c>
      <c r="H37" s="35">
        <f>ESA2010_nov23!H40-ESA2010_sept23!H40</f>
        <v>0</v>
      </c>
      <c r="I37" s="25"/>
      <c r="J37" s="25"/>
      <c r="K37" s="25"/>
      <c r="L37" s="25"/>
      <c r="M37" s="25"/>
      <c r="N37" s="25"/>
      <c r="O37" s="25"/>
    </row>
    <row r="38" spans="1:15" ht="13.5" customHeight="1" x14ac:dyDescent="0.25">
      <c r="A38" s="55" t="s">
        <v>41</v>
      </c>
      <c r="B38" s="32">
        <f>ESA2010_nov23!B41-ESA2010_sept23!B41</f>
        <v>0</v>
      </c>
      <c r="C38" s="33">
        <f>ESA2010_nov23!C41-ESA2010_sept23!C41</f>
        <v>7957</v>
      </c>
      <c r="D38" s="32">
        <f>ESA2010_nov23!D41-ESA2010_sept23!D41</f>
        <v>1046</v>
      </c>
      <c r="E38" s="35">
        <f>ESA2010_nov23!E41-ESA2010_sept23!E41</f>
        <v>4754</v>
      </c>
      <c r="F38" s="36">
        <f>ESA2010_nov23!F41-ESA2010_sept23!F41</f>
        <v>6004</v>
      </c>
      <c r="G38" s="35">
        <f>ESA2010_nov23!G41-ESA2010_sept23!G41</f>
        <v>5420</v>
      </c>
      <c r="H38" s="35">
        <f>ESA2010_nov23!H41-ESA2010_sept23!H41</f>
        <v>6018</v>
      </c>
      <c r="I38" s="25"/>
      <c r="J38" s="25"/>
      <c r="K38" s="25"/>
      <c r="L38" s="25"/>
      <c r="M38" s="25"/>
      <c r="N38" s="25"/>
      <c r="O38" s="25"/>
    </row>
    <row r="39" spans="1:15" ht="13.5" customHeight="1" x14ac:dyDescent="0.25">
      <c r="A39" s="55" t="s">
        <v>88</v>
      </c>
      <c r="B39" s="32">
        <f>ESA2010_nov23!B42-ESA2010_sept23!B42</f>
        <v>0</v>
      </c>
      <c r="C39" s="33">
        <f>ESA2010_nov23!C42-ESA2010_sept23!C42</f>
        <v>0</v>
      </c>
      <c r="D39" s="32">
        <f>ESA2010_nov23!D42-ESA2010_sept23!D42</f>
        <v>0</v>
      </c>
      <c r="E39" s="35">
        <f>ESA2010_nov23!E42-ESA2010_sept23!E42</f>
        <v>0</v>
      </c>
      <c r="F39" s="36">
        <f>ESA2010_nov23!F42-ESA2010_sept23!F42</f>
        <v>0</v>
      </c>
      <c r="G39" s="35">
        <f>ESA2010_nov23!G42-ESA2010_sept23!G42</f>
        <v>0</v>
      </c>
      <c r="H39" s="35">
        <f>ESA2010_nov23!H42-ESA2010_sept23!H42</f>
        <v>0</v>
      </c>
      <c r="I39" s="25"/>
      <c r="J39" s="25"/>
      <c r="K39" s="25"/>
      <c r="L39" s="25"/>
      <c r="M39" s="25"/>
      <c r="N39" s="25"/>
      <c r="O39" s="25"/>
    </row>
    <row r="40" spans="1:15" ht="13.5" customHeight="1" x14ac:dyDescent="0.25">
      <c r="A40" s="55" t="s">
        <v>89</v>
      </c>
      <c r="B40" s="32">
        <f>ESA2010_nov23!B43-ESA2010_sept23!B43</f>
        <v>0</v>
      </c>
      <c r="C40" s="33">
        <f>ESA2010_nov23!C43-ESA2010_sept23!C43</f>
        <v>0</v>
      </c>
      <c r="D40" s="32">
        <f>ESA2010_nov23!D43-ESA2010_sept23!D43</f>
        <v>981</v>
      </c>
      <c r="E40" s="35">
        <f>ESA2010_nov23!E43-ESA2010_sept23!E43</f>
        <v>52</v>
      </c>
      <c r="F40" s="36">
        <f>ESA2010_nov23!F43-ESA2010_sept23!F43</f>
        <v>0</v>
      </c>
      <c r="G40" s="35">
        <f>ESA2010_nov23!G43-ESA2010_sept23!G43</f>
        <v>0</v>
      </c>
      <c r="H40" s="35">
        <f>ESA2010_nov23!H43-ESA2010_sept23!H43</f>
        <v>0</v>
      </c>
      <c r="I40" s="25"/>
      <c r="J40" s="25"/>
      <c r="K40" s="25"/>
      <c r="L40" s="25"/>
      <c r="M40" s="25"/>
      <c r="N40" s="25"/>
      <c r="O40" s="25"/>
    </row>
    <row r="41" spans="1:15" ht="13.5" customHeight="1" x14ac:dyDescent="0.25">
      <c r="A41" s="55" t="s">
        <v>42</v>
      </c>
      <c r="B41" s="32">
        <f>ESA2010_nov23!B44-ESA2010_sept23!B44</f>
        <v>0</v>
      </c>
      <c r="C41" s="33">
        <f>ESA2010_nov23!C44-ESA2010_sept23!C44</f>
        <v>0</v>
      </c>
      <c r="D41" s="32">
        <f>ESA2010_nov23!D44-ESA2010_sept23!D44</f>
        <v>1999</v>
      </c>
      <c r="E41" s="35">
        <f>ESA2010_nov23!E44-ESA2010_sept23!E44</f>
        <v>0</v>
      </c>
      <c r="F41" s="36">
        <f>ESA2010_nov23!F44-ESA2010_sept23!F44</f>
        <v>0</v>
      </c>
      <c r="G41" s="35">
        <f>ESA2010_nov23!G44-ESA2010_sept23!G44</f>
        <v>0</v>
      </c>
      <c r="H41" s="35">
        <f>ESA2010_nov23!H44-ESA2010_sept23!H44</f>
        <v>0</v>
      </c>
      <c r="I41" s="25"/>
      <c r="J41" s="25"/>
      <c r="K41" s="25"/>
      <c r="L41" s="25"/>
      <c r="M41" s="25"/>
      <c r="N41" s="25"/>
      <c r="O41" s="25"/>
    </row>
    <row r="42" spans="1:15" ht="13.5" customHeight="1" x14ac:dyDescent="0.25">
      <c r="A42" s="55" t="s">
        <v>43</v>
      </c>
      <c r="B42" s="32">
        <f>ESA2010_nov23!B45-ESA2010_sept23!B45</f>
        <v>0</v>
      </c>
      <c r="C42" s="33">
        <f>ESA2010_nov23!C45-ESA2010_sept23!C45</f>
        <v>0</v>
      </c>
      <c r="D42" s="32">
        <f>ESA2010_nov23!D45-ESA2010_sept23!D45</f>
        <v>0</v>
      </c>
      <c r="E42" s="35">
        <f>ESA2010_nov23!E45-ESA2010_sept23!E45</f>
        <v>0</v>
      </c>
      <c r="F42" s="36">
        <f>ESA2010_nov23!F45-ESA2010_sept23!F45</f>
        <v>0</v>
      </c>
      <c r="G42" s="35">
        <f>ESA2010_nov23!G45-ESA2010_sept23!G45</f>
        <v>0</v>
      </c>
      <c r="H42" s="35">
        <f>ESA2010_nov23!H45-ESA2010_sept23!H45</f>
        <v>0</v>
      </c>
      <c r="I42" s="25"/>
      <c r="J42" s="25"/>
      <c r="K42" s="25"/>
      <c r="L42" s="25"/>
      <c r="M42" s="25"/>
      <c r="N42" s="25"/>
      <c r="O42" s="25"/>
    </row>
    <row r="43" spans="1:15" ht="13.5" customHeight="1" x14ac:dyDescent="0.25">
      <c r="A43" s="58" t="s">
        <v>10</v>
      </c>
      <c r="B43" s="32">
        <f>ESA2010_nov23!B46-ESA2010_sept23!B46</f>
        <v>0</v>
      </c>
      <c r="C43" s="28">
        <f>ESA2010_nov23!C46-ESA2010_sept23!C46</f>
        <v>0</v>
      </c>
      <c r="D43" s="179">
        <f>ESA2010_nov23!D46-ESA2010_sept23!D46</f>
        <v>0</v>
      </c>
      <c r="E43" s="42">
        <f>ESA2010_nov23!E46-ESA2010_sept23!E46</f>
        <v>0</v>
      </c>
      <c r="F43" s="42">
        <f>ESA2010_nov23!F46-ESA2010_sept23!F46</f>
        <v>0</v>
      </c>
      <c r="G43" s="296">
        <f>ESA2010_nov23!G46-ESA2010_sept23!G46</f>
        <v>0</v>
      </c>
      <c r="H43" s="296">
        <f>ESA2010_nov23!H46-ESA2010_sept23!H46</f>
        <v>0</v>
      </c>
      <c r="I43" s="25"/>
      <c r="J43" s="25"/>
      <c r="K43" s="25"/>
      <c r="L43" s="25"/>
      <c r="M43" s="25"/>
      <c r="N43" s="25"/>
      <c r="O43" s="25"/>
    </row>
    <row r="44" spans="1:15" ht="13.5" customHeight="1" x14ac:dyDescent="0.25">
      <c r="A44" s="58" t="s">
        <v>11</v>
      </c>
      <c r="B44" s="32">
        <f>ESA2010_nov23!B47-ESA2010_sept23!B47</f>
        <v>0</v>
      </c>
      <c r="C44" s="28">
        <f>ESA2010_nov23!C47-ESA2010_sept23!C47</f>
        <v>0</v>
      </c>
      <c r="D44" s="179">
        <f>ESA2010_nov23!D47-ESA2010_sept23!D47</f>
        <v>0</v>
      </c>
      <c r="E44" s="42">
        <f>ESA2010_nov23!E47-ESA2010_sept23!E47</f>
        <v>0</v>
      </c>
      <c r="F44" s="42">
        <f>ESA2010_nov23!F47-ESA2010_sept23!F47</f>
        <v>0</v>
      </c>
      <c r="G44" s="296">
        <f>ESA2010_nov23!G47-ESA2010_sept23!G47</f>
        <v>0</v>
      </c>
      <c r="H44" s="296">
        <f>ESA2010_nov23!H47-ESA2010_sept23!H47</f>
        <v>0</v>
      </c>
      <c r="I44" s="25"/>
      <c r="J44" s="25"/>
      <c r="K44" s="25"/>
      <c r="L44" s="25"/>
      <c r="M44" s="25"/>
      <c r="N44" s="25"/>
      <c r="O44" s="25"/>
    </row>
    <row r="45" spans="1:15" ht="13.5" customHeight="1" x14ac:dyDescent="0.25">
      <c r="A45" s="55" t="s">
        <v>44</v>
      </c>
      <c r="B45" s="32">
        <f>ESA2010_nov23!B48-ESA2010_sept23!B48</f>
        <v>0</v>
      </c>
      <c r="C45" s="28">
        <f>ESA2010_nov23!C48-ESA2010_sept23!C48</f>
        <v>0</v>
      </c>
      <c r="D45" s="179">
        <f>ESA2010_nov23!D48-ESA2010_sept23!D48</f>
        <v>234</v>
      </c>
      <c r="E45" s="42">
        <f>ESA2010_nov23!E48-ESA2010_sept23!E48</f>
        <v>0</v>
      </c>
      <c r="F45" s="42">
        <f>ESA2010_nov23!F48-ESA2010_sept23!F48</f>
        <v>0</v>
      </c>
      <c r="G45" s="296">
        <f>ESA2010_nov23!G48-ESA2010_sept23!G48</f>
        <v>0</v>
      </c>
      <c r="H45" s="296">
        <f>ESA2010_nov23!H48-ESA2010_sept23!H48</f>
        <v>0</v>
      </c>
      <c r="I45" s="25"/>
      <c r="J45" s="25"/>
      <c r="K45" s="25"/>
      <c r="L45" s="25"/>
      <c r="M45" s="25"/>
      <c r="N45" s="25"/>
      <c r="O45" s="25"/>
    </row>
    <row r="46" spans="1:15" ht="13.5" customHeight="1" x14ac:dyDescent="0.25">
      <c r="A46" s="55" t="s">
        <v>45</v>
      </c>
      <c r="B46" s="32">
        <f>ESA2010_nov23!B49-ESA2010_sept23!B49</f>
        <v>0</v>
      </c>
      <c r="C46" s="28">
        <f>ESA2010_nov23!C49-ESA2010_sept23!C49</f>
        <v>0</v>
      </c>
      <c r="D46" s="179">
        <f>ESA2010_nov23!D49-ESA2010_sept23!D49</f>
        <v>0</v>
      </c>
      <c r="E46" s="42">
        <f>ESA2010_nov23!E49-ESA2010_sept23!E49</f>
        <v>257</v>
      </c>
      <c r="F46" s="42">
        <f>ESA2010_nov23!F49-ESA2010_sept23!F49</f>
        <v>164</v>
      </c>
      <c r="G46" s="296">
        <f>ESA2010_nov23!G49-ESA2010_sept23!G49</f>
        <v>66</v>
      </c>
      <c r="H46" s="296">
        <f>ESA2010_nov23!H49-ESA2010_sept23!H49</f>
        <v>82</v>
      </c>
      <c r="I46" s="25"/>
      <c r="J46" s="25"/>
      <c r="K46" s="25"/>
      <c r="L46" s="25"/>
      <c r="M46" s="25"/>
      <c r="N46" s="25"/>
      <c r="O46" s="25"/>
    </row>
    <row r="47" spans="1:15" ht="13.5" customHeight="1" x14ac:dyDescent="0.25">
      <c r="A47" s="55" t="s">
        <v>46</v>
      </c>
      <c r="B47" s="32">
        <f>ESA2010_nov23!B50-ESA2010_sept23!B50</f>
        <v>0</v>
      </c>
      <c r="C47" s="28">
        <f>ESA2010_nov23!C50-ESA2010_sept23!C50</f>
        <v>0</v>
      </c>
      <c r="D47" s="179">
        <f>ESA2010_nov23!D50-ESA2010_sept23!D50</f>
        <v>0</v>
      </c>
      <c r="E47" s="42">
        <f>ESA2010_nov23!E50-ESA2010_sept23!E50</f>
        <v>0</v>
      </c>
      <c r="F47" s="42">
        <f>ESA2010_nov23!F50-ESA2010_sept23!F50</f>
        <v>0</v>
      </c>
      <c r="G47" s="296">
        <f>ESA2010_nov23!G50-ESA2010_sept23!G50</f>
        <v>0</v>
      </c>
      <c r="H47" s="296">
        <f>ESA2010_nov23!H50-ESA2010_sept23!H50</f>
        <v>0</v>
      </c>
      <c r="I47" s="25"/>
      <c r="J47" s="25"/>
      <c r="K47" s="25"/>
      <c r="L47" s="25"/>
      <c r="M47" s="25"/>
      <c r="N47" s="25"/>
      <c r="O47" s="25"/>
    </row>
    <row r="48" spans="1:15" ht="13.5" customHeight="1" x14ac:dyDescent="0.25">
      <c r="A48" s="26" t="s">
        <v>85</v>
      </c>
      <c r="B48" s="32">
        <f>ESA2010_nov23!B51-ESA2010_sept23!B51</f>
        <v>0</v>
      </c>
      <c r="C48" s="28">
        <f>ESA2010_nov23!C51-ESA2010_sept23!C51</f>
        <v>0</v>
      </c>
      <c r="D48" s="179">
        <f>ESA2010_nov23!D51-ESA2010_sept23!D51</f>
        <v>-101</v>
      </c>
      <c r="E48" s="42">
        <f>ESA2010_nov23!E51-ESA2010_sept23!E51</f>
        <v>14803</v>
      </c>
      <c r="F48" s="42">
        <f>ESA2010_nov23!F51-ESA2010_sept23!F51</f>
        <v>18257</v>
      </c>
      <c r="G48" s="296">
        <f>ESA2010_nov23!G51-ESA2010_sept23!G51</f>
        <v>16841</v>
      </c>
      <c r="H48" s="296">
        <f>ESA2010_nov23!H51-ESA2010_sept23!H51</f>
        <v>19949</v>
      </c>
      <c r="I48" s="25"/>
      <c r="J48" s="25"/>
      <c r="K48" s="25"/>
      <c r="L48" s="25"/>
      <c r="M48" s="25"/>
      <c r="N48" s="25"/>
      <c r="O48" s="25"/>
    </row>
    <row r="49" spans="1:15" ht="13.5" customHeight="1" x14ac:dyDescent="0.25">
      <c r="A49" s="38" t="s">
        <v>10</v>
      </c>
      <c r="B49" s="40">
        <f>ESA2010_nov23!B52-ESA2010_sept23!B52</f>
        <v>0</v>
      </c>
      <c r="C49" s="28">
        <f>ESA2010_nov23!C52-ESA2010_sept23!C52</f>
        <v>0</v>
      </c>
      <c r="D49" s="179">
        <f>ESA2010_nov23!D52-ESA2010_sept23!D52</f>
        <v>-72</v>
      </c>
      <c r="E49" s="42">
        <f>ESA2010_nov23!E52-ESA2010_sept23!E52</f>
        <v>11781</v>
      </c>
      <c r="F49" s="42">
        <f>ESA2010_nov23!F52-ESA2010_sept23!F52</f>
        <v>15453</v>
      </c>
      <c r="G49" s="296">
        <f>ESA2010_nov23!G52-ESA2010_sept23!G52</f>
        <v>15024</v>
      </c>
      <c r="H49" s="296">
        <f>ESA2010_nov23!H52-ESA2010_sept23!H52</f>
        <v>18182</v>
      </c>
      <c r="I49" s="25"/>
      <c r="J49" s="25"/>
      <c r="K49" s="25"/>
      <c r="L49" s="25"/>
      <c r="M49" s="25"/>
      <c r="N49" s="25"/>
      <c r="O49" s="25"/>
    </row>
    <row r="50" spans="1:15" ht="14.25" customHeight="1" x14ac:dyDescent="0.25">
      <c r="A50" s="38" t="s">
        <v>11</v>
      </c>
      <c r="B50" s="40">
        <f>ESA2010_nov23!B53-ESA2010_sept23!B53</f>
        <v>0</v>
      </c>
      <c r="C50" s="28">
        <f>ESA2010_nov23!C53-ESA2010_sept23!C53</f>
        <v>0</v>
      </c>
      <c r="D50" s="179">
        <f>ESA2010_nov23!D53-ESA2010_sept23!D53</f>
        <v>0</v>
      </c>
      <c r="E50" s="42">
        <f>ESA2010_nov23!E53-ESA2010_sept23!E53</f>
        <v>0</v>
      </c>
      <c r="F50" s="42">
        <f>ESA2010_nov23!F53-ESA2010_sept23!F53</f>
        <v>0</v>
      </c>
      <c r="G50" s="296">
        <f>ESA2010_nov23!G53-ESA2010_sept23!G53</f>
        <v>0</v>
      </c>
      <c r="H50" s="296">
        <f>ESA2010_nov23!H53-ESA2010_sept23!H53</f>
        <v>0</v>
      </c>
      <c r="I50" s="25"/>
      <c r="J50" s="25"/>
      <c r="K50" s="25"/>
      <c r="L50" s="25"/>
      <c r="M50" s="25"/>
      <c r="N50" s="25"/>
      <c r="O50" s="25"/>
    </row>
    <row r="51" spans="1:15" ht="14.25" customHeight="1" x14ac:dyDescent="0.25">
      <c r="A51" s="60" t="s">
        <v>12</v>
      </c>
      <c r="B51" s="40">
        <f>ESA2010_nov23!B54-ESA2010_sept23!B54</f>
        <v>0</v>
      </c>
      <c r="C51" s="28">
        <f>ESA2010_nov23!C54-ESA2010_sept23!C54</f>
        <v>0</v>
      </c>
      <c r="D51" s="179">
        <f>ESA2010_nov23!D54-ESA2010_sept23!D54</f>
        <v>0</v>
      </c>
      <c r="E51" s="42">
        <f>ESA2010_nov23!E54-ESA2010_sept23!E54</f>
        <v>0</v>
      </c>
      <c r="F51" s="42">
        <f>ESA2010_nov23!F54-ESA2010_sept23!F54</f>
        <v>0</v>
      </c>
      <c r="G51" s="296">
        <f>ESA2010_nov23!G54-ESA2010_sept23!G54</f>
        <v>0</v>
      </c>
      <c r="H51" s="296">
        <f>ESA2010_nov23!H54-ESA2010_sept23!H54</f>
        <v>0</v>
      </c>
      <c r="I51" s="25"/>
      <c r="J51" s="25"/>
      <c r="K51" s="25"/>
      <c r="L51" s="25"/>
      <c r="M51" s="25"/>
      <c r="N51" s="25"/>
      <c r="O51" s="25"/>
    </row>
    <row r="52" spans="1:15" ht="14.25" customHeight="1" x14ac:dyDescent="0.25">
      <c r="A52" s="38" t="s">
        <v>49</v>
      </c>
      <c r="B52" s="40">
        <f>ESA2010_nov23!B55-ESA2010_sept23!B55</f>
        <v>0</v>
      </c>
      <c r="C52" s="28">
        <f>ESA2010_nov23!C55-ESA2010_sept23!C55</f>
        <v>0</v>
      </c>
      <c r="D52" s="179">
        <f>ESA2010_nov23!D55-ESA2010_sept23!D55</f>
        <v>-29</v>
      </c>
      <c r="E52" s="42">
        <f>ESA2010_nov23!E55-ESA2010_sept23!E55</f>
        <v>3022</v>
      </c>
      <c r="F52" s="42">
        <f>ESA2010_nov23!F55-ESA2010_sept23!F55</f>
        <v>2804</v>
      </c>
      <c r="G52" s="296">
        <f>ESA2010_nov23!G55-ESA2010_sept23!G55</f>
        <v>1817</v>
      </c>
      <c r="H52" s="296">
        <f>ESA2010_nov23!H55-ESA2010_sept23!H55</f>
        <v>1767</v>
      </c>
      <c r="I52" s="25"/>
      <c r="J52" s="25"/>
      <c r="K52" s="25"/>
      <c r="L52" s="25"/>
      <c r="M52" s="25"/>
      <c r="N52" s="25"/>
      <c r="O52" s="25"/>
    </row>
    <row r="53" spans="1:15" ht="14.25" customHeight="1" x14ac:dyDescent="0.25">
      <c r="A53" s="61" t="s">
        <v>50</v>
      </c>
      <c r="B53" s="40">
        <f>ESA2010_nov23!B56-ESA2010_sept23!B56</f>
        <v>0</v>
      </c>
      <c r="C53" s="28">
        <f>ESA2010_nov23!C56-ESA2010_sept23!C56</f>
        <v>0</v>
      </c>
      <c r="D53" s="179">
        <f>ESA2010_nov23!D56-ESA2010_sept23!D56</f>
        <v>0</v>
      </c>
      <c r="E53" s="42">
        <f>ESA2010_nov23!E56-ESA2010_sept23!E56</f>
        <v>0</v>
      </c>
      <c r="F53" s="42">
        <f>ESA2010_nov23!F56-ESA2010_sept23!F56</f>
        <v>0</v>
      </c>
      <c r="G53" s="296">
        <f>ESA2010_nov23!G56-ESA2010_sept23!G56</f>
        <v>0</v>
      </c>
      <c r="H53" s="296">
        <f>ESA2010_nov23!H56-ESA2010_sept23!H56</f>
        <v>0</v>
      </c>
      <c r="I53" s="25"/>
      <c r="J53" s="25"/>
      <c r="K53" s="25"/>
      <c r="L53" s="25"/>
      <c r="M53" s="25"/>
      <c r="N53" s="25"/>
      <c r="O53" s="25"/>
    </row>
    <row r="54" spans="1:15" ht="14.25" customHeight="1" x14ac:dyDescent="0.25">
      <c r="A54" s="61" t="s">
        <v>51</v>
      </c>
      <c r="B54" s="40">
        <f>ESA2010_nov23!B57-ESA2010_sept23!B57</f>
        <v>0</v>
      </c>
      <c r="C54" s="28">
        <f>ESA2010_nov23!C57-ESA2010_sept23!C57</f>
        <v>0</v>
      </c>
      <c r="D54" s="179">
        <f>ESA2010_nov23!D57-ESA2010_sept23!D57</f>
        <v>53</v>
      </c>
      <c r="E54" s="42">
        <f>ESA2010_nov23!E57-ESA2010_sept23!E57</f>
        <v>0</v>
      </c>
      <c r="F54" s="42">
        <f>ESA2010_nov23!F57-ESA2010_sept23!F57</f>
        <v>0</v>
      </c>
      <c r="G54" s="296">
        <f>ESA2010_nov23!G57-ESA2010_sept23!G57</f>
        <v>0</v>
      </c>
      <c r="H54" s="296">
        <f>ESA2010_nov23!H57-ESA2010_sept23!H57</f>
        <v>0</v>
      </c>
      <c r="I54" s="25"/>
      <c r="J54" s="25"/>
      <c r="K54" s="25"/>
      <c r="L54" s="25"/>
      <c r="M54" s="25"/>
      <c r="N54" s="25"/>
      <c r="O54" s="25"/>
    </row>
    <row r="55" spans="1:15" ht="14.25" customHeight="1" x14ac:dyDescent="0.25">
      <c r="A55" s="61" t="s">
        <v>52</v>
      </c>
      <c r="B55" s="40">
        <f>ESA2010_nov23!B58-ESA2010_sept23!B58</f>
        <v>0</v>
      </c>
      <c r="C55" s="28">
        <f>ESA2010_nov23!C58-ESA2010_sept23!C58</f>
        <v>0</v>
      </c>
      <c r="D55" s="179">
        <f>ESA2010_nov23!D58-ESA2010_sept23!D58</f>
        <v>-125</v>
      </c>
      <c r="E55" s="42">
        <f>ESA2010_nov23!E58-ESA2010_sept23!E58</f>
        <v>11781</v>
      </c>
      <c r="F55" s="42">
        <f>ESA2010_nov23!F58-ESA2010_sept23!F58</f>
        <v>15453</v>
      </c>
      <c r="G55" s="296">
        <f>ESA2010_nov23!G58-ESA2010_sept23!G58</f>
        <v>15024</v>
      </c>
      <c r="H55" s="296">
        <f>ESA2010_nov23!H58-ESA2010_sept23!H58</f>
        <v>18182</v>
      </c>
      <c r="I55" s="25"/>
      <c r="J55" s="25"/>
      <c r="K55" s="25"/>
      <c r="L55" s="25"/>
      <c r="M55" s="25"/>
      <c r="N55" s="25"/>
      <c r="O55" s="25"/>
    </row>
    <row r="56" spans="1:15" ht="14.25" customHeight="1" thickBot="1" x14ac:dyDescent="0.3">
      <c r="A56" s="62" t="s">
        <v>53</v>
      </c>
      <c r="B56" s="63">
        <f>ESA2010_nov23!B59-ESA2010_sept23!B59</f>
        <v>0</v>
      </c>
      <c r="C56" s="64">
        <f>ESA2010_nov23!C59-ESA2010_sept23!C59</f>
        <v>0</v>
      </c>
      <c r="D56" s="195">
        <f>ESA2010_nov23!D59-ESA2010_sept23!D59</f>
        <v>-29</v>
      </c>
      <c r="E56" s="66">
        <f>ESA2010_nov23!E59-ESA2010_sept23!E59</f>
        <v>3022</v>
      </c>
      <c r="F56" s="66">
        <f>ESA2010_nov23!F59-ESA2010_sept23!F59</f>
        <v>2804</v>
      </c>
      <c r="G56" s="297">
        <f>ESA2010_nov23!G59-ESA2010_sept23!G59</f>
        <v>1817</v>
      </c>
      <c r="H56" s="297">
        <f>ESA2010_nov23!H59-ESA2010_sept23!H59</f>
        <v>1767</v>
      </c>
      <c r="I56" s="25"/>
      <c r="J56" s="25"/>
      <c r="K56" s="25"/>
      <c r="L56" s="25"/>
      <c r="M56" s="25"/>
      <c r="N56" s="25"/>
      <c r="O56" s="25"/>
    </row>
    <row r="57" spans="1:15" ht="13.5" customHeight="1" x14ac:dyDescent="0.25">
      <c r="A57" s="18" t="s">
        <v>54</v>
      </c>
      <c r="B57" s="67">
        <f t="shared" ref="B57:F57" si="12">B58+B62</f>
        <v>0</v>
      </c>
      <c r="C57" s="68">
        <f t="shared" si="12"/>
        <v>0</v>
      </c>
      <c r="D57" s="176">
        <f t="shared" si="12"/>
        <v>-29271</v>
      </c>
      <c r="E57" s="70">
        <f t="shared" si="12"/>
        <v>1982186</v>
      </c>
      <c r="F57" s="70">
        <f t="shared" si="12"/>
        <v>2609349</v>
      </c>
      <c r="G57" s="298">
        <f t="shared" ref="G57:H57" si="13">G58+G62</f>
        <v>2690987</v>
      </c>
      <c r="H57" s="298">
        <f t="shared" si="13"/>
        <v>3348764</v>
      </c>
      <c r="I57" s="25"/>
      <c r="J57" s="25"/>
      <c r="K57" s="25"/>
      <c r="L57" s="25"/>
      <c r="M57" s="25"/>
      <c r="N57" s="25"/>
      <c r="O57" s="25"/>
    </row>
    <row r="58" spans="1:15" ht="13.5" customHeight="1" x14ac:dyDescent="0.25">
      <c r="A58" s="75" t="s">
        <v>55</v>
      </c>
      <c r="B58" s="44">
        <f t="shared" ref="B58:H58" si="14">B59</f>
        <v>0</v>
      </c>
      <c r="C58" s="45">
        <f t="shared" si="14"/>
        <v>0</v>
      </c>
      <c r="D58" s="178">
        <f t="shared" si="14"/>
        <v>-13209</v>
      </c>
      <c r="E58" s="47">
        <f t="shared" si="14"/>
        <v>1330782</v>
      </c>
      <c r="F58" s="47">
        <f t="shared" si="14"/>
        <v>1733028</v>
      </c>
      <c r="G58" s="295">
        <f t="shared" si="14"/>
        <v>1777280</v>
      </c>
      <c r="H58" s="295">
        <f t="shared" si="14"/>
        <v>2211865</v>
      </c>
      <c r="I58" s="25"/>
      <c r="J58" s="25"/>
      <c r="K58" s="25"/>
      <c r="L58" s="25"/>
      <c r="M58" s="25"/>
      <c r="N58" s="25"/>
      <c r="O58" s="25"/>
    </row>
    <row r="59" spans="1:15" ht="13.5" customHeight="1" x14ac:dyDescent="0.25">
      <c r="A59" s="31" t="s">
        <v>56</v>
      </c>
      <c r="B59" s="27">
        <f t="shared" ref="B59:F59" si="15">B60+B61</f>
        <v>0</v>
      </c>
      <c r="C59" s="28">
        <f t="shared" si="15"/>
        <v>0</v>
      </c>
      <c r="D59" s="177">
        <f t="shared" si="15"/>
        <v>-13209</v>
      </c>
      <c r="E59" s="30">
        <f t="shared" si="15"/>
        <v>1330782</v>
      </c>
      <c r="F59" s="30">
        <f t="shared" si="15"/>
        <v>1733028</v>
      </c>
      <c r="G59" s="57">
        <f t="shared" ref="G59:H59" si="16">G60+G61</f>
        <v>1777280</v>
      </c>
      <c r="H59" s="57">
        <f t="shared" si="16"/>
        <v>2211865</v>
      </c>
      <c r="I59" s="25"/>
      <c r="J59" s="25"/>
      <c r="K59" s="25"/>
      <c r="L59" s="25"/>
      <c r="M59" s="25"/>
      <c r="N59" s="25"/>
      <c r="O59" s="25"/>
    </row>
    <row r="60" spans="1:15" ht="13.5" customHeight="1" x14ac:dyDescent="0.25">
      <c r="A60" s="31" t="s">
        <v>57</v>
      </c>
      <c r="B60" s="32">
        <f>ESA2010_nov23!B63-ESA2010_sept23!B63</f>
        <v>0</v>
      </c>
      <c r="C60" s="33">
        <f>ESA2010_nov23!C63-ESA2010_sept23!C63</f>
        <v>0</v>
      </c>
      <c r="D60" s="32">
        <f>ESA2010_nov23!D63-ESA2010_sept23!D63</f>
        <v>-21627</v>
      </c>
      <c r="E60" s="35">
        <f>ESA2010_nov23!E63-ESA2010_sept23!E63</f>
        <v>1315607</v>
      </c>
      <c r="F60" s="36">
        <f>ESA2010_nov23!F63-ESA2010_sept23!F63</f>
        <v>1713832</v>
      </c>
      <c r="G60" s="35">
        <f>ESA2010_nov23!G63-ESA2010_sept23!G63</f>
        <v>1758314</v>
      </c>
      <c r="H60" s="35">
        <f>ESA2010_nov23!H63-ESA2010_sept23!H63</f>
        <v>2189488</v>
      </c>
      <c r="I60" s="25"/>
      <c r="J60" s="25"/>
      <c r="K60" s="25"/>
      <c r="L60" s="25"/>
      <c r="M60" s="25"/>
      <c r="N60" s="25"/>
      <c r="O60" s="25"/>
    </row>
    <row r="61" spans="1:15" ht="13.5" customHeight="1" x14ac:dyDescent="0.25">
      <c r="A61" s="31" t="s">
        <v>58</v>
      </c>
      <c r="B61" s="32">
        <f>ESA2010_nov23!B64-ESA2010_sept23!B64</f>
        <v>0</v>
      </c>
      <c r="C61" s="33">
        <f>ESA2010_nov23!C64-ESA2010_sept23!C64</f>
        <v>0</v>
      </c>
      <c r="D61" s="32">
        <f>ESA2010_nov23!D64-ESA2010_sept23!D64</f>
        <v>8418</v>
      </c>
      <c r="E61" s="35">
        <f>ESA2010_nov23!E64-ESA2010_sept23!E64</f>
        <v>15175</v>
      </c>
      <c r="F61" s="36">
        <f>ESA2010_nov23!F64-ESA2010_sept23!F64</f>
        <v>19196</v>
      </c>
      <c r="G61" s="35">
        <f>ESA2010_nov23!G64-ESA2010_sept23!G64</f>
        <v>18966</v>
      </c>
      <c r="H61" s="35">
        <f>ESA2010_nov23!H64-ESA2010_sept23!H64</f>
        <v>22377</v>
      </c>
      <c r="I61" s="25"/>
      <c r="J61" s="25"/>
      <c r="K61" s="25"/>
      <c r="L61" s="25"/>
      <c r="M61" s="25"/>
      <c r="N61" s="25"/>
      <c r="O61" s="25"/>
    </row>
    <row r="62" spans="1:15" ht="13.5" customHeight="1" x14ac:dyDescent="0.25">
      <c r="A62" s="75" t="s">
        <v>59</v>
      </c>
      <c r="B62" s="44">
        <f t="shared" ref="B62:H62" si="17">B63</f>
        <v>0</v>
      </c>
      <c r="C62" s="45">
        <f t="shared" si="17"/>
        <v>0</v>
      </c>
      <c r="D62" s="178">
        <f t="shared" si="17"/>
        <v>-16062</v>
      </c>
      <c r="E62" s="47">
        <f t="shared" si="17"/>
        <v>651404</v>
      </c>
      <c r="F62" s="47">
        <f t="shared" si="17"/>
        <v>876321</v>
      </c>
      <c r="G62" s="295">
        <f t="shared" si="17"/>
        <v>913707</v>
      </c>
      <c r="H62" s="295">
        <f t="shared" si="17"/>
        <v>1136899</v>
      </c>
      <c r="I62" s="25"/>
      <c r="J62" s="25"/>
      <c r="K62" s="25"/>
      <c r="L62" s="25"/>
      <c r="M62" s="25"/>
      <c r="N62" s="25"/>
      <c r="O62" s="25"/>
    </row>
    <row r="63" spans="1:15" ht="13.5" customHeight="1" x14ac:dyDescent="0.25">
      <c r="A63" s="31" t="s">
        <v>56</v>
      </c>
      <c r="B63" s="32">
        <f>ESA2010_nov23!B66-ESA2010_sept23!B66</f>
        <v>0</v>
      </c>
      <c r="C63" s="33">
        <f>ESA2010_nov23!C66-ESA2010_sept23!C66</f>
        <v>0</v>
      </c>
      <c r="D63" s="32">
        <f>ESA2010_nov23!D66-ESA2010_sept23!D66</f>
        <v>-16062</v>
      </c>
      <c r="E63" s="35">
        <f>ESA2010_nov23!E66-ESA2010_sept23!E66</f>
        <v>651404</v>
      </c>
      <c r="F63" s="36">
        <f>ESA2010_nov23!F66-ESA2010_sept23!F66</f>
        <v>876321</v>
      </c>
      <c r="G63" s="35">
        <f>ESA2010_nov23!G66-ESA2010_sept23!G66</f>
        <v>913707</v>
      </c>
      <c r="H63" s="35">
        <f>ESA2010_nov23!H66-ESA2010_sept23!H66</f>
        <v>1136899</v>
      </c>
      <c r="I63" s="25"/>
      <c r="J63" s="25"/>
      <c r="K63" s="25"/>
      <c r="L63" s="25"/>
      <c r="M63" s="25"/>
      <c r="N63" s="25"/>
      <c r="O63" s="25"/>
    </row>
    <row r="64" spans="1:15" ht="14.25" customHeight="1" thickBot="1" x14ac:dyDescent="0.3">
      <c r="A64" s="79" t="s">
        <v>60</v>
      </c>
      <c r="B64" s="32">
        <f>ESA2010_nov23!B67-ESA2010_sept23!B67</f>
        <v>0</v>
      </c>
      <c r="C64" s="33">
        <f>ESA2010_nov23!C67-ESA2010_sept23!C67</f>
        <v>0</v>
      </c>
      <c r="D64" s="32">
        <f>ESA2010_nov23!D67-ESA2010_sept23!D67</f>
        <v>-197</v>
      </c>
      <c r="E64" s="35">
        <f>ESA2010_nov23!E67-ESA2010_sept23!E67</f>
        <v>-79</v>
      </c>
      <c r="F64" s="36">
        <f>ESA2010_nov23!F67-ESA2010_sept23!F67</f>
        <v>5907</v>
      </c>
      <c r="G64" s="35">
        <f>ESA2010_nov23!G67-ESA2010_sept23!G67</f>
        <v>7139</v>
      </c>
      <c r="H64" s="35">
        <f>ESA2010_nov23!H67-ESA2010_sept23!H67</f>
        <v>7981</v>
      </c>
      <c r="I64" s="25"/>
      <c r="J64" s="25"/>
      <c r="K64" s="25"/>
      <c r="L64" s="25"/>
      <c r="M64" s="25"/>
      <c r="N64" s="25"/>
      <c r="O64" s="25"/>
    </row>
    <row r="65" spans="1:20" ht="14.25" customHeight="1" thickBot="1" x14ac:dyDescent="0.3">
      <c r="A65" s="81" t="s">
        <v>61</v>
      </c>
      <c r="B65" s="82">
        <f t="shared" ref="B65:F65" si="18">B34+B30+B25+B14+B5</f>
        <v>0</v>
      </c>
      <c r="C65" s="83">
        <f t="shared" si="18"/>
        <v>154432</v>
      </c>
      <c r="D65" s="180">
        <f t="shared" si="18"/>
        <v>7774</v>
      </c>
      <c r="E65" s="85">
        <f t="shared" si="18"/>
        <v>2589425</v>
      </c>
      <c r="F65" s="85">
        <f t="shared" si="18"/>
        <v>3447729</v>
      </c>
      <c r="G65" s="245">
        <f t="shared" ref="G65:H65" si="19">G34+G30+G25+G14+G5</f>
        <v>3229667</v>
      </c>
      <c r="H65" s="245">
        <f t="shared" si="19"/>
        <v>3916913</v>
      </c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</row>
    <row r="66" spans="1:20" ht="13.5" customHeight="1" x14ac:dyDescent="0.25">
      <c r="A66" s="86" t="s">
        <v>62</v>
      </c>
      <c r="B66" s="27">
        <f>ESA2010_nov23!B69-ESA2010_sept23!B69</f>
        <v>0</v>
      </c>
      <c r="C66" s="88">
        <f>ESA2010_nov23!C69-ESA2010_sept23!C69</f>
        <v>146475</v>
      </c>
      <c r="D66" s="177">
        <f>ESA2010_nov23!D69-ESA2010_sept23!D69</f>
        <v>-109</v>
      </c>
      <c r="E66" s="30">
        <f>ESA2010_nov23!E69-ESA2010_sept23!E69</f>
        <v>1967847</v>
      </c>
      <c r="F66" s="30">
        <f>ESA2010_nov23!F69-ESA2010_sept23!F69</f>
        <v>2415204</v>
      </c>
      <c r="G66" s="57">
        <f>ESA2010_nov23!G69-ESA2010_sept23!G69</f>
        <v>2181131</v>
      </c>
      <c r="H66" s="57">
        <f>ESA2010_nov23!H69-ESA2010_sept23!H69</f>
        <v>2717754</v>
      </c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</row>
    <row r="67" spans="1:20" ht="13.5" customHeight="1" x14ac:dyDescent="0.25">
      <c r="A67" s="86" t="s">
        <v>63</v>
      </c>
      <c r="B67" s="27">
        <f>ESA2010_nov23!B70-ESA2010_sept23!B70</f>
        <v>0</v>
      </c>
      <c r="C67" s="88">
        <f>ESA2010_nov23!C70-ESA2010_sept23!C70</f>
        <v>0</v>
      </c>
      <c r="D67" s="177">
        <f>ESA2010_nov23!D70-ESA2010_sept23!D70</f>
        <v>-29</v>
      </c>
      <c r="E67" s="30">
        <f>ESA2010_nov23!E70-ESA2010_sept23!E70</f>
        <v>3022</v>
      </c>
      <c r="F67" s="30">
        <f>ESA2010_nov23!F70-ESA2010_sept23!F70</f>
        <v>2804</v>
      </c>
      <c r="G67" s="57">
        <f>ESA2010_nov23!G70-ESA2010_sept23!G70</f>
        <v>1817</v>
      </c>
      <c r="H67" s="57">
        <f>ESA2010_nov23!H70-ESA2010_sept23!H70</f>
        <v>1767</v>
      </c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</row>
    <row r="68" spans="1:20" ht="13.5" customHeight="1" x14ac:dyDescent="0.25">
      <c r="A68" s="26" t="s">
        <v>64</v>
      </c>
      <c r="B68" s="27">
        <f>ESA2010_nov23!B71-ESA2010_sept23!B71</f>
        <v>0</v>
      </c>
      <c r="C68" s="88">
        <f>ESA2010_nov23!C71-ESA2010_sept23!C71</f>
        <v>7957</v>
      </c>
      <c r="D68" s="177">
        <f>ESA2010_nov23!D71-ESA2010_sept23!D71</f>
        <v>1046</v>
      </c>
      <c r="E68" s="30">
        <f>ESA2010_nov23!E71-ESA2010_sept23!E71</f>
        <v>4754</v>
      </c>
      <c r="F68" s="30">
        <f>ESA2010_nov23!F71-ESA2010_sept23!F71</f>
        <v>6004</v>
      </c>
      <c r="G68" s="57">
        <f>ESA2010_nov23!G71-ESA2010_sept23!G71</f>
        <v>5420</v>
      </c>
      <c r="H68" s="57">
        <f>ESA2010_nov23!H71-ESA2010_sept23!H71</f>
        <v>6018</v>
      </c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</row>
    <row r="69" spans="1:20" ht="13.5" customHeight="1" x14ac:dyDescent="0.25">
      <c r="A69" s="26" t="s">
        <v>65</v>
      </c>
      <c r="B69" s="27">
        <f>ESA2010_nov23!B72-ESA2010_sept23!B72</f>
        <v>0</v>
      </c>
      <c r="C69" s="88">
        <f>ESA2010_nov23!C72-ESA2010_sept23!C72</f>
        <v>0</v>
      </c>
      <c r="D69" s="177">
        <f>ESA2010_nov23!D72-ESA2010_sept23!D72</f>
        <v>3094</v>
      </c>
      <c r="E69" s="30">
        <f>ESA2010_nov23!E72-ESA2010_sept23!E72</f>
        <v>432640</v>
      </c>
      <c r="F69" s="30">
        <f>ESA2010_nov23!F72-ESA2010_sept23!F72</f>
        <v>718686</v>
      </c>
      <c r="G69" s="57">
        <f>ESA2010_nov23!G72-ESA2010_sept23!G72</f>
        <v>729447</v>
      </c>
      <c r="H69" s="57">
        <f>ESA2010_nov23!H72-ESA2010_sept23!H72</f>
        <v>832380</v>
      </c>
      <c r="I69" s="25"/>
      <c r="J69" s="25"/>
      <c r="K69" s="25"/>
      <c r="L69" s="25"/>
      <c r="M69" s="25"/>
      <c r="N69" s="25"/>
      <c r="O69" s="25"/>
      <c r="P69" s="25"/>
      <c r="Q69" s="25"/>
      <c r="R69" s="25"/>
      <c r="S69" s="25"/>
    </row>
    <row r="70" spans="1:20" ht="13.5" customHeight="1" x14ac:dyDescent="0.25">
      <c r="A70" s="26" t="s">
        <v>66</v>
      </c>
      <c r="B70" s="27">
        <f>ESA2010_nov23!B73-ESA2010_sept23!B73</f>
        <v>0</v>
      </c>
      <c r="C70" s="88">
        <f>ESA2010_nov23!C73-ESA2010_sept23!C73</f>
        <v>0</v>
      </c>
      <c r="D70" s="177">
        <f>ESA2010_nov23!D73-ESA2010_sept23!D73</f>
        <v>1539</v>
      </c>
      <c r="E70" s="30">
        <f>ESA2010_nov23!E73-ESA2010_sept23!E73</f>
        <v>180905</v>
      </c>
      <c r="F70" s="30">
        <f>ESA2010_nov23!F73-ESA2010_sept23!F73</f>
        <v>304867</v>
      </c>
      <c r="G70" s="57">
        <f>ESA2010_nov23!G73-ESA2010_sept23!G73</f>
        <v>311786</v>
      </c>
      <c r="H70" s="57">
        <f>ESA2010_nov23!H73-ESA2010_sept23!H73</f>
        <v>358912</v>
      </c>
      <c r="I70" s="25"/>
      <c r="J70" s="25"/>
      <c r="K70" s="25"/>
      <c r="L70" s="25"/>
      <c r="M70" s="25"/>
      <c r="N70" s="25"/>
      <c r="O70" s="25"/>
      <c r="P70" s="25"/>
      <c r="Q70" s="25"/>
      <c r="R70" s="25"/>
      <c r="S70" s="25"/>
    </row>
    <row r="71" spans="1:20" ht="13.5" customHeight="1" x14ac:dyDescent="0.25">
      <c r="A71" s="26" t="s">
        <v>67</v>
      </c>
      <c r="B71" s="27">
        <f>ESA2010_nov23!B74-ESA2010_sept23!B74</f>
        <v>0</v>
      </c>
      <c r="C71" s="88">
        <f>ESA2010_nov23!C74-ESA2010_sept23!C74</f>
        <v>0</v>
      </c>
      <c r="D71" s="177">
        <f>ESA2010_nov23!D74-ESA2010_sept23!D74</f>
        <v>1999</v>
      </c>
      <c r="E71" s="30">
        <f>ESA2010_nov23!E74-ESA2010_sept23!E74</f>
        <v>0</v>
      </c>
      <c r="F71" s="30">
        <f>ESA2010_nov23!F74-ESA2010_sept23!F74</f>
        <v>0</v>
      </c>
      <c r="G71" s="57">
        <f>ESA2010_nov23!G74-ESA2010_sept23!G74</f>
        <v>0</v>
      </c>
      <c r="H71" s="57">
        <f>ESA2010_nov23!H74-ESA2010_sept23!H74</f>
        <v>0</v>
      </c>
      <c r="I71" s="25"/>
      <c r="J71" s="25"/>
      <c r="K71" s="25"/>
      <c r="L71" s="25"/>
      <c r="M71" s="25"/>
      <c r="N71" s="25"/>
      <c r="O71" s="25"/>
      <c r="P71" s="25"/>
      <c r="Q71" s="25"/>
      <c r="R71" s="25"/>
      <c r="S71" s="25"/>
    </row>
    <row r="72" spans="1:20" ht="13.5" customHeight="1" x14ac:dyDescent="0.25">
      <c r="A72" s="26" t="s">
        <v>68</v>
      </c>
      <c r="B72" s="27">
        <f>ESA2010_nov23!B75-ESA2010_sept23!B75</f>
        <v>0</v>
      </c>
      <c r="C72" s="88">
        <f>ESA2010_nov23!C75-ESA2010_sept23!C75</f>
        <v>0</v>
      </c>
      <c r="D72" s="177">
        <f>ESA2010_nov23!D75-ESA2010_sept23!D75</f>
        <v>234</v>
      </c>
      <c r="E72" s="30">
        <f>ESA2010_nov23!E75-ESA2010_sept23!E75</f>
        <v>257</v>
      </c>
      <c r="F72" s="30">
        <f>ESA2010_nov23!F75-ESA2010_sept23!F75</f>
        <v>164</v>
      </c>
      <c r="G72" s="57">
        <f>ESA2010_nov23!G75-ESA2010_sept23!G75</f>
        <v>66</v>
      </c>
      <c r="H72" s="57">
        <f>ESA2010_nov23!H75-ESA2010_sept23!H75</f>
        <v>82</v>
      </c>
      <c r="I72" s="25"/>
      <c r="J72" s="25"/>
      <c r="K72" s="25"/>
      <c r="L72" s="25"/>
      <c r="M72" s="25"/>
      <c r="N72" s="25"/>
      <c r="O72" s="25"/>
      <c r="P72" s="25"/>
      <c r="Q72" s="25"/>
      <c r="R72" s="25"/>
      <c r="S72" s="25"/>
    </row>
    <row r="73" spans="1:20" ht="14.25" customHeight="1" thickBot="1" x14ac:dyDescent="0.3">
      <c r="A73" s="91" t="s">
        <v>69</v>
      </c>
      <c r="B73" s="52">
        <f t="shared" ref="B73:F73" si="20">B57</f>
        <v>0</v>
      </c>
      <c r="C73" s="92">
        <f t="shared" si="20"/>
        <v>0</v>
      </c>
      <c r="D73" s="181">
        <f t="shared" si="20"/>
        <v>-29271</v>
      </c>
      <c r="E73" s="194">
        <f t="shared" si="20"/>
        <v>1982186</v>
      </c>
      <c r="F73" s="194">
        <f t="shared" si="20"/>
        <v>2609349</v>
      </c>
      <c r="G73" s="299">
        <f t="shared" ref="G73:H73" si="21">G57</f>
        <v>2690987</v>
      </c>
      <c r="H73" s="299">
        <f t="shared" si="21"/>
        <v>3348764</v>
      </c>
      <c r="I73" s="25"/>
      <c r="J73" s="25"/>
      <c r="K73" s="25"/>
      <c r="L73" s="25"/>
      <c r="M73" s="25"/>
      <c r="N73" s="25"/>
      <c r="O73" s="25"/>
      <c r="P73" s="25"/>
      <c r="Q73" s="25"/>
      <c r="R73" s="25"/>
      <c r="S73" s="25"/>
    </row>
    <row r="74" spans="1:20" ht="14.25" customHeight="1" thickBot="1" x14ac:dyDescent="0.3">
      <c r="A74" s="96" t="s">
        <v>70</v>
      </c>
      <c r="B74" s="82">
        <f t="shared" ref="B74:F74" si="22">B65+B73</f>
        <v>0</v>
      </c>
      <c r="C74" s="97">
        <f t="shared" si="22"/>
        <v>154432</v>
      </c>
      <c r="D74" s="180">
        <f t="shared" si="22"/>
        <v>-21497</v>
      </c>
      <c r="E74" s="85">
        <f t="shared" si="22"/>
        <v>4571611</v>
      </c>
      <c r="F74" s="85">
        <f t="shared" si="22"/>
        <v>6057078</v>
      </c>
      <c r="G74" s="245">
        <f t="shared" ref="G74:H74" si="23">G65+G73</f>
        <v>5920654</v>
      </c>
      <c r="H74" s="245">
        <f t="shared" si="23"/>
        <v>7265677</v>
      </c>
      <c r="I74" s="25"/>
      <c r="J74" s="25"/>
      <c r="K74" s="25"/>
      <c r="L74" s="25"/>
      <c r="M74" s="25"/>
      <c r="N74" s="25"/>
      <c r="O74" s="25"/>
      <c r="P74" s="25"/>
      <c r="Q74" s="25"/>
      <c r="R74" s="25"/>
      <c r="S74" s="25"/>
    </row>
    <row r="75" spans="1:20" s="98" customFormat="1" ht="13.5" customHeight="1" thickBot="1" x14ac:dyDescent="0.3">
      <c r="A75" s="99"/>
      <c r="I75" s="25"/>
      <c r="J75" s="25"/>
      <c r="K75" s="25"/>
      <c r="L75" s="25"/>
      <c r="M75" s="25"/>
      <c r="N75" s="25"/>
      <c r="O75" s="25"/>
    </row>
    <row r="76" spans="1:20" ht="14.25" customHeight="1" thickBot="1" x14ac:dyDescent="0.3">
      <c r="A76" s="102" t="s">
        <v>71</v>
      </c>
      <c r="B76" s="204">
        <f t="shared" ref="B76:F76" si="24">SUM(B77:B78)</f>
        <v>0</v>
      </c>
      <c r="C76" s="104">
        <f t="shared" si="24"/>
        <v>0</v>
      </c>
      <c r="D76" s="105">
        <f t="shared" si="24"/>
        <v>-6767</v>
      </c>
      <c r="E76" s="106">
        <f t="shared" si="24"/>
        <v>-3328</v>
      </c>
      <c r="F76" s="106">
        <f t="shared" si="24"/>
        <v>8409</v>
      </c>
      <c r="G76" s="104">
        <f t="shared" ref="G76:H76" si="25">SUM(G77:G78)</f>
        <v>12972</v>
      </c>
      <c r="H76" s="104">
        <f t="shared" si="25"/>
        <v>12329</v>
      </c>
      <c r="I76" s="25"/>
      <c r="J76" s="25"/>
      <c r="K76" s="25"/>
      <c r="L76" s="25"/>
      <c r="M76" s="25"/>
      <c r="N76" s="25"/>
      <c r="O76" s="25"/>
      <c r="P76" s="25"/>
      <c r="Q76" s="25"/>
      <c r="R76" s="25"/>
      <c r="S76" s="25"/>
      <c r="T76" s="25"/>
    </row>
    <row r="77" spans="1:20" ht="13.5" customHeight="1" x14ac:dyDescent="0.25">
      <c r="A77" s="112" t="s">
        <v>72</v>
      </c>
      <c r="B77" s="205">
        <f>ESA2010_nov23!B80-ESA2010_sept23!B80</f>
        <v>0</v>
      </c>
      <c r="C77" s="114">
        <f>ESA2010_nov23!C80-ESA2010_sept23!C80</f>
        <v>0</v>
      </c>
      <c r="D77" s="115">
        <f>ESA2010_nov23!D80-ESA2010_sept23!D80</f>
        <v>358</v>
      </c>
      <c r="E77" s="116">
        <f>ESA2010_nov23!E80-ESA2010_sept23!E80</f>
        <v>203</v>
      </c>
      <c r="F77" s="116">
        <f>ESA2010_nov23!F80-ESA2010_sept23!F80</f>
        <v>8843</v>
      </c>
      <c r="G77" s="114">
        <f>ESA2010_nov23!G80-ESA2010_sept23!G80</f>
        <v>12788</v>
      </c>
      <c r="H77" s="114">
        <f>ESA2010_nov23!H80-ESA2010_sept23!H80</f>
        <v>13185</v>
      </c>
      <c r="I77" s="25"/>
      <c r="J77" s="25"/>
      <c r="K77" s="25"/>
      <c r="L77" s="25"/>
      <c r="M77" s="25"/>
      <c r="N77" s="25"/>
      <c r="O77" s="25"/>
      <c r="P77" s="25"/>
      <c r="Q77" s="25"/>
      <c r="R77" s="25"/>
      <c r="S77" s="25"/>
      <c r="T77" s="25"/>
    </row>
    <row r="78" spans="1:20" ht="14.25" customHeight="1" thickBot="1" x14ac:dyDescent="0.3">
      <c r="A78" s="119" t="s">
        <v>73</v>
      </c>
      <c r="B78" s="206">
        <f>ESA2010_nov23!B81-ESA2010_sept23!B81</f>
        <v>0</v>
      </c>
      <c r="C78" s="207">
        <f>ESA2010_nov23!C81-ESA2010_sept23!C81</f>
        <v>0</v>
      </c>
      <c r="D78" s="208">
        <f>ESA2010_nov23!D81-ESA2010_sept23!D81</f>
        <v>-7125</v>
      </c>
      <c r="E78" s="206">
        <f>ESA2010_nov23!E81-ESA2010_sept23!E81</f>
        <v>-3531</v>
      </c>
      <c r="F78" s="206">
        <f>ESA2010_nov23!F81-ESA2010_sept23!F81</f>
        <v>-434</v>
      </c>
      <c r="G78" s="207">
        <f>ESA2010_nov23!G81-ESA2010_sept23!G81</f>
        <v>184</v>
      </c>
      <c r="H78" s="207">
        <f>ESA2010_nov23!H81-ESA2010_sept23!H81</f>
        <v>-856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</row>
    <row r="79" spans="1:20" ht="17.25" customHeight="1" thickBot="1" x14ac:dyDescent="0.35">
      <c r="A79" s="127"/>
      <c r="B79" s="209"/>
      <c r="C79" s="209"/>
      <c r="D79" s="209"/>
      <c r="E79" s="209"/>
      <c r="F79" s="209"/>
      <c r="G79" s="209"/>
      <c r="H79" s="209"/>
      <c r="I79" s="25"/>
      <c r="J79" s="25"/>
      <c r="K79" s="25"/>
      <c r="L79" s="25"/>
      <c r="M79" s="25"/>
      <c r="N79" s="25"/>
      <c r="O79" s="25"/>
    </row>
    <row r="80" spans="1:20" s="132" customFormat="1" ht="14.25" customHeight="1" thickBot="1" x14ac:dyDescent="0.3">
      <c r="A80" s="107" t="s">
        <v>74</v>
      </c>
      <c r="B80" s="138">
        <f>ESA2010_nov23!B83-ESA2010_sept23!B83</f>
        <v>0</v>
      </c>
      <c r="C80" s="134">
        <f>ESA2010_nov23!C83-ESA2010_sept23!C83</f>
        <v>0</v>
      </c>
      <c r="D80" s="135">
        <f>ESA2010_nov23!D83-ESA2010_sept23!D83</f>
        <v>6060</v>
      </c>
      <c r="E80" s="138">
        <f>ESA2010_nov23!E83-ESA2010_sept23!E83</f>
        <v>121260</v>
      </c>
      <c r="F80" s="137">
        <f>ESA2010_nov23!F83-ESA2010_sept23!F83</f>
        <v>199351</v>
      </c>
      <c r="G80" s="134">
        <f>ESA2010_nov23!G83-ESA2010_sept23!G83</f>
        <v>231559</v>
      </c>
      <c r="H80" s="134">
        <f>ESA2010_nov23!H83-ESA2010_sept23!H83</f>
        <v>281800</v>
      </c>
      <c r="I80" s="25"/>
      <c r="J80" s="25"/>
      <c r="K80" s="25"/>
      <c r="L80" s="25"/>
      <c r="M80" s="25"/>
      <c r="N80" s="25"/>
      <c r="O80" s="25"/>
    </row>
    <row r="81" spans="1:16" ht="16.5" customHeight="1" thickBot="1" x14ac:dyDescent="0.35">
      <c r="A81" s="127"/>
      <c r="B81" s="232"/>
      <c r="C81" s="232"/>
      <c r="D81" s="232"/>
      <c r="E81" s="232"/>
      <c r="F81" s="232"/>
      <c r="G81" s="232"/>
      <c r="H81" s="232"/>
      <c r="I81" s="25"/>
      <c r="J81" s="25"/>
      <c r="K81" s="25"/>
      <c r="L81" s="25"/>
      <c r="M81" s="25"/>
      <c r="N81" s="25"/>
      <c r="O81" s="25"/>
    </row>
    <row r="82" spans="1:16" ht="14.25" customHeight="1" thickBot="1" x14ac:dyDescent="0.3">
      <c r="A82" s="141" t="s">
        <v>75</v>
      </c>
      <c r="B82" s="210">
        <f t="shared" ref="B82:F82" si="26">SUM(B83,B86,B89)</f>
        <v>0</v>
      </c>
      <c r="C82" s="211">
        <f t="shared" si="26"/>
        <v>0</v>
      </c>
      <c r="D82" s="210">
        <f t="shared" si="26"/>
        <v>0</v>
      </c>
      <c r="E82" s="212">
        <f t="shared" si="26"/>
        <v>15415</v>
      </c>
      <c r="F82" s="237">
        <f t="shared" si="26"/>
        <v>10020</v>
      </c>
      <c r="G82" s="211">
        <f t="shared" ref="G82:H82" si="27">SUM(G83,G86,G89)</f>
        <v>10352</v>
      </c>
      <c r="H82" s="211">
        <f t="shared" si="27"/>
        <v>13224</v>
      </c>
      <c r="I82" s="25"/>
      <c r="J82" s="25"/>
      <c r="K82" s="25"/>
      <c r="L82" s="25"/>
      <c r="M82" s="25"/>
      <c r="N82" s="25"/>
      <c r="O82" s="25"/>
      <c r="P82" s="25"/>
    </row>
    <row r="83" spans="1:16" ht="13.5" customHeight="1" x14ac:dyDescent="0.25">
      <c r="A83" s="55" t="s">
        <v>76</v>
      </c>
      <c r="B83" s="213">
        <f t="shared" ref="B83:F83" si="28">SUM(B84:B85)</f>
        <v>0</v>
      </c>
      <c r="C83" s="214">
        <f t="shared" si="28"/>
        <v>0</v>
      </c>
      <c r="D83" s="215">
        <f t="shared" si="28"/>
        <v>0</v>
      </c>
      <c r="E83" s="216">
        <f t="shared" si="28"/>
        <v>0</v>
      </c>
      <c r="F83" s="238">
        <f t="shared" si="28"/>
        <v>0</v>
      </c>
      <c r="G83" s="214">
        <f t="shared" ref="G83:H83" si="29">SUM(G84:G85)</f>
        <v>0</v>
      </c>
      <c r="H83" s="214">
        <f t="shared" si="29"/>
        <v>0</v>
      </c>
      <c r="I83" s="25"/>
      <c r="J83" s="25"/>
      <c r="K83" s="25"/>
      <c r="L83" s="25"/>
      <c r="M83" s="25"/>
      <c r="N83" s="25"/>
      <c r="O83" s="25"/>
    </row>
    <row r="84" spans="1:16" ht="13.5" customHeight="1" x14ac:dyDescent="0.25">
      <c r="A84" s="217" t="s">
        <v>8</v>
      </c>
      <c r="B84" s="218">
        <f>ESA2010_nov23!B87-ESA2010_sept23!B87</f>
        <v>0</v>
      </c>
      <c r="C84" s="149">
        <f>ESA2010_nov23!C87-ESA2010_sept23!C87</f>
        <v>0</v>
      </c>
      <c r="D84" s="219">
        <f>ESA2010_nov23!D87-ESA2010_sept23!D87</f>
        <v>0</v>
      </c>
      <c r="E84" s="151">
        <f>ESA2010_nov23!E87-ESA2010_sept23!E87</f>
        <v>0</v>
      </c>
      <c r="F84" s="152">
        <f>ESA2010_nov23!F87-ESA2010_sept23!F87</f>
        <v>0</v>
      </c>
      <c r="G84" s="149">
        <f>ESA2010_nov23!G87-ESA2010_sept23!G87</f>
        <v>0</v>
      </c>
      <c r="H84" s="149">
        <f>ESA2010_nov23!H87-ESA2010_sept23!H87</f>
        <v>0</v>
      </c>
      <c r="I84" s="25"/>
      <c r="J84" s="25"/>
      <c r="K84" s="25"/>
      <c r="L84" s="25"/>
      <c r="M84" s="25"/>
      <c r="N84" s="25"/>
      <c r="O84" s="25"/>
    </row>
    <row r="85" spans="1:16" ht="13.5" customHeight="1" x14ac:dyDescent="0.25">
      <c r="A85" s="217" t="s">
        <v>9</v>
      </c>
      <c r="B85" s="218">
        <f>ESA2010_nov23!B88-ESA2010_sept23!B88</f>
        <v>0</v>
      </c>
      <c r="C85" s="149">
        <f>ESA2010_nov23!C88-ESA2010_sept23!C88</f>
        <v>0</v>
      </c>
      <c r="D85" s="219">
        <f>ESA2010_nov23!D88-ESA2010_sept23!D88</f>
        <v>0</v>
      </c>
      <c r="E85" s="151">
        <f>ESA2010_nov23!E88-ESA2010_sept23!E88</f>
        <v>0</v>
      </c>
      <c r="F85" s="152">
        <f>ESA2010_nov23!F88-ESA2010_sept23!F88</f>
        <v>0</v>
      </c>
      <c r="G85" s="149">
        <f>ESA2010_nov23!G88-ESA2010_sept23!G88</f>
        <v>0</v>
      </c>
      <c r="H85" s="149">
        <f>ESA2010_nov23!H88-ESA2010_sept23!H88</f>
        <v>0</v>
      </c>
      <c r="I85" s="25"/>
      <c r="J85" s="25"/>
      <c r="K85" s="25"/>
      <c r="L85" s="25"/>
      <c r="M85" s="25"/>
      <c r="N85" s="25"/>
      <c r="O85" s="25"/>
    </row>
    <row r="86" spans="1:16" ht="13.5" customHeight="1" x14ac:dyDescent="0.25">
      <c r="A86" s="55" t="s">
        <v>77</v>
      </c>
      <c r="B86" s="218">
        <f t="shared" ref="B86:E86" si="30">SUM(B87:B88)</f>
        <v>0</v>
      </c>
      <c r="C86" s="220">
        <f t="shared" si="30"/>
        <v>0</v>
      </c>
      <c r="D86" s="221">
        <f t="shared" si="30"/>
        <v>0</v>
      </c>
      <c r="E86" s="222">
        <f t="shared" si="30"/>
        <v>15415</v>
      </c>
      <c r="F86" s="239">
        <f t="shared" ref="F86:G86" si="31">SUM(F87:F88)</f>
        <v>10020</v>
      </c>
      <c r="G86" s="220">
        <f t="shared" si="31"/>
        <v>10352</v>
      </c>
      <c r="H86" s="220">
        <f t="shared" ref="H86" si="32">SUM(H87:H88)</f>
        <v>13224</v>
      </c>
      <c r="I86" s="25"/>
      <c r="J86" s="25"/>
      <c r="K86" s="25"/>
      <c r="L86" s="25"/>
      <c r="M86" s="25"/>
      <c r="N86" s="25"/>
      <c r="O86" s="25"/>
    </row>
    <row r="87" spans="1:16" ht="13.5" customHeight="1" x14ac:dyDescent="0.25">
      <c r="A87" s="217" t="s">
        <v>8</v>
      </c>
      <c r="B87" s="218">
        <f>ESA2010_nov23!B90-ESA2010_sept23!B90</f>
        <v>0</v>
      </c>
      <c r="C87" s="149">
        <f>ESA2010_nov23!C90-ESA2010_sept23!C90</f>
        <v>0</v>
      </c>
      <c r="D87" s="219">
        <f>ESA2010_nov23!D90-ESA2010_sept23!D90</f>
        <v>0</v>
      </c>
      <c r="E87" s="151">
        <f>ESA2010_nov23!E90-ESA2010_sept23!E90</f>
        <v>12853</v>
      </c>
      <c r="F87" s="152">
        <f>ESA2010_nov23!F90-ESA2010_sept23!F90</f>
        <v>6665</v>
      </c>
      <c r="G87" s="149">
        <f>ESA2010_nov23!G90-ESA2010_sept23!G90</f>
        <v>6787</v>
      </c>
      <c r="H87" s="149">
        <f>ESA2010_nov23!H90-ESA2010_sept23!H90</f>
        <v>8553</v>
      </c>
      <c r="I87" s="25"/>
      <c r="J87" s="25"/>
      <c r="K87" s="25"/>
      <c r="L87" s="25"/>
      <c r="M87" s="25"/>
      <c r="N87" s="25"/>
      <c r="O87" s="25"/>
    </row>
    <row r="88" spans="1:16" ht="14.25" customHeight="1" x14ac:dyDescent="0.25">
      <c r="A88" s="217" t="s">
        <v>9</v>
      </c>
      <c r="B88" s="218">
        <f>ESA2010_nov23!B91-ESA2010_sept23!B91</f>
        <v>0</v>
      </c>
      <c r="C88" s="149">
        <f>ESA2010_nov23!C91-ESA2010_sept23!C91</f>
        <v>0</v>
      </c>
      <c r="D88" s="219">
        <f>ESA2010_nov23!D91-ESA2010_sept23!D91</f>
        <v>0</v>
      </c>
      <c r="E88" s="151">
        <f>ESA2010_nov23!E91-ESA2010_sept23!E91</f>
        <v>2562</v>
      </c>
      <c r="F88" s="152">
        <f>ESA2010_nov23!F91-ESA2010_sept23!F91</f>
        <v>3355</v>
      </c>
      <c r="G88" s="149">
        <f>ESA2010_nov23!G91-ESA2010_sept23!G91</f>
        <v>3565</v>
      </c>
      <c r="H88" s="149">
        <f>ESA2010_nov23!H91-ESA2010_sept23!H91</f>
        <v>4671</v>
      </c>
      <c r="I88" s="25"/>
      <c r="J88" s="25"/>
      <c r="K88" s="25"/>
      <c r="L88" s="25"/>
      <c r="M88" s="25"/>
      <c r="N88" s="25"/>
      <c r="O88" s="25"/>
    </row>
    <row r="89" spans="1:16" ht="14.25" customHeight="1" x14ac:dyDescent="0.25">
      <c r="A89" s="197" t="s">
        <v>78</v>
      </c>
      <c r="B89" s="160">
        <f t="shared" ref="B89:E89" si="33">SUM(B90:B91)</f>
        <v>0</v>
      </c>
      <c r="C89" s="161">
        <f t="shared" si="33"/>
        <v>0</v>
      </c>
      <c r="D89" s="162">
        <f t="shared" si="33"/>
        <v>0</v>
      </c>
      <c r="E89" s="163">
        <f t="shared" si="33"/>
        <v>0</v>
      </c>
      <c r="F89" s="163">
        <f t="shared" ref="F89:G89" si="34">SUM(F90:F91)</f>
        <v>0</v>
      </c>
      <c r="G89" s="164">
        <f t="shared" si="34"/>
        <v>0</v>
      </c>
      <c r="H89" s="164">
        <f t="shared" ref="H89" si="35">SUM(H90:H91)</f>
        <v>0</v>
      </c>
      <c r="I89" s="25"/>
      <c r="J89" s="25"/>
      <c r="K89" s="25"/>
      <c r="L89" s="25"/>
      <c r="M89" s="25"/>
      <c r="N89" s="25"/>
      <c r="O89" s="25"/>
    </row>
    <row r="90" spans="1:16" ht="14.25" customHeight="1" x14ac:dyDescent="0.25">
      <c r="A90" s="217" t="s">
        <v>8</v>
      </c>
      <c r="B90" s="154">
        <f>ESA2010_nov23!B93-ESA2010_sept23!B93</f>
        <v>0</v>
      </c>
      <c r="C90" s="155">
        <f>ESA2010_nov23!C93-ESA2010_sept23!C93</f>
        <v>0</v>
      </c>
      <c r="D90" s="156">
        <f>ESA2010_nov23!D93-ESA2010_sept23!D93</f>
        <v>0</v>
      </c>
      <c r="E90" s="156">
        <f>ESA2010_nov23!E93-ESA2010_sept23!E93</f>
        <v>0</v>
      </c>
      <c r="F90" s="226">
        <f>ESA2010_nov23!F93-ESA2010_sept23!F93</f>
        <v>0</v>
      </c>
      <c r="G90" s="155">
        <f>ESA2010_nov23!G93-ESA2010_sept23!G93</f>
        <v>0</v>
      </c>
      <c r="H90" s="155">
        <f>ESA2010_nov23!H93-ESA2010_sept23!H93</f>
        <v>0</v>
      </c>
      <c r="I90" s="25"/>
      <c r="J90" s="25"/>
      <c r="K90" s="25"/>
      <c r="L90" s="25"/>
      <c r="M90" s="25"/>
      <c r="N90" s="25"/>
      <c r="O90" s="25"/>
    </row>
    <row r="91" spans="1:16" ht="14.25" customHeight="1" thickBot="1" x14ac:dyDescent="0.3">
      <c r="A91" s="166" t="s">
        <v>9</v>
      </c>
      <c r="B91" s="167">
        <f>ESA2010_nov23!B94-ESA2010_sept23!B94</f>
        <v>0</v>
      </c>
      <c r="C91" s="168">
        <f>ESA2010_nov23!C94-ESA2010_sept23!C94</f>
        <v>0</v>
      </c>
      <c r="D91" s="167">
        <f>ESA2010_nov23!D94-ESA2010_sept23!D94</f>
        <v>0</v>
      </c>
      <c r="E91" s="167">
        <f>ESA2010_nov23!E94-ESA2010_sept23!E94</f>
        <v>0</v>
      </c>
      <c r="F91" s="227">
        <f>ESA2010_nov23!F94-ESA2010_sept23!F94</f>
        <v>0</v>
      </c>
      <c r="G91" s="168">
        <f>ESA2010_nov23!G94-ESA2010_sept23!G94</f>
        <v>0</v>
      </c>
      <c r="H91" s="168">
        <f>ESA2010_nov23!H94-ESA2010_sept23!H94</f>
        <v>0</v>
      </c>
      <c r="I91" s="25"/>
      <c r="J91" s="25"/>
      <c r="K91" s="25"/>
      <c r="L91" s="25"/>
      <c r="M91" s="25"/>
      <c r="N91" s="25"/>
      <c r="O91" s="25"/>
    </row>
    <row r="92" spans="1:16" ht="14.25" customHeight="1" x14ac:dyDescent="0.25">
      <c r="A92" s="223"/>
      <c r="B92" s="224"/>
      <c r="C92" s="224"/>
      <c r="D92" s="224"/>
      <c r="E92" s="224"/>
      <c r="F92" s="224"/>
      <c r="G92" s="224"/>
      <c r="H92" s="224"/>
      <c r="I92" s="25"/>
      <c r="J92" s="25"/>
      <c r="K92" s="25"/>
      <c r="L92" s="25"/>
      <c r="M92" s="25"/>
      <c r="N92" s="25"/>
    </row>
    <row r="93" spans="1:16" x14ac:dyDescent="0.25">
      <c r="B93" s="231"/>
      <c r="C93" s="231"/>
      <c r="D93" s="231"/>
      <c r="E93" s="231"/>
      <c r="F93" s="231"/>
      <c r="G93" s="231"/>
      <c r="H93" s="231"/>
      <c r="I93" s="25"/>
      <c r="J93" s="25"/>
      <c r="K93" s="25"/>
      <c r="L93" s="25"/>
      <c r="M93" s="25"/>
    </row>
    <row r="94" spans="1:16" ht="13" x14ac:dyDescent="0.3">
      <c r="A94" s="225"/>
      <c r="B94" s="139"/>
      <c r="C94" s="139"/>
      <c r="D94" s="139"/>
      <c r="E94" s="139"/>
      <c r="F94" s="139"/>
      <c r="G94" s="139"/>
      <c r="H94" s="139"/>
      <c r="I94" s="24"/>
      <c r="J94" s="24"/>
      <c r="K94" s="24"/>
      <c r="L94" s="24"/>
      <c r="M94" s="24"/>
    </row>
    <row r="95" spans="1:16" x14ac:dyDescent="0.25">
      <c r="B95" s="171"/>
      <c r="C95" s="171"/>
      <c r="D95" s="171"/>
      <c r="E95" s="171"/>
      <c r="F95" s="171"/>
      <c r="G95" s="171"/>
      <c r="H95" s="171"/>
    </row>
    <row r="96" spans="1:16" x14ac:dyDescent="0.25">
      <c r="B96" s="139"/>
      <c r="C96" s="139"/>
      <c r="D96" s="139"/>
      <c r="E96" s="139"/>
      <c r="F96" s="139"/>
      <c r="G96" s="139"/>
      <c r="H96" s="139"/>
    </row>
    <row r="97" spans="2:8" x14ac:dyDescent="0.25">
      <c r="B97" s="139"/>
      <c r="C97" s="139"/>
      <c r="D97" s="139"/>
      <c r="E97" s="139"/>
      <c r="F97" s="139"/>
      <c r="G97" s="139"/>
      <c r="H97" s="139"/>
    </row>
    <row r="98" spans="2:8" x14ac:dyDescent="0.25">
      <c r="B98" s="139"/>
      <c r="C98" s="139"/>
      <c r="D98" s="139"/>
      <c r="E98" s="139"/>
      <c r="F98" s="139"/>
      <c r="G98" s="139"/>
      <c r="H98" s="139"/>
    </row>
    <row r="99" spans="2:8" x14ac:dyDescent="0.25">
      <c r="B99" s="139"/>
      <c r="C99" s="139"/>
      <c r="D99" s="139"/>
      <c r="E99" s="139"/>
      <c r="F99" s="139"/>
      <c r="G99" s="139"/>
      <c r="H99" s="139"/>
    </row>
    <row r="100" spans="2:8" x14ac:dyDescent="0.25">
      <c r="B100" s="139"/>
      <c r="C100" s="139"/>
      <c r="D100" s="139"/>
      <c r="E100" s="139"/>
      <c r="F100" s="139"/>
      <c r="G100" s="139"/>
      <c r="H100" s="139"/>
    </row>
    <row r="101" spans="2:8" x14ac:dyDescent="0.25">
      <c r="B101" s="139"/>
      <c r="C101" s="139"/>
      <c r="D101" s="139"/>
      <c r="E101" s="139"/>
      <c r="F101" s="139"/>
      <c r="G101" s="139"/>
      <c r="H101" s="139"/>
    </row>
    <row r="102" spans="2:8" x14ac:dyDescent="0.25">
      <c r="B102" s="139"/>
      <c r="C102" s="139"/>
      <c r="D102" s="139"/>
      <c r="E102" s="139"/>
      <c r="F102" s="139"/>
      <c r="G102" s="139"/>
      <c r="H102" s="139"/>
    </row>
    <row r="103" spans="2:8" x14ac:dyDescent="0.25">
      <c r="B103" s="139"/>
      <c r="C103" s="139"/>
      <c r="D103" s="139"/>
      <c r="E103" s="139"/>
      <c r="F103" s="139"/>
      <c r="G103" s="139"/>
      <c r="H103" s="139"/>
    </row>
    <row r="104" spans="2:8" x14ac:dyDescent="0.25">
      <c r="B104" s="139"/>
      <c r="C104" s="139"/>
      <c r="D104" s="139"/>
      <c r="E104" s="139"/>
      <c r="F104" s="139"/>
      <c r="G104" s="139"/>
      <c r="H104" s="139"/>
    </row>
    <row r="105" spans="2:8" x14ac:dyDescent="0.25">
      <c r="B105" s="139"/>
      <c r="C105" s="139"/>
      <c r="D105" s="139"/>
      <c r="E105" s="139"/>
      <c r="F105" s="139"/>
      <c r="G105" s="139"/>
      <c r="H105" s="139"/>
    </row>
    <row r="106" spans="2:8" x14ac:dyDescent="0.25">
      <c r="B106" s="139"/>
      <c r="C106" s="139"/>
      <c r="D106" s="139"/>
      <c r="E106" s="139"/>
      <c r="F106" s="139"/>
      <c r="G106" s="139"/>
      <c r="H106" s="139"/>
    </row>
    <row r="107" spans="2:8" x14ac:dyDescent="0.25">
      <c r="B107" s="139"/>
      <c r="C107" s="139"/>
      <c r="D107" s="139"/>
      <c r="E107" s="139"/>
      <c r="F107" s="139"/>
      <c r="G107" s="139"/>
      <c r="H107" s="139"/>
    </row>
    <row r="108" spans="2:8" x14ac:dyDescent="0.25">
      <c r="B108" s="139"/>
      <c r="C108" s="139"/>
      <c r="D108" s="139"/>
      <c r="E108" s="139"/>
      <c r="F108" s="139"/>
      <c r="G108" s="139"/>
      <c r="H108" s="139"/>
    </row>
    <row r="109" spans="2:8" x14ac:dyDescent="0.25">
      <c r="B109" s="139"/>
      <c r="C109" s="139"/>
      <c r="D109" s="139"/>
      <c r="E109" s="139"/>
      <c r="F109" s="139"/>
      <c r="G109" s="139"/>
      <c r="H109" s="139"/>
    </row>
    <row r="110" spans="2:8" x14ac:dyDescent="0.25">
      <c r="B110" s="139"/>
      <c r="C110" s="139"/>
      <c r="D110" s="139"/>
      <c r="E110" s="139"/>
      <c r="F110" s="139"/>
      <c r="G110" s="139"/>
      <c r="H110" s="139"/>
    </row>
    <row r="111" spans="2:8" x14ac:dyDescent="0.25">
      <c r="B111" s="139"/>
      <c r="C111" s="139"/>
      <c r="D111" s="139"/>
      <c r="E111" s="139"/>
      <c r="F111" s="139"/>
      <c r="G111" s="139"/>
      <c r="H111" s="139"/>
    </row>
    <row r="112" spans="2:8" x14ac:dyDescent="0.25">
      <c r="B112" s="139"/>
    </row>
    <row r="113" spans="2:2" x14ac:dyDescent="0.25">
      <c r="B113" s="139"/>
    </row>
    <row r="114" spans="2:2" x14ac:dyDescent="0.25">
      <c r="B114" s="139"/>
    </row>
  </sheetData>
  <mergeCells count="1">
    <mergeCell ref="D3:H3"/>
  </mergeCells>
  <pageMargins left="0.70866141732283472" right="0.70866141732283472" top="0.35433070866141736" bottom="0.35433070866141736" header="0.31496062992125984" footer="0.31496062992125984"/>
  <pageSetup paperSize="9" scale="6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5"/>
  <sheetViews>
    <sheetView showGridLines="0" topLeftCell="A64" zoomScaleNormal="100" workbookViewId="0">
      <selection activeCell="D109" sqref="D109"/>
    </sheetView>
  </sheetViews>
  <sheetFormatPr defaultColWidth="9.1796875" defaultRowHeight="13.5" customHeight="1" x14ac:dyDescent="0.25"/>
  <cols>
    <col min="1" max="1" width="43.54296875" style="1" customWidth="1"/>
    <col min="2" max="8" width="12.54296875" style="2" customWidth="1"/>
    <col min="9" max="16384" width="9.1796875" style="1"/>
  </cols>
  <sheetData>
    <row r="1" spans="1:14" ht="15.75" customHeight="1" x14ac:dyDescent="0.25">
      <c r="A1" s="4" t="s">
        <v>96</v>
      </c>
      <c r="B1" s="5"/>
      <c r="C1" s="5"/>
      <c r="D1" s="5"/>
      <c r="E1" s="5"/>
      <c r="F1" s="5"/>
      <c r="G1" s="5"/>
      <c r="H1" s="5"/>
    </row>
    <row r="2" spans="1:14" ht="14.25" customHeight="1" thickBot="1" x14ac:dyDescent="0.3">
      <c r="A2" s="7" t="s">
        <v>0</v>
      </c>
      <c r="B2" s="8"/>
      <c r="C2" s="8"/>
      <c r="D2" s="8"/>
      <c r="E2" s="8"/>
      <c r="F2" s="8"/>
      <c r="G2" s="8"/>
      <c r="H2" s="8"/>
    </row>
    <row r="3" spans="1:14" ht="13.5" customHeight="1" thickBot="1" x14ac:dyDescent="0.3">
      <c r="A3" s="12" t="s">
        <v>1</v>
      </c>
      <c r="B3" s="10" t="s">
        <v>2</v>
      </c>
      <c r="C3" s="353" t="s">
        <v>3</v>
      </c>
      <c r="D3" s="361" t="s">
        <v>4</v>
      </c>
      <c r="E3" s="362"/>
      <c r="F3" s="362"/>
      <c r="G3" s="362"/>
      <c r="H3" s="363"/>
    </row>
    <row r="4" spans="1:14" ht="14.25" customHeight="1" thickBot="1" x14ac:dyDescent="0.3">
      <c r="A4" s="13"/>
      <c r="B4" s="14">
        <v>2021</v>
      </c>
      <c r="C4" s="17">
        <v>2022</v>
      </c>
      <c r="D4" s="359">
        <v>2023</v>
      </c>
      <c r="E4" s="329">
        <v>2024</v>
      </c>
      <c r="F4" s="329">
        <v>2025</v>
      </c>
      <c r="G4" s="345">
        <v>2026</v>
      </c>
      <c r="H4" s="357">
        <v>2027</v>
      </c>
    </row>
    <row r="5" spans="1:14" ht="13.5" customHeight="1" x14ac:dyDescent="0.25">
      <c r="A5" s="18" t="s">
        <v>5</v>
      </c>
      <c r="B5" s="203">
        <f t="shared" ref="B5:H5" si="0">B6+B12+B16</f>
        <v>7580229.0623337561</v>
      </c>
      <c r="C5" s="22">
        <f t="shared" si="0"/>
        <v>8243931.1471499996</v>
      </c>
      <c r="D5" s="203">
        <f t="shared" si="0"/>
        <v>9139705</v>
      </c>
      <c r="E5" s="22">
        <f t="shared" si="0"/>
        <v>8546600</v>
      </c>
      <c r="F5" s="22">
        <f t="shared" si="0"/>
        <v>8610429</v>
      </c>
      <c r="G5" s="294">
        <f t="shared" si="0"/>
        <v>9042020</v>
      </c>
      <c r="H5" s="20">
        <f t="shared" si="0"/>
        <v>9229696</v>
      </c>
      <c r="I5" s="24"/>
      <c r="J5" s="24"/>
      <c r="K5" s="24"/>
      <c r="L5" s="24"/>
      <c r="M5" s="24"/>
      <c r="N5" s="25"/>
    </row>
    <row r="6" spans="1:14" ht="13.5" customHeight="1" x14ac:dyDescent="0.25">
      <c r="A6" s="26" t="s">
        <v>6</v>
      </c>
      <c r="B6" s="177">
        <f t="shared" ref="B6:H6" si="1">B7+B8</f>
        <v>3759520.319233757</v>
      </c>
      <c r="C6" s="30">
        <f t="shared" si="1"/>
        <v>4105361</v>
      </c>
      <c r="D6" s="177">
        <f t="shared" si="1"/>
        <v>4602004</v>
      </c>
      <c r="E6" s="30">
        <f t="shared" si="1"/>
        <v>4038330</v>
      </c>
      <c r="F6" s="30">
        <f t="shared" si="1"/>
        <v>4057064</v>
      </c>
      <c r="G6" s="57">
        <f t="shared" si="1"/>
        <v>4302485</v>
      </c>
      <c r="H6" s="28">
        <f t="shared" si="1"/>
        <v>4343189</v>
      </c>
      <c r="I6" s="24"/>
      <c r="J6" s="24"/>
      <c r="K6" s="24"/>
      <c r="L6" s="24"/>
      <c r="M6" s="24"/>
      <c r="N6" s="25"/>
    </row>
    <row r="7" spans="1:14" ht="13.5" customHeight="1" x14ac:dyDescent="0.25">
      <c r="A7" s="31" t="s">
        <v>8</v>
      </c>
      <c r="B7" s="358">
        <v>3630160.9679137571</v>
      </c>
      <c r="C7" s="36">
        <v>3967509</v>
      </c>
      <c r="D7" s="32">
        <v>4444709</v>
      </c>
      <c r="E7" s="36">
        <v>3897959</v>
      </c>
      <c r="F7" s="36">
        <v>3915758</v>
      </c>
      <c r="G7" s="35">
        <v>4162346</v>
      </c>
      <c r="H7" s="37">
        <v>4203606</v>
      </c>
      <c r="I7" s="24"/>
      <c r="J7" s="24"/>
      <c r="K7" s="24"/>
      <c r="L7" s="24"/>
      <c r="M7" s="24"/>
      <c r="N7" s="25"/>
    </row>
    <row r="8" spans="1:14" ht="13.5" customHeight="1" x14ac:dyDescent="0.25">
      <c r="A8" s="31" t="s">
        <v>9</v>
      </c>
      <c r="B8" s="358">
        <v>129359.35131999999</v>
      </c>
      <c r="C8" s="36">
        <v>137852</v>
      </c>
      <c r="D8" s="32">
        <v>157295</v>
      </c>
      <c r="E8" s="36">
        <v>140371</v>
      </c>
      <c r="F8" s="36">
        <v>141306</v>
      </c>
      <c r="G8" s="35">
        <v>140139</v>
      </c>
      <c r="H8" s="37">
        <v>139583</v>
      </c>
      <c r="I8" s="24"/>
      <c r="J8" s="24"/>
      <c r="K8" s="24"/>
      <c r="L8" s="24"/>
      <c r="M8" s="24"/>
      <c r="N8" s="25"/>
    </row>
    <row r="9" spans="1:14" ht="13.5" customHeight="1" x14ac:dyDescent="0.25">
      <c r="A9" s="38" t="s">
        <v>10</v>
      </c>
      <c r="B9" s="358">
        <f>+B6-B10-B11</f>
        <v>484543.31923375698</v>
      </c>
      <c r="C9" s="36">
        <f t="shared" ref="C9:H9" si="2">+C6-C10-C11</f>
        <v>504592.55637999973</v>
      </c>
      <c r="D9" s="32">
        <f t="shared" si="2"/>
        <v>1046241</v>
      </c>
      <c r="E9" s="36">
        <f t="shared" si="2"/>
        <v>1159045</v>
      </c>
      <c r="F9" s="36">
        <f t="shared" si="2"/>
        <v>1029103</v>
      </c>
      <c r="G9" s="35">
        <f t="shared" si="2"/>
        <v>919195</v>
      </c>
      <c r="H9" s="37">
        <f t="shared" si="2"/>
        <v>888198</v>
      </c>
      <c r="I9" s="24"/>
      <c r="J9" s="24"/>
      <c r="K9" s="24"/>
      <c r="L9" s="24"/>
      <c r="M9" s="24"/>
      <c r="N9" s="25"/>
    </row>
    <row r="10" spans="1:14" ht="13.5" customHeight="1" x14ac:dyDescent="0.25">
      <c r="A10" s="38" t="s">
        <v>11</v>
      </c>
      <c r="B10" s="358">
        <v>2292484</v>
      </c>
      <c r="C10" s="36">
        <v>2520537.9274300002</v>
      </c>
      <c r="D10" s="32">
        <v>2489034</v>
      </c>
      <c r="E10" s="36">
        <v>2015499</v>
      </c>
      <c r="F10" s="36">
        <v>2119573</v>
      </c>
      <c r="G10" s="35">
        <v>2368303</v>
      </c>
      <c r="H10" s="37">
        <v>2418493</v>
      </c>
      <c r="I10" s="24"/>
      <c r="J10" s="24"/>
      <c r="K10" s="24"/>
      <c r="L10" s="24"/>
      <c r="M10" s="24"/>
      <c r="N10" s="25"/>
    </row>
    <row r="11" spans="1:14" ht="13.5" customHeight="1" x14ac:dyDescent="0.25">
      <c r="A11" s="38" t="s">
        <v>12</v>
      </c>
      <c r="B11" s="358">
        <v>982493</v>
      </c>
      <c r="C11" s="36">
        <v>1080230.5161900001</v>
      </c>
      <c r="D11" s="32">
        <v>1066729</v>
      </c>
      <c r="E11" s="36">
        <v>863786</v>
      </c>
      <c r="F11" s="36">
        <v>908388</v>
      </c>
      <c r="G11" s="35">
        <v>1014987</v>
      </c>
      <c r="H11" s="37">
        <v>1036498</v>
      </c>
      <c r="I11" s="24"/>
      <c r="J11" s="24"/>
      <c r="K11" s="24"/>
      <c r="L11" s="24"/>
      <c r="M11" s="24"/>
      <c r="N11" s="25"/>
    </row>
    <row r="12" spans="1:14" ht="13.5" customHeight="1" x14ac:dyDescent="0.25">
      <c r="A12" s="26" t="s">
        <v>13</v>
      </c>
      <c r="B12" s="358">
        <v>3530954.4099399992</v>
      </c>
      <c r="C12" s="36">
        <v>3823806</v>
      </c>
      <c r="D12" s="32">
        <v>4132542</v>
      </c>
      <c r="E12" s="36">
        <v>4135983</v>
      </c>
      <c r="F12" s="36">
        <v>4199541</v>
      </c>
      <c r="G12" s="35">
        <v>4394791</v>
      </c>
      <c r="H12" s="37">
        <v>4499755</v>
      </c>
      <c r="I12" s="24"/>
      <c r="J12" s="24"/>
      <c r="K12" s="24"/>
      <c r="L12" s="24"/>
      <c r="M12" s="24"/>
      <c r="N12" s="25"/>
    </row>
    <row r="13" spans="1:14" ht="13.5" customHeight="1" x14ac:dyDescent="0.25">
      <c r="A13" s="26" t="s">
        <v>10</v>
      </c>
      <c r="B13" s="358">
        <v>3530954.4099399992</v>
      </c>
      <c r="C13" s="291">
        <v>3823806</v>
      </c>
      <c r="D13" s="358">
        <v>3806744</v>
      </c>
      <c r="E13" s="36">
        <v>3798060</v>
      </c>
      <c r="F13" s="36">
        <v>4199541</v>
      </c>
      <c r="G13" s="35">
        <v>4394791</v>
      </c>
      <c r="H13" s="37">
        <v>4499755</v>
      </c>
      <c r="I13" s="24"/>
      <c r="J13" s="24"/>
      <c r="K13" s="24"/>
      <c r="L13" s="24"/>
      <c r="M13" s="24"/>
      <c r="N13" s="25"/>
    </row>
    <row r="14" spans="1:14" ht="13.5" customHeight="1" x14ac:dyDescent="0.25">
      <c r="A14" s="26" t="s">
        <v>11</v>
      </c>
      <c r="B14" s="358">
        <v>0</v>
      </c>
      <c r="C14" s="291">
        <v>0</v>
      </c>
      <c r="D14" s="358">
        <v>228059</v>
      </c>
      <c r="E14" s="36">
        <v>236546</v>
      </c>
      <c r="F14" s="36">
        <v>0</v>
      </c>
      <c r="G14" s="35">
        <v>0</v>
      </c>
      <c r="H14" s="37">
        <v>0</v>
      </c>
      <c r="I14" s="24"/>
      <c r="J14" s="24"/>
      <c r="K14" s="24"/>
      <c r="L14" s="24"/>
      <c r="M14" s="24"/>
      <c r="N14" s="25"/>
    </row>
    <row r="15" spans="1:14" ht="13.5" customHeight="1" x14ac:dyDescent="0.25">
      <c r="A15" s="26" t="s">
        <v>12</v>
      </c>
      <c r="B15" s="358">
        <v>0</v>
      </c>
      <c r="C15" s="291">
        <v>0</v>
      </c>
      <c r="D15" s="358">
        <v>97739</v>
      </c>
      <c r="E15" s="36">
        <v>101377</v>
      </c>
      <c r="F15" s="36">
        <v>0</v>
      </c>
      <c r="G15" s="35">
        <v>0</v>
      </c>
      <c r="H15" s="37">
        <v>0</v>
      </c>
      <c r="I15" s="24"/>
      <c r="J15" s="24"/>
      <c r="K15" s="24"/>
      <c r="L15" s="24"/>
      <c r="M15" s="24"/>
      <c r="N15" s="25"/>
    </row>
    <row r="16" spans="1:14" ht="13.5" customHeight="1" x14ac:dyDescent="0.25">
      <c r="A16" s="26" t="s">
        <v>15</v>
      </c>
      <c r="B16" s="177">
        <v>289754.33315999998</v>
      </c>
      <c r="C16" s="42">
        <v>314764.14714999998</v>
      </c>
      <c r="D16" s="179">
        <v>405159</v>
      </c>
      <c r="E16" s="30">
        <v>372287</v>
      </c>
      <c r="F16" s="30">
        <v>353824</v>
      </c>
      <c r="G16" s="57">
        <v>344744</v>
      </c>
      <c r="H16" s="28">
        <v>386752</v>
      </c>
      <c r="I16" s="24"/>
      <c r="J16" s="24"/>
      <c r="K16" s="24"/>
      <c r="L16" s="24"/>
      <c r="M16" s="24"/>
      <c r="N16" s="25"/>
    </row>
    <row r="17" spans="1:14" ht="13.5" customHeight="1" x14ac:dyDescent="0.25">
      <c r="A17" s="43" t="s">
        <v>16</v>
      </c>
      <c r="B17" s="178">
        <f t="shared" ref="B17:H17" si="3">B18+B19</f>
        <v>9893258.4494599998</v>
      </c>
      <c r="C17" s="47">
        <f t="shared" si="3"/>
        <v>10971856.990050003</v>
      </c>
      <c r="D17" s="178">
        <f t="shared" si="3"/>
        <v>12061204</v>
      </c>
      <c r="E17" s="47">
        <f t="shared" si="3"/>
        <v>10899138</v>
      </c>
      <c r="F17" s="47">
        <f t="shared" si="3"/>
        <v>10807069</v>
      </c>
      <c r="G17" s="295">
        <f t="shared" si="3"/>
        <v>11065163</v>
      </c>
      <c r="H17" s="45">
        <f t="shared" si="3"/>
        <v>11031010</v>
      </c>
      <c r="I17" s="24"/>
      <c r="J17" s="24"/>
      <c r="K17" s="24"/>
      <c r="L17" s="24"/>
      <c r="M17" s="24"/>
      <c r="N17" s="25"/>
    </row>
    <row r="18" spans="1:14" ht="13.5" customHeight="1" x14ac:dyDescent="0.25">
      <c r="A18" s="26" t="s">
        <v>17</v>
      </c>
      <c r="B18" s="179">
        <v>7494067.5246200012</v>
      </c>
      <c r="C18" s="30">
        <v>8440843.1460500024</v>
      </c>
      <c r="D18" s="179">
        <v>9486875</v>
      </c>
      <c r="E18" s="42">
        <v>8401372</v>
      </c>
      <c r="F18" s="30">
        <v>8267503</v>
      </c>
      <c r="G18" s="57">
        <v>8443736</v>
      </c>
      <c r="H18" s="28">
        <v>8372867</v>
      </c>
      <c r="I18" s="24"/>
      <c r="J18" s="24"/>
      <c r="K18" s="24"/>
      <c r="L18" s="24"/>
      <c r="M18" s="24"/>
      <c r="N18" s="25"/>
    </row>
    <row r="19" spans="1:14" ht="13.5" customHeight="1" x14ac:dyDescent="0.25">
      <c r="A19" s="26" t="s">
        <v>18</v>
      </c>
      <c r="B19" s="177">
        <f t="shared" ref="B19:C19" si="4">SUM(B20:B27)</f>
        <v>2399190.9248399995</v>
      </c>
      <c r="C19" s="30">
        <f t="shared" si="4"/>
        <v>2531013.8439999996</v>
      </c>
      <c r="D19" s="32">
        <f t="shared" ref="D19:H19" si="5">SUM(D20:D27)</f>
        <v>2574329</v>
      </c>
      <c r="E19" s="35">
        <f t="shared" si="5"/>
        <v>2497766</v>
      </c>
      <c r="F19" s="30">
        <f t="shared" si="5"/>
        <v>2539566</v>
      </c>
      <c r="G19" s="57">
        <f t="shared" si="5"/>
        <v>2621427</v>
      </c>
      <c r="H19" s="28">
        <f t="shared" si="5"/>
        <v>2658143</v>
      </c>
      <c r="I19" s="24"/>
      <c r="J19" s="24"/>
      <c r="K19" s="24"/>
      <c r="L19" s="24"/>
      <c r="M19" s="24"/>
      <c r="N19" s="25"/>
    </row>
    <row r="20" spans="1:14" ht="13.5" customHeight="1" x14ac:dyDescent="0.25">
      <c r="A20" s="31" t="s">
        <v>19</v>
      </c>
      <c r="B20" s="179">
        <v>1237044.4437599995</v>
      </c>
      <c r="C20" s="30">
        <v>1294143.4468799999</v>
      </c>
      <c r="D20" s="179">
        <v>1314916</v>
      </c>
      <c r="E20" s="42">
        <v>1228454</v>
      </c>
      <c r="F20" s="30">
        <v>1274126</v>
      </c>
      <c r="G20" s="57">
        <v>1332943</v>
      </c>
      <c r="H20" s="28">
        <v>1363393</v>
      </c>
      <c r="I20" s="24"/>
      <c r="J20" s="24"/>
      <c r="K20" s="24"/>
      <c r="L20" s="24"/>
      <c r="M20" s="24"/>
      <c r="N20" s="25"/>
    </row>
    <row r="21" spans="1:14" ht="13.5" customHeight="1" x14ac:dyDescent="0.25">
      <c r="A21" s="31" t="s">
        <v>20</v>
      </c>
      <c r="B21" s="179">
        <v>215507.22308999998</v>
      </c>
      <c r="C21" s="30">
        <v>237907.41753999997</v>
      </c>
      <c r="D21" s="179">
        <v>234972</v>
      </c>
      <c r="E21" s="42">
        <v>269449</v>
      </c>
      <c r="F21" s="30">
        <v>268410</v>
      </c>
      <c r="G21" s="57">
        <v>276910</v>
      </c>
      <c r="H21" s="28">
        <v>278086</v>
      </c>
      <c r="I21" s="24"/>
      <c r="J21" s="24"/>
      <c r="K21" s="24"/>
      <c r="L21" s="24"/>
      <c r="M21" s="24"/>
      <c r="N21" s="25"/>
    </row>
    <row r="22" spans="1:14" ht="13.5" customHeight="1" x14ac:dyDescent="0.25">
      <c r="A22" s="31" t="s">
        <v>21</v>
      </c>
      <c r="B22" s="179">
        <v>55003.153540000007</v>
      </c>
      <c r="C22" s="30">
        <v>56343.800469999995</v>
      </c>
      <c r="D22" s="179">
        <v>52941</v>
      </c>
      <c r="E22" s="42">
        <v>49682</v>
      </c>
      <c r="F22" s="30">
        <v>49436</v>
      </c>
      <c r="G22" s="57">
        <v>50945</v>
      </c>
      <c r="H22" s="28">
        <v>51105</v>
      </c>
      <c r="I22" s="24"/>
      <c r="J22" s="24"/>
      <c r="K22" s="24"/>
      <c r="L22" s="24"/>
      <c r="M22" s="24"/>
      <c r="N22" s="25"/>
    </row>
    <row r="23" spans="1:14" ht="13.5" customHeight="1" x14ac:dyDescent="0.25">
      <c r="A23" s="31" t="s">
        <v>22</v>
      </c>
      <c r="B23" s="179">
        <v>5107.3286799999996</v>
      </c>
      <c r="C23" s="30">
        <v>5219.6114199999993</v>
      </c>
      <c r="D23" s="179">
        <v>5270</v>
      </c>
      <c r="E23" s="42">
        <v>4933</v>
      </c>
      <c r="F23" s="30">
        <v>4896</v>
      </c>
      <c r="G23" s="57">
        <v>5032</v>
      </c>
      <c r="H23" s="28">
        <v>5035</v>
      </c>
      <c r="I23" s="24"/>
      <c r="J23" s="24"/>
      <c r="K23" s="24"/>
      <c r="L23" s="24"/>
      <c r="M23" s="24"/>
      <c r="N23" s="25"/>
    </row>
    <row r="24" spans="1:14" ht="13.5" customHeight="1" x14ac:dyDescent="0.25">
      <c r="A24" s="31" t="s">
        <v>23</v>
      </c>
      <c r="B24" s="179">
        <v>851554.10416999971</v>
      </c>
      <c r="C24" s="30">
        <v>901197.60029999982</v>
      </c>
      <c r="D24" s="179">
        <v>932541</v>
      </c>
      <c r="E24" s="42">
        <v>913604</v>
      </c>
      <c r="F24" s="30">
        <v>910762</v>
      </c>
      <c r="G24" s="57">
        <v>922214</v>
      </c>
      <c r="H24" s="28">
        <v>926552</v>
      </c>
      <c r="I24" s="24"/>
      <c r="J24" s="24"/>
      <c r="K24" s="24"/>
      <c r="L24" s="24"/>
      <c r="M24" s="24"/>
      <c r="N24" s="25"/>
    </row>
    <row r="25" spans="1:14" ht="13.5" customHeight="1" x14ac:dyDescent="0.25">
      <c r="A25" s="31" t="s">
        <v>24</v>
      </c>
      <c r="B25" s="179">
        <v>10014.616400000001</v>
      </c>
      <c r="C25" s="30">
        <v>11597.070300000001</v>
      </c>
      <c r="D25" s="179">
        <v>12094</v>
      </c>
      <c r="E25" s="42">
        <v>11350</v>
      </c>
      <c r="F25" s="30">
        <v>11443</v>
      </c>
      <c r="G25" s="57">
        <v>11948</v>
      </c>
      <c r="H25" s="28">
        <v>12144</v>
      </c>
      <c r="I25" s="24"/>
      <c r="J25" s="24"/>
      <c r="K25" s="24"/>
      <c r="L25" s="24"/>
      <c r="M25" s="24"/>
      <c r="N25" s="25"/>
    </row>
    <row r="26" spans="1:14" ht="13.5" customHeight="1" x14ac:dyDescent="0.25">
      <c r="A26" s="31" t="s">
        <v>25</v>
      </c>
      <c r="B26" s="179">
        <v>24701.802639999998</v>
      </c>
      <c r="C26" s="30">
        <v>24343.003249999998</v>
      </c>
      <c r="D26" s="179">
        <v>21407</v>
      </c>
      <c r="E26" s="42">
        <v>20143</v>
      </c>
      <c r="F26" s="30">
        <v>20363</v>
      </c>
      <c r="G26" s="57">
        <v>21318</v>
      </c>
      <c r="H26" s="28">
        <v>21726</v>
      </c>
      <c r="I26" s="24"/>
      <c r="J26" s="24"/>
      <c r="K26" s="24"/>
      <c r="L26" s="24"/>
      <c r="M26" s="24"/>
      <c r="N26" s="25"/>
    </row>
    <row r="27" spans="1:14" ht="13.5" customHeight="1" x14ac:dyDescent="0.25">
      <c r="A27" s="31" t="s">
        <v>26</v>
      </c>
      <c r="B27" s="179">
        <v>258.25256000000002</v>
      </c>
      <c r="C27" s="30">
        <v>261.89383999999995</v>
      </c>
      <c r="D27" s="179">
        <v>188</v>
      </c>
      <c r="E27" s="42">
        <v>151</v>
      </c>
      <c r="F27" s="30">
        <v>130</v>
      </c>
      <c r="G27" s="57">
        <v>117</v>
      </c>
      <c r="H27" s="28">
        <v>102</v>
      </c>
      <c r="I27" s="24"/>
      <c r="J27" s="24"/>
      <c r="K27" s="24"/>
      <c r="L27" s="24"/>
      <c r="M27" s="24"/>
      <c r="N27" s="25"/>
    </row>
    <row r="28" spans="1:14" ht="13.5" customHeight="1" x14ac:dyDescent="0.25">
      <c r="A28" s="43" t="s">
        <v>27</v>
      </c>
      <c r="B28" s="178">
        <f t="shared" ref="B28:H28" si="6">SUM(B29:B32)</f>
        <v>28735.304479999999</v>
      </c>
      <c r="C28" s="47">
        <f t="shared" si="6"/>
        <v>39847.674830000004</v>
      </c>
      <c r="D28" s="178">
        <f t="shared" si="6"/>
        <v>39556</v>
      </c>
      <c r="E28" s="47">
        <f t="shared" si="6"/>
        <v>43208</v>
      </c>
      <c r="F28" s="47">
        <f t="shared" si="6"/>
        <v>44964</v>
      </c>
      <c r="G28" s="295">
        <f t="shared" si="6"/>
        <v>48784</v>
      </c>
      <c r="H28" s="45">
        <f t="shared" si="6"/>
        <v>52524</v>
      </c>
      <c r="I28" s="24"/>
      <c r="J28" s="24"/>
      <c r="K28" s="24"/>
      <c r="L28" s="24"/>
      <c r="M28" s="24"/>
      <c r="N28" s="25"/>
    </row>
    <row r="29" spans="1:14" ht="13.5" customHeight="1" x14ac:dyDescent="0.25">
      <c r="A29" s="26" t="s">
        <v>28</v>
      </c>
      <c r="B29" s="179">
        <v>10.492319999999999</v>
      </c>
      <c r="C29" s="30">
        <v>21.53632</v>
      </c>
      <c r="D29" s="179">
        <v>7</v>
      </c>
      <c r="E29" s="42">
        <v>0</v>
      </c>
      <c r="F29" s="30">
        <v>0</v>
      </c>
      <c r="G29" s="57">
        <v>0</v>
      </c>
      <c r="H29" s="28">
        <v>0</v>
      </c>
      <c r="I29" s="24"/>
      <c r="J29" s="24"/>
      <c r="K29" s="24"/>
      <c r="L29" s="24"/>
      <c r="M29" s="24"/>
      <c r="N29" s="25"/>
    </row>
    <row r="30" spans="1:14" ht="13.5" customHeight="1" x14ac:dyDescent="0.25">
      <c r="A30" s="26" t="s">
        <v>29</v>
      </c>
      <c r="B30" s="179">
        <v>0.55334000000000005</v>
      </c>
      <c r="C30" s="30">
        <v>7.4841899999999999</v>
      </c>
      <c r="D30" s="179">
        <v>0</v>
      </c>
      <c r="E30" s="42">
        <v>0</v>
      </c>
      <c r="F30" s="30">
        <v>0</v>
      </c>
      <c r="G30" s="57">
        <v>0</v>
      </c>
      <c r="H30" s="28">
        <v>0</v>
      </c>
      <c r="I30" s="24"/>
      <c r="J30" s="24"/>
      <c r="K30" s="24"/>
      <c r="L30" s="24"/>
      <c r="M30" s="24"/>
      <c r="N30" s="25"/>
    </row>
    <row r="31" spans="1:14" ht="13.5" customHeight="1" x14ac:dyDescent="0.25">
      <c r="A31" s="26" t="s">
        <v>30</v>
      </c>
      <c r="B31" s="179">
        <v>28724.258819999999</v>
      </c>
      <c r="C31" s="30">
        <v>39818.654320000001</v>
      </c>
      <c r="D31" s="179">
        <v>39549</v>
      </c>
      <c r="E31" s="42">
        <v>43208</v>
      </c>
      <c r="F31" s="30">
        <v>44964</v>
      </c>
      <c r="G31" s="57">
        <v>48784</v>
      </c>
      <c r="H31" s="28">
        <v>52524</v>
      </c>
      <c r="I31" s="24"/>
      <c r="J31" s="24"/>
      <c r="K31" s="24"/>
      <c r="L31" s="24"/>
      <c r="M31" s="24"/>
      <c r="N31" s="25"/>
    </row>
    <row r="32" spans="1:14" ht="13.5" customHeight="1" x14ac:dyDescent="0.25">
      <c r="A32" s="26" t="s">
        <v>31</v>
      </c>
      <c r="B32" s="179">
        <v>0</v>
      </c>
      <c r="C32" s="30">
        <v>0</v>
      </c>
      <c r="D32" s="179">
        <v>0</v>
      </c>
      <c r="E32" s="42">
        <v>0</v>
      </c>
      <c r="F32" s="30">
        <v>0</v>
      </c>
      <c r="G32" s="57">
        <v>0</v>
      </c>
      <c r="H32" s="28">
        <v>0</v>
      </c>
      <c r="I32" s="24"/>
      <c r="J32" s="24"/>
      <c r="K32" s="24"/>
      <c r="L32" s="24"/>
      <c r="M32" s="24"/>
      <c r="N32" s="25"/>
    </row>
    <row r="33" spans="1:14" ht="13.5" customHeight="1" x14ac:dyDescent="0.25">
      <c r="A33" s="43" t="s">
        <v>32</v>
      </c>
      <c r="B33" s="178">
        <f t="shared" ref="B33:H33" si="7">SUM(B34:B36)</f>
        <v>701418.03603999992</v>
      </c>
      <c r="C33" s="47">
        <f t="shared" si="7"/>
        <v>714845.81651000003</v>
      </c>
      <c r="D33" s="178">
        <f t="shared" si="7"/>
        <v>803828</v>
      </c>
      <c r="E33" s="47">
        <f t="shared" si="7"/>
        <v>818916</v>
      </c>
      <c r="F33" s="47">
        <f t="shared" si="7"/>
        <v>843421</v>
      </c>
      <c r="G33" s="295">
        <f t="shared" si="7"/>
        <v>872690</v>
      </c>
      <c r="H33" s="45">
        <f t="shared" si="7"/>
        <v>901497</v>
      </c>
      <c r="I33" s="24"/>
      <c r="J33" s="24"/>
      <c r="K33" s="24"/>
      <c r="L33" s="24"/>
      <c r="M33" s="24"/>
      <c r="N33" s="25"/>
    </row>
    <row r="34" spans="1:14" ht="13.5" customHeight="1" x14ac:dyDescent="0.25">
      <c r="A34" s="26" t="s">
        <v>33</v>
      </c>
      <c r="B34" s="179">
        <v>455911.11642999999</v>
      </c>
      <c r="C34" s="30">
        <v>456735.76896000002</v>
      </c>
      <c r="D34" s="179">
        <v>503234</v>
      </c>
      <c r="E34" s="42">
        <v>519248</v>
      </c>
      <c r="F34" s="30">
        <v>528941</v>
      </c>
      <c r="G34" s="57">
        <v>539670</v>
      </c>
      <c r="H34" s="28">
        <v>556276</v>
      </c>
      <c r="I34" s="24"/>
      <c r="J34" s="24"/>
      <c r="K34" s="24"/>
      <c r="L34" s="24"/>
      <c r="M34" s="24"/>
      <c r="N34" s="25"/>
    </row>
    <row r="35" spans="1:14" ht="13.5" customHeight="1" x14ac:dyDescent="0.25">
      <c r="A35" s="26" t="s">
        <v>34</v>
      </c>
      <c r="B35" s="179">
        <v>245506.91960999998</v>
      </c>
      <c r="C35" s="30">
        <v>258110.04755000002</v>
      </c>
      <c r="D35" s="179">
        <v>300594</v>
      </c>
      <c r="E35" s="42">
        <v>299668</v>
      </c>
      <c r="F35" s="30">
        <v>314480</v>
      </c>
      <c r="G35" s="57">
        <v>333020</v>
      </c>
      <c r="H35" s="28">
        <v>345221</v>
      </c>
      <c r="I35" s="24"/>
      <c r="J35" s="24"/>
      <c r="K35" s="24"/>
      <c r="L35" s="24"/>
      <c r="M35" s="24"/>
      <c r="N35" s="25"/>
    </row>
    <row r="36" spans="1:14" ht="13.5" customHeight="1" x14ac:dyDescent="0.25">
      <c r="A36" s="26" t="s">
        <v>35</v>
      </c>
      <c r="B36" s="179">
        <v>0</v>
      </c>
      <c r="C36" s="30">
        <v>0</v>
      </c>
      <c r="D36" s="179">
        <v>0</v>
      </c>
      <c r="E36" s="42">
        <v>0</v>
      </c>
      <c r="F36" s="30">
        <v>0</v>
      </c>
      <c r="G36" s="57">
        <v>0</v>
      </c>
      <c r="H36" s="28">
        <v>0</v>
      </c>
      <c r="I36" s="24"/>
      <c r="J36" s="24"/>
      <c r="K36" s="24"/>
      <c r="L36" s="24"/>
      <c r="M36" s="24"/>
      <c r="N36" s="25"/>
    </row>
    <row r="37" spans="1:14" ht="13.5" customHeight="1" x14ac:dyDescent="0.25">
      <c r="A37" s="43" t="s">
        <v>36</v>
      </c>
      <c r="B37" s="178">
        <f t="shared" ref="B37:H37" si="8">SUM(B38:B45,B48:B51)</f>
        <v>453223.33131000004</v>
      </c>
      <c r="C37" s="47">
        <f t="shared" si="8"/>
        <v>971198.1847300001</v>
      </c>
      <c r="D37" s="178">
        <f t="shared" si="8"/>
        <v>810726</v>
      </c>
      <c r="E37" s="47">
        <f t="shared" si="8"/>
        <v>354881</v>
      </c>
      <c r="F37" s="47">
        <f t="shared" si="8"/>
        <v>365358</v>
      </c>
      <c r="G37" s="295">
        <f t="shared" si="8"/>
        <v>383076</v>
      </c>
      <c r="H37" s="45">
        <f t="shared" si="8"/>
        <v>392446</v>
      </c>
      <c r="I37" s="24"/>
      <c r="J37" s="24"/>
      <c r="K37" s="24"/>
      <c r="L37" s="24"/>
      <c r="M37" s="24"/>
      <c r="N37" s="25"/>
    </row>
    <row r="38" spans="1:14" ht="13.5" customHeight="1" x14ac:dyDescent="0.25">
      <c r="A38" s="55" t="s">
        <v>38</v>
      </c>
      <c r="B38" s="179">
        <v>0</v>
      </c>
      <c r="C38" s="30">
        <v>0</v>
      </c>
      <c r="D38" s="179">
        <v>0</v>
      </c>
      <c r="E38" s="42">
        <v>0</v>
      </c>
      <c r="F38" s="30">
        <v>0</v>
      </c>
      <c r="G38" s="57">
        <v>0</v>
      </c>
      <c r="H38" s="28">
        <v>0</v>
      </c>
      <c r="I38" s="24"/>
      <c r="J38" s="24"/>
      <c r="K38" s="24"/>
      <c r="L38" s="24"/>
      <c r="M38" s="24"/>
      <c r="N38" s="25"/>
    </row>
    <row r="39" spans="1:14" ht="13.5" customHeight="1" x14ac:dyDescent="0.25">
      <c r="A39" s="26" t="s">
        <v>39</v>
      </c>
      <c r="B39" s="179">
        <v>129527.97982000002</v>
      </c>
      <c r="C39" s="30">
        <v>133682.80103999999</v>
      </c>
      <c r="D39" s="179">
        <v>136068</v>
      </c>
      <c r="E39" s="42">
        <v>123899</v>
      </c>
      <c r="F39" s="30">
        <v>129335</v>
      </c>
      <c r="G39" s="57">
        <v>136480</v>
      </c>
      <c r="H39" s="28">
        <v>140015</v>
      </c>
      <c r="I39" s="24"/>
      <c r="J39" s="24"/>
      <c r="K39" s="24"/>
      <c r="L39" s="24"/>
      <c r="M39" s="24"/>
      <c r="N39" s="25"/>
    </row>
    <row r="40" spans="1:14" ht="13.5" customHeight="1" x14ac:dyDescent="0.25">
      <c r="A40" s="55" t="s">
        <v>40</v>
      </c>
      <c r="B40" s="179">
        <v>0</v>
      </c>
      <c r="C40" s="30">
        <v>0</v>
      </c>
      <c r="D40" s="179">
        <v>0</v>
      </c>
      <c r="E40" s="42">
        <v>0</v>
      </c>
      <c r="F40" s="30">
        <v>0</v>
      </c>
      <c r="G40" s="57">
        <v>0</v>
      </c>
      <c r="H40" s="28">
        <v>0</v>
      </c>
      <c r="I40" s="24"/>
      <c r="J40" s="24"/>
      <c r="K40" s="24"/>
      <c r="L40" s="24"/>
      <c r="M40" s="24"/>
      <c r="N40" s="25"/>
    </row>
    <row r="41" spans="1:14" ht="13.5" customHeight="1" x14ac:dyDescent="0.25">
      <c r="A41" s="55" t="s">
        <v>41</v>
      </c>
      <c r="B41" s="179">
        <v>101682.54787000004</v>
      </c>
      <c r="C41" s="30">
        <v>85416</v>
      </c>
      <c r="D41" s="179">
        <v>81707</v>
      </c>
      <c r="E41" s="42">
        <v>81306</v>
      </c>
      <c r="F41" s="30">
        <v>82325</v>
      </c>
      <c r="G41" s="57">
        <v>84438</v>
      </c>
      <c r="H41" s="28">
        <v>85587</v>
      </c>
      <c r="I41" s="24"/>
      <c r="J41" s="24"/>
      <c r="K41" s="24"/>
      <c r="L41" s="24"/>
      <c r="M41" s="24"/>
      <c r="N41" s="25"/>
    </row>
    <row r="42" spans="1:14" ht="13.5" customHeight="1" x14ac:dyDescent="0.25">
      <c r="A42" s="55" t="s">
        <v>88</v>
      </c>
      <c r="B42" s="179">
        <v>0</v>
      </c>
      <c r="C42" s="30">
        <v>521165</v>
      </c>
      <c r="D42" s="179">
        <v>354113</v>
      </c>
      <c r="E42" s="42">
        <v>0</v>
      </c>
      <c r="F42" s="30">
        <v>0</v>
      </c>
      <c r="G42" s="57">
        <v>0</v>
      </c>
      <c r="H42" s="28">
        <v>0</v>
      </c>
      <c r="I42" s="24"/>
      <c r="J42" s="24"/>
      <c r="K42" s="24"/>
      <c r="L42" s="24"/>
      <c r="M42" s="24"/>
      <c r="N42" s="25"/>
    </row>
    <row r="43" spans="1:14" ht="13.5" customHeight="1" x14ac:dyDescent="0.25">
      <c r="A43" s="55" t="s">
        <v>89</v>
      </c>
      <c r="B43" s="179">
        <v>0</v>
      </c>
      <c r="C43" s="30">
        <v>0</v>
      </c>
      <c r="D43" s="179">
        <v>29653</v>
      </c>
      <c r="E43" s="42">
        <v>1579</v>
      </c>
      <c r="F43" s="30">
        <v>0</v>
      </c>
      <c r="G43" s="57">
        <v>0</v>
      </c>
      <c r="H43" s="28">
        <v>0</v>
      </c>
      <c r="I43" s="24"/>
      <c r="J43" s="24"/>
      <c r="K43" s="24"/>
      <c r="L43" s="24"/>
      <c r="M43" s="24"/>
      <c r="N43" s="25"/>
    </row>
    <row r="44" spans="1:14" ht="13.5" customHeight="1" x14ac:dyDescent="0.25">
      <c r="A44" s="55" t="s">
        <v>42</v>
      </c>
      <c r="B44" s="179">
        <v>76294.162960000001</v>
      </c>
      <c r="C44" s="30">
        <v>74305.482000000004</v>
      </c>
      <c r="D44" s="179">
        <v>41597</v>
      </c>
      <c r="E44" s="42">
        <v>0</v>
      </c>
      <c r="F44" s="30">
        <v>0</v>
      </c>
      <c r="G44" s="57">
        <v>0</v>
      </c>
      <c r="H44" s="28">
        <v>0</v>
      </c>
      <c r="I44" s="24"/>
      <c r="J44" s="24"/>
      <c r="K44" s="24"/>
      <c r="L44" s="24"/>
      <c r="M44" s="24"/>
      <c r="N44" s="25"/>
    </row>
    <row r="45" spans="1:14" ht="13.5" customHeight="1" x14ac:dyDescent="0.25">
      <c r="A45" s="55" t="s">
        <v>43</v>
      </c>
      <c r="B45" s="179">
        <v>278.38602000000003</v>
      </c>
      <c r="C45" s="30">
        <v>303.34433000000001</v>
      </c>
      <c r="D45" s="179">
        <v>328</v>
      </c>
      <c r="E45" s="42">
        <v>328</v>
      </c>
      <c r="F45" s="30">
        <v>328</v>
      </c>
      <c r="G45" s="57">
        <v>328</v>
      </c>
      <c r="H45" s="28">
        <v>328</v>
      </c>
      <c r="I45" s="24"/>
      <c r="J45" s="24"/>
      <c r="K45" s="24"/>
      <c r="L45" s="24"/>
      <c r="M45" s="24"/>
      <c r="N45" s="25"/>
    </row>
    <row r="46" spans="1:14" ht="13.5" customHeight="1" x14ac:dyDescent="0.25">
      <c r="A46" s="58" t="s">
        <v>10</v>
      </c>
      <c r="B46" s="179">
        <v>81.658150000000006</v>
      </c>
      <c r="C46" s="30">
        <v>82.45478</v>
      </c>
      <c r="D46" s="179">
        <v>82</v>
      </c>
      <c r="E46" s="42">
        <v>82</v>
      </c>
      <c r="F46" s="30">
        <v>82</v>
      </c>
      <c r="G46" s="57">
        <v>82</v>
      </c>
      <c r="H46" s="28">
        <v>82</v>
      </c>
      <c r="I46" s="24"/>
      <c r="J46" s="24"/>
      <c r="K46" s="24"/>
      <c r="L46" s="24"/>
      <c r="M46" s="24"/>
      <c r="N46" s="25"/>
    </row>
    <row r="47" spans="1:14" ht="13.5" customHeight="1" x14ac:dyDescent="0.25">
      <c r="A47" s="58" t="s">
        <v>11</v>
      </c>
      <c r="B47" s="179">
        <v>196.72787</v>
      </c>
      <c r="C47" s="30">
        <v>220.88954999999999</v>
      </c>
      <c r="D47" s="179">
        <v>246</v>
      </c>
      <c r="E47" s="42">
        <v>246</v>
      </c>
      <c r="F47" s="30">
        <v>246</v>
      </c>
      <c r="G47" s="57">
        <v>246</v>
      </c>
      <c r="H47" s="28">
        <v>246</v>
      </c>
      <c r="I47" s="24"/>
      <c r="J47" s="24"/>
      <c r="K47" s="24"/>
      <c r="L47" s="24"/>
      <c r="M47" s="24"/>
      <c r="N47" s="25"/>
    </row>
    <row r="48" spans="1:14" ht="13.5" customHeight="1" x14ac:dyDescent="0.25">
      <c r="A48" s="55" t="s">
        <v>44</v>
      </c>
      <c r="B48" s="179">
        <v>323.81599</v>
      </c>
      <c r="C48" s="30">
        <v>1619.40786</v>
      </c>
      <c r="D48" s="179">
        <v>1000</v>
      </c>
      <c r="E48" s="42">
        <v>1000</v>
      </c>
      <c r="F48" s="30">
        <v>1000</v>
      </c>
      <c r="G48" s="57">
        <v>1000</v>
      </c>
      <c r="H48" s="28">
        <v>1000</v>
      </c>
      <c r="I48" s="24"/>
      <c r="J48" s="24"/>
      <c r="K48" s="24"/>
      <c r="L48" s="24"/>
      <c r="M48" s="24"/>
      <c r="N48" s="25"/>
    </row>
    <row r="49" spans="1:14" ht="13.5" customHeight="1" x14ac:dyDescent="0.25">
      <c r="A49" s="55" t="s">
        <v>45</v>
      </c>
      <c r="B49" s="179">
        <v>31625.248179999999</v>
      </c>
      <c r="C49" s="30">
        <v>30419.05041</v>
      </c>
      <c r="D49" s="179">
        <v>30007</v>
      </c>
      <c r="E49" s="42">
        <v>15365</v>
      </c>
      <c r="F49" s="30">
        <v>16360</v>
      </c>
      <c r="G49" s="57">
        <v>16865</v>
      </c>
      <c r="H49" s="28">
        <v>17480</v>
      </c>
      <c r="I49" s="24"/>
      <c r="J49" s="24"/>
      <c r="K49" s="24"/>
      <c r="L49" s="24"/>
      <c r="M49" s="24"/>
      <c r="N49" s="25"/>
    </row>
    <row r="50" spans="1:14" ht="13.5" customHeight="1" x14ac:dyDescent="0.25">
      <c r="A50" s="55" t="s">
        <v>46</v>
      </c>
      <c r="B50" s="179">
        <v>10.97395</v>
      </c>
      <c r="C50" s="30">
        <v>9.0853400000000022</v>
      </c>
      <c r="D50" s="179">
        <v>5</v>
      </c>
      <c r="E50" s="42">
        <v>0</v>
      </c>
      <c r="F50" s="30">
        <v>0</v>
      </c>
      <c r="G50" s="57">
        <v>0</v>
      </c>
      <c r="H50" s="28">
        <v>0</v>
      </c>
      <c r="I50" s="24"/>
      <c r="J50" s="24"/>
      <c r="K50" s="24"/>
      <c r="L50" s="24"/>
      <c r="M50" s="24"/>
      <c r="N50" s="25"/>
    </row>
    <row r="51" spans="1:14" ht="13.5" customHeight="1" x14ac:dyDescent="0.25">
      <c r="A51" s="26" t="s">
        <v>47</v>
      </c>
      <c r="B51" s="177">
        <v>113480.21652</v>
      </c>
      <c r="C51" s="30">
        <v>124278.01375</v>
      </c>
      <c r="D51" s="177">
        <v>136248</v>
      </c>
      <c r="E51" s="30">
        <v>131404</v>
      </c>
      <c r="F51" s="30">
        <v>136010</v>
      </c>
      <c r="G51" s="57">
        <v>143965</v>
      </c>
      <c r="H51" s="28">
        <v>148036</v>
      </c>
      <c r="I51" s="24"/>
      <c r="J51" s="24"/>
      <c r="K51" s="24"/>
      <c r="L51" s="24"/>
      <c r="M51" s="24"/>
      <c r="N51" s="25"/>
    </row>
    <row r="52" spans="1:14" ht="13.5" customHeight="1" x14ac:dyDescent="0.25">
      <c r="A52" s="38" t="s">
        <v>10</v>
      </c>
      <c r="B52" s="177">
        <v>80877.39688</v>
      </c>
      <c r="C52" s="30">
        <v>90534.548049999998</v>
      </c>
      <c r="D52" s="177">
        <v>101619</v>
      </c>
      <c r="E52" s="30">
        <v>98054</v>
      </c>
      <c r="F52" s="30">
        <v>100353</v>
      </c>
      <c r="G52" s="57">
        <v>105511</v>
      </c>
      <c r="H52" s="28">
        <v>107490</v>
      </c>
      <c r="I52" s="24"/>
      <c r="J52" s="24"/>
      <c r="K52" s="24"/>
      <c r="L52" s="24"/>
      <c r="M52" s="24"/>
      <c r="N52" s="25"/>
    </row>
    <row r="53" spans="1:14" ht="14.25" customHeight="1" x14ac:dyDescent="0.25">
      <c r="A53" s="38" t="s">
        <v>11</v>
      </c>
      <c r="B53" s="177">
        <v>422.60645</v>
      </c>
      <c r="C53" s="30">
        <v>526.25009</v>
      </c>
      <c r="D53" s="177">
        <v>0</v>
      </c>
      <c r="E53" s="30">
        <v>0</v>
      </c>
      <c r="F53" s="30">
        <v>0</v>
      </c>
      <c r="G53" s="57">
        <v>0</v>
      </c>
      <c r="H53" s="28">
        <v>0</v>
      </c>
      <c r="I53" s="24"/>
      <c r="J53" s="24"/>
      <c r="K53" s="24"/>
      <c r="L53" s="24"/>
      <c r="M53" s="24"/>
      <c r="N53" s="25"/>
    </row>
    <row r="54" spans="1:14" ht="14.25" customHeight="1" x14ac:dyDescent="0.25">
      <c r="A54" s="60" t="s">
        <v>12</v>
      </c>
      <c r="B54" s="177">
        <v>0</v>
      </c>
      <c r="C54" s="30">
        <v>0</v>
      </c>
      <c r="D54" s="177">
        <v>0</v>
      </c>
      <c r="E54" s="30">
        <v>0</v>
      </c>
      <c r="F54" s="30">
        <v>0</v>
      </c>
      <c r="G54" s="57">
        <v>0</v>
      </c>
      <c r="H54" s="28">
        <v>0</v>
      </c>
      <c r="I54" s="24"/>
      <c r="J54" s="24"/>
      <c r="K54" s="24"/>
      <c r="L54" s="24"/>
      <c r="M54" s="24"/>
      <c r="N54" s="25"/>
    </row>
    <row r="55" spans="1:14" ht="14.25" customHeight="1" x14ac:dyDescent="0.25">
      <c r="A55" s="38" t="s">
        <v>49</v>
      </c>
      <c r="B55" s="177">
        <v>32180.213189999999</v>
      </c>
      <c r="C55" s="30">
        <v>33217.215609999999</v>
      </c>
      <c r="D55" s="177">
        <v>34629</v>
      </c>
      <c r="E55" s="30">
        <v>33350</v>
      </c>
      <c r="F55" s="30">
        <v>35657</v>
      </c>
      <c r="G55" s="57">
        <v>38454</v>
      </c>
      <c r="H55" s="28">
        <v>40546</v>
      </c>
      <c r="I55" s="24"/>
      <c r="J55" s="24"/>
      <c r="K55" s="24"/>
      <c r="L55" s="24"/>
      <c r="M55" s="24"/>
      <c r="N55" s="25"/>
    </row>
    <row r="56" spans="1:14" ht="14.25" customHeight="1" x14ac:dyDescent="0.25">
      <c r="A56" s="259" t="s">
        <v>50</v>
      </c>
      <c r="B56" s="177">
        <v>0.74687000000000037</v>
      </c>
      <c r="C56" s="30">
        <v>0.35543000000000013</v>
      </c>
      <c r="D56" s="177">
        <v>0</v>
      </c>
      <c r="E56" s="30">
        <v>0</v>
      </c>
      <c r="F56" s="30">
        <v>0</v>
      </c>
      <c r="G56" s="57">
        <v>0</v>
      </c>
      <c r="H56" s="28">
        <v>0</v>
      </c>
      <c r="I56" s="24"/>
      <c r="J56" s="24"/>
      <c r="K56" s="24"/>
      <c r="L56" s="24"/>
      <c r="M56" s="24"/>
      <c r="N56" s="25"/>
    </row>
    <row r="57" spans="1:14" ht="14.25" customHeight="1" x14ac:dyDescent="0.25">
      <c r="A57" s="259" t="s">
        <v>51</v>
      </c>
      <c r="B57" s="177">
        <v>507.44049000000001</v>
      </c>
      <c r="C57" s="30">
        <v>214.69233000000006</v>
      </c>
      <c r="D57" s="177">
        <v>35</v>
      </c>
      <c r="E57" s="30">
        <v>0</v>
      </c>
      <c r="F57" s="30">
        <v>0</v>
      </c>
      <c r="G57" s="57">
        <v>0</v>
      </c>
      <c r="H57" s="28">
        <v>0</v>
      </c>
      <c r="I57" s="24"/>
      <c r="J57" s="24"/>
      <c r="K57" s="24"/>
      <c r="L57" s="24"/>
      <c r="M57" s="24"/>
      <c r="N57" s="24"/>
    </row>
    <row r="58" spans="1:14" ht="14.25" customHeight="1" x14ac:dyDescent="0.25">
      <c r="A58" s="259" t="s">
        <v>52</v>
      </c>
      <c r="B58" s="177">
        <v>80369.209520000004</v>
      </c>
      <c r="C58" s="30">
        <v>90319.500289999996</v>
      </c>
      <c r="D58" s="177">
        <v>101584</v>
      </c>
      <c r="E58" s="30">
        <v>98054</v>
      </c>
      <c r="F58" s="30">
        <v>100353</v>
      </c>
      <c r="G58" s="57">
        <v>105511</v>
      </c>
      <c r="H58" s="28">
        <v>107490</v>
      </c>
      <c r="I58" s="24"/>
      <c r="J58" s="24"/>
      <c r="K58" s="24"/>
      <c r="L58" s="24"/>
      <c r="M58" s="24"/>
      <c r="N58" s="24"/>
    </row>
    <row r="59" spans="1:14" ht="14.25" customHeight="1" thickBot="1" x14ac:dyDescent="0.3">
      <c r="A59" s="260" t="s">
        <v>53</v>
      </c>
      <c r="B59" s="195">
        <v>32180.213189999999</v>
      </c>
      <c r="C59" s="66">
        <v>33217.215609999999</v>
      </c>
      <c r="D59" s="195">
        <v>34629</v>
      </c>
      <c r="E59" s="66">
        <v>33350</v>
      </c>
      <c r="F59" s="66">
        <v>35657</v>
      </c>
      <c r="G59" s="297">
        <v>38454</v>
      </c>
      <c r="H59" s="64">
        <v>40546</v>
      </c>
      <c r="I59" s="24"/>
      <c r="J59" s="24"/>
      <c r="K59" s="24"/>
      <c r="L59" s="24"/>
      <c r="M59" s="24"/>
      <c r="N59" s="24"/>
    </row>
    <row r="60" spans="1:14" ht="13.5" customHeight="1" x14ac:dyDescent="0.25">
      <c r="A60" s="18" t="s">
        <v>54</v>
      </c>
      <c r="B60" s="176">
        <f t="shared" ref="B60:H60" si="9">B61+B65</f>
        <v>13079644.876037396</v>
      </c>
      <c r="C60" s="70">
        <f t="shared" si="9"/>
        <v>14174039.65316</v>
      </c>
      <c r="D60" s="176">
        <f t="shared" si="9"/>
        <v>15462008</v>
      </c>
      <c r="E60" s="70">
        <f t="shared" si="9"/>
        <v>14618083</v>
      </c>
      <c r="F60" s="70">
        <f t="shared" si="9"/>
        <v>14781284</v>
      </c>
      <c r="G60" s="298">
        <f t="shared" si="9"/>
        <v>15432373</v>
      </c>
      <c r="H60" s="68">
        <f t="shared" si="9"/>
        <v>15499907</v>
      </c>
      <c r="I60" s="24"/>
      <c r="J60" s="24"/>
      <c r="K60" s="24"/>
      <c r="L60" s="24"/>
      <c r="M60" s="24"/>
      <c r="N60" s="24"/>
    </row>
    <row r="61" spans="1:14" ht="13.5" customHeight="1" x14ac:dyDescent="0.25">
      <c r="A61" s="75" t="s">
        <v>55</v>
      </c>
      <c r="B61" s="178">
        <f t="shared" ref="B61:H61" si="10">B62</f>
        <v>8699966.3864173964</v>
      </c>
      <c r="C61" s="47">
        <f t="shared" si="10"/>
        <v>9466716.6531600002</v>
      </c>
      <c r="D61" s="178">
        <f t="shared" si="10"/>
        <v>10256123</v>
      </c>
      <c r="E61" s="47">
        <f t="shared" si="10"/>
        <v>9674468</v>
      </c>
      <c r="F61" s="47">
        <f t="shared" si="10"/>
        <v>9759360</v>
      </c>
      <c r="G61" s="295">
        <f t="shared" si="10"/>
        <v>10179717</v>
      </c>
      <c r="H61" s="45">
        <f t="shared" si="10"/>
        <v>10212067</v>
      </c>
      <c r="I61" s="24"/>
      <c r="J61" s="24"/>
      <c r="K61" s="24"/>
      <c r="L61" s="24"/>
      <c r="M61" s="24"/>
      <c r="N61" s="24"/>
    </row>
    <row r="62" spans="1:14" ht="13.5" customHeight="1" x14ac:dyDescent="0.25">
      <c r="A62" s="31" t="s">
        <v>56</v>
      </c>
      <c r="B62" s="177">
        <f t="shared" ref="B62:H62" si="11">B63+B64</f>
        <v>8699966.3864173964</v>
      </c>
      <c r="C62" s="30">
        <f t="shared" si="11"/>
        <v>9466716.6531600002</v>
      </c>
      <c r="D62" s="177">
        <f t="shared" si="11"/>
        <v>10256123</v>
      </c>
      <c r="E62" s="30">
        <f t="shared" si="11"/>
        <v>9674468</v>
      </c>
      <c r="F62" s="30">
        <f t="shared" si="11"/>
        <v>9759360</v>
      </c>
      <c r="G62" s="57">
        <f t="shared" si="11"/>
        <v>10179717</v>
      </c>
      <c r="H62" s="28">
        <f t="shared" si="11"/>
        <v>10212067</v>
      </c>
      <c r="I62" s="24"/>
      <c r="J62" s="24"/>
      <c r="K62" s="24"/>
      <c r="L62" s="24"/>
      <c r="M62" s="24"/>
      <c r="N62" s="24"/>
    </row>
    <row r="63" spans="1:14" ht="13.5" customHeight="1" x14ac:dyDescent="0.25">
      <c r="A63" s="31" t="s">
        <v>57</v>
      </c>
      <c r="B63" s="177">
        <v>8510358.446607396</v>
      </c>
      <c r="C63" s="30">
        <v>9063830</v>
      </c>
      <c r="D63" s="177">
        <v>10019113</v>
      </c>
      <c r="E63" s="30">
        <v>9470263</v>
      </c>
      <c r="F63" s="30">
        <v>9558996</v>
      </c>
      <c r="G63" s="57">
        <v>9980057</v>
      </c>
      <c r="H63" s="28">
        <v>10017154</v>
      </c>
      <c r="I63" s="24"/>
      <c r="J63" s="24"/>
      <c r="K63" s="24"/>
      <c r="L63" s="24"/>
      <c r="M63" s="24"/>
      <c r="N63" s="24"/>
    </row>
    <row r="64" spans="1:14" ht="13.5" customHeight="1" x14ac:dyDescent="0.25">
      <c r="A64" s="31" t="s">
        <v>58</v>
      </c>
      <c r="B64" s="177">
        <v>189607.93981000001</v>
      </c>
      <c r="C64" s="30">
        <v>402886.65315999999</v>
      </c>
      <c r="D64" s="177">
        <v>237010</v>
      </c>
      <c r="E64" s="30">
        <v>204205</v>
      </c>
      <c r="F64" s="30">
        <v>200364</v>
      </c>
      <c r="G64" s="57">
        <v>199660</v>
      </c>
      <c r="H64" s="28">
        <v>194913</v>
      </c>
      <c r="I64" s="24"/>
      <c r="J64" s="24"/>
      <c r="K64" s="24"/>
      <c r="L64" s="24"/>
      <c r="M64" s="24"/>
      <c r="N64" s="24"/>
    </row>
    <row r="65" spans="1:14" ht="13.5" customHeight="1" x14ac:dyDescent="0.25">
      <c r="A65" s="75" t="s">
        <v>59</v>
      </c>
      <c r="B65" s="178">
        <f t="shared" ref="B65:H65" si="12">B66</f>
        <v>4379678.4896200001</v>
      </c>
      <c r="C65" s="47">
        <f t="shared" si="12"/>
        <v>4707323</v>
      </c>
      <c r="D65" s="178">
        <f t="shared" si="12"/>
        <v>5205885</v>
      </c>
      <c r="E65" s="47">
        <f t="shared" si="12"/>
        <v>4943615</v>
      </c>
      <c r="F65" s="47">
        <f t="shared" si="12"/>
        <v>5021924</v>
      </c>
      <c r="G65" s="295">
        <f t="shared" si="12"/>
        <v>5252656</v>
      </c>
      <c r="H65" s="45">
        <f t="shared" si="12"/>
        <v>5287840</v>
      </c>
      <c r="I65" s="24"/>
      <c r="J65" s="24"/>
      <c r="K65" s="24"/>
      <c r="L65" s="24"/>
      <c r="M65" s="24"/>
      <c r="N65" s="24"/>
    </row>
    <row r="66" spans="1:14" ht="13.5" customHeight="1" x14ac:dyDescent="0.25">
      <c r="A66" s="31" t="s">
        <v>56</v>
      </c>
      <c r="B66" s="177">
        <v>4379678.4896200001</v>
      </c>
      <c r="C66" s="30">
        <v>4707323</v>
      </c>
      <c r="D66" s="177">
        <v>5205885</v>
      </c>
      <c r="E66" s="30">
        <v>4943615</v>
      </c>
      <c r="F66" s="30">
        <v>5021924</v>
      </c>
      <c r="G66" s="57">
        <v>5252656</v>
      </c>
      <c r="H66" s="28">
        <v>5287840</v>
      </c>
      <c r="I66" s="24"/>
      <c r="J66" s="24"/>
      <c r="K66" s="24"/>
      <c r="L66" s="24"/>
      <c r="M66" s="24"/>
      <c r="N66" s="24"/>
    </row>
    <row r="67" spans="1:14" ht="14.25" customHeight="1" thickBot="1" x14ac:dyDescent="0.3">
      <c r="A67" s="79" t="s">
        <v>60</v>
      </c>
      <c r="B67" s="179">
        <v>30463</v>
      </c>
      <c r="C67" s="30">
        <v>37172</v>
      </c>
      <c r="D67" s="179">
        <v>36667</v>
      </c>
      <c r="E67" s="42">
        <v>35689</v>
      </c>
      <c r="F67" s="42">
        <v>27185</v>
      </c>
      <c r="G67" s="296">
        <v>25602</v>
      </c>
      <c r="H67" s="56">
        <v>23265</v>
      </c>
      <c r="I67" s="24"/>
      <c r="J67" s="24"/>
      <c r="K67" s="24"/>
      <c r="L67" s="24"/>
      <c r="M67" s="24"/>
      <c r="N67" s="24"/>
    </row>
    <row r="68" spans="1:14" ht="14.25" customHeight="1" thickBot="1" x14ac:dyDescent="0.3">
      <c r="A68" s="81" t="s">
        <v>61</v>
      </c>
      <c r="B68" s="180">
        <f t="shared" ref="B68:H68" si="13">B37+B33+B28+B17+B5</f>
        <v>18656864.183623757</v>
      </c>
      <c r="C68" s="85">
        <f t="shared" si="13"/>
        <v>20941679.813270003</v>
      </c>
      <c r="D68" s="180">
        <f t="shared" si="13"/>
        <v>22855019</v>
      </c>
      <c r="E68" s="85">
        <f t="shared" si="13"/>
        <v>20662743</v>
      </c>
      <c r="F68" s="85">
        <f t="shared" si="13"/>
        <v>20671241</v>
      </c>
      <c r="G68" s="245">
        <f t="shared" si="13"/>
        <v>21411733</v>
      </c>
      <c r="H68" s="83">
        <f t="shared" si="13"/>
        <v>21607173</v>
      </c>
      <c r="I68" s="24"/>
      <c r="J68" s="24"/>
      <c r="K68" s="24"/>
      <c r="L68" s="24"/>
      <c r="M68" s="24"/>
      <c r="N68" s="24"/>
    </row>
    <row r="69" spans="1:14" ht="13.5" customHeight="1" x14ac:dyDescent="0.25">
      <c r="A69" s="86" t="s">
        <v>62</v>
      </c>
      <c r="B69" s="177">
        <f>B9+B13+B16+B18+B19+B28+B46+B50+B52+B39+B38+B42+B43</f>
        <v>14437743.825073758</v>
      </c>
      <c r="C69" s="30">
        <f t="shared" ref="C69:H69" si="14">C9+C13+C16+C18+C19+C28+C46+C50+C52+C39+C38+C42+C43</f>
        <v>16400341.257620001</v>
      </c>
      <c r="D69" s="177">
        <f t="shared" si="14"/>
        <v>17980444</v>
      </c>
      <c r="E69" s="30">
        <f t="shared" si="14"/>
        <v>16495352</v>
      </c>
      <c r="F69" s="30">
        <f t="shared" si="14"/>
        <v>16664271</v>
      </c>
      <c r="G69" s="57">
        <f t="shared" si="14"/>
        <v>17014750</v>
      </c>
      <c r="H69" s="28">
        <f t="shared" si="14"/>
        <v>17105826</v>
      </c>
      <c r="I69" s="24"/>
      <c r="J69" s="24"/>
      <c r="K69" s="24"/>
      <c r="L69" s="24"/>
      <c r="M69" s="24"/>
      <c r="N69" s="24"/>
    </row>
    <row r="70" spans="1:14" ht="13.5" customHeight="1" x14ac:dyDescent="0.25">
      <c r="A70" s="86" t="s">
        <v>63</v>
      </c>
      <c r="B70" s="177">
        <f>+B59</f>
        <v>32180.213189999999</v>
      </c>
      <c r="C70" s="30">
        <f t="shared" ref="C70:H70" si="15">0+C55</f>
        <v>33217.215609999999</v>
      </c>
      <c r="D70" s="177">
        <f t="shared" si="15"/>
        <v>34629</v>
      </c>
      <c r="E70" s="30">
        <f t="shared" si="15"/>
        <v>33350</v>
      </c>
      <c r="F70" s="30">
        <f t="shared" si="15"/>
        <v>35657</v>
      </c>
      <c r="G70" s="57">
        <f t="shared" si="15"/>
        <v>38454</v>
      </c>
      <c r="H70" s="28">
        <f t="shared" si="15"/>
        <v>40546</v>
      </c>
      <c r="I70" s="24"/>
      <c r="J70" s="24"/>
      <c r="K70" s="24"/>
      <c r="L70" s="24"/>
      <c r="M70" s="24"/>
      <c r="N70" s="24"/>
    </row>
    <row r="71" spans="1:14" ht="13.5" customHeight="1" x14ac:dyDescent="0.25">
      <c r="A71" s="26" t="s">
        <v>64</v>
      </c>
      <c r="B71" s="177">
        <f t="shared" ref="B71:H71" si="16">B40+B41-B70+B55</f>
        <v>101682.54787000004</v>
      </c>
      <c r="C71" s="30">
        <f t="shared" si="16"/>
        <v>85416</v>
      </c>
      <c r="D71" s="177">
        <f t="shared" si="16"/>
        <v>81707</v>
      </c>
      <c r="E71" s="30">
        <f t="shared" si="16"/>
        <v>81306</v>
      </c>
      <c r="F71" s="30">
        <f t="shared" si="16"/>
        <v>82325</v>
      </c>
      <c r="G71" s="57">
        <f t="shared" si="16"/>
        <v>84438</v>
      </c>
      <c r="H71" s="28">
        <f t="shared" si="16"/>
        <v>85587</v>
      </c>
      <c r="I71" s="24"/>
      <c r="J71" s="24"/>
      <c r="K71" s="24"/>
      <c r="L71" s="24"/>
      <c r="M71" s="24"/>
      <c r="N71" s="24"/>
    </row>
    <row r="72" spans="1:14" ht="13.5" customHeight="1" x14ac:dyDescent="0.25">
      <c r="A72" s="26" t="s">
        <v>65</v>
      </c>
      <c r="B72" s="177">
        <f>B10+B35+B34+B47+B53+B14</f>
        <v>2994521.3703600001</v>
      </c>
      <c r="C72" s="30">
        <f t="shared" ref="C72:H72" si="17">C10+C35+C34+C47+C53+C14</f>
        <v>3236130.8835800006</v>
      </c>
      <c r="D72" s="177">
        <f t="shared" si="17"/>
        <v>3521167</v>
      </c>
      <c r="E72" s="30">
        <f t="shared" si="17"/>
        <v>3071207</v>
      </c>
      <c r="F72" s="30">
        <f t="shared" si="17"/>
        <v>2963240</v>
      </c>
      <c r="G72" s="57">
        <f t="shared" si="17"/>
        <v>3241239</v>
      </c>
      <c r="H72" s="28">
        <f t="shared" si="17"/>
        <v>3320236</v>
      </c>
      <c r="I72" s="24"/>
      <c r="J72" s="24"/>
      <c r="K72" s="24"/>
      <c r="L72" s="24"/>
      <c r="M72" s="24"/>
      <c r="N72" s="24"/>
    </row>
    <row r="73" spans="1:14" ht="13.5" customHeight="1" x14ac:dyDescent="0.25">
      <c r="A73" s="26" t="s">
        <v>66</v>
      </c>
      <c r="B73" s="177">
        <f>B11+B36+B54+B15</f>
        <v>982493</v>
      </c>
      <c r="C73" s="30">
        <f t="shared" ref="C73:H73" si="18">C11+C36+C54+C15</f>
        <v>1080230.5161900001</v>
      </c>
      <c r="D73" s="177">
        <f t="shared" si="18"/>
        <v>1164468</v>
      </c>
      <c r="E73" s="30">
        <f t="shared" si="18"/>
        <v>965163</v>
      </c>
      <c r="F73" s="30">
        <f t="shared" si="18"/>
        <v>908388</v>
      </c>
      <c r="G73" s="57">
        <f t="shared" si="18"/>
        <v>1014987</v>
      </c>
      <c r="H73" s="28">
        <f t="shared" si="18"/>
        <v>1036498</v>
      </c>
      <c r="I73" s="24"/>
      <c r="J73" s="24"/>
      <c r="K73" s="24"/>
      <c r="L73" s="24"/>
      <c r="M73" s="24"/>
      <c r="N73" s="24"/>
    </row>
    <row r="74" spans="1:14" ht="13.5" customHeight="1" x14ac:dyDescent="0.25">
      <c r="A74" s="26" t="s">
        <v>67</v>
      </c>
      <c r="B74" s="177">
        <f t="shared" ref="B74:H74" si="19">B44</f>
        <v>76294.162960000001</v>
      </c>
      <c r="C74" s="30">
        <f t="shared" si="19"/>
        <v>74305.482000000004</v>
      </c>
      <c r="D74" s="177">
        <f t="shared" si="19"/>
        <v>41597</v>
      </c>
      <c r="E74" s="30">
        <f t="shared" si="19"/>
        <v>0</v>
      </c>
      <c r="F74" s="30">
        <f t="shared" si="19"/>
        <v>0</v>
      </c>
      <c r="G74" s="57">
        <f t="shared" si="19"/>
        <v>0</v>
      </c>
      <c r="H74" s="28">
        <f t="shared" si="19"/>
        <v>0</v>
      </c>
      <c r="I74" s="24"/>
      <c r="J74" s="24"/>
      <c r="K74" s="24"/>
      <c r="L74" s="24"/>
      <c r="M74" s="24"/>
      <c r="N74" s="24"/>
    </row>
    <row r="75" spans="1:14" ht="13.5" customHeight="1" x14ac:dyDescent="0.25">
      <c r="A75" s="26" t="s">
        <v>68</v>
      </c>
      <c r="B75" s="177">
        <f t="shared" ref="B75:H75" si="20">B49+B48</f>
        <v>31949.064169999998</v>
      </c>
      <c r="C75" s="30">
        <f t="shared" si="20"/>
        <v>32038.458269999999</v>
      </c>
      <c r="D75" s="177">
        <f t="shared" si="20"/>
        <v>31007</v>
      </c>
      <c r="E75" s="30">
        <f t="shared" si="20"/>
        <v>16365</v>
      </c>
      <c r="F75" s="30">
        <f t="shared" si="20"/>
        <v>17360</v>
      </c>
      <c r="G75" s="57">
        <f t="shared" si="20"/>
        <v>17865</v>
      </c>
      <c r="H75" s="28">
        <f t="shared" si="20"/>
        <v>18480</v>
      </c>
      <c r="I75" s="24"/>
      <c r="J75" s="24"/>
      <c r="K75" s="24"/>
      <c r="L75" s="24"/>
      <c r="M75" s="24"/>
      <c r="N75" s="24"/>
    </row>
    <row r="76" spans="1:14" ht="14.25" customHeight="1" thickBot="1" x14ac:dyDescent="0.3">
      <c r="A76" s="91" t="s">
        <v>69</v>
      </c>
      <c r="B76" s="252">
        <f t="shared" ref="B76:H76" si="21">B60</f>
        <v>13079644.876037396</v>
      </c>
      <c r="C76" s="94">
        <f t="shared" si="21"/>
        <v>14174039.65316</v>
      </c>
      <c r="D76" s="252">
        <f t="shared" si="21"/>
        <v>15462008</v>
      </c>
      <c r="E76" s="94">
        <f t="shared" si="21"/>
        <v>14618083</v>
      </c>
      <c r="F76" s="94">
        <f t="shared" si="21"/>
        <v>14781284</v>
      </c>
      <c r="G76" s="325">
        <f t="shared" si="21"/>
        <v>15432373</v>
      </c>
      <c r="H76" s="92">
        <f t="shared" si="21"/>
        <v>15499907</v>
      </c>
      <c r="I76" s="24"/>
      <c r="J76" s="24"/>
      <c r="K76" s="24"/>
      <c r="L76" s="24"/>
      <c r="M76" s="24"/>
      <c r="N76" s="24"/>
    </row>
    <row r="77" spans="1:14" ht="14.25" customHeight="1" thickBot="1" x14ac:dyDescent="0.3">
      <c r="A77" s="96" t="s">
        <v>70</v>
      </c>
      <c r="B77" s="253">
        <f t="shared" ref="B77:F77" si="22">B68+B76</f>
        <v>31736509.059661154</v>
      </c>
      <c r="C77" s="85">
        <f t="shared" si="22"/>
        <v>35115719.466430001</v>
      </c>
      <c r="D77" s="180">
        <f t="shared" si="22"/>
        <v>38317027</v>
      </c>
      <c r="E77" s="85">
        <f t="shared" si="22"/>
        <v>35280826</v>
      </c>
      <c r="F77" s="85">
        <f t="shared" si="22"/>
        <v>35452525</v>
      </c>
      <c r="G77" s="245">
        <f t="shared" ref="G77:H77" si="23">G68+G76</f>
        <v>36844106</v>
      </c>
      <c r="H77" s="83">
        <f t="shared" si="23"/>
        <v>37107080</v>
      </c>
      <c r="I77" s="24"/>
      <c r="J77" s="191"/>
      <c r="K77" s="24"/>
      <c r="L77" s="24"/>
      <c r="M77" s="24"/>
      <c r="N77" s="24"/>
    </row>
    <row r="78" spans="1:14" s="98" customFormat="1" ht="13.5" customHeight="1" thickBot="1" x14ac:dyDescent="0.3">
      <c r="A78" s="99"/>
      <c r="B78" s="228"/>
      <c r="C78" s="228"/>
      <c r="D78" s="228"/>
      <c r="E78" s="228"/>
      <c r="F78" s="228"/>
      <c r="G78" s="228"/>
      <c r="H78" s="228"/>
      <c r="I78" s="25"/>
      <c r="J78" s="25"/>
      <c r="K78" s="25"/>
      <c r="L78" s="25"/>
      <c r="M78" s="25"/>
      <c r="N78" s="25"/>
    </row>
    <row r="79" spans="1:14" ht="14.25" customHeight="1" thickBot="1" x14ac:dyDescent="0.3">
      <c r="A79" s="102" t="s">
        <v>71</v>
      </c>
      <c r="B79" s="104">
        <f t="shared" ref="B79:H79" si="24">SUM(B80:B81)</f>
        <v>87190.37384</v>
      </c>
      <c r="C79" s="105">
        <f t="shared" si="24"/>
        <v>87993.031049999991</v>
      </c>
      <c r="D79" s="106">
        <f t="shared" si="24"/>
        <v>100245</v>
      </c>
      <c r="E79" s="106">
        <f t="shared" si="24"/>
        <v>103926</v>
      </c>
      <c r="F79" s="104">
        <f t="shared" si="24"/>
        <v>97004</v>
      </c>
      <c r="G79" s="104">
        <f t="shared" si="24"/>
        <v>100800</v>
      </c>
      <c r="H79" s="104">
        <f t="shared" si="24"/>
        <v>106606</v>
      </c>
      <c r="I79" s="25"/>
      <c r="J79" s="25"/>
      <c r="K79" s="25"/>
      <c r="L79" s="25"/>
      <c r="M79" s="25"/>
      <c r="N79" s="25"/>
    </row>
    <row r="80" spans="1:14" ht="13.5" customHeight="1" x14ac:dyDescent="0.25">
      <c r="A80" s="112" t="s">
        <v>72</v>
      </c>
      <c r="B80" s="113">
        <v>49849.812879999998</v>
      </c>
      <c r="C80" s="114">
        <v>42860.262529999993</v>
      </c>
      <c r="D80" s="115">
        <v>47240</v>
      </c>
      <c r="E80" s="116">
        <v>46641</v>
      </c>
      <c r="F80" s="116">
        <v>39671</v>
      </c>
      <c r="G80" s="114">
        <v>42586</v>
      </c>
      <c r="H80" s="114">
        <v>45686</v>
      </c>
      <c r="I80" s="25"/>
      <c r="J80" s="25"/>
      <c r="K80" s="25"/>
      <c r="L80" s="25"/>
      <c r="M80" s="25"/>
      <c r="N80" s="25"/>
    </row>
    <row r="81" spans="1:14" ht="14.25" customHeight="1" thickBot="1" x14ac:dyDescent="0.3">
      <c r="A81" s="119" t="s">
        <v>73</v>
      </c>
      <c r="B81" s="120">
        <v>37340.560960000003</v>
      </c>
      <c r="C81" s="121">
        <v>45132.768520000005</v>
      </c>
      <c r="D81" s="122">
        <v>53005</v>
      </c>
      <c r="E81" s="123">
        <v>57285</v>
      </c>
      <c r="F81" s="123">
        <v>57333</v>
      </c>
      <c r="G81" s="121">
        <v>58214</v>
      </c>
      <c r="H81" s="121">
        <v>60920</v>
      </c>
      <c r="I81" s="25"/>
      <c r="J81" s="25"/>
      <c r="K81" s="25"/>
      <c r="L81" s="25"/>
      <c r="M81" s="25"/>
      <c r="N81" s="25"/>
    </row>
    <row r="82" spans="1:14" ht="17.25" customHeight="1" thickBot="1" x14ac:dyDescent="0.35">
      <c r="A82" s="127"/>
      <c r="B82" s="128"/>
      <c r="C82" s="128"/>
      <c r="D82" s="128"/>
      <c r="E82" s="128"/>
      <c r="F82" s="128"/>
      <c r="G82" s="128"/>
      <c r="H82" s="128"/>
      <c r="I82" s="25"/>
      <c r="J82" s="25"/>
      <c r="K82" s="25"/>
      <c r="L82" s="25"/>
      <c r="M82" s="25"/>
      <c r="N82" s="25"/>
    </row>
    <row r="83" spans="1:14" s="132" customFormat="1" ht="14.25" customHeight="1" thickBot="1" x14ac:dyDescent="0.3">
      <c r="A83" s="107" t="s">
        <v>74</v>
      </c>
      <c r="B83" s="133">
        <v>942275</v>
      </c>
      <c r="C83" s="134">
        <v>1095895</v>
      </c>
      <c r="D83" s="135">
        <v>1138312</v>
      </c>
      <c r="E83" s="136">
        <v>1134236</v>
      </c>
      <c r="F83" s="137">
        <v>1219883</v>
      </c>
      <c r="G83" s="134">
        <v>1293199</v>
      </c>
      <c r="H83" s="134">
        <v>1325950</v>
      </c>
      <c r="I83" s="25"/>
      <c r="J83" s="25"/>
      <c r="K83" s="25"/>
      <c r="L83" s="25"/>
      <c r="M83" s="25"/>
      <c r="N83" s="25"/>
    </row>
    <row r="84" spans="1:14" ht="14.25" customHeight="1" thickBot="1" x14ac:dyDescent="0.3">
      <c r="B84" s="139"/>
      <c r="C84" s="139"/>
      <c r="D84" s="139"/>
      <c r="E84" s="139"/>
      <c r="F84" s="139"/>
      <c r="G84" s="139"/>
      <c r="H84" s="139"/>
      <c r="I84" s="25"/>
      <c r="J84" s="25"/>
      <c r="K84" s="25"/>
      <c r="L84" s="25"/>
      <c r="M84" s="25"/>
      <c r="N84" s="25"/>
    </row>
    <row r="85" spans="1:14" ht="13.5" customHeight="1" x14ac:dyDescent="0.25">
      <c r="A85" s="141" t="s">
        <v>75</v>
      </c>
      <c r="B85" s="146">
        <f t="shared" ref="B85:H85" si="25">SUM(B86,B89,B92)</f>
        <v>358597.80828375759</v>
      </c>
      <c r="C85" s="144">
        <f t="shared" si="25"/>
        <v>509394.72820198815</v>
      </c>
      <c r="D85" s="143">
        <f t="shared" si="25"/>
        <v>1158052</v>
      </c>
      <c r="E85" s="145">
        <f t="shared" si="25"/>
        <v>1163170</v>
      </c>
      <c r="F85" s="146">
        <f t="shared" si="25"/>
        <v>854732</v>
      </c>
      <c r="G85" s="146">
        <f t="shared" si="25"/>
        <v>859714</v>
      </c>
      <c r="H85" s="146">
        <f t="shared" si="25"/>
        <v>861499</v>
      </c>
      <c r="I85" s="25"/>
      <c r="J85" s="25"/>
      <c r="K85" s="25"/>
      <c r="L85" s="25"/>
      <c r="M85" s="25"/>
      <c r="N85" s="25"/>
    </row>
    <row r="86" spans="1:14" ht="13.5" customHeight="1" x14ac:dyDescent="0.25">
      <c r="A86" s="147" t="s">
        <v>76</v>
      </c>
      <c r="B86" s="148">
        <v>-8.9415199999999988</v>
      </c>
      <c r="C86" s="149">
        <v>-0.37402999999999997</v>
      </c>
      <c r="D86" s="150">
        <v>0</v>
      </c>
      <c r="E86" s="151">
        <v>0</v>
      </c>
      <c r="F86" s="152">
        <v>0</v>
      </c>
      <c r="G86" s="149">
        <v>0</v>
      </c>
      <c r="H86" s="149">
        <v>0</v>
      </c>
      <c r="I86" s="25"/>
      <c r="J86" s="25"/>
      <c r="K86" s="25"/>
      <c r="L86" s="25"/>
      <c r="M86" s="25"/>
      <c r="N86" s="25"/>
    </row>
    <row r="87" spans="1:14" ht="13.5" customHeight="1" x14ac:dyDescent="0.25">
      <c r="A87" s="153" t="s">
        <v>8</v>
      </c>
      <c r="B87" s="148">
        <v>0.26802999999999999</v>
      </c>
      <c r="C87" s="149">
        <v>-0.37402999999999997</v>
      </c>
      <c r="D87" s="150">
        <v>0</v>
      </c>
      <c r="E87" s="151">
        <v>0</v>
      </c>
      <c r="F87" s="152">
        <v>0</v>
      </c>
      <c r="G87" s="149">
        <v>0</v>
      </c>
      <c r="H87" s="149">
        <v>0</v>
      </c>
      <c r="I87" s="25"/>
      <c r="J87" s="25"/>
      <c r="K87" s="25"/>
      <c r="L87" s="25"/>
      <c r="M87" s="25"/>
      <c r="N87" s="25"/>
    </row>
    <row r="88" spans="1:14" ht="13.5" customHeight="1" x14ac:dyDescent="0.25">
      <c r="A88" s="153" t="s">
        <v>9</v>
      </c>
      <c r="B88" s="148">
        <v>-9.2095499999999983</v>
      </c>
      <c r="C88" s="149">
        <v>0</v>
      </c>
      <c r="D88" s="150">
        <v>0</v>
      </c>
      <c r="E88" s="151">
        <v>0</v>
      </c>
      <c r="F88" s="152">
        <v>0</v>
      </c>
      <c r="G88" s="149">
        <v>0</v>
      </c>
      <c r="H88" s="149">
        <v>0</v>
      </c>
      <c r="I88" s="25"/>
      <c r="J88" s="25"/>
      <c r="K88" s="25"/>
      <c r="L88" s="25"/>
      <c r="M88" s="25"/>
      <c r="N88" s="25"/>
    </row>
    <row r="89" spans="1:14" ht="13.5" customHeight="1" x14ac:dyDescent="0.25">
      <c r="A89" s="147" t="s">
        <v>77</v>
      </c>
      <c r="B89" s="154">
        <v>352633.4588281599</v>
      </c>
      <c r="C89" s="155">
        <v>502961.10223198816</v>
      </c>
      <c r="D89" s="156">
        <v>1149181</v>
      </c>
      <c r="E89" s="49">
        <v>1149981</v>
      </c>
      <c r="F89" s="49">
        <v>839989</v>
      </c>
      <c r="G89" s="50">
        <v>843667</v>
      </c>
      <c r="H89" s="50">
        <v>844463</v>
      </c>
      <c r="I89" s="25"/>
      <c r="J89" s="25"/>
      <c r="K89" s="25"/>
      <c r="L89" s="25"/>
      <c r="M89" s="25"/>
      <c r="N89" s="25"/>
    </row>
    <row r="90" spans="1:14" ht="13.5" customHeight="1" x14ac:dyDescent="0.25">
      <c r="A90" s="153" t="s">
        <v>8</v>
      </c>
      <c r="B90" s="148">
        <v>283236.6159881599</v>
      </c>
      <c r="C90" s="149">
        <v>378133.10223198816</v>
      </c>
      <c r="D90" s="150">
        <v>915637</v>
      </c>
      <c r="E90" s="151">
        <v>916307</v>
      </c>
      <c r="F90" s="152">
        <v>667488</v>
      </c>
      <c r="G90" s="149">
        <v>669964</v>
      </c>
      <c r="H90" s="149">
        <v>670495</v>
      </c>
      <c r="I90" s="25"/>
      <c r="J90" s="25"/>
      <c r="K90" s="25"/>
      <c r="L90" s="25"/>
      <c r="M90" s="25"/>
      <c r="N90" s="25"/>
    </row>
    <row r="91" spans="1:14" ht="14.25" customHeight="1" x14ac:dyDescent="0.25">
      <c r="A91" s="153" t="s">
        <v>9</v>
      </c>
      <c r="B91" s="148">
        <v>69396.842839999998</v>
      </c>
      <c r="C91" s="149">
        <v>124828</v>
      </c>
      <c r="D91" s="150">
        <v>233544</v>
      </c>
      <c r="E91" s="151">
        <v>233674</v>
      </c>
      <c r="F91" s="152">
        <v>172501</v>
      </c>
      <c r="G91" s="149">
        <v>173703</v>
      </c>
      <c r="H91" s="149">
        <v>173968</v>
      </c>
      <c r="I91" s="25"/>
      <c r="J91" s="25"/>
      <c r="K91" s="25"/>
      <c r="L91" s="25"/>
      <c r="M91" s="25"/>
      <c r="N91" s="25"/>
    </row>
    <row r="92" spans="1:14" ht="13.5" customHeight="1" x14ac:dyDescent="0.25">
      <c r="A92" s="159" t="s">
        <v>78</v>
      </c>
      <c r="B92" s="160">
        <v>5973.2909755976825</v>
      </c>
      <c r="C92" s="161">
        <v>6434</v>
      </c>
      <c r="D92" s="162">
        <v>8871</v>
      </c>
      <c r="E92" s="163">
        <v>13189</v>
      </c>
      <c r="F92" s="163">
        <v>14743</v>
      </c>
      <c r="G92" s="164">
        <v>16047</v>
      </c>
      <c r="H92" s="164">
        <v>17036</v>
      </c>
      <c r="I92" s="25"/>
      <c r="J92" s="25"/>
      <c r="K92" s="25"/>
      <c r="L92" s="25"/>
      <c r="M92" s="25"/>
      <c r="N92" s="25"/>
    </row>
    <row r="93" spans="1:14" ht="13.5" customHeight="1" x14ac:dyDescent="0.25">
      <c r="A93" s="153" t="s">
        <v>8</v>
      </c>
      <c r="B93" s="156">
        <v>3730.7239755976825</v>
      </c>
      <c r="C93" s="155">
        <v>4189</v>
      </c>
      <c r="D93" s="156">
        <v>4875</v>
      </c>
      <c r="E93" s="156">
        <v>8676</v>
      </c>
      <c r="F93" s="156">
        <v>9800</v>
      </c>
      <c r="G93" s="158">
        <v>10733</v>
      </c>
      <c r="H93" s="158">
        <v>11538</v>
      </c>
      <c r="I93" s="25"/>
      <c r="J93" s="25"/>
      <c r="K93" s="25"/>
      <c r="L93" s="25"/>
      <c r="M93" s="25"/>
      <c r="N93" s="25"/>
    </row>
    <row r="94" spans="1:14" ht="13.5" customHeight="1" thickBot="1" x14ac:dyDescent="0.3">
      <c r="A94" s="166" t="s">
        <v>9</v>
      </c>
      <c r="B94" s="167">
        <v>2242.567</v>
      </c>
      <c r="C94" s="168">
        <v>2245</v>
      </c>
      <c r="D94" s="167">
        <v>3996</v>
      </c>
      <c r="E94" s="167">
        <v>4513</v>
      </c>
      <c r="F94" s="167">
        <v>4943</v>
      </c>
      <c r="G94" s="169">
        <v>5314</v>
      </c>
      <c r="H94" s="169">
        <v>5498</v>
      </c>
      <c r="I94" s="25"/>
      <c r="J94" s="25"/>
      <c r="K94" s="25"/>
      <c r="L94" s="25"/>
      <c r="M94" s="25"/>
      <c r="N94" s="25"/>
    </row>
    <row r="95" spans="1:14" ht="13.5" customHeight="1" x14ac:dyDescent="0.25">
      <c r="A95" s="170" t="s">
        <v>79</v>
      </c>
      <c r="B95" s="140"/>
      <c r="C95" s="140"/>
      <c r="D95" s="140"/>
      <c r="E95" s="140"/>
      <c r="F95" s="140"/>
      <c r="G95" s="140"/>
      <c r="H95" s="140"/>
    </row>
    <row r="96" spans="1:14" ht="13.5" customHeight="1" x14ac:dyDescent="0.25">
      <c r="A96" s="170" t="s">
        <v>80</v>
      </c>
      <c r="B96" s="140"/>
      <c r="C96" s="140"/>
      <c r="D96" s="140"/>
      <c r="E96" s="140"/>
      <c r="F96" s="140"/>
      <c r="G96" s="140"/>
      <c r="H96" s="140"/>
    </row>
    <row r="97" spans="1:8" ht="13.5" customHeight="1" x14ac:dyDescent="0.25">
      <c r="A97" s="360" t="s">
        <v>81</v>
      </c>
      <c r="B97" s="360"/>
      <c r="C97" s="360"/>
      <c r="D97" s="360"/>
      <c r="E97" s="360"/>
      <c r="F97" s="360"/>
      <c r="G97" s="360"/>
      <c r="H97" s="1"/>
    </row>
    <row r="98" spans="1:8" ht="13.5" customHeight="1" x14ac:dyDescent="0.25">
      <c r="A98" s="360"/>
      <c r="B98" s="360"/>
      <c r="C98" s="360"/>
      <c r="D98" s="360"/>
      <c r="E98" s="360"/>
      <c r="F98" s="360"/>
      <c r="G98" s="360"/>
      <c r="H98" s="1"/>
    </row>
    <row r="99" spans="1:8" ht="13.5" customHeight="1" x14ac:dyDescent="0.25">
      <c r="A99" s="98"/>
      <c r="B99" s="171"/>
      <c r="C99" s="171"/>
      <c r="D99" s="171"/>
      <c r="E99" s="171"/>
      <c r="F99" s="171"/>
      <c r="G99" s="171"/>
      <c r="H99" s="171"/>
    </row>
    <row r="100" spans="1:8" ht="13.5" customHeight="1" x14ac:dyDescent="0.25">
      <c r="B100" s="171"/>
      <c r="C100" s="171"/>
      <c r="D100" s="171"/>
      <c r="E100" s="171"/>
      <c r="F100" s="171"/>
      <c r="G100" s="171"/>
      <c r="H100" s="171"/>
    </row>
    <row r="101" spans="1:8" ht="13.5" customHeight="1" x14ac:dyDescent="0.25">
      <c r="B101" s="171"/>
      <c r="C101" s="171"/>
      <c r="D101" s="171"/>
      <c r="E101" s="171"/>
      <c r="F101" s="171"/>
      <c r="G101" s="171"/>
      <c r="H101" s="171"/>
    </row>
    <row r="102" spans="1:8" ht="13.5" customHeight="1" x14ac:dyDescent="0.25">
      <c r="B102" s="171"/>
      <c r="C102" s="171"/>
      <c r="D102" s="171"/>
      <c r="E102" s="171"/>
      <c r="F102" s="171"/>
      <c r="G102" s="171"/>
      <c r="H102" s="171"/>
    </row>
    <row r="103" spans="1:8" ht="13.5" customHeight="1" x14ac:dyDescent="0.25">
      <c r="B103" s="171"/>
      <c r="C103" s="171"/>
      <c r="D103" s="171"/>
      <c r="E103" s="171"/>
      <c r="F103" s="171"/>
      <c r="G103" s="171"/>
      <c r="H103" s="171"/>
    </row>
    <row r="104" spans="1:8" ht="13.5" customHeight="1" x14ac:dyDescent="0.25">
      <c r="B104" s="171"/>
      <c r="C104" s="171"/>
      <c r="D104" s="171"/>
      <c r="E104" s="171"/>
      <c r="F104" s="171"/>
      <c r="G104" s="171"/>
      <c r="H104" s="171"/>
    </row>
    <row r="105" spans="1:8" ht="13.5" customHeight="1" x14ac:dyDescent="0.25">
      <c r="B105" s="171"/>
      <c r="C105" s="171"/>
      <c r="D105" s="171"/>
      <c r="E105" s="171"/>
      <c r="F105" s="171"/>
      <c r="G105" s="171"/>
      <c r="H105" s="171"/>
    </row>
    <row r="106" spans="1:8" ht="13.5" customHeight="1" x14ac:dyDescent="0.25">
      <c r="B106" s="171"/>
      <c r="C106" s="171"/>
      <c r="D106" s="171"/>
      <c r="E106" s="171"/>
      <c r="F106" s="171"/>
      <c r="G106" s="171"/>
      <c r="H106" s="171"/>
    </row>
    <row r="107" spans="1:8" ht="13.5" customHeight="1" x14ac:dyDescent="0.25">
      <c r="B107" s="171"/>
      <c r="C107" s="171"/>
      <c r="D107" s="171"/>
      <c r="E107" s="171"/>
      <c r="F107" s="171"/>
      <c r="G107" s="171"/>
      <c r="H107" s="171"/>
    </row>
    <row r="108" spans="1:8" ht="13.5" customHeight="1" x14ac:dyDescent="0.25">
      <c r="B108" s="171"/>
      <c r="C108" s="171"/>
      <c r="D108" s="171"/>
      <c r="E108" s="171"/>
      <c r="F108" s="171"/>
      <c r="G108" s="171"/>
      <c r="H108" s="171"/>
    </row>
    <row r="109" spans="1:8" ht="13.5" customHeight="1" x14ac:dyDescent="0.25">
      <c r="B109" s="171"/>
      <c r="C109" s="171"/>
      <c r="D109" s="171"/>
      <c r="E109" s="171"/>
      <c r="F109" s="171"/>
      <c r="G109" s="171"/>
      <c r="H109" s="171"/>
    </row>
    <row r="110" spans="1:8" ht="13.5" customHeight="1" x14ac:dyDescent="0.25">
      <c r="B110" s="171"/>
      <c r="C110" s="171"/>
      <c r="D110" s="171"/>
      <c r="E110" s="171"/>
      <c r="F110" s="171"/>
      <c r="G110" s="171"/>
      <c r="H110" s="171"/>
    </row>
    <row r="111" spans="1:8" ht="13.5" customHeight="1" x14ac:dyDescent="0.25">
      <c r="B111" s="171"/>
      <c r="C111" s="171"/>
      <c r="D111" s="171"/>
      <c r="E111" s="171"/>
      <c r="F111" s="171"/>
      <c r="G111" s="171"/>
      <c r="H111" s="171"/>
    </row>
    <row r="112" spans="1:8" ht="13.5" customHeight="1" x14ac:dyDescent="0.25">
      <c r="B112" s="171"/>
      <c r="C112" s="171"/>
      <c r="D112" s="171"/>
      <c r="E112" s="171"/>
      <c r="F112" s="171"/>
      <c r="G112" s="171"/>
      <c r="H112" s="171"/>
    </row>
    <row r="113" spans="2:8" ht="13.5" customHeight="1" x14ac:dyDescent="0.25">
      <c r="B113" s="171"/>
      <c r="C113" s="171"/>
      <c r="D113" s="171"/>
      <c r="E113" s="171"/>
      <c r="F113" s="171"/>
      <c r="G113" s="171"/>
      <c r="H113" s="171"/>
    </row>
    <row r="114" spans="2:8" ht="13.5" customHeight="1" x14ac:dyDescent="0.25">
      <c r="B114" s="171"/>
      <c r="C114" s="171"/>
      <c r="D114" s="171"/>
      <c r="E114" s="171"/>
      <c r="F114" s="171"/>
      <c r="G114" s="171"/>
      <c r="H114" s="171"/>
    </row>
    <row r="115" spans="2:8" ht="13.5" customHeight="1" x14ac:dyDescent="0.25">
      <c r="B115" s="171"/>
      <c r="C115" s="171"/>
      <c r="D115" s="171"/>
      <c r="E115" s="171"/>
      <c r="F115" s="171"/>
      <c r="G115" s="171"/>
      <c r="H115" s="171"/>
    </row>
    <row r="116" spans="2:8" ht="13.5" customHeight="1" x14ac:dyDescent="0.25">
      <c r="B116" s="171"/>
      <c r="C116" s="171"/>
      <c r="D116" s="171"/>
      <c r="E116" s="171"/>
      <c r="F116" s="171"/>
      <c r="G116" s="171"/>
      <c r="H116" s="171"/>
    </row>
    <row r="117" spans="2:8" ht="13.5" customHeight="1" x14ac:dyDescent="0.25">
      <c r="B117" s="171"/>
      <c r="C117" s="171"/>
      <c r="D117" s="171"/>
      <c r="E117" s="171"/>
      <c r="F117" s="171"/>
      <c r="G117" s="171"/>
      <c r="H117" s="171"/>
    </row>
    <row r="118" spans="2:8" ht="13.5" customHeight="1" x14ac:dyDescent="0.25">
      <c r="B118" s="171"/>
      <c r="C118" s="171"/>
      <c r="D118" s="171"/>
      <c r="E118" s="171"/>
      <c r="F118" s="171"/>
      <c r="G118" s="171"/>
      <c r="H118" s="171"/>
    </row>
    <row r="119" spans="2:8" ht="13.5" customHeight="1" x14ac:dyDescent="0.25">
      <c r="B119" s="171"/>
      <c r="C119" s="171"/>
      <c r="D119" s="171"/>
      <c r="E119" s="171"/>
      <c r="F119" s="171"/>
      <c r="G119" s="171"/>
      <c r="H119" s="171"/>
    </row>
    <row r="120" spans="2:8" ht="13.5" customHeight="1" x14ac:dyDescent="0.25">
      <c r="B120" s="171"/>
      <c r="C120" s="171"/>
      <c r="D120" s="171"/>
      <c r="E120" s="171"/>
      <c r="F120" s="171"/>
      <c r="G120" s="171"/>
      <c r="H120" s="171"/>
    </row>
    <row r="121" spans="2:8" ht="13.5" customHeight="1" x14ac:dyDescent="0.25">
      <c r="B121" s="171"/>
      <c r="C121" s="171"/>
      <c r="D121" s="171"/>
      <c r="E121" s="171"/>
      <c r="F121" s="171"/>
      <c r="G121" s="171"/>
      <c r="H121" s="171"/>
    </row>
    <row r="122" spans="2:8" ht="13.5" customHeight="1" x14ac:dyDescent="0.25">
      <c r="B122" s="171"/>
      <c r="C122" s="171"/>
      <c r="D122" s="171"/>
      <c r="E122" s="171"/>
      <c r="F122" s="171"/>
      <c r="G122" s="171"/>
      <c r="H122" s="171"/>
    </row>
    <row r="123" spans="2:8" ht="13.5" customHeight="1" x14ac:dyDescent="0.25">
      <c r="B123" s="171"/>
      <c r="C123" s="171"/>
      <c r="D123" s="171"/>
      <c r="E123" s="171"/>
      <c r="F123" s="171"/>
      <c r="G123" s="171"/>
      <c r="H123" s="171"/>
    </row>
    <row r="124" spans="2:8" ht="13.5" customHeight="1" x14ac:dyDescent="0.25">
      <c r="B124" s="171"/>
      <c r="C124" s="171"/>
      <c r="D124" s="171"/>
      <c r="E124" s="171"/>
      <c r="F124" s="171"/>
      <c r="G124" s="171"/>
      <c r="H124" s="171"/>
    </row>
    <row r="125" spans="2:8" ht="13.5" customHeight="1" x14ac:dyDescent="0.25">
      <c r="B125" s="171"/>
      <c r="C125" s="171"/>
      <c r="D125" s="171"/>
      <c r="E125" s="171"/>
      <c r="F125" s="171"/>
      <c r="G125" s="171"/>
      <c r="H125" s="171"/>
    </row>
    <row r="126" spans="2:8" ht="13.5" customHeight="1" x14ac:dyDescent="0.25">
      <c r="B126" s="171"/>
      <c r="C126" s="171"/>
      <c r="D126" s="171"/>
      <c r="E126" s="171"/>
      <c r="F126" s="171"/>
      <c r="G126" s="171"/>
      <c r="H126" s="171"/>
    </row>
    <row r="127" spans="2:8" ht="13.5" customHeight="1" x14ac:dyDescent="0.25">
      <c r="B127" s="171"/>
      <c r="C127" s="171"/>
      <c r="D127" s="171"/>
      <c r="E127" s="171"/>
      <c r="F127" s="171"/>
      <c r="G127" s="171"/>
      <c r="H127" s="171"/>
    </row>
    <row r="128" spans="2:8" ht="13.5" customHeight="1" x14ac:dyDescent="0.25">
      <c r="B128" s="171"/>
      <c r="C128" s="171"/>
      <c r="D128" s="171"/>
      <c r="E128" s="171"/>
      <c r="F128" s="171"/>
      <c r="G128" s="171"/>
      <c r="H128" s="171"/>
    </row>
    <row r="129" spans="2:8" ht="13.5" customHeight="1" x14ac:dyDescent="0.25">
      <c r="B129" s="171"/>
      <c r="C129" s="171"/>
      <c r="D129" s="171"/>
      <c r="E129" s="171"/>
      <c r="F129" s="171"/>
      <c r="G129" s="171"/>
      <c r="H129" s="171"/>
    </row>
    <row r="130" spans="2:8" ht="13.5" customHeight="1" x14ac:dyDescent="0.25">
      <c r="B130" s="171"/>
      <c r="C130" s="171"/>
      <c r="D130" s="171"/>
      <c r="E130" s="171"/>
      <c r="F130" s="171"/>
      <c r="G130" s="171"/>
      <c r="H130" s="171"/>
    </row>
    <row r="131" spans="2:8" ht="13.5" customHeight="1" x14ac:dyDescent="0.25">
      <c r="B131" s="171"/>
      <c r="C131" s="171"/>
      <c r="D131" s="171"/>
      <c r="E131" s="171"/>
      <c r="F131" s="171"/>
      <c r="G131" s="171"/>
      <c r="H131" s="171"/>
    </row>
    <row r="132" spans="2:8" ht="13.5" customHeight="1" x14ac:dyDescent="0.25">
      <c r="B132" s="171"/>
      <c r="C132" s="171"/>
      <c r="D132" s="171"/>
      <c r="E132" s="171"/>
      <c r="F132" s="171"/>
      <c r="G132" s="171"/>
      <c r="H132" s="171"/>
    </row>
    <row r="133" spans="2:8" ht="13.5" customHeight="1" x14ac:dyDescent="0.25">
      <c r="B133" s="171"/>
      <c r="C133" s="171"/>
      <c r="D133" s="171"/>
      <c r="E133" s="171"/>
      <c r="F133" s="171"/>
      <c r="G133" s="171"/>
      <c r="H133" s="171"/>
    </row>
    <row r="134" spans="2:8" ht="13.5" customHeight="1" x14ac:dyDescent="0.25">
      <c r="B134" s="171"/>
      <c r="C134" s="171"/>
      <c r="D134" s="171"/>
      <c r="E134" s="171"/>
      <c r="F134" s="171"/>
      <c r="G134" s="171"/>
      <c r="H134" s="171"/>
    </row>
    <row r="135" spans="2:8" ht="13.5" customHeight="1" x14ac:dyDescent="0.25">
      <c r="B135" s="171"/>
      <c r="C135" s="171"/>
      <c r="D135" s="171"/>
      <c r="E135" s="171"/>
      <c r="F135" s="171"/>
      <c r="G135" s="171"/>
      <c r="H135" s="171"/>
    </row>
    <row r="136" spans="2:8" ht="13.5" customHeight="1" x14ac:dyDescent="0.25">
      <c r="B136" s="171"/>
      <c r="C136" s="171"/>
      <c r="D136" s="171"/>
      <c r="E136" s="171"/>
      <c r="F136" s="171"/>
      <c r="G136" s="171"/>
      <c r="H136" s="171"/>
    </row>
    <row r="137" spans="2:8" ht="13.5" customHeight="1" x14ac:dyDescent="0.25">
      <c r="B137" s="171"/>
      <c r="C137" s="171"/>
      <c r="D137" s="171"/>
      <c r="E137" s="171"/>
      <c r="F137" s="171"/>
      <c r="G137" s="171"/>
      <c r="H137" s="171"/>
    </row>
    <row r="138" spans="2:8" ht="13.5" customHeight="1" x14ac:dyDescent="0.25">
      <c r="B138" s="171"/>
      <c r="C138" s="171"/>
      <c r="D138" s="171"/>
      <c r="E138" s="171"/>
      <c r="F138" s="171"/>
      <c r="G138" s="171"/>
      <c r="H138" s="171"/>
    </row>
    <row r="139" spans="2:8" ht="13.5" customHeight="1" x14ac:dyDescent="0.25">
      <c r="B139" s="171"/>
      <c r="C139" s="171"/>
      <c r="D139" s="171"/>
      <c r="E139" s="171"/>
      <c r="F139" s="171"/>
      <c r="G139" s="171"/>
      <c r="H139" s="171"/>
    </row>
    <row r="140" spans="2:8" ht="13.5" customHeight="1" x14ac:dyDescent="0.25">
      <c r="B140" s="171"/>
      <c r="C140" s="171"/>
      <c r="D140" s="171"/>
      <c r="E140" s="171"/>
      <c r="F140" s="171"/>
      <c r="G140" s="171"/>
      <c r="H140" s="171"/>
    </row>
    <row r="141" spans="2:8" ht="13.5" customHeight="1" x14ac:dyDescent="0.25">
      <c r="B141" s="171"/>
      <c r="C141" s="171"/>
      <c r="D141" s="171"/>
      <c r="E141" s="171"/>
      <c r="F141" s="171"/>
      <c r="G141" s="171"/>
      <c r="H141" s="171"/>
    </row>
    <row r="142" spans="2:8" ht="13.5" customHeight="1" x14ac:dyDescent="0.25">
      <c r="B142" s="171"/>
      <c r="C142" s="171"/>
      <c r="D142" s="171"/>
      <c r="E142" s="171"/>
      <c r="F142" s="171"/>
      <c r="G142" s="171"/>
      <c r="H142" s="171"/>
    </row>
    <row r="143" spans="2:8" ht="13.5" customHeight="1" x14ac:dyDescent="0.25">
      <c r="B143" s="171"/>
      <c r="C143" s="171"/>
      <c r="D143" s="171"/>
      <c r="E143" s="171"/>
      <c r="F143" s="171"/>
      <c r="G143" s="171"/>
      <c r="H143" s="171"/>
    </row>
    <row r="144" spans="2:8" ht="13.5" customHeight="1" x14ac:dyDescent="0.25">
      <c r="B144" s="171"/>
      <c r="C144" s="171"/>
      <c r="D144" s="171"/>
      <c r="E144" s="171"/>
      <c r="F144" s="171"/>
      <c r="G144" s="171"/>
      <c r="H144" s="171"/>
    </row>
    <row r="145" spans="2:8" ht="13.5" customHeight="1" x14ac:dyDescent="0.25">
      <c r="B145" s="171"/>
      <c r="C145" s="171"/>
      <c r="D145" s="171"/>
      <c r="E145" s="171"/>
      <c r="F145" s="171"/>
      <c r="G145" s="171"/>
      <c r="H145" s="171"/>
    </row>
    <row r="146" spans="2:8" ht="13.5" customHeight="1" x14ac:dyDescent="0.25">
      <c r="B146" s="171"/>
      <c r="C146" s="171"/>
      <c r="D146" s="171"/>
      <c r="E146" s="171"/>
      <c r="F146" s="171"/>
      <c r="G146" s="171"/>
      <c r="H146" s="171"/>
    </row>
    <row r="147" spans="2:8" ht="13.5" customHeight="1" x14ac:dyDescent="0.25">
      <c r="B147" s="171"/>
      <c r="C147" s="171"/>
      <c r="D147" s="171"/>
      <c r="E147" s="171"/>
      <c r="F147" s="171"/>
      <c r="G147" s="171"/>
      <c r="H147" s="171"/>
    </row>
    <row r="148" spans="2:8" ht="13.5" customHeight="1" x14ac:dyDescent="0.25">
      <c r="B148" s="171"/>
      <c r="C148" s="171"/>
      <c r="D148" s="171"/>
      <c r="E148" s="171"/>
      <c r="F148" s="171"/>
      <c r="G148" s="171"/>
      <c r="H148" s="171"/>
    </row>
    <row r="149" spans="2:8" ht="13.5" customHeight="1" x14ac:dyDescent="0.25">
      <c r="B149" s="171"/>
      <c r="C149" s="171"/>
      <c r="D149" s="171"/>
      <c r="E149" s="171"/>
      <c r="F149" s="171"/>
      <c r="G149" s="171"/>
      <c r="H149" s="171"/>
    </row>
    <row r="150" spans="2:8" ht="13.5" customHeight="1" x14ac:dyDescent="0.25">
      <c r="B150" s="171"/>
      <c r="C150" s="171"/>
      <c r="D150" s="171"/>
      <c r="E150" s="171"/>
      <c r="F150" s="171"/>
      <c r="G150" s="171"/>
      <c r="H150" s="171"/>
    </row>
    <row r="151" spans="2:8" ht="13.5" customHeight="1" x14ac:dyDescent="0.25">
      <c r="B151" s="171"/>
      <c r="C151" s="171"/>
      <c r="D151" s="171"/>
      <c r="E151" s="171"/>
      <c r="F151" s="171"/>
      <c r="G151" s="171"/>
      <c r="H151" s="171"/>
    </row>
    <row r="152" spans="2:8" ht="13.5" customHeight="1" x14ac:dyDescent="0.25">
      <c r="B152" s="171"/>
      <c r="C152" s="171"/>
      <c r="D152" s="171"/>
      <c r="E152" s="171"/>
      <c r="F152" s="171"/>
      <c r="G152" s="171"/>
      <c r="H152" s="171"/>
    </row>
    <row r="153" spans="2:8" ht="13.5" customHeight="1" x14ac:dyDescent="0.25">
      <c r="B153" s="171"/>
      <c r="C153" s="171"/>
      <c r="D153" s="171"/>
      <c r="E153" s="171"/>
      <c r="F153" s="171"/>
      <c r="G153" s="171"/>
      <c r="H153" s="171"/>
    </row>
    <row r="154" spans="2:8" ht="13.5" customHeight="1" x14ac:dyDescent="0.25">
      <c r="B154" s="171"/>
      <c r="C154" s="171"/>
      <c r="D154" s="171"/>
      <c r="E154" s="171"/>
      <c r="F154" s="171"/>
      <c r="G154" s="171"/>
      <c r="H154" s="171"/>
    </row>
    <row r="155" spans="2:8" ht="13.5" customHeight="1" x14ac:dyDescent="0.25">
      <c r="B155" s="171"/>
      <c r="C155" s="171"/>
      <c r="D155" s="171"/>
      <c r="E155" s="171"/>
      <c r="F155" s="171"/>
      <c r="G155" s="171"/>
      <c r="H155" s="171"/>
    </row>
    <row r="156" spans="2:8" ht="13.5" customHeight="1" x14ac:dyDescent="0.25">
      <c r="B156" s="171"/>
      <c r="C156" s="171"/>
      <c r="D156" s="171"/>
      <c r="E156" s="171"/>
      <c r="F156" s="171"/>
      <c r="G156" s="171"/>
      <c r="H156" s="171"/>
    </row>
    <row r="157" spans="2:8" ht="13.5" customHeight="1" x14ac:dyDescent="0.25">
      <c r="B157" s="171"/>
      <c r="C157" s="171"/>
      <c r="D157" s="171"/>
      <c r="E157" s="171"/>
      <c r="F157" s="171"/>
      <c r="G157" s="171"/>
      <c r="H157" s="171"/>
    </row>
    <row r="158" spans="2:8" ht="13.5" customHeight="1" x14ac:dyDescent="0.25">
      <c r="B158" s="171"/>
      <c r="C158" s="171"/>
      <c r="D158" s="171"/>
      <c r="E158" s="171"/>
      <c r="F158" s="171"/>
      <c r="G158" s="171"/>
      <c r="H158" s="171"/>
    </row>
    <row r="159" spans="2:8" ht="13.5" customHeight="1" x14ac:dyDescent="0.25">
      <c r="B159" s="171"/>
      <c r="C159" s="171"/>
      <c r="D159" s="171"/>
      <c r="E159" s="171"/>
      <c r="F159" s="171"/>
      <c r="G159" s="171"/>
      <c r="H159" s="171"/>
    </row>
    <row r="160" spans="2:8" ht="13.5" customHeight="1" x14ac:dyDescent="0.25">
      <c r="B160" s="171"/>
      <c r="C160" s="171"/>
      <c r="D160" s="171"/>
      <c r="E160" s="171"/>
      <c r="F160" s="171"/>
      <c r="G160" s="171"/>
      <c r="H160" s="171"/>
    </row>
    <row r="161" spans="2:8" ht="13.5" customHeight="1" x14ac:dyDescent="0.25">
      <c r="B161" s="171"/>
      <c r="C161" s="171"/>
      <c r="D161" s="171"/>
      <c r="E161" s="171"/>
      <c r="F161" s="171"/>
      <c r="G161" s="171"/>
      <c r="H161" s="171"/>
    </row>
    <row r="162" spans="2:8" ht="13.5" customHeight="1" x14ac:dyDescent="0.25">
      <c r="B162" s="171"/>
      <c r="C162" s="171"/>
      <c r="D162" s="171"/>
      <c r="E162" s="171"/>
      <c r="F162" s="171"/>
      <c r="G162" s="171"/>
      <c r="H162" s="171"/>
    </row>
    <row r="163" spans="2:8" ht="13.5" customHeight="1" x14ac:dyDescent="0.25">
      <c r="B163" s="171"/>
      <c r="C163" s="171"/>
      <c r="D163" s="171"/>
      <c r="E163" s="171"/>
      <c r="F163" s="171"/>
      <c r="G163" s="171"/>
      <c r="H163" s="171"/>
    </row>
    <row r="164" spans="2:8" ht="13.5" customHeight="1" x14ac:dyDescent="0.25">
      <c r="B164" s="171"/>
      <c r="C164" s="171"/>
      <c r="D164" s="171"/>
      <c r="E164" s="171"/>
      <c r="F164" s="171"/>
      <c r="G164" s="171"/>
      <c r="H164" s="171"/>
    </row>
    <row r="165" spans="2:8" ht="13.5" customHeight="1" x14ac:dyDescent="0.25">
      <c r="B165" s="171"/>
      <c r="C165" s="171"/>
      <c r="D165" s="171"/>
      <c r="E165" s="171"/>
      <c r="F165" s="171"/>
      <c r="G165" s="171"/>
      <c r="H165" s="171"/>
    </row>
    <row r="166" spans="2:8" ht="13.5" customHeight="1" x14ac:dyDescent="0.25">
      <c r="B166" s="171"/>
      <c r="C166" s="171"/>
      <c r="D166" s="171"/>
      <c r="E166" s="171"/>
      <c r="F166" s="171"/>
      <c r="G166" s="171"/>
      <c r="H166" s="171"/>
    </row>
    <row r="167" spans="2:8" ht="13.5" customHeight="1" x14ac:dyDescent="0.25">
      <c r="B167" s="171"/>
      <c r="C167" s="171"/>
      <c r="D167" s="171"/>
      <c r="E167" s="171"/>
      <c r="F167" s="171"/>
      <c r="G167" s="171"/>
      <c r="H167" s="171"/>
    </row>
    <row r="168" spans="2:8" ht="13.5" customHeight="1" x14ac:dyDescent="0.25">
      <c r="B168" s="171">
        <v>0</v>
      </c>
      <c r="C168" s="171">
        <v>0</v>
      </c>
      <c r="D168" s="171">
        <v>0</v>
      </c>
      <c r="E168" s="171">
        <v>0</v>
      </c>
      <c r="F168" s="171">
        <v>0</v>
      </c>
      <c r="G168" s="171">
        <v>0</v>
      </c>
      <c r="H168" s="171"/>
    </row>
    <row r="169" spans="2:8" ht="13.5" customHeight="1" x14ac:dyDescent="0.25">
      <c r="B169" s="171">
        <v>0</v>
      </c>
      <c r="C169" s="171">
        <v>0</v>
      </c>
      <c r="D169" s="171">
        <v>0</v>
      </c>
      <c r="E169" s="171">
        <v>0</v>
      </c>
      <c r="F169" s="171">
        <v>0</v>
      </c>
      <c r="G169" s="171">
        <v>0</v>
      </c>
      <c r="H169" s="171"/>
    </row>
    <row r="170" spans="2:8" ht="13.5" customHeight="1" x14ac:dyDescent="0.25">
      <c r="B170" s="171">
        <v>0</v>
      </c>
      <c r="C170" s="171">
        <v>0</v>
      </c>
      <c r="D170" s="171">
        <v>0</v>
      </c>
      <c r="E170" s="171">
        <v>0</v>
      </c>
      <c r="F170" s="171">
        <v>0</v>
      </c>
      <c r="G170" s="171">
        <v>0</v>
      </c>
      <c r="H170" s="171"/>
    </row>
    <row r="171" spans="2:8" ht="13.5" customHeight="1" x14ac:dyDescent="0.25">
      <c r="B171" s="171">
        <v>0</v>
      </c>
      <c r="C171" s="171">
        <v>0</v>
      </c>
      <c r="D171" s="171">
        <v>0</v>
      </c>
      <c r="E171" s="171">
        <v>0</v>
      </c>
      <c r="F171" s="171">
        <v>0</v>
      </c>
      <c r="G171" s="171">
        <v>0</v>
      </c>
      <c r="H171" s="171"/>
    </row>
    <row r="172" spans="2:8" ht="13.5" customHeight="1" x14ac:dyDescent="0.25">
      <c r="B172" s="171"/>
      <c r="C172" s="171"/>
      <c r="D172" s="171"/>
      <c r="E172" s="171"/>
      <c r="F172" s="171"/>
      <c r="G172" s="171"/>
      <c r="H172" s="171"/>
    </row>
    <row r="173" spans="2:8" ht="13.5" customHeight="1" x14ac:dyDescent="0.25">
      <c r="B173" s="171"/>
      <c r="C173" s="171"/>
      <c r="D173" s="171"/>
      <c r="E173" s="171"/>
      <c r="F173" s="171"/>
      <c r="G173" s="171"/>
      <c r="H173" s="171"/>
    </row>
    <row r="174" spans="2:8" ht="13.5" customHeight="1" x14ac:dyDescent="0.25">
      <c r="B174" s="171"/>
      <c r="C174" s="171"/>
      <c r="D174" s="171"/>
      <c r="E174" s="171"/>
      <c r="F174" s="171"/>
      <c r="G174" s="171"/>
      <c r="H174" s="171"/>
    </row>
    <row r="175" spans="2:8" ht="13.5" customHeight="1" x14ac:dyDescent="0.25">
      <c r="B175" s="171"/>
      <c r="C175" s="171"/>
      <c r="D175" s="171"/>
      <c r="E175" s="171"/>
      <c r="F175" s="171"/>
      <c r="G175" s="171"/>
      <c r="H175" s="171"/>
    </row>
    <row r="176" spans="2:8" ht="13.5" customHeight="1" x14ac:dyDescent="0.25">
      <c r="B176" s="171"/>
      <c r="C176" s="171"/>
      <c r="D176" s="171"/>
      <c r="E176" s="171"/>
      <c r="F176" s="171"/>
      <c r="G176" s="171"/>
      <c r="H176" s="171"/>
    </row>
    <row r="177" spans="2:8" ht="13.5" customHeight="1" x14ac:dyDescent="0.25">
      <c r="B177" s="171"/>
      <c r="C177" s="171"/>
      <c r="D177" s="171"/>
      <c r="E177" s="171"/>
      <c r="F177" s="171"/>
      <c r="G177" s="171"/>
      <c r="H177" s="171"/>
    </row>
    <row r="178" spans="2:8" ht="13.5" customHeight="1" x14ac:dyDescent="0.25">
      <c r="B178" s="171"/>
      <c r="C178" s="171"/>
      <c r="D178" s="171"/>
      <c r="E178" s="171"/>
      <c r="F178" s="171"/>
      <c r="G178" s="171"/>
      <c r="H178" s="171"/>
    </row>
    <row r="179" spans="2:8" ht="13.5" customHeight="1" x14ac:dyDescent="0.25">
      <c r="B179" s="171"/>
      <c r="C179" s="171"/>
      <c r="D179" s="171"/>
      <c r="E179" s="171"/>
      <c r="F179" s="171"/>
      <c r="G179" s="171"/>
      <c r="H179" s="171"/>
    </row>
    <row r="180" spans="2:8" ht="13.5" customHeight="1" x14ac:dyDescent="0.25">
      <c r="B180" s="171"/>
      <c r="C180" s="171"/>
      <c r="D180" s="171"/>
      <c r="E180" s="171"/>
      <c r="F180" s="171"/>
      <c r="G180" s="171"/>
      <c r="H180" s="171"/>
    </row>
    <row r="181" spans="2:8" ht="13.5" customHeight="1" x14ac:dyDescent="0.25">
      <c r="B181" s="171"/>
      <c r="C181" s="171"/>
      <c r="D181" s="171"/>
      <c r="E181" s="171"/>
      <c r="F181" s="171"/>
      <c r="G181" s="171"/>
      <c r="H181" s="171"/>
    </row>
    <row r="182" spans="2:8" ht="13.5" customHeight="1" x14ac:dyDescent="0.25">
      <c r="B182" s="171"/>
      <c r="C182" s="171"/>
      <c r="D182" s="171"/>
      <c r="E182" s="171"/>
      <c r="F182" s="171"/>
      <c r="G182" s="171"/>
      <c r="H182" s="171"/>
    </row>
    <row r="183" spans="2:8" ht="13.5" customHeight="1" x14ac:dyDescent="0.25">
      <c r="B183" s="171"/>
      <c r="C183" s="171"/>
      <c r="D183" s="171"/>
      <c r="E183" s="171"/>
      <c r="F183" s="171"/>
      <c r="G183" s="171"/>
      <c r="H183" s="171"/>
    </row>
    <row r="184" spans="2:8" ht="13.5" customHeight="1" x14ac:dyDescent="0.25">
      <c r="B184" s="171"/>
      <c r="C184" s="171"/>
      <c r="D184" s="171"/>
      <c r="E184" s="171"/>
      <c r="F184" s="171"/>
      <c r="G184" s="171"/>
      <c r="H184" s="171"/>
    </row>
    <row r="185" spans="2:8" ht="13.5" customHeight="1" x14ac:dyDescent="0.25">
      <c r="B185" s="171"/>
      <c r="C185" s="171"/>
      <c r="D185" s="171"/>
      <c r="E185" s="171"/>
      <c r="F185" s="171"/>
      <c r="G185" s="171"/>
      <c r="H185" s="171"/>
    </row>
  </sheetData>
  <mergeCells count="2">
    <mergeCell ref="A97:G98"/>
    <mergeCell ref="D3:H3"/>
  </mergeCells>
  <pageMargins left="0.43307086614173229" right="0.43307086614173229" top="0.35433070866141736" bottom="0.15748031496062992" header="0.11811023622047245" footer="0.11811023622047245"/>
  <pageSetup paperSize="9" scale="62" fitToWidth="3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85"/>
  <sheetViews>
    <sheetView showGridLines="0" zoomScaleNormal="100" workbookViewId="0">
      <pane xSplit="1" ySplit="4" topLeftCell="B59" activePane="bottomRight" state="frozen"/>
      <selection activeCell="D66" sqref="D66"/>
      <selection pane="topRight" activeCell="D66" sqref="D66"/>
      <selection pane="bottomLeft" activeCell="D66" sqref="D66"/>
      <selection pane="bottomRight" activeCell="I82" sqref="I82"/>
    </sheetView>
  </sheetViews>
  <sheetFormatPr defaultColWidth="9.1796875" defaultRowHeight="13.5" customHeight="1" x14ac:dyDescent="0.25"/>
  <cols>
    <col min="1" max="1" width="43.54296875" style="1" customWidth="1"/>
    <col min="2" max="5" width="12.54296875" style="2" customWidth="1"/>
    <col min="6" max="6" width="10.26953125" style="1" customWidth="1"/>
    <col min="7" max="7" width="6.7265625" style="1" customWidth="1"/>
    <col min="8" max="8" width="47.81640625" style="1" customWidth="1"/>
    <col min="9" max="13" width="12.54296875" style="1" customWidth="1"/>
    <col min="14" max="14" width="9.1796875" style="1" customWidth="1"/>
    <col min="15" max="16384" width="9.1796875" style="1"/>
  </cols>
  <sheetData>
    <row r="1" spans="1:22" ht="15.75" customHeight="1" x14ac:dyDescent="0.25">
      <c r="A1" s="4" t="s">
        <v>92</v>
      </c>
      <c r="B1" s="5"/>
      <c r="C1" s="5"/>
      <c r="D1" s="5"/>
      <c r="E1" s="5"/>
      <c r="H1" s="4" t="s">
        <v>93</v>
      </c>
    </row>
    <row r="2" spans="1:22" ht="14.25" customHeight="1" thickBot="1" x14ac:dyDescent="0.3">
      <c r="A2" s="7" t="s">
        <v>0</v>
      </c>
      <c r="B2" s="8"/>
      <c r="C2" s="8"/>
      <c r="D2" s="8"/>
      <c r="E2" s="8"/>
      <c r="H2" s="7" t="s">
        <v>0</v>
      </c>
    </row>
    <row r="3" spans="1:22" ht="13.5" customHeight="1" x14ac:dyDescent="0.25">
      <c r="A3" s="230" t="s">
        <v>1</v>
      </c>
      <c r="B3" s="367" t="s">
        <v>4</v>
      </c>
      <c r="C3" s="368"/>
      <c r="D3" s="368"/>
      <c r="E3" s="369"/>
      <c r="H3" s="12" t="s">
        <v>1</v>
      </c>
      <c r="I3" s="370" t="s">
        <v>4</v>
      </c>
      <c r="J3" s="371"/>
      <c r="K3" s="371"/>
      <c r="L3" s="372"/>
    </row>
    <row r="4" spans="1:22" ht="14.25" customHeight="1" thickBot="1" x14ac:dyDescent="0.3">
      <c r="A4" s="13"/>
      <c r="B4" s="16">
        <v>2023</v>
      </c>
      <c r="C4" s="17">
        <v>2024</v>
      </c>
      <c r="D4" s="17">
        <v>2025</v>
      </c>
      <c r="E4" s="15">
        <v>2026</v>
      </c>
      <c r="H4" s="13"/>
      <c r="I4" s="17">
        <v>2023</v>
      </c>
      <c r="J4" s="17">
        <v>2024</v>
      </c>
      <c r="K4" s="17">
        <v>2025</v>
      </c>
      <c r="L4" s="15">
        <v>2026</v>
      </c>
    </row>
    <row r="5" spans="1:22" ht="13.5" customHeight="1" x14ac:dyDescent="0.25">
      <c r="A5" s="18" t="s">
        <v>5</v>
      </c>
      <c r="B5" s="21">
        <f t="shared" ref="B5:E5" si="0">B6+B12+B16</f>
        <v>8885481</v>
      </c>
      <c r="C5" s="22">
        <f t="shared" si="0"/>
        <v>9477483</v>
      </c>
      <c r="D5" s="22">
        <f t="shared" si="0"/>
        <v>10056156</v>
      </c>
      <c r="E5" s="20">
        <f t="shared" si="0"/>
        <v>10475067</v>
      </c>
      <c r="F5" s="288"/>
      <c r="H5" s="18" t="s">
        <v>5</v>
      </c>
      <c r="I5" s="22">
        <f t="shared" ref="I5:L5" si="1">I6+I12+I16</f>
        <v>350457</v>
      </c>
      <c r="J5" s="22">
        <f t="shared" si="1"/>
        <v>170080</v>
      </c>
      <c r="K5" s="22">
        <f t="shared" si="1"/>
        <v>-18388</v>
      </c>
      <c r="L5" s="20">
        <f t="shared" si="1"/>
        <v>-60531</v>
      </c>
      <c r="M5" s="24"/>
      <c r="N5" s="25"/>
      <c r="O5" s="25"/>
      <c r="P5" s="25"/>
      <c r="Q5" s="25"/>
      <c r="R5" s="25"/>
      <c r="S5" s="25"/>
      <c r="T5" s="25"/>
      <c r="U5" s="25"/>
      <c r="V5" s="25"/>
    </row>
    <row r="6" spans="1:22" ht="13.5" customHeight="1" x14ac:dyDescent="0.25">
      <c r="A6" s="26" t="s">
        <v>6</v>
      </c>
      <c r="B6" s="29">
        <f t="shared" ref="B6:E6" si="2">B7+B8</f>
        <v>4687764</v>
      </c>
      <c r="C6" s="30">
        <f t="shared" si="2"/>
        <v>4975074</v>
      </c>
      <c r="D6" s="30">
        <f t="shared" si="2"/>
        <v>5326173</v>
      </c>
      <c r="E6" s="28">
        <f t="shared" si="2"/>
        <v>5565538</v>
      </c>
      <c r="F6" s="288"/>
      <c r="H6" s="26" t="s">
        <v>7</v>
      </c>
      <c r="I6" s="30">
        <f t="shared" ref="I6:L6" si="3">I7+I8</f>
        <v>-69902</v>
      </c>
      <c r="J6" s="30">
        <f t="shared" si="3"/>
        <v>-171592</v>
      </c>
      <c r="K6" s="30">
        <f t="shared" si="3"/>
        <v>-244625</v>
      </c>
      <c r="L6" s="28">
        <f t="shared" si="3"/>
        <v>-230787</v>
      </c>
      <c r="M6" s="24"/>
      <c r="N6" s="25"/>
      <c r="O6" s="25"/>
      <c r="P6" s="25"/>
      <c r="Q6" s="25"/>
      <c r="R6" s="25"/>
      <c r="S6" s="25"/>
      <c r="T6" s="25"/>
      <c r="U6" s="25"/>
      <c r="V6" s="25"/>
    </row>
    <row r="7" spans="1:22" ht="13.5" customHeight="1" x14ac:dyDescent="0.25">
      <c r="A7" s="31" t="s">
        <v>8</v>
      </c>
      <c r="B7" s="34">
        <v>4527428</v>
      </c>
      <c r="C7" s="35">
        <v>4805349</v>
      </c>
      <c r="D7" s="36">
        <v>5145515</v>
      </c>
      <c r="E7" s="37">
        <v>5371978</v>
      </c>
      <c r="F7" s="288"/>
      <c r="H7" s="31" t="s">
        <v>8</v>
      </c>
      <c r="I7" s="35">
        <f>+ESA2010_nov23!D7-A_PS_23!B7</f>
        <v>-92169</v>
      </c>
      <c r="J7" s="35">
        <f>+ESA2010_nov23!E7-A_PS_23!C7</f>
        <v>-194290</v>
      </c>
      <c r="K7" s="36">
        <f>+ESA2010_nov23!F7-A_PS_23!D7</f>
        <v>-265483</v>
      </c>
      <c r="L7" s="37">
        <f>+ESA2010_nov23!G7-A_PS_23!E7</f>
        <v>-236639</v>
      </c>
      <c r="M7" s="24"/>
      <c r="N7" s="25"/>
      <c r="O7" s="25"/>
      <c r="P7" s="25"/>
      <c r="Q7" s="25"/>
      <c r="R7" s="25"/>
      <c r="S7" s="25"/>
      <c r="T7" s="25"/>
      <c r="U7" s="25"/>
      <c r="V7" s="25"/>
    </row>
    <row r="8" spans="1:22" ht="13.5" customHeight="1" x14ac:dyDescent="0.25">
      <c r="A8" s="31" t="s">
        <v>9</v>
      </c>
      <c r="B8" s="34">
        <v>160336</v>
      </c>
      <c r="C8" s="35">
        <v>169725</v>
      </c>
      <c r="D8" s="36">
        <v>180658</v>
      </c>
      <c r="E8" s="37">
        <v>193560</v>
      </c>
      <c r="F8" s="288"/>
      <c r="H8" s="31" t="s">
        <v>9</v>
      </c>
      <c r="I8" s="35">
        <f>+ESA2010_nov23!D8-A_PS_23!B8</f>
        <v>22267</v>
      </c>
      <c r="J8" s="35">
        <f>+ESA2010_nov23!E8-A_PS_23!C8</f>
        <v>22698</v>
      </c>
      <c r="K8" s="36">
        <f>+ESA2010_nov23!F8-A_PS_23!D8</f>
        <v>20858</v>
      </c>
      <c r="L8" s="37">
        <f>+ESA2010_nov23!G8-A_PS_23!E8</f>
        <v>5852</v>
      </c>
      <c r="M8" s="24"/>
      <c r="N8" s="25"/>
      <c r="O8" s="25"/>
      <c r="P8" s="25"/>
      <c r="Q8" s="25"/>
      <c r="R8" s="25"/>
      <c r="S8" s="25"/>
      <c r="T8" s="25"/>
      <c r="U8" s="25"/>
      <c r="V8" s="25"/>
    </row>
    <row r="9" spans="1:22" ht="13.5" customHeight="1" x14ac:dyDescent="0.25">
      <c r="A9" s="38" t="s">
        <v>10</v>
      </c>
      <c r="B9" s="34">
        <f t="shared" ref="B9:E9" si="4">+B6-B10-B11</f>
        <v>1147291</v>
      </c>
      <c r="C9" s="35">
        <f t="shared" si="4"/>
        <v>1305836</v>
      </c>
      <c r="D9" s="36">
        <f t="shared" si="4"/>
        <v>1118870</v>
      </c>
      <c r="E9" s="37">
        <f t="shared" si="4"/>
        <v>950037</v>
      </c>
      <c r="F9" s="288"/>
      <c r="H9" s="38" t="s">
        <v>10</v>
      </c>
      <c r="I9" s="35">
        <f>+ESA2010_nov23!D9-A_PS_23!B9</f>
        <v>-90322</v>
      </c>
      <c r="J9" s="35">
        <f>+ESA2010_nov23!E9-A_PS_23!C9</f>
        <v>15343</v>
      </c>
      <c r="K9" s="36">
        <f>+ESA2010_nov23!F9-A_PS_23!D9</f>
        <v>-81507</v>
      </c>
      <c r="L9" s="37">
        <f>+ESA2010_nov23!G9-A_PS_23!E9</f>
        <v>-37862</v>
      </c>
      <c r="M9" s="24"/>
      <c r="N9" s="25"/>
      <c r="O9" s="25"/>
      <c r="P9" s="25"/>
      <c r="Q9" s="25"/>
      <c r="R9" s="25"/>
      <c r="S9" s="25"/>
      <c r="T9" s="25"/>
      <c r="U9" s="25"/>
      <c r="V9" s="25"/>
    </row>
    <row r="10" spans="1:22" ht="13.5" customHeight="1" x14ac:dyDescent="0.25">
      <c r="A10" s="38" t="s">
        <v>11</v>
      </c>
      <c r="B10" s="34">
        <v>2478331</v>
      </c>
      <c r="C10" s="35">
        <v>2568466</v>
      </c>
      <c r="D10" s="36">
        <v>2945112</v>
      </c>
      <c r="E10" s="37">
        <v>3230851</v>
      </c>
      <c r="F10" s="288"/>
      <c r="H10" s="38" t="s">
        <v>11</v>
      </c>
      <c r="I10" s="35">
        <f>+ESA2010_nov23!D10-A_PS_23!B10</f>
        <v>14294</v>
      </c>
      <c r="J10" s="35">
        <f>+ESA2010_nov23!E10-A_PS_23!C10</f>
        <v>-130854</v>
      </c>
      <c r="K10" s="36">
        <f>+ESA2010_nov23!F10-A_PS_23!D10</f>
        <v>-114182</v>
      </c>
      <c r="L10" s="37">
        <f>+ESA2010_nov23!G10-A_PS_23!E10</f>
        <v>-135048</v>
      </c>
      <c r="M10" s="24"/>
      <c r="N10" s="25"/>
      <c r="O10" s="25"/>
      <c r="P10" s="25"/>
      <c r="Q10" s="25"/>
      <c r="R10" s="25"/>
      <c r="S10" s="25"/>
      <c r="T10" s="25"/>
      <c r="U10" s="25"/>
      <c r="V10" s="25"/>
    </row>
    <row r="11" spans="1:22" ht="13.5" customHeight="1" x14ac:dyDescent="0.25">
      <c r="A11" s="38" t="s">
        <v>12</v>
      </c>
      <c r="B11" s="34">
        <v>1062142</v>
      </c>
      <c r="C11" s="35">
        <v>1100772</v>
      </c>
      <c r="D11" s="36">
        <v>1262191</v>
      </c>
      <c r="E11" s="37">
        <v>1384650</v>
      </c>
      <c r="F11" s="288"/>
      <c r="H11" s="38" t="s">
        <v>12</v>
      </c>
      <c r="I11" s="35">
        <f>+ESA2010_nov23!D11-A_PS_23!B11</f>
        <v>6126</v>
      </c>
      <c r="J11" s="35">
        <f>+ESA2010_nov23!E11-A_PS_23!C11</f>
        <v>-56081</v>
      </c>
      <c r="K11" s="36">
        <f>+ESA2010_nov23!F11-A_PS_23!D11</f>
        <v>-48936</v>
      </c>
      <c r="L11" s="37">
        <f>+ESA2010_nov23!G11-A_PS_23!E11</f>
        <v>-57877</v>
      </c>
      <c r="M11" s="24"/>
      <c r="N11" s="25"/>
      <c r="O11" s="25"/>
      <c r="P11" s="25"/>
      <c r="Q11" s="25"/>
      <c r="R11" s="25"/>
      <c r="S11" s="25"/>
      <c r="T11" s="25"/>
      <c r="U11" s="25"/>
      <c r="V11" s="25"/>
    </row>
    <row r="12" spans="1:22" ht="13.5" customHeight="1" x14ac:dyDescent="0.25">
      <c r="A12" s="26" t="s">
        <v>13</v>
      </c>
      <c r="B12" s="34">
        <v>3833908</v>
      </c>
      <c r="C12" s="35">
        <v>4137913</v>
      </c>
      <c r="D12" s="36">
        <v>4373164</v>
      </c>
      <c r="E12" s="37">
        <v>4553358</v>
      </c>
      <c r="F12" s="288"/>
      <c r="H12" s="26" t="s">
        <v>14</v>
      </c>
      <c r="I12" s="35">
        <f>+ESA2010_nov23!D12-A_PS_23!B12</f>
        <v>368735</v>
      </c>
      <c r="J12" s="35">
        <f>+ESA2010_nov23!E12-A_PS_23!C12</f>
        <v>310591</v>
      </c>
      <c r="K12" s="36">
        <f>+ESA2010_nov23!F12-A_PS_23!D12</f>
        <v>192544</v>
      </c>
      <c r="L12" s="37">
        <f>+ESA2010_nov23!G12-A_PS_23!E12</f>
        <v>142599</v>
      </c>
      <c r="M12" s="24"/>
      <c r="N12" s="25"/>
      <c r="O12" s="25"/>
      <c r="P12" s="25"/>
      <c r="Q12" s="25"/>
      <c r="R12" s="25"/>
      <c r="S12" s="25"/>
      <c r="T12" s="25"/>
      <c r="U12" s="25"/>
      <c r="V12" s="25"/>
    </row>
    <row r="13" spans="1:22" ht="13.5" customHeight="1" x14ac:dyDescent="0.25">
      <c r="A13" s="38" t="s">
        <v>10</v>
      </c>
      <c r="B13" s="290">
        <f t="shared" ref="B13:E13" si="5">+B12-B14-B15</f>
        <v>3508110</v>
      </c>
      <c r="C13" s="291">
        <f t="shared" si="5"/>
        <v>3799990</v>
      </c>
      <c r="D13" s="36">
        <f t="shared" si="5"/>
        <v>4373164</v>
      </c>
      <c r="E13" s="37">
        <f t="shared" si="5"/>
        <v>4553358</v>
      </c>
      <c r="F13" s="288"/>
      <c r="H13" s="38" t="s">
        <v>10</v>
      </c>
      <c r="I13" s="35">
        <f>+ESA2010_nov23!D13-A_PS_23!B13</f>
        <v>368735</v>
      </c>
      <c r="J13" s="35">
        <f>+ESA2010_nov23!E13-A_PS_23!C13</f>
        <v>310591</v>
      </c>
      <c r="K13" s="36">
        <f>+ESA2010_nov23!F13-A_PS_23!D13</f>
        <v>192544</v>
      </c>
      <c r="L13" s="37">
        <f>+ESA2010_nov23!G13-A_PS_23!E13</f>
        <v>142599</v>
      </c>
      <c r="M13" s="24"/>
      <c r="N13" s="25"/>
      <c r="O13" s="25"/>
      <c r="P13" s="25"/>
      <c r="Q13" s="25"/>
      <c r="R13" s="25"/>
      <c r="S13" s="25"/>
      <c r="T13" s="25"/>
      <c r="U13" s="25"/>
      <c r="V13" s="25"/>
    </row>
    <row r="14" spans="1:22" ht="13.5" customHeight="1" x14ac:dyDescent="0.25">
      <c r="A14" s="38" t="s">
        <v>11</v>
      </c>
      <c r="B14" s="290">
        <v>228059</v>
      </c>
      <c r="C14" s="291">
        <v>236546</v>
      </c>
      <c r="D14" s="36"/>
      <c r="E14" s="37"/>
      <c r="F14" s="288"/>
      <c r="H14" s="38" t="s">
        <v>11</v>
      </c>
      <c r="I14" s="35">
        <f>+ESA2010_nov23!D14-A_PS_23!B14</f>
        <v>0</v>
      </c>
      <c r="J14" s="35">
        <f>+ESA2010_nov23!E14-A_PS_23!C14</f>
        <v>0</v>
      </c>
      <c r="K14" s="36">
        <f>+ESA2010_nov23!F14-A_PS_23!D14</f>
        <v>0</v>
      </c>
      <c r="L14" s="37">
        <f>+ESA2010_nov23!G14-A_PS_23!E14</f>
        <v>0</v>
      </c>
      <c r="M14" s="24"/>
      <c r="N14" s="25"/>
      <c r="O14" s="25"/>
      <c r="P14" s="25"/>
      <c r="Q14" s="25"/>
      <c r="R14" s="25"/>
      <c r="S14" s="25"/>
      <c r="T14" s="25"/>
      <c r="U14" s="25"/>
      <c r="V14" s="25"/>
    </row>
    <row r="15" spans="1:22" ht="13.5" customHeight="1" x14ac:dyDescent="0.25">
      <c r="A15" s="38" t="s">
        <v>12</v>
      </c>
      <c r="B15" s="290">
        <v>97739</v>
      </c>
      <c r="C15" s="291">
        <v>101377</v>
      </c>
      <c r="D15" s="36"/>
      <c r="E15" s="37"/>
      <c r="F15" s="288"/>
      <c r="H15" s="38" t="s">
        <v>12</v>
      </c>
      <c r="I15" s="35">
        <f>+ESA2010_nov23!D15-A_PS_23!B15</f>
        <v>0</v>
      </c>
      <c r="J15" s="35">
        <f>+ESA2010_nov23!E15-A_PS_23!C15</f>
        <v>0</v>
      </c>
      <c r="K15" s="36">
        <f>+ESA2010_nov23!F15-A_PS_23!D15</f>
        <v>0</v>
      </c>
      <c r="L15" s="37">
        <f>+ESA2010_nov23!G15-A_PS_23!E15</f>
        <v>0</v>
      </c>
      <c r="M15" s="24"/>
      <c r="N15" s="25"/>
      <c r="O15" s="25"/>
      <c r="P15" s="25"/>
      <c r="Q15" s="25"/>
      <c r="R15" s="25"/>
      <c r="S15" s="25"/>
      <c r="T15" s="25"/>
      <c r="U15" s="25"/>
      <c r="V15" s="25"/>
    </row>
    <row r="16" spans="1:22" ht="13.5" customHeight="1" x14ac:dyDescent="0.25">
      <c r="A16" s="26" t="s">
        <v>15</v>
      </c>
      <c r="B16" s="41">
        <v>363809</v>
      </c>
      <c r="C16" s="42">
        <v>364496</v>
      </c>
      <c r="D16" s="30">
        <v>356819</v>
      </c>
      <c r="E16" s="28">
        <v>356171</v>
      </c>
      <c r="F16" s="288"/>
      <c r="H16" s="26" t="s">
        <v>15</v>
      </c>
      <c r="I16" s="35">
        <f>+ESA2010_nov23!D16-A_PS_23!B16</f>
        <v>51624</v>
      </c>
      <c r="J16" s="35">
        <f>+ESA2010_nov23!E16-A_PS_23!C16</f>
        <v>31081</v>
      </c>
      <c r="K16" s="36">
        <f>+ESA2010_nov23!F16-A_PS_23!D16</f>
        <v>33693</v>
      </c>
      <c r="L16" s="37">
        <f>+ESA2010_nov23!G16-A_PS_23!E16</f>
        <v>27657</v>
      </c>
      <c r="M16" s="24"/>
      <c r="N16" s="25"/>
      <c r="O16" s="25"/>
      <c r="P16" s="25"/>
      <c r="Q16" s="25"/>
      <c r="R16" s="25"/>
      <c r="S16" s="25"/>
      <c r="T16" s="25"/>
      <c r="U16" s="25"/>
      <c r="V16" s="25"/>
    </row>
    <row r="17" spans="1:22" ht="13.5" customHeight="1" x14ac:dyDescent="0.25">
      <c r="A17" s="43" t="s">
        <v>16</v>
      </c>
      <c r="B17" s="46">
        <f t="shared" ref="B17:E17" si="6">B18+B19</f>
        <v>12105592</v>
      </c>
      <c r="C17" s="47">
        <f t="shared" si="6"/>
        <v>12960798</v>
      </c>
      <c r="D17" s="47">
        <f t="shared" si="6"/>
        <v>13462286</v>
      </c>
      <c r="E17" s="45">
        <f t="shared" si="6"/>
        <v>13711100</v>
      </c>
      <c r="F17" s="288"/>
      <c r="H17" s="43" t="s">
        <v>16</v>
      </c>
      <c r="I17" s="47">
        <f t="shared" ref="I17:L17" si="7">I18+I19</f>
        <v>-136170</v>
      </c>
      <c r="J17" s="47">
        <f t="shared" si="7"/>
        <v>-619511</v>
      </c>
      <c r="K17" s="47">
        <f t="shared" si="7"/>
        <v>-681887</v>
      </c>
      <c r="L17" s="45">
        <f t="shared" si="7"/>
        <v>-823754</v>
      </c>
      <c r="M17" s="24"/>
      <c r="N17" s="25"/>
      <c r="O17" s="25"/>
      <c r="P17" s="25"/>
      <c r="Q17" s="25"/>
      <c r="R17" s="25"/>
      <c r="S17" s="25"/>
      <c r="T17" s="25"/>
      <c r="U17" s="25"/>
      <c r="V17" s="25"/>
    </row>
    <row r="18" spans="1:22" ht="13.5" customHeight="1" x14ac:dyDescent="0.25">
      <c r="A18" s="26" t="s">
        <v>17</v>
      </c>
      <c r="B18" s="41">
        <v>9494888</v>
      </c>
      <c r="C18" s="42">
        <v>10277939</v>
      </c>
      <c r="D18" s="30">
        <v>10746670</v>
      </c>
      <c r="E18" s="28">
        <v>10974134</v>
      </c>
      <c r="F18" s="288"/>
      <c r="H18" s="26" t="s">
        <v>17</v>
      </c>
      <c r="I18" s="35">
        <f>+ESA2010_nov23!D18-A_PS_23!B18</f>
        <v>-99418</v>
      </c>
      <c r="J18" s="35">
        <f>+ESA2010_nov23!E18-A_PS_23!C18</f>
        <v>-608365</v>
      </c>
      <c r="K18" s="36">
        <f>+ESA2010_nov23!F18-A_PS_23!D18</f>
        <v>-674878</v>
      </c>
      <c r="L18" s="37">
        <f>+ESA2010_nov23!G18-A_PS_23!E18</f>
        <v>-816156</v>
      </c>
      <c r="M18" s="24"/>
      <c r="N18" s="25"/>
      <c r="O18" s="25"/>
      <c r="P18" s="25"/>
      <c r="Q18" s="25"/>
      <c r="R18" s="25"/>
      <c r="S18" s="25"/>
      <c r="T18" s="25"/>
      <c r="U18" s="25"/>
      <c r="V18" s="25"/>
    </row>
    <row r="19" spans="1:22" ht="13.5" customHeight="1" x14ac:dyDescent="0.25">
      <c r="A19" s="26" t="s">
        <v>18</v>
      </c>
      <c r="B19" s="34">
        <f t="shared" ref="B19:E19" si="8">SUM(B20:B27)</f>
        <v>2610704</v>
      </c>
      <c r="C19" s="35">
        <f t="shared" si="8"/>
        <v>2682859</v>
      </c>
      <c r="D19" s="30">
        <f t="shared" si="8"/>
        <v>2715616</v>
      </c>
      <c r="E19" s="28">
        <f t="shared" si="8"/>
        <v>2736966</v>
      </c>
      <c r="F19" s="288"/>
      <c r="H19" s="26" t="s">
        <v>18</v>
      </c>
      <c r="I19" s="35">
        <f t="shared" ref="I19:L19" si="9">SUM(I20:I27)</f>
        <v>-36752</v>
      </c>
      <c r="J19" s="35">
        <f t="shared" si="9"/>
        <v>-11146</v>
      </c>
      <c r="K19" s="30">
        <f t="shared" si="9"/>
        <v>-7009</v>
      </c>
      <c r="L19" s="28">
        <f t="shared" si="9"/>
        <v>-7598</v>
      </c>
      <c r="M19" s="24"/>
      <c r="N19" s="25"/>
      <c r="O19" s="25"/>
      <c r="P19" s="25"/>
      <c r="Q19" s="25"/>
      <c r="R19" s="25"/>
      <c r="S19" s="25"/>
      <c r="T19" s="25"/>
      <c r="U19" s="25"/>
      <c r="V19" s="25"/>
    </row>
    <row r="20" spans="1:22" ht="13.5" customHeight="1" x14ac:dyDescent="0.25">
      <c r="A20" s="31" t="s">
        <v>19</v>
      </c>
      <c r="B20" s="41">
        <v>1307906</v>
      </c>
      <c r="C20" s="42">
        <v>1328181</v>
      </c>
      <c r="D20" s="30">
        <v>1360665</v>
      </c>
      <c r="E20" s="28">
        <v>1383813</v>
      </c>
      <c r="F20" s="288"/>
      <c r="H20" s="31" t="s">
        <v>19</v>
      </c>
      <c r="I20" s="35">
        <f>+ESA2010_nov23!D20-A_PS_23!B20</f>
        <v>7290</v>
      </c>
      <c r="J20" s="35">
        <f>+ESA2010_nov23!E20-A_PS_23!C20</f>
        <v>13018</v>
      </c>
      <c r="K20" s="36">
        <f>+ESA2010_nov23!F20-A_PS_23!D20</f>
        <v>15168</v>
      </c>
      <c r="L20" s="37">
        <f>+ESA2010_nov23!G20-A_PS_23!E20</f>
        <v>13665</v>
      </c>
      <c r="M20" s="24"/>
      <c r="N20" s="25"/>
      <c r="O20" s="25"/>
      <c r="P20" s="25"/>
      <c r="Q20" s="25"/>
      <c r="R20" s="25"/>
      <c r="S20" s="25"/>
      <c r="T20" s="25"/>
      <c r="U20" s="25"/>
      <c r="V20" s="25"/>
    </row>
    <row r="21" spans="1:22" ht="13.5" customHeight="1" x14ac:dyDescent="0.25">
      <c r="A21" s="31" t="s">
        <v>20</v>
      </c>
      <c r="B21" s="41">
        <v>255265</v>
      </c>
      <c r="C21" s="42">
        <v>294078</v>
      </c>
      <c r="D21" s="30">
        <v>293992</v>
      </c>
      <c r="E21" s="28">
        <v>293493</v>
      </c>
      <c r="F21" s="288"/>
      <c r="H21" s="31" t="s">
        <v>20</v>
      </c>
      <c r="I21" s="35">
        <f>+ESA2010_nov23!D21-A_PS_23!B21</f>
        <v>-20641</v>
      </c>
      <c r="J21" s="35">
        <f>+ESA2010_nov23!E21-A_PS_23!C21</f>
        <v>-3781</v>
      </c>
      <c r="K21" s="36">
        <f>+ESA2010_nov23!F21-A_PS_23!D21</f>
        <v>-2721</v>
      </c>
      <c r="L21" s="37">
        <f>+ESA2010_nov23!G21-A_PS_23!E21</f>
        <v>-1504</v>
      </c>
      <c r="M21" s="24"/>
      <c r="N21" s="25"/>
      <c r="O21" s="25"/>
      <c r="P21" s="25"/>
      <c r="Q21" s="25"/>
      <c r="R21" s="25"/>
      <c r="S21" s="25"/>
      <c r="T21" s="25"/>
      <c r="U21" s="25"/>
      <c r="V21" s="25"/>
    </row>
    <row r="22" spans="1:22" ht="13.5" customHeight="1" x14ac:dyDescent="0.25">
      <c r="A22" s="31" t="s">
        <v>21</v>
      </c>
      <c r="B22" s="41">
        <v>57100</v>
      </c>
      <c r="C22" s="42">
        <v>57513</v>
      </c>
      <c r="D22" s="30">
        <v>57427</v>
      </c>
      <c r="E22" s="28">
        <v>57237</v>
      </c>
      <c r="F22" s="288"/>
      <c r="H22" s="31" t="s">
        <v>21</v>
      </c>
      <c r="I22" s="35">
        <f>+ESA2010_nov23!D22-A_PS_23!B22</f>
        <v>-4223</v>
      </c>
      <c r="J22" s="35">
        <f>+ESA2010_nov23!E22-A_PS_23!C22</f>
        <v>-3987</v>
      </c>
      <c r="K22" s="36">
        <f>+ESA2010_nov23!F22-A_PS_23!D22</f>
        <v>-3781</v>
      </c>
      <c r="L22" s="37">
        <f>+ESA2010_nov23!G22-A_PS_23!E22</f>
        <v>-3518</v>
      </c>
      <c r="M22" s="24"/>
      <c r="N22" s="25"/>
      <c r="O22" s="25"/>
      <c r="P22" s="25"/>
      <c r="Q22" s="25"/>
      <c r="R22" s="25"/>
      <c r="S22" s="25"/>
      <c r="T22" s="25"/>
      <c r="U22" s="25"/>
      <c r="V22" s="25"/>
    </row>
    <row r="23" spans="1:22" ht="13.5" customHeight="1" x14ac:dyDescent="0.25">
      <c r="A23" s="31" t="s">
        <v>22</v>
      </c>
      <c r="B23" s="41">
        <v>5292</v>
      </c>
      <c r="C23" s="42">
        <v>5316</v>
      </c>
      <c r="D23" s="30">
        <v>5294</v>
      </c>
      <c r="E23" s="28">
        <v>5263</v>
      </c>
      <c r="F23" s="288"/>
      <c r="H23" s="31" t="s">
        <v>22</v>
      </c>
      <c r="I23" s="35">
        <f>+ESA2010_nov23!D23-A_PS_23!B23</f>
        <v>-99</v>
      </c>
      <c r="J23" s="35">
        <f>+ESA2010_nov23!E23-A_PS_23!C23</f>
        <v>-73</v>
      </c>
      <c r="K23" s="36">
        <f>+ESA2010_nov23!F23-A_PS_23!D23</f>
        <v>-53</v>
      </c>
      <c r="L23" s="37">
        <f>+ESA2010_nov23!G23-A_PS_23!E23</f>
        <v>-29</v>
      </c>
      <c r="M23" s="24"/>
      <c r="N23" s="25"/>
      <c r="O23" s="25"/>
      <c r="P23" s="25"/>
      <c r="Q23" s="25"/>
      <c r="R23" s="25"/>
      <c r="S23" s="25"/>
      <c r="T23" s="25"/>
      <c r="U23" s="25"/>
      <c r="V23" s="25"/>
    </row>
    <row r="24" spans="1:22" ht="13.5" customHeight="1" x14ac:dyDescent="0.25">
      <c r="A24" s="31" t="s">
        <v>23</v>
      </c>
      <c r="B24" s="41">
        <v>948707</v>
      </c>
      <c r="C24" s="42">
        <v>961039</v>
      </c>
      <c r="D24" s="30">
        <v>961038</v>
      </c>
      <c r="E24" s="28">
        <v>959550</v>
      </c>
      <c r="F24" s="288"/>
      <c r="H24" s="31" t="s">
        <v>23</v>
      </c>
      <c r="I24" s="35">
        <f>+ESA2010_nov23!D24-A_PS_23!B24</f>
        <v>-16671</v>
      </c>
      <c r="J24" s="35">
        <f>+ESA2010_nov23!E24-A_PS_23!C24</f>
        <v>-14067</v>
      </c>
      <c r="K24" s="36">
        <f>+ESA2010_nov23!F24-A_PS_23!D24</f>
        <v>-13468</v>
      </c>
      <c r="L24" s="37">
        <f>+ESA2010_nov23!G24-A_PS_23!E24</f>
        <v>-14200</v>
      </c>
      <c r="M24" s="24"/>
      <c r="N24" s="25"/>
      <c r="O24" s="25"/>
      <c r="P24" s="25"/>
      <c r="Q24" s="25"/>
      <c r="R24" s="25"/>
      <c r="S24" s="25"/>
      <c r="T24" s="25"/>
      <c r="U24" s="25"/>
      <c r="V24" s="25"/>
    </row>
    <row r="25" spans="1:22" ht="13.5" customHeight="1" x14ac:dyDescent="0.25">
      <c r="A25" s="31" t="s">
        <v>24</v>
      </c>
      <c r="B25" s="41">
        <v>11660</v>
      </c>
      <c r="C25" s="42">
        <v>11745</v>
      </c>
      <c r="D25" s="30">
        <v>11882</v>
      </c>
      <c r="E25" s="28">
        <v>11999</v>
      </c>
      <c r="F25" s="288"/>
      <c r="H25" s="31" t="s">
        <v>24</v>
      </c>
      <c r="I25" s="35">
        <f>+ESA2010_nov23!D25-A_PS_23!B25</f>
        <v>808</v>
      </c>
      <c r="J25" s="35">
        <f>+ESA2010_nov23!E25-A_PS_23!C25</f>
        <v>876</v>
      </c>
      <c r="K25" s="36">
        <f>+ESA2010_nov23!F25-A_PS_23!D25</f>
        <v>934</v>
      </c>
      <c r="L25" s="37">
        <f>+ESA2010_nov23!G25-A_PS_23!E25</f>
        <v>1004</v>
      </c>
      <c r="M25" s="24"/>
      <c r="N25" s="25"/>
      <c r="O25" s="25"/>
      <c r="P25" s="25"/>
      <c r="Q25" s="25"/>
      <c r="R25" s="25"/>
      <c r="S25" s="25"/>
      <c r="T25" s="25"/>
      <c r="U25" s="25"/>
      <c r="V25" s="25"/>
    </row>
    <row r="26" spans="1:22" ht="13.5" customHeight="1" x14ac:dyDescent="0.25">
      <c r="A26" s="31" t="s">
        <v>25</v>
      </c>
      <c r="B26" s="41">
        <v>24549</v>
      </c>
      <c r="C26" s="42">
        <v>24793</v>
      </c>
      <c r="D26" s="30">
        <v>25150</v>
      </c>
      <c r="E26" s="28">
        <v>25466</v>
      </c>
      <c r="F26" s="288"/>
      <c r="H26" s="31" t="s">
        <v>25</v>
      </c>
      <c r="I26" s="35">
        <f>+ESA2010_nov23!D26-A_PS_23!B26</f>
        <v>-3168</v>
      </c>
      <c r="J26" s="35">
        <f>+ESA2010_nov23!E26-A_PS_23!C26</f>
        <v>-3091</v>
      </c>
      <c r="K26" s="36">
        <f>+ESA2010_nov23!F26-A_PS_23!D26</f>
        <v>-3053</v>
      </c>
      <c r="L26" s="37">
        <f>+ESA2010_nov23!G26-A_PS_23!E26</f>
        <v>-2987</v>
      </c>
      <c r="M26" s="24"/>
      <c r="N26" s="25"/>
      <c r="O26" s="25"/>
      <c r="P26" s="25"/>
      <c r="Q26" s="25"/>
      <c r="R26" s="25"/>
      <c r="S26" s="25"/>
      <c r="T26" s="25"/>
      <c r="U26" s="25"/>
      <c r="V26" s="25"/>
    </row>
    <row r="27" spans="1:22" ht="13.5" customHeight="1" x14ac:dyDescent="0.25">
      <c r="A27" s="31" t="s">
        <v>26</v>
      </c>
      <c r="B27" s="41">
        <v>225</v>
      </c>
      <c r="C27" s="42">
        <v>194</v>
      </c>
      <c r="D27" s="30">
        <v>168</v>
      </c>
      <c r="E27" s="28">
        <v>145</v>
      </c>
      <c r="F27" s="288"/>
      <c r="H27" s="31" t="s">
        <v>26</v>
      </c>
      <c r="I27" s="35">
        <f>+ESA2010_nov23!D27-A_PS_23!B27</f>
        <v>-48</v>
      </c>
      <c r="J27" s="35">
        <f>+ESA2010_nov23!E27-A_PS_23!C27</f>
        <v>-41</v>
      </c>
      <c r="K27" s="36">
        <f>+ESA2010_nov23!F27-A_PS_23!D27</f>
        <v>-35</v>
      </c>
      <c r="L27" s="37">
        <f>+ESA2010_nov23!G27-A_PS_23!E27</f>
        <v>-29</v>
      </c>
      <c r="M27" s="24"/>
      <c r="N27" s="25"/>
      <c r="O27" s="25"/>
      <c r="P27" s="25"/>
      <c r="Q27" s="25"/>
      <c r="R27" s="25"/>
      <c r="S27" s="25"/>
      <c r="T27" s="25"/>
      <c r="U27" s="25"/>
      <c r="V27" s="25"/>
    </row>
    <row r="28" spans="1:22" ht="13.5" customHeight="1" x14ac:dyDescent="0.25">
      <c r="A28" s="43" t="s">
        <v>27</v>
      </c>
      <c r="B28" s="46">
        <f t="shared" ref="B28:E28" si="10">SUM(B29:B32)</f>
        <v>44921</v>
      </c>
      <c r="C28" s="47">
        <f t="shared" si="10"/>
        <v>50256</v>
      </c>
      <c r="D28" s="47">
        <f t="shared" si="10"/>
        <v>53937</v>
      </c>
      <c r="E28" s="45">
        <f t="shared" si="10"/>
        <v>57537</v>
      </c>
      <c r="F28" s="288"/>
      <c r="H28" s="43" t="s">
        <v>27</v>
      </c>
      <c r="I28" s="47">
        <f t="shared" ref="I28:L28" si="11">SUM(I29:I32)</f>
        <v>-5704</v>
      </c>
      <c r="J28" s="47">
        <f t="shared" si="11"/>
        <v>-5474</v>
      </c>
      <c r="K28" s="47">
        <f t="shared" si="11"/>
        <v>-6631</v>
      </c>
      <c r="L28" s="45">
        <f t="shared" si="11"/>
        <v>-6287</v>
      </c>
      <c r="M28" s="24"/>
      <c r="N28" s="25"/>
      <c r="O28" s="25"/>
      <c r="P28" s="25"/>
      <c r="Q28" s="25"/>
      <c r="R28" s="25"/>
      <c r="S28" s="25"/>
      <c r="T28" s="25"/>
      <c r="U28" s="25"/>
      <c r="V28" s="25"/>
    </row>
    <row r="29" spans="1:22" ht="13.5" customHeight="1" x14ac:dyDescent="0.25">
      <c r="A29" s="26" t="s">
        <v>28</v>
      </c>
      <c r="B29" s="41">
        <v>0</v>
      </c>
      <c r="C29" s="42">
        <v>0</v>
      </c>
      <c r="D29" s="30">
        <v>0</v>
      </c>
      <c r="E29" s="28">
        <v>0</v>
      </c>
      <c r="F29" s="288"/>
      <c r="H29" s="26" t="s">
        <v>28</v>
      </c>
      <c r="I29" s="35">
        <f>+ESA2010_nov23!D29-A_PS_23!B29</f>
        <v>11</v>
      </c>
      <c r="J29" s="35">
        <f>+ESA2010_nov23!E29-A_PS_23!C29</f>
        <v>0</v>
      </c>
      <c r="K29" s="36">
        <f>+ESA2010_nov23!F29-A_PS_23!D29</f>
        <v>0</v>
      </c>
      <c r="L29" s="37">
        <f>+ESA2010_nov23!G29-A_PS_23!E29</f>
        <v>0</v>
      </c>
      <c r="M29" s="24"/>
      <c r="N29" s="25"/>
      <c r="O29" s="25"/>
      <c r="P29" s="25"/>
      <c r="Q29" s="25"/>
      <c r="R29" s="25"/>
      <c r="S29" s="25"/>
      <c r="T29" s="25"/>
      <c r="U29" s="25"/>
      <c r="V29" s="25"/>
    </row>
    <row r="30" spans="1:22" ht="13.5" customHeight="1" x14ac:dyDescent="0.25">
      <c r="A30" s="26" t="s">
        <v>29</v>
      </c>
      <c r="B30" s="41">
        <v>0</v>
      </c>
      <c r="C30" s="42">
        <v>0</v>
      </c>
      <c r="D30" s="30">
        <v>0</v>
      </c>
      <c r="E30" s="28">
        <v>0</v>
      </c>
      <c r="F30" s="288"/>
      <c r="H30" s="26" t="s">
        <v>29</v>
      </c>
      <c r="I30" s="35">
        <f>+ESA2010_nov23!D30-A_PS_23!B30</f>
        <v>0</v>
      </c>
      <c r="J30" s="35">
        <f>+ESA2010_nov23!E30-A_PS_23!C30</f>
        <v>0</v>
      </c>
      <c r="K30" s="36">
        <f>+ESA2010_nov23!F30-A_PS_23!D30</f>
        <v>0</v>
      </c>
      <c r="L30" s="37">
        <f>+ESA2010_nov23!G30-A_PS_23!E30</f>
        <v>0</v>
      </c>
      <c r="M30" s="24"/>
      <c r="N30" s="25"/>
      <c r="O30" s="25"/>
      <c r="P30" s="25"/>
      <c r="Q30" s="25"/>
      <c r="R30" s="25"/>
      <c r="S30" s="25"/>
      <c r="T30" s="25"/>
      <c r="U30" s="25"/>
      <c r="V30" s="25"/>
    </row>
    <row r="31" spans="1:22" ht="13.5" customHeight="1" x14ac:dyDescent="0.25">
      <c r="A31" s="26" t="s">
        <v>30</v>
      </c>
      <c r="B31" s="41">
        <v>44921</v>
      </c>
      <c r="C31" s="42">
        <v>50256</v>
      </c>
      <c r="D31" s="30">
        <v>53937</v>
      </c>
      <c r="E31" s="28">
        <v>57537</v>
      </c>
      <c r="F31" s="288"/>
      <c r="H31" s="26" t="s">
        <v>30</v>
      </c>
      <c r="I31" s="35">
        <f>+ESA2010_nov23!D31-A_PS_23!B31</f>
        <v>-5715</v>
      </c>
      <c r="J31" s="35">
        <f>+ESA2010_nov23!E31-A_PS_23!C31</f>
        <v>-5474</v>
      </c>
      <c r="K31" s="36">
        <f>+ESA2010_nov23!F31-A_PS_23!D31</f>
        <v>-6631</v>
      </c>
      <c r="L31" s="37">
        <f>+ESA2010_nov23!G31-A_PS_23!E31</f>
        <v>-6287</v>
      </c>
      <c r="M31" s="24"/>
      <c r="N31" s="25"/>
      <c r="O31" s="25"/>
      <c r="P31" s="25"/>
      <c r="Q31" s="25"/>
      <c r="R31" s="25"/>
      <c r="S31" s="25"/>
      <c r="T31" s="25"/>
      <c r="U31" s="25"/>
      <c r="V31" s="25"/>
    </row>
    <row r="32" spans="1:22" ht="13.5" customHeight="1" x14ac:dyDescent="0.25">
      <c r="A32" s="26" t="s">
        <v>31</v>
      </c>
      <c r="B32" s="41">
        <v>0</v>
      </c>
      <c r="C32" s="42">
        <v>0</v>
      </c>
      <c r="D32" s="30">
        <v>0</v>
      </c>
      <c r="E32" s="28">
        <v>0</v>
      </c>
      <c r="F32" s="288"/>
      <c r="H32" s="26" t="s">
        <v>31</v>
      </c>
      <c r="I32" s="35">
        <f>+ESA2010_nov23!D32-A_PS_23!B32</f>
        <v>0</v>
      </c>
      <c r="J32" s="35">
        <f>+ESA2010_nov23!E32-A_PS_23!C32</f>
        <v>0</v>
      </c>
      <c r="K32" s="36">
        <f>+ESA2010_nov23!F32-A_PS_23!D32</f>
        <v>0</v>
      </c>
      <c r="L32" s="37">
        <f>+ESA2010_nov23!G32-A_PS_23!E32</f>
        <v>0</v>
      </c>
      <c r="M32" s="24"/>
      <c r="N32" s="25"/>
      <c r="O32" s="25"/>
      <c r="P32" s="25"/>
      <c r="Q32" s="25"/>
      <c r="R32" s="25"/>
      <c r="S32" s="25"/>
      <c r="T32" s="25"/>
      <c r="U32" s="25"/>
      <c r="V32" s="25"/>
    </row>
    <row r="33" spans="1:22" ht="13.5" customHeight="1" x14ac:dyDescent="0.25">
      <c r="A33" s="43" t="s">
        <v>32</v>
      </c>
      <c r="B33" s="46">
        <f t="shared" ref="B33:E33" si="12">SUM(B34:B36)</f>
        <v>831175</v>
      </c>
      <c r="C33" s="47">
        <f t="shared" si="12"/>
        <v>851600</v>
      </c>
      <c r="D33" s="47">
        <f t="shared" si="12"/>
        <v>874361</v>
      </c>
      <c r="E33" s="45">
        <f t="shared" si="12"/>
        <v>896180</v>
      </c>
      <c r="F33" s="288"/>
      <c r="G33" s="53"/>
      <c r="H33" s="43" t="s">
        <v>32</v>
      </c>
      <c r="I33" s="47">
        <f t="shared" ref="I33:L33" si="13">SUM(I34:I36)</f>
        <v>-27844</v>
      </c>
      <c r="J33" s="47">
        <f t="shared" si="13"/>
        <v>-22157</v>
      </c>
      <c r="K33" s="47">
        <f t="shared" si="13"/>
        <v>-23611</v>
      </c>
      <c r="L33" s="45">
        <f t="shared" si="13"/>
        <v>-21543</v>
      </c>
      <c r="M33" s="24"/>
      <c r="N33" s="25"/>
      <c r="O33" s="25"/>
      <c r="P33" s="25"/>
      <c r="Q33" s="25"/>
      <c r="R33" s="25"/>
      <c r="S33" s="25"/>
      <c r="T33" s="25"/>
      <c r="U33" s="25"/>
      <c r="V33" s="25"/>
    </row>
    <row r="34" spans="1:22" ht="13.5" customHeight="1" x14ac:dyDescent="0.25">
      <c r="A34" s="26" t="s">
        <v>33</v>
      </c>
      <c r="B34" s="41">
        <v>519308</v>
      </c>
      <c r="C34" s="42">
        <v>530603</v>
      </c>
      <c r="D34" s="30">
        <v>540899</v>
      </c>
      <c r="E34" s="28">
        <v>551982</v>
      </c>
      <c r="F34" s="288"/>
      <c r="H34" s="26" t="s">
        <v>33</v>
      </c>
      <c r="I34" s="35">
        <f>+ESA2010_nov23!D34-A_PS_23!B34</f>
        <v>-16408</v>
      </c>
      <c r="J34" s="35">
        <f>+ESA2010_nov23!E34-A_PS_23!C34</f>
        <v>-11283</v>
      </c>
      <c r="K34" s="36">
        <f>+ESA2010_nov23!F34-A_PS_23!D34</f>
        <v>-12329</v>
      </c>
      <c r="L34" s="37">
        <f>+ESA2010_nov23!G34-A_PS_23!E34</f>
        <v>-9055</v>
      </c>
      <c r="M34" s="24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5" customHeight="1" x14ac:dyDescent="0.25">
      <c r="A35" s="26" t="s">
        <v>34</v>
      </c>
      <c r="B35" s="41">
        <v>311867</v>
      </c>
      <c r="C35" s="42">
        <v>320997</v>
      </c>
      <c r="D35" s="30">
        <v>333462</v>
      </c>
      <c r="E35" s="28">
        <v>344198</v>
      </c>
      <c r="F35" s="288"/>
      <c r="H35" s="26" t="s">
        <v>34</v>
      </c>
      <c r="I35" s="35">
        <f>+ESA2010_nov23!D35-A_PS_23!B35</f>
        <v>-11436</v>
      </c>
      <c r="J35" s="35">
        <f>+ESA2010_nov23!E35-A_PS_23!C35</f>
        <v>-10874</v>
      </c>
      <c r="K35" s="36">
        <f>+ESA2010_nov23!F35-A_PS_23!D35</f>
        <v>-11282</v>
      </c>
      <c r="L35" s="37">
        <f>+ESA2010_nov23!G35-A_PS_23!E35</f>
        <v>-12488</v>
      </c>
      <c r="M35" s="24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x14ac:dyDescent="0.25">
      <c r="A36" s="26" t="s">
        <v>35</v>
      </c>
      <c r="B36" s="41">
        <v>0</v>
      </c>
      <c r="C36" s="42">
        <v>0</v>
      </c>
      <c r="D36" s="30">
        <v>0</v>
      </c>
      <c r="E36" s="28">
        <v>0</v>
      </c>
      <c r="F36" s="288"/>
      <c r="H36" s="26" t="s">
        <v>35</v>
      </c>
      <c r="I36" s="35">
        <f>+ESA2010_nov23!D36-A_PS_23!B36</f>
        <v>0</v>
      </c>
      <c r="J36" s="35">
        <f>+ESA2010_nov23!E36-A_PS_23!C36</f>
        <v>0</v>
      </c>
      <c r="K36" s="36">
        <f>+ESA2010_nov23!F36-A_PS_23!D36</f>
        <v>0</v>
      </c>
      <c r="L36" s="37">
        <f>+ESA2010_nov23!G36-A_PS_23!E36</f>
        <v>0</v>
      </c>
      <c r="M36" s="24"/>
      <c r="N36" s="25"/>
      <c r="O36" s="25"/>
      <c r="P36" s="25"/>
      <c r="Q36" s="25"/>
      <c r="R36" s="25"/>
      <c r="S36" s="25"/>
      <c r="T36" s="25"/>
      <c r="U36" s="25"/>
      <c r="V36" s="25"/>
    </row>
    <row r="37" spans="1:22" ht="13.5" customHeight="1" x14ac:dyDescent="0.25">
      <c r="A37" s="43" t="s">
        <v>36</v>
      </c>
      <c r="B37" s="46">
        <f t="shared" ref="B37:E37" si="14">SUM(B38:B45,B48:B51)</f>
        <v>824139</v>
      </c>
      <c r="C37" s="47">
        <f t="shared" si="14"/>
        <v>393178</v>
      </c>
      <c r="D37" s="47">
        <f t="shared" si="14"/>
        <v>402416</v>
      </c>
      <c r="E37" s="45">
        <f t="shared" si="14"/>
        <v>403165</v>
      </c>
      <c r="F37" s="288"/>
      <c r="H37" s="43" t="s">
        <v>37</v>
      </c>
      <c r="I37" s="47">
        <f t="shared" ref="I37:L37" si="15">SUM(I38:I45,I48:I51)</f>
        <v>-9254</v>
      </c>
      <c r="J37" s="47">
        <f t="shared" si="15"/>
        <v>-4085</v>
      </c>
      <c r="K37" s="47">
        <f t="shared" si="15"/>
        <v>331</v>
      </c>
      <c r="L37" s="45">
        <f t="shared" si="15"/>
        <v>10466</v>
      </c>
      <c r="M37" s="24"/>
      <c r="N37" s="25"/>
      <c r="O37" s="25"/>
      <c r="P37" s="25"/>
      <c r="Q37" s="25"/>
      <c r="R37" s="25"/>
      <c r="S37" s="25"/>
      <c r="T37" s="25"/>
      <c r="U37" s="25"/>
      <c r="V37" s="25"/>
    </row>
    <row r="38" spans="1:22" ht="13.5" customHeight="1" x14ac:dyDescent="0.25">
      <c r="A38" s="55" t="s">
        <v>38</v>
      </c>
      <c r="B38" s="41">
        <v>0</v>
      </c>
      <c r="C38" s="42">
        <v>0</v>
      </c>
      <c r="D38" s="30">
        <v>0</v>
      </c>
      <c r="E38" s="28">
        <v>0</v>
      </c>
      <c r="F38" s="288"/>
      <c r="H38" s="26" t="s">
        <v>38</v>
      </c>
      <c r="I38" s="35">
        <f>+ESA2010_nov23!D38-A_PS_23!B38</f>
        <v>0</v>
      </c>
      <c r="J38" s="35">
        <f>+ESA2010_nov23!E38-A_PS_23!C38</f>
        <v>0</v>
      </c>
      <c r="K38" s="36">
        <f>+ESA2010_nov23!F38-A_PS_23!D38</f>
        <v>0</v>
      </c>
      <c r="L38" s="37">
        <f>+ESA2010_nov23!G38-A_PS_23!E38</f>
        <v>0</v>
      </c>
      <c r="M38" s="24"/>
      <c r="N38" s="25"/>
      <c r="O38" s="25"/>
      <c r="P38" s="25"/>
      <c r="Q38" s="25"/>
      <c r="R38" s="25"/>
      <c r="S38" s="25"/>
      <c r="T38" s="25"/>
      <c r="U38" s="25"/>
      <c r="V38" s="25"/>
    </row>
    <row r="39" spans="1:22" ht="13.5" customHeight="1" x14ac:dyDescent="0.25">
      <c r="A39" s="26" t="s">
        <v>39</v>
      </c>
      <c r="B39" s="41">
        <v>131653</v>
      </c>
      <c r="C39" s="42">
        <v>133036</v>
      </c>
      <c r="D39" s="30">
        <v>136718</v>
      </c>
      <c r="E39" s="28">
        <v>139246</v>
      </c>
      <c r="F39" s="288"/>
      <c r="H39" s="26" t="s">
        <v>39</v>
      </c>
      <c r="I39" s="35">
        <f>+ESA2010_nov23!D39-A_PS_23!B39</f>
        <v>4415</v>
      </c>
      <c r="J39" s="35">
        <f>+ESA2010_nov23!E39-A_PS_23!C39</f>
        <v>5209</v>
      </c>
      <c r="K39" s="36">
        <f>+ESA2010_nov23!F39-A_PS_23!D39</f>
        <v>5581</v>
      </c>
      <c r="L39" s="37">
        <f>+ESA2010_nov23!G39-A_PS_23!E39</f>
        <v>5462</v>
      </c>
      <c r="M39" s="24"/>
      <c r="N39" s="25"/>
      <c r="O39" s="25"/>
      <c r="P39" s="25"/>
      <c r="Q39" s="25"/>
      <c r="R39" s="25"/>
      <c r="S39" s="25"/>
      <c r="T39" s="25"/>
      <c r="U39" s="25"/>
      <c r="V39" s="25"/>
    </row>
    <row r="40" spans="1:22" ht="13.5" customHeight="1" x14ac:dyDescent="0.25">
      <c r="A40" s="55" t="s">
        <v>40</v>
      </c>
      <c r="B40" s="41">
        <v>0</v>
      </c>
      <c r="C40" s="42">
        <v>0</v>
      </c>
      <c r="D40" s="30">
        <v>0</v>
      </c>
      <c r="E40" s="28">
        <v>0</v>
      </c>
      <c r="F40" s="288"/>
      <c r="H40" s="26" t="s">
        <v>40</v>
      </c>
      <c r="I40" s="35">
        <f>+ESA2010_nov23!D40-A_PS_23!B40</f>
        <v>0</v>
      </c>
      <c r="J40" s="35">
        <f>+ESA2010_nov23!E40-A_PS_23!C40</f>
        <v>0</v>
      </c>
      <c r="K40" s="36">
        <f>+ESA2010_nov23!F40-A_PS_23!D40</f>
        <v>0</v>
      </c>
      <c r="L40" s="37">
        <f>+ESA2010_nov23!G40-A_PS_23!E40</f>
        <v>0</v>
      </c>
      <c r="M40" s="24"/>
      <c r="N40" s="25"/>
      <c r="O40" s="25"/>
      <c r="P40" s="25"/>
      <c r="Q40" s="25"/>
      <c r="R40" s="25"/>
      <c r="S40" s="25"/>
      <c r="T40" s="25"/>
      <c r="U40" s="25"/>
      <c r="V40" s="25"/>
    </row>
    <row r="41" spans="1:22" ht="13.5" customHeight="1" x14ac:dyDescent="0.25">
      <c r="A41" s="55" t="s">
        <v>41</v>
      </c>
      <c r="B41" s="41">
        <v>90366</v>
      </c>
      <c r="C41" s="42">
        <v>93001</v>
      </c>
      <c r="D41" s="30">
        <v>95553</v>
      </c>
      <c r="E41" s="28">
        <v>86400</v>
      </c>
      <c r="F41" s="288"/>
      <c r="H41" s="26" t="s">
        <v>41</v>
      </c>
      <c r="I41" s="35">
        <f>+ESA2010_nov23!D41-A_PS_23!B41</f>
        <v>-7613</v>
      </c>
      <c r="J41" s="35">
        <f>+ESA2010_nov23!E41-A_PS_23!C41</f>
        <v>-6941</v>
      </c>
      <c r="K41" s="36">
        <f>+ESA2010_nov23!F41-A_PS_23!D41</f>
        <v>-7224</v>
      </c>
      <c r="L41" s="37">
        <f>+ESA2010_nov23!G41-A_PS_23!E41</f>
        <v>3458</v>
      </c>
      <c r="M41" s="24"/>
      <c r="N41" s="25"/>
      <c r="O41" s="25"/>
      <c r="P41" s="25"/>
      <c r="Q41" s="25"/>
      <c r="R41" s="25"/>
      <c r="S41" s="25"/>
      <c r="T41" s="25"/>
      <c r="U41" s="25"/>
      <c r="V41" s="25"/>
    </row>
    <row r="42" spans="1:22" ht="13.5" customHeight="1" x14ac:dyDescent="0.25">
      <c r="A42" s="55" t="s">
        <v>88</v>
      </c>
      <c r="B42" s="41">
        <v>260673</v>
      </c>
      <c r="C42" s="42">
        <v>0</v>
      </c>
      <c r="D42" s="30">
        <v>0</v>
      </c>
      <c r="E42" s="28">
        <v>0</v>
      </c>
      <c r="F42" s="288"/>
      <c r="H42" s="26" t="s">
        <v>88</v>
      </c>
      <c r="I42" s="35">
        <f>+ESA2010_nov23!D42-A_PS_23!B42</f>
        <v>93440</v>
      </c>
      <c r="J42" s="35">
        <f>+ESA2010_nov23!E42-A_PS_23!C42</f>
        <v>0</v>
      </c>
      <c r="K42" s="36">
        <f>+ESA2010_nov23!F42-A_PS_23!D42</f>
        <v>0</v>
      </c>
      <c r="L42" s="37">
        <f>+ESA2010_nov23!G42-A_PS_23!E42</f>
        <v>0</v>
      </c>
      <c r="M42" s="24"/>
      <c r="N42" s="25"/>
      <c r="O42" s="25"/>
      <c r="P42" s="25"/>
      <c r="Q42" s="25"/>
      <c r="R42" s="25"/>
      <c r="S42" s="25"/>
      <c r="T42" s="25"/>
      <c r="U42" s="25"/>
      <c r="V42" s="25"/>
    </row>
    <row r="43" spans="1:22" ht="13.5" customHeight="1" x14ac:dyDescent="0.25">
      <c r="A43" s="55" t="s">
        <v>89</v>
      </c>
      <c r="B43" s="41">
        <v>135429</v>
      </c>
      <c r="C43" s="42">
        <v>7178</v>
      </c>
      <c r="D43" s="30"/>
      <c r="E43" s="28"/>
      <c r="F43" s="288"/>
      <c r="H43" s="26" t="s">
        <v>89</v>
      </c>
      <c r="I43" s="35">
        <f>+ESA2010_nov23!D43-A_PS_23!B43</f>
        <v>-104795</v>
      </c>
      <c r="J43" s="35">
        <f>+ESA2010_nov23!E43-A_PS_23!C43</f>
        <v>-5547</v>
      </c>
      <c r="K43" s="36">
        <f>+ESA2010_nov23!F43-A_PS_23!D43</f>
        <v>0</v>
      </c>
      <c r="L43" s="37">
        <f>+ESA2010_nov23!G43-A_PS_23!E43</f>
        <v>0</v>
      </c>
      <c r="M43" s="24"/>
      <c r="N43" s="25"/>
      <c r="O43" s="25"/>
      <c r="P43" s="25"/>
      <c r="Q43" s="25"/>
      <c r="R43" s="25"/>
      <c r="S43" s="25"/>
      <c r="T43" s="25"/>
      <c r="U43" s="25"/>
      <c r="V43" s="25"/>
    </row>
    <row r="44" spans="1:22" ht="13.5" customHeight="1" x14ac:dyDescent="0.25">
      <c r="A44" s="55" t="s">
        <v>42</v>
      </c>
      <c r="B44" s="41">
        <v>40406</v>
      </c>
      <c r="C44" s="42">
        <v>0</v>
      </c>
      <c r="D44" s="30">
        <v>0</v>
      </c>
      <c r="E44" s="28">
        <v>0</v>
      </c>
      <c r="F44" s="288"/>
      <c r="H44" s="26" t="s">
        <v>42</v>
      </c>
      <c r="I44" s="35">
        <f>+ESA2010_nov23!D44-A_PS_23!B44</f>
        <v>3190</v>
      </c>
      <c r="J44" s="35">
        <f>+ESA2010_nov23!E44-A_PS_23!C44</f>
        <v>0</v>
      </c>
      <c r="K44" s="36">
        <f>+ESA2010_nov23!F44-A_PS_23!D44</f>
        <v>0</v>
      </c>
      <c r="L44" s="37">
        <f>+ESA2010_nov23!G44-A_PS_23!E44</f>
        <v>0</v>
      </c>
      <c r="M44" s="24"/>
      <c r="N44" s="25"/>
      <c r="O44" s="25"/>
      <c r="P44" s="25"/>
      <c r="Q44" s="25"/>
      <c r="R44" s="25"/>
      <c r="S44" s="25"/>
      <c r="T44" s="25"/>
      <c r="U44" s="25"/>
      <c r="V44" s="25"/>
    </row>
    <row r="45" spans="1:22" ht="13.5" customHeight="1" x14ac:dyDescent="0.25">
      <c r="A45" s="55" t="s">
        <v>43</v>
      </c>
      <c r="B45" s="41">
        <v>328</v>
      </c>
      <c r="C45" s="42">
        <v>328</v>
      </c>
      <c r="D45" s="30">
        <v>328</v>
      </c>
      <c r="E45" s="28">
        <v>328</v>
      </c>
      <c r="F45" s="288"/>
      <c r="H45" s="55" t="s">
        <v>43</v>
      </c>
      <c r="I45" s="35">
        <f>+ESA2010_nov23!D45-A_PS_23!B45</f>
        <v>0</v>
      </c>
      <c r="J45" s="35">
        <f>+ESA2010_nov23!E45-A_PS_23!C45</f>
        <v>0</v>
      </c>
      <c r="K45" s="36">
        <f>+ESA2010_nov23!F45-A_PS_23!D45</f>
        <v>0</v>
      </c>
      <c r="L45" s="37">
        <f>+ESA2010_nov23!G45-A_PS_23!E45</f>
        <v>0</v>
      </c>
      <c r="M45" s="24"/>
      <c r="N45" s="25"/>
      <c r="O45" s="25"/>
      <c r="P45" s="25"/>
      <c r="Q45" s="25"/>
      <c r="R45" s="25"/>
      <c r="S45" s="25"/>
      <c r="T45" s="25"/>
      <c r="U45" s="25"/>
      <c r="V45" s="25"/>
    </row>
    <row r="46" spans="1:22" ht="13.5" customHeight="1" x14ac:dyDescent="0.25">
      <c r="A46" s="58" t="s">
        <v>10</v>
      </c>
      <c r="B46" s="41">
        <v>82</v>
      </c>
      <c r="C46" s="42">
        <v>82</v>
      </c>
      <c r="D46" s="30">
        <v>82</v>
      </c>
      <c r="E46" s="28">
        <v>82</v>
      </c>
      <c r="F46" s="288"/>
      <c r="H46" s="58" t="s">
        <v>10</v>
      </c>
      <c r="I46" s="35">
        <f>+ESA2010_nov23!D46-A_PS_23!B46</f>
        <v>0</v>
      </c>
      <c r="J46" s="35">
        <f>+ESA2010_nov23!E46-A_PS_23!C46</f>
        <v>0</v>
      </c>
      <c r="K46" s="36">
        <f>+ESA2010_nov23!F46-A_PS_23!D46</f>
        <v>0</v>
      </c>
      <c r="L46" s="37">
        <f>+ESA2010_nov23!G46-A_PS_23!E46</f>
        <v>0</v>
      </c>
      <c r="M46" s="24"/>
      <c r="N46" s="25"/>
      <c r="O46" s="25"/>
      <c r="P46" s="25"/>
      <c r="Q46" s="25"/>
      <c r="R46" s="25"/>
      <c r="S46" s="25"/>
      <c r="T46" s="25"/>
      <c r="U46" s="25"/>
      <c r="V46" s="25"/>
    </row>
    <row r="47" spans="1:22" ht="13.5" customHeight="1" x14ac:dyDescent="0.25">
      <c r="A47" s="58" t="s">
        <v>11</v>
      </c>
      <c r="B47" s="41">
        <v>246</v>
      </c>
      <c r="C47" s="42">
        <v>246</v>
      </c>
      <c r="D47" s="30">
        <v>246</v>
      </c>
      <c r="E47" s="28">
        <v>246</v>
      </c>
      <c r="F47" s="288"/>
      <c r="H47" s="58" t="s">
        <v>11</v>
      </c>
      <c r="I47" s="35">
        <f>+ESA2010_nov23!D47-A_PS_23!B47</f>
        <v>0</v>
      </c>
      <c r="J47" s="35">
        <f>+ESA2010_nov23!E47-A_PS_23!C47</f>
        <v>0</v>
      </c>
      <c r="K47" s="36">
        <f>+ESA2010_nov23!F47-A_PS_23!D47</f>
        <v>0</v>
      </c>
      <c r="L47" s="37">
        <f>+ESA2010_nov23!G47-A_PS_23!E47</f>
        <v>0</v>
      </c>
      <c r="M47" s="24"/>
      <c r="N47" s="25"/>
      <c r="O47" s="25"/>
      <c r="P47" s="25"/>
      <c r="Q47" s="25"/>
      <c r="R47" s="25"/>
      <c r="S47" s="25"/>
      <c r="T47" s="25"/>
      <c r="U47" s="25"/>
      <c r="V47" s="25"/>
    </row>
    <row r="48" spans="1:22" ht="13.5" customHeight="1" x14ac:dyDescent="0.25">
      <c r="A48" s="55" t="s">
        <v>44</v>
      </c>
      <c r="B48" s="41">
        <v>1000</v>
      </c>
      <c r="C48" s="42">
        <v>1000</v>
      </c>
      <c r="D48" s="30">
        <v>1000</v>
      </c>
      <c r="E48" s="28">
        <v>1000</v>
      </c>
      <c r="F48" s="288"/>
      <c r="H48" s="55" t="s">
        <v>44</v>
      </c>
      <c r="I48" s="35">
        <f>+ESA2010_nov23!D48-A_PS_23!B48</f>
        <v>234</v>
      </c>
      <c r="J48" s="35">
        <f>+ESA2010_nov23!E48-A_PS_23!C48</f>
        <v>0</v>
      </c>
      <c r="K48" s="36">
        <f>+ESA2010_nov23!F48-A_PS_23!D48</f>
        <v>0</v>
      </c>
      <c r="L48" s="37">
        <f>+ESA2010_nov23!G48-A_PS_23!E48</f>
        <v>0</v>
      </c>
      <c r="M48" s="24"/>
      <c r="N48" s="25"/>
      <c r="O48" s="25"/>
      <c r="P48" s="25"/>
      <c r="Q48" s="25"/>
      <c r="R48" s="25"/>
      <c r="S48" s="25"/>
      <c r="T48" s="25"/>
      <c r="U48" s="25"/>
      <c r="V48" s="25"/>
    </row>
    <row r="49" spans="1:22" ht="13.5" customHeight="1" x14ac:dyDescent="0.25">
      <c r="A49" s="55" t="s">
        <v>45</v>
      </c>
      <c r="B49" s="41">
        <v>30700</v>
      </c>
      <c r="C49" s="42">
        <v>16209</v>
      </c>
      <c r="D49" s="30">
        <v>17088</v>
      </c>
      <c r="E49" s="28">
        <v>17543</v>
      </c>
      <c r="F49" s="288"/>
      <c r="H49" s="55" t="s">
        <v>45</v>
      </c>
      <c r="I49" s="35">
        <f>+ESA2010_nov23!D49-A_PS_23!B49</f>
        <v>-693</v>
      </c>
      <c r="J49" s="35">
        <f>+ESA2010_nov23!E49-A_PS_23!C49</f>
        <v>-587</v>
      </c>
      <c r="K49" s="36">
        <f>+ESA2010_nov23!F49-A_PS_23!D49</f>
        <v>-564</v>
      </c>
      <c r="L49" s="37">
        <f>+ESA2010_nov23!G49-A_PS_23!E49</f>
        <v>-612</v>
      </c>
      <c r="M49" s="24"/>
      <c r="N49" s="25"/>
      <c r="O49" s="25"/>
      <c r="P49" s="25"/>
      <c r="Q49" s="25"/>
      <c r="R49" s="25"/>
      <c r="S49" s="25"/>
      <c r="T49" s="25"/>
      <c r="U49" s="25"/>
      <c r="V49" s="25"/>
    </row>
    <row r="50" spans="1:22" ht="13.5" customHeight="1" x14ac:dyDescent="0.25">
      <c r="A50" s="55" t="s">
        <v>46</v>
      </c>
      <c r="B50" s="41">
        <v>0</v>
      </c>
      <c r="C50" s="42">
        <v>0</v>
      </c>
      <c r="D50" s="30">
        <v>0</v>
      </c>
      <c r="E50" s="28">
        <v>0</v>
      </c>
      <c r="F50" s="288"/>
      <c r="H50" s="55" t="s">
        <v>46</v>
      </c>
      <c r="I50" s="35">
        <f>+ESA2010_nov23!D50-A_PS_23!B50</f>
        <v>5</v>
      </c>
      <c r="J50" s="35">
        <f>+ESA2010_nov23!E50-A_PS_23!C50</f>
        <v>0</v>
      </c>
      <c r="K50" s="36">
        <f>+ESA2010_nov23!F50-A_PS_23!D50</f>
        <v>0</v>
      </c>
      <c r="L50" s="37">
        <f>+ESA2010_nov23!G50-A_PS_23!E50</f>
        <v>0</v>
      </c>
      <c r="M50" s="24"/>
      <c r="N50" s="25"/>
      <c r="O50" s="25"/>
      <c r="P50" s="25"/>
      <c r="Q50" s="25"/>
      <c r="R50" s="25"/>
      <c r="S50" s="25"/>
      <c r="T50" s="25"/>
      <c r="U50" s="25"/>
      <c r="V50" s="25"/>
    </row>
    <row r="51" spans="1:22" ht="13.5" customHeight="1" x14ac:dyDescent="0.25">
      <c r="A51" s="26" t="s">
        <v>47</v>
      </c>
      <c r="B51" s="29">
        <v>133584</v>
      </c>
      <c r="C51" s="30">
        <v>142426</v>
      </c>
      <c r="D51" s="30">
        <v>151729</v>
      </c>
      <c r="E51" s="28">
        <v>158648</v>
      </c>
      <c r="F51" s="288"/>
      <c r="H51" s="26" t="s">
        <v>48</v>
      </c>
      <c r="I51" s="35">
        <f>+ESA2010_nov23!D51-A_PS_23!B51</f>
        <v>2563</v>
      </c>
      <c r="J51" s="35">
        <f>+ESA2010_nov23!E51-A_PS_23!C51</f>
        <v>3781</v>
      </c>
      <c r="K51" s="36">
        <f>+ESA2010_nov23!F51-A_PS_23!D51</f>
        <v>2538</v>
      </c>
      <c r="L51" s="37">
        <f>+ESA2010_nov23!G51-A_PS_23!E51</f>
        <v>2158</v>
      </c>
      <c r="M51" s="24"/>
      <c r="N51" s="25"/>
      <c r="O51" s="25"/>
      <c r="P51" s="25"/>
      <c r="Q51" s="25"/>
      <c r="R51" s="25"/>
      <c r="S51" s="25"/>
      <c r="T51" s="25"/>
      <c r="U51" s="25"/>
      <c r="V51" s="25"/>
    </row>
    <row r="52" spans="1:22" ht="13.5" customHeight="1" x14ac:dyDescent="0.25">
      <c r="A52" s="38" t="s">
        <v>10</v>
      </c>
      <c r="B52" s="29">
        <v>98508</v>
      </c>
      <c r="C52" s="30">
        <v>105711</v>
      </c>
      <c r="D52" s="30">
        <v>112959</v>
      </c>
      <c r="E52" s="28">
        <v>118006</v>
      </c>
      <c r="F52" s="288"/>
      <c r="H52" s="38" t="s">
        <v>10</v>
      </c>
      <c r="I52" s="35">
        <f>+ESA2010_nov23!D52-A_PS_23!B52</f>
        <v>3039</v>
      </c>
      <c r="J52" s="35">
        <f>+ESA2010_nov23!E52-A_PS_23!C52</f>
        <v>4124</v>
      </c>
      <c r="K52" s="36">
        <f>+ESA2010_nov23!F52-A_PS_23!D52</f>
        <v>2847</v>
      </c>
      <c r="L52" s="37">
        <f>+ESA2010_nov23!G52-A_PS_23!E52</f>
        <v>2529</v>
      </c>
      <c r="M52" s="24"/>
      <c r="N52" s="25"/>
      <c r="O52" s="25"/>
      <c r="P52" s="25"/>
      <c r="Q52" s="25"/>
      <c r="R52" s="25"/>
      <c r="S52" s="25"/>
      <c r="T52" s="25"/>
      <c r="U52" s="25"/>
      <c r="V52" s="25"/>
    </row>
    <row r="53" spans="1:22" ht="14.25" customHeight="1" x14ac:dyDescent="0.25">
      <c r="A53" s="59" t="s">
        <v>11</v>
      </c>
      <c r="B53" s="29">
        <v>0</v>
      </c>
      <c r="C53" s="30">
        <v>0</v>
      </c>
      <c r="D53" s="30">
        <v>0</v>
      </c>
      <c r="E53" s="28">
        <v>0</v>
      </c>
      <c r="F53" s="288"/>
      <c r="H53" s="38" t="s">
        <v>11</v>
      </c>
      <c r="I53" s="35">
        <f>+ESA2010_nov23!D53-A_PS_23!B53</f>
        <v>0</v>
      </c>
      <c r="J53" s="35">
        <f>+ESA2010_nov23!E53-A_PS_23!C53</f>
        <v>0</v>
      </c>
      <c r="K53" s="36">
        <f>+ESA2010_nov23!F53-A_PS_23!D53</f>
        <v>0</v>
      </c>
      <c r="L53" s="37">
        <f>+ESA2010_nov23!G53-A_PS_23!E53</f>
        <v>0</v>
      </c>
      <c r="M53" s="24"/>
      <c r="N53" s="25"/>
      <c r="O53" s="25"/>
      <c r="P53" s="25"/>
      <c r="Q53" s="25"/>
      <c r="R53" s="25"/>
      <c r="S53" s="25"/>
      <c r="T53" s="25"/>
      <c r="U53" s="25"/>
      <c r="V53" s="25"/>
    </row>
    <row r="54" spans="1:22" ht="14.25" customHeight="1" x14ac:dyDescent="0.25">
      <c r="A54" s="60" t="s">
        <v>12</v>
      </c>
      <c r="B54" s="29">
        <v>0</v>
      </c>
      <c r="C54" s="30">
        <v>0</v>
      </c>
      <c r="D54" s="30">
        <v>0</v>
      </c>
      <c r="E54" s="28">
        <v>0</v>
      </c>
      <c r="F54" s="288"/>
      <c r="H54" s="60" t="s">
        <v>12</v>
      </c>
      <c r="I54" s="35">
        <f>+ESA2010_nov23!D54-A_PS_23!B54</f>
        <v>0</v>
      </c>
      <c r="J54" s="35">
        <f>+ESA2010_nov23!E54-A_PS_23!C54</f>
        <v>0</v>
      </c>
      <c r="K54" s="36">
        <f>+ESA2010_nov23!F54-A_PS_23!D54</f>
        <v>0</v>
      </c>
      <c r="L54" s="37">
        <f>+ESA2010_nov23!G54-A_PS_23!E54</f>
        <v>0</v>
      </c>
      <c r="M54" s="24"/>
      <c r="N54" s="25"/>
      <c r="O54" s="25"/>
      <c r="P54" s="25"/>
      <c r="Q54" s="25"/>
      <c r="R54" s="25"/>
      <c r="S54" s="25"/>
      <c r="T54" s="25"/>
      <c r="U54" s="25"/>
      <c r="V54" s="25"/>
    </row>
    <row r="55" spans="1:22" ht="14.25" customHeight="1" x14ac:dyDescent="0.25">
      <c r="A55" s="38" t="s">
        <v>49</v>
      </c>
      <c r="B55" s="29">
        <v>35076</v>
      </c>
      <c r="C55" s="30">
        <v>36715</v>
      </c>
      <c r="D55" s="30">
        <v>38770</v>
      </c>
      <c r="E55" s="28">
        <v>40642</v>
      </c>
      <c r="F55" s="288"/>
      <c r="H55" s="38" t="s">
        <v>49</v>
      </c>
      <c r="I55" s="35">
        <f>+ESA2010_nov23!D55-A_PS_23!B55</f>
        <v>-476</v>
      </c>
      <c r="J55" s="35">
        <f>+ESA2010_nov23!E55-A_PS_23!C55</f>
        <v>-343</v>
      </c>
      <c r="K55" s="36">
        <f>+ESA2010_nov23!F55-A_PS_23!D55</f>
        <v>-309</v>
      </c>
      <c r="L55" s="37">
        <f>+ESA2010_nov23!G55-A_PS_23!E55</f>
        <v>-371</v>
      </c>
      <c r="M55" s="24"/>
      <c r="N55" s="25"/>
      <c r="O55" s="25"/>
      <c r="P55" s="25"/>
      <c r="Q55" s="25"/>
      <c r="R55" s="25"/>
      <c r="S55" s="25"/>
      <c r="T55" s="25"/>
      <c r="U55" s="25"/>
      <c r="V55" s="25"/>
    </row>
    <row r="56" spans="1:22" ht="14.25" customHeight="1" x14ac:dyDescent="0.25">
      <c r="A56" s="61" t="s">
        <v>50</v>
      </c>
      <c r="B56" s="29">
        <v>0</v>
      </c>
      <c r="C56" s="30">
        <v>0</v>
      </c>
      <c r="D56" s="30">
        <v>0</v>
      </c>
      <c r="E56" s="28">
        <v>0</v>
      </c>
      <c r="F56" s="288"/>
      <c r="H56" s="259" t="s">
        <v>50</v>
      </c>
      <c r="I56" s="35">
        <f>+ESA2010_nov23!D56-A_PS_23!B56</f>
        <v>0</v>
      </c>
      <c r="J56" s="35">
        <f>+ESA2010_nov23!E56-A_PS_23!C56</f>
        <v>0</v>
      </c>
      <c r="K56" s="36">
        <f>+ESA2010_nov23!F56-A_PS_23!D56</f>
        <v>0</v>
      </c>
      <c r="L56" s="37">
        <f>+ESA2010_nov23!G56-A_PS_23!E56</f>
        <v>0</v>
      </c>
      <c r="M56" s="24"/>
      <c r="N56" s="25"/>
      <c r="O56" s="25"/>
      <c r="P56" s="25"/>
      <c r="Q56" s="25"/>
      <c r="R56" s="25"/>
      <c r="S56" s="25"/>
      <c r="T56" s="25"/>
      <c r="U56" s="25"/>
      <c r="V56" s="25"/>
    </row>
    <row r="57" spans="1:22" ht="14.25" customHeight="1" x14ac:dyDescent="0.25">
      <c r="A57" s="61" t="s">
        <v>51</v>
      </c>
      <c r="B57" s="29">
        <v>0</v>
      </c>
      <c r="C57" s="30">
        <v>0</v>
      </c>
      <c r="D57" s="30">
        <v>0</v>
      </c>
      <c r="E57" s="28">
        <v>0</v>
      </c>
      <c r="F57" s="288"/>
      <c r="H57" s="259" t="s">
        <v>51</v>
      </c>
      <c r="I57" s="35">
        <f>+ESA2010_nov23!D57-A_PS_23!B57</f>
        <v>88</v>
      </c>
      <c r="J57" s="35">
        <f>+ESA2010_nov23!E57-A_PS_23!C57</f>
        <v>0</v>
      </c>
      <c r="K57" s="36">
        <f>+ESA2010_nov23!F57-A_PS_23!D57</f>
        <v>0</v>
      </c>
      <c r="L57" s="37">
        <f>+ESA2010_nov23!G57-A_PS_23!E57</f>
        <v>0</v>
      </c>
      <c r="M57" s="24"/>
      <c r="N57" s="25"/>
      <c r="O57" s="25"/>
      <c r="P57" s="25"/>
      <c r="Q57" s="25"/>
      <c r="R57" s="25"/>
      <c r="S57" s="25"/>
      <c r="T57" s="25"/>
      <c r="U57" s="25"/>
      <c r="V57" s="25"/>
    </row>
    <row r="58" spans="1:22" ht="14.25" customHeight="1" x14ac:dyDescent="0.25">
      <c r="A58" s="61" t="s">
        <v>52</v>
      </c>
      <c r="B58" s="29">
        <v>98508</v>
      </c>
      <c r="C58" s="30">
        <v>105711</v>
      </c>
      <c r="D58" s="30">
        <v>112959</v>
      </c>
      <c r="E58" s="28">
        <v>118006</v>
      </c>
      <c r="F58" s="288"/>
      <c r="H58" s="259" t="s">
        <v>52</v>
      </c>
      <c r="I58" s="35">
        <f>+ESA2010_nov23!D58-A_PS_23!B58</f>
        <v>2951</v>
      </c>
      <c r="J58" s="35">
        <f>+ESA2010_nov23!E58-A_PS_23!C58</f>
        <v>4124</v>
      </c>
      <c r="K58" s="36">
        <f>+ESA2010_nov23!F58-A_PS_23!D58</f>
        <v>2847</v>
      </c>
      <c r="L58" s="37">
        <f>+ESA2010_nov23!G58-A_PS_23!E58</f>
        <v>2529</v>
      </c>
      <c r="M58" s="24"/>
      <c r="N58" s="25"/>
      <c r="O58" s="25"/>
      <c r="P58" s="25"/>
      <c r="Q58" s="25"/>
      <c r="R58" s="25"/>
      <c r="S58" s="25"/>
      <c r="T58" s="25"/>
      <c r="U58" s="25"/>
      <c r="V58" s="25"/>
    </row>
    <row r="59" spans="1:22" ht="14.25" customHeight="1" thickBot="1" x14ac:dyDescent="0.3">
      <c r="A59" s="62" t="s">
        <v>53</v>
      </c>
      <c r="B59" s="65">
        <v>35076</v>
      </c>
      <c r="C59" s="66">
        <v>36715</v>
      </c>
      <c r="D59" s="66">
        <v>38770</v>
      </c>
      <c r="E59" s="64">
        <v>40642</v>
      </c>
      <c r="F59" s="288"/>
      <c r="H59" s="260" t="s">
        <v>53</v>
      </c>
      <c r="I59" s="35">
        <f>+ESA2010_nov23!D59-A_PS_23!B59</f>
        <v>-476</v>
      </c>
      <c r="J59" s="35">
        <f>+ESA2010_nov23!E59-A_PS_23!C59</f>
        <v>-343</v>
      </c>
      <c r="K59" s="36">
        <f>+ESA2010_nov23!F59-A_PS_23!D59</f>
        <v>-309</v>
      </c>
      <c r="L59" s="37">
        <f>+ESA2010_nov23!G59-A_PS_23!E59</f>
        <v>-371</v>
      </c>
      <c r="M59" s="24"/>
      <c r="N59" s="25"/>
      <c r="O59" s="25"/>
      <c r="P59" s="25"/>
      <c r="Q59" s="25"/>
      <c r="R59" s="25"/>
      <c r="S59" s="25"/>
      <c r="T59" s="25"/>
      <c r="U59" s="25"/>
      <c r="V59" s="25"/>
    </row>
    <row r="60" spans="1:22" ht="13.5" customHeight="1" x14ac:dyDescent="0.25">
      <c r="A60" s="18" t="s">
        <v>54</v>
      </c>
      <c r="B60" s="69">
        <f t="shared" ref="B60:E60" si="16">B61+B65</f>
        <v>15504403</v>
      </c>
      <c r="C60" s="70">
        <f t="shared" si="16"/>
        <v>16786794</v>
      </c>
      <c r="D60" s="70">
        <f t="shared" si="16"/>
        <v>17812269</v>
      </c>
      <c r="E60" s="68">
        <f t="shared" si="16"/>
        <v>18553567</v>
      </c>
      <c r="F60" s="288"/>
      <c r="H60" s="18" t="s">
        <v>54</v>
      </c>
      <c r="I60" s="73">
        <f t="shared" ref="I60:L60" si="17">I61+I65</f>
        <v>-71666</v>
      </c>
      <c r="J60" s="73">
        <f t="shared" si="17"/>
        <v>-186525</v>
      </c>
      <c r="K60" s="73">
        <f t="shared" si="17"/>
        <v>-421636</v>
      </c>
      <c r="L60" s="74">
        <f t="shared" si="17"/>
        <v>-430207</v>
      </c>
      <c r="M60" s="24"/>
      <c r="N60" s="25"/>
      <c r="O60" s="25"/>
      <c r="P60" s="25"/>
      <c r="Q60" s="25"/>
      <c r="R60" s="25"/>
      <c r="S60" s="25"/>
      <c r="T60" s="25"/>
      <c r="U60" s="25"/>
      <c r="V60" s="25"/>
    </row>
    <row r="61" spans="1:22" ht="13.5" customHeight="1" x14ac:dyDescent="0.25">
      <c r="A61" s="75" t="s">
        <v>55</v>
      </c>
      <c r="B61" s="46">
        <f t="shared" ref="B61:E61" si="18">B62</f>
        <v>10307401</v>
      </c>
      <c r="C61" s="47">
        <f t="shared" si="18"/>
        <v>11140977</v>
      </c>
      <c r="D61" s="47">
        <f t="shared" si="18"/>
        <v>11780057</v>
      </c>
      <c r="E61" s="45">
        <f t="shared" si="18"/>
        <v>12242700</v>
      </c>
      <c r="F61" s="288"/>
      <c r="H61" s="75" t="s">
        <v>55</v>
      </c>
      <c r="I61" s="47">
        <f t="shared" ref="I61:L61" si="19">I62</f>
        <v>-64487</v>
      </c>
      <c r="J61" s="47">
        <f t="shared" si="19"/>
        <v>-135727</v>
      </c>
      <c r="K61" s="47">
        <f t="shared" si="19"/>
        <v>-287669</v>
      </c>
      <c r="L61" s="45">
        <f t="shared" si="19"/>
        <v>-285703</v>
      </c>
      <c r="M61" s="24"/>
      <c r="N61" s="25"/>
      <c r="O61" s="25"/>
      <c r="P61" s="25"/>
      <c r="Q61" s="25"/>
      <c r="R61" s="25"/>
      <c r="S61" s="25"/>
      <c r="T61" s="25"/>
      <c r="U61" s="25"/>
      <c r="V61" s="25"/>
    </row>
    <row r="62" spans="1:22" ht="13.5" customHeight="1" x14ac:dyDescent="0.25">
      <c r="A62" s="31" t="s">
        <v>56</v>
      </c>
      <c r="B62" s="29">
        <f t="shared" ref="B62:E62" si="20">B63+B64</f>
        <v>10307401</v>
      </c>
      <c r="C62" s="30">
        <f t="shared" si="20"/>
        <v>11140977</v>
      </c>
      <c r="D62" s="30">
        <f t="shared" si="20"/>
        <v>11780057</v>
      </c>
      <c r="E62" s="28">
        <f t="shared" si="20"/>
        <v>12242700</v>
      </c>
      <c r="F62" s="288"/>
      <c r="H62" s="31" t="s">
        <v>56</v>
      </c>
      <c r="I62" s="30">
        <f t="shared" ref="I62:L62" si="21">I63+I64</f>
        <v>-64487</v>
      </c>
      <c r="J62" s="30">
        <f t="shared" si="21"/>
        <v>-135727</v>
      </c>
      <c r="K62" s="30">
        <f t="shared" si="21"/>
        <v>-287669</v>
      </c>
      <c r="L62" s="28">
        <f t="shared" si="21"/>
        <v>-285703</v>
      </c>
      <c r="M62" s="24"/>
      <c r="N62" s="25"/>
      <c r="O62" s="25"/>
      <c r="P62" s="25"/>
      <c r="Q62" s="25"/>
      <c r="R62" s="25"/>
      <c r="S62" s="25"/>
      <c r="T62" s="25"/>
      <c r="U62" s="25"/>
      <c r="V62" s="25"/>
    </row>
    <row r="63" spans="1:22" ht="13.5" customHeight="1" x14ac:dyDescent="0.25">
      <c r="A63" s="31" t="s">
        <v>57</v>
      </c>
      <c r="B63" s="29">
        <v>10096962</v>
      </c>
      <c r="C63" s="30">
        <v>10926873</v>
      </c>
      <c r="D63" s="30">
        <v>11564234</v>
      </c>
      <c r="E63" s="28">
        <v>12027852</v>
      </c>
      <c r="F63" s="288"/>
      <c r="H63" s="31" t="s">
        <v>57</v>
      </c>
      <c r="I63" s="35">
        <f>+ESA2010_nov23!D63-A_PS_23!B63</f>
        <v>-99476</v>
      </c>
      <c r="J63" s="35">
        <f>+ESA2010_nov23!E63-A_PS_23!C63</f>
        <v>-141003</v>
      </c>
      <c r="K63" s="36">
        <f>+ESA2010_nov23!F63-A_PS_23!D63</f>
        <v>-291406</v>
      </c>
      <c r="L63" s="37">
        <f>+ESA2010_nov23!G63-A_PS_23!E63</f>
        <v>-289481</v>
      </c>
      <c r="M63" s="24"/>
      <c r="N63" s="25"/>
      <c r="O63" s="25"/>
      <c r="P63" s="25"/>
      <c r="Q63" s="25"/>
      <c r="R63" s="25"/>
      <c r="S63" s="25"/>
      <c r="T63" s="25"/>
      <c r="U63" s="25"/>
      <c r="V63" s="25"/>
    </row>
    <row r="64" spans="1:22" ht="13.5" customHeight="1" x14ac:dyDescent="0.25">
      <c r="A64" s="31" t="s">
        <v>58</v>
      </c>
      <c r="B64" s="29">
        <v>210439</v>
      </c>
      <c r="C64" s="30">
        <v>214104</v>
      </c>
      <c r="D64" s="30">
        <v>215823</v>
      </c>
      <c r="E64" s="28">
        <v>214848</v>
      </c>
      <c r="F64" s="288"/>
      <c r="H64" s="31" t="s">
        <v>58</v>
      </c>
      <c r="I64" s="35">
        <f>+ESA2010_nov23!D64-A_PS_23!B64</f>
        <v>34989</v>
      </c>
      <c r="J64" s="35">
        <f>+ESA2010_nov23!E64-A_PS_23!C64</f>
        <v>5276</v>
      </c>
      <c r="K64" s="36">
        <f>+ESA2010_nov23!F64-A_PS_23!D64</f>
        <v>3737</v>
      </c>
      <c r="L64" s="37">
        <f>+ESA2010_nov23!G64-A_PS_23!E64</f>
        <v>3778</v>
      </c>
      <c r="M64" s="24"/>
      <c r="N64" s="25"/>
      <c r="O64" s="25"/>
      <c r="P64" s="25"/>
      <c r="Q64" s="25"/>
      <c r="R64" s="25"/>
      <c r="S64" s="25"/>
      <c r="T64" s="25"/>
      <c r="U64" s="25"/>
      <c r="V64" s="25"/>
    </row>
    <row r="65" spans="1:22" ht="13.5" customHeight="1" x14ac:dyDescent="0.25">
      <c r="A65" s="75" t="s">
        <v>59</v>
      </c>
      <c r="B65" s="46">
        <f t="shared" ref="B65:E65" si="22">B66</f>
        <v>5197002</v>
      </c>
      <c r="C65" s="47">
        <f t="shared" si="22"/>
        <v>5645817</v>
      </c>
      <c r="D65" s="47">
        <f t="shared" si="22"/>
        <v>6032212</v>
      </c>
      <c r="E65" s="45">
        <f t="shared" si="22"/>
        <v>6310867</v>
      </c>
      <c r="F65" s="288"/>
      <c r="H65" s="75" t="s">
        <v>59</v>
      </c>
      <c r="I65" s="47">
        <f t="shared" ref="I65:L65" si="23">I66</f>
        <v>-7179</v>
      </c>
      <c r="J65" s="47">
        <f t="shared" si="23"/>
        <v>-50798</v>
      </c>
      <c r="K65" s="47">
        <f t="shared" si="23"/>
        <v>-133967</v>
      </c>
      <c r="L65" s="45">
        <f t="shared" si="23"/>
        <v>-144504</v>
      </c>
      <c r="M65" s="24"/>
      <c r="N65" s="25"/>
      <c r="O65" s="25"/>
      <c r="P65" s="25"/>
      <c r="Q65" s="25"/>
      <c r="R65" s="25"/>
      <c r="S65" s="25"/>
      <c r="T65" s="25"/>
      <c r="U65" s="25"/>
      <c r="V65" s="25"/>
    </row>
    <row r="66" spans="1:22" ht="13.5" customHeight="1" x14ac:dyDescent="0.25">
      <c r="A66" s="31" t="s">
        <v>56</v>
      </c>
      <c r="B66" s="29">
        <v>5197002</v>
      </c>
      <c r="C66" s="30">
        <v>5645817</v>
      </c>
      <c r="D66" s="30">
        <v>6032212</v>
      </c>
      <c r="E66" s="28">
        <v>6310867</v>
      </c>
      <c r="F66" s="288"/>
      <c r="H66" s="31" t="s">
        <v>56</v>
      </c>
      <c r="I66" s="35">
        <f>+ESA2010_nov23!D66-A_PS_23!B66</f>
        <v>-7179</v>
      </c>
      <c r="J66" s="35">
        <f>+ESA2010_nov23!E66-A_PS_23!C66</f>
        <v>-50798</v>
      </c>
      <c r="K66" s="36">
        <f>+ESA2010_nov23!F66-A_PS_23!D66</f>
        <v>-133967</v>
      </c>
      <c r="L66" s="37">
        <f>+ESA2010_nov23!G66-A_PS_23!E66</f>
        <v>-144504</v>
      </c>
      <c r="M66" s="24"/>
      <c r="N66" s="25"/>
      <c r="O66" s="25"/>
      <c r="P66" s="25"/>
      <c r="Q66" s="25"/>
      <c r="R66" s="25"/>
      <c r="S66" s="25"/>
      <c r="T66" s="25"/>
      <c r="U66" s="25"/>
      <c r="V66" s="25"/>
    </row>
    <row r="67" spans="1:22" ht="14.25" customHeight="1" thickBot="1" x14ac:dyDescent="0.3">
      <c r="A67" s="79" t="s">
        <v>60</v>
      </c>
      <c r="B67" s="41">
        <v>37204</v>
      </c>
      <c r="C67" s="42">
        <v>37234</v>
      </c>
      <c r="D67" s="42">
        <v>37965</v>
      </c>
      <c r="E67" s="56">
        <v>38170</v>
      </c>
      <c r="F67" s="288"/>
      <c r="H67" s="79" t="s">
        <v>60</v>
      </c>
      <c r="I67" s="35">
        <f>+ESA2010_nov23!D67-A_PS_23!B67</f>
        <v>-734</v>
      </c>
      <c r="J67" s="35">
        <f>+ESA2010_nov23!E67-A_PS_23!C67</f>
        <v>-1624</v>
      </c>
      <c r="K67" s="36">
        <f>+ESA2010_nov23!F67-A_PS_23!D67</f>
        <v>-4873</v>
      </c>
      <c r="L67" s="37">
        <f>+ESA2010_nov23!G67-A_PS_23!E67</f>
        <v>-5429</v>
      </c>
      <c r="M67" s="24"/>
      <c r="N67" s="25"/>
      <c r="O67" s="25"/>
      <c r="P67" s="25"/>
      <c r="Q67" s="25"/>
      <c r="R67" s="25"/>
      <c r="S67" s="25"/>
      <c r="T67" s="25"/>
      <c r="U67" s="25"/>
      <c r="V67" s="25"/>
    </row>
    <row r="68" spans="1:22" ht="14.25" customHeight="1" thickBot="1" x14ac:dyDescent="0.3">
      <c r="A68" s="81" t="s">
        <v>61</v>
      </c>
      <c r="B68" s="84">
        <f t="shared" ref="B68:E68" si="24">B37+B33+B28+B17+B5</f>
        <v>22691308</v>
      </c>
      <c r="C68" s="85">
        <f t="shared" si="24"/>
        <v>23733315</v>
      </c>
      <c r="D68" s="85">
        <f t="shared" si="24"/>
        <v>24849156</v>
      </c>
      <c r="E68" s="83">
        <f t="shared" si="24"/>
        <v>25543049</v>
      </c>
      <c r="F68" s="288"/>
      <c r="H68" s="81" t="s">
        <v>61</v>
      </c>
      <c r="I68" s="85">
        <f t="shared" ref="I68:L68" si="25">+I37+I33+I28+I17+I5</f>
        <v>171485</v>
      </c>
      <c r="J68" s="85">
        <f t="shared" si="25"/>
        <v>-481147</v>
      </c>
      <c r="K68" s="85">
        <f t="shared" si="25"/>
        <v>-730186</v>
      </c>
      <c r="L68" s="83">
        <f t="shared" si="25"/>
        <v>-901649</v>
      </c>
      <c r="M68" s="24"/>
      <c r="N68" s="25"/>
      <c r="O68" s="25"/>
      <c r="P68" s="25"/>
      <c r="Q68" s="25"/>
      <c r="R68" s="25"/>
      <c r="S68" s="25"/>
      <c r="T68" s="25"/>
      <c r="U68" s="25"/>
      <c r="V68" s="25"/>
    </row>
    <row r="69" spans="1:22" ht="13.5" customHeight="1" x14ac:dyDescent="0.25">
      <c r="A69" s="86" t="s">
        <v>62</v>
      </c>
      <c r="B69" s="89">
        <f t="shared" ref="B69:E69" si="26">B9+B13+B16+B18+B19+B28+B46+B50+B52+B39+B38+B42+B43</f>
        <v>17796068</v>
      </c>
      <c r="C69" s="90">
        <f t="shared" si="26"/>
        <v>18727383</v>
      </c>
      <c r="D69" s="90">
        <f t="shared" si="26"/>
        <v>19614835</v>
      </c>
      <c r="E69" s="88">
        <f t="shared" si="26"/>
        <v>19885537</v>
      </c>
      <c r="F69" s="288"/>
      <c r="H69" s="86" t="s">
        <v>62</v>
      </c>
      <c r="I69" s="35">
        <f>+ESA2010_nov23!D69-A_PS_23!B69</f>
        <v>184267</v>
      </c>
      <c r="J69" s="35">
        <f>+ESA2010_nov23!E69-A_PS_23!C69</f>
        <v>-264184</v>
      </c>
      <c r="K69" s="36">
        <f>+ESA2010_nov23!F69-A_PS_23!D69</f>
        <v>-535360</v>
      </c>
      <c r="L69" s="37">
        <f>+ESA2010_nov23!G69-A_PS_23!E69</f>
        <v>-689656</v>
      </c>
      <c r="M69" s="24"/>
      <c r="N69" s="25"/>
      <c r="O69" s="25"/>
      <c r="P69" s="25"/>
      <c r="Q69" s="25"/>
      <c r="R69" s="25"/>
      <c r="S69" s="25"/>
      <c r="T69" s="25"/>
      <c r="U69" s="25"/>
      <c r="V69" s="25"/>
    </row>
    <row r="70" spans="1:22" ht="13.5" customHeight="1" x14ac:dyDescent="0.25">
      <c r="A70" s="86" t="s">
        <v>63</v>
      </c>
      <c r="B70" s="89">
        <f>0+B55</f>
        <v>35076</v>
      </c>
      <c r="C70" s="90">
        <f>0+C55</f>
        <v>36715</v>
      </c>
      <c r="D70" s="90">
        <f>0+D55</f>
        <v>38770</v>
      </c>
      <c r="E70" s="88">
        <f>0+E55</f>
        <v>40642</v>
      </c>
      <c r="F70" s="288"/>
      <c r="H70" s="86" t="s">
        <v>63</v>
      </c>
      <c r="I70" s="35">
        <f>+ESA2010_nov23!D70-A_PS_23!B70</f>
        <v>-476</v>
      </c>
      <c r="J70" s="35">
        <f>+ESA2010_nov23!E70-A_PS_23!C70</f>
        <v>-343</v>
      </c>
      <c r="K70" s="36">
        <f>+ESA2010_nov23!F70-A_PS_23!D70</f>
        <v>-309</v>
      </c>
      <c r="L70" s="37">
        <f>+ESA2010_nov23!G70-A_PS_23!E70</f>
        <v>-371</v>
      </c>
      <c r="M70" s="24"/>
      <c r="N70" s="25"/>
      <c r="O70" s="25"/>
      <c r="P70" s="25"/>
      <c r="Q70" s="25"/>
      <c r="R70" s="25"/>
      <c r="S70" s="25"/>
      <c r="T70" s="25"/>
      <c r="U70" s="25"/>
      <c r="V70" s="25"/>
    </row>
    <row r="71" spans="1:22" ht="13.5" customHeight="1" x14ac:dyDescent="0.25">
      <c r="A71" s="26" t="s">
        <v>64</v>
      </c>
      <c r="B71" s="89">
        <f t="shared" ref="B71:E71" si="27">B40+B41-B70+B55</f>
        <v>90366</v>
      </c>
      <c r="C71" s="90">
        <f t="shared" si="27"/>
        <v>93001</v>
      </c>
      <c r="D71" s="90">
        <f t="shared" si="27"/>
        <v>95553</v>
      </c>
      <c r="E71" s="88">
        <f t="shared" si="27"/>
        <v>86400</v>
      </c>
      <c r="F71" s="288"/>
      <c r="H71" s="26" t="s">
        <v>64</v>
      </c>
      <c r="I71" s="35">
        <f>+ESA2010_nov23!D71-A_PS_23!B71</f>
        <v>-7613</v>
      </c>
      <c r="J71" s="35">
        <f>+ESA2010_nov23!E71-A_PS_23!C71</f>
        <v>-6941</v>
      </c>
      <c r="K71" s="36">
        <f>+ESA2010_nov23!F71-A_PS_23!D71</f>
        <v>-7224</v>
      </c>
      <c r="L71" s="37">
        <f>+ESA2010_nov23!G71-A_PS_23!E71</f>
        <v>3458</v>
      </c>
      <c r="M71" s="24"/>
      <c r="N71" s="25"/>
      <c r="O71" s="25"/>
      <c r="P71" s="25"/>
      <c r="Q71" s="25"/>
      <c r="R71" s="25"/>
      <c r="S71" s="25"/>
      <c r="T71" s="25"/>
      <c r="U71" s="25"/>
      <c r="V71" s="25"/>
    </row>
    <row r="72" spans="1:22" ht="13.5" customHeight="1" x14ac:dyDescent="0.25">
      <c r="A72" s="26" t="s">
        <v>65</v>
      </c>
      <c r="B72" s="89">
        <f t="shared" ref="B72:E72" si="28">B10+B35+B34+B47+B53+B14</f>
        <v>3537811</v>
      </c>
      <c r="C72" s="90">
        <f t="shared" si="28"/>
        <v>3656858</v>
      </c>
      <c r="D72" s="90">
        <f t="shared" si="28"/>
        <v>3819719</v>
      </c>
      <c r="E72" s="88">
        <f t="shared" si="28"/>
        <v>4127277</v>
      </c>
      <c r="F72" s="288"/>
      <c r="H72" s="26" t="s">
        <v>65</v>
      </c>
      <c r="I72" s="35">
        <f>+ESA2010_nov23!D72-A_PS_23!B72</f>
        <v>-13550</v>
      </c>
      <c r="J72" s="35">
        <f>+ESA2010_nov23!E72-A_PS_23!C72</f>
        <v>-153011</v>
      </c>
      <c r="K72" s="36">
        <f>+ESA2010_nov23!F72-A_PS_23!D72</f>
        <v>-137793</v>
      </c>
      <c r="L72" s="37">
        <f>+ESA2010_nov23!G72-A_PS_23!E72</f>
        <v>-156591</v>
      </c>
      <c r="M72" s="24"/>
      <c r="N72" s="25"/>
      <c r="O72" s="25"/>
      <c r="P72" s="25"/>
      <c r="Q72" s="25"/>
      <c r="R72" s="25"/>
      <c r="S72" s="25"/>
      <c r="T72" s="25"/>
      <c r="U72" s="25"/>
      <c r="V72" s="25"/>
    </row>
    <row r="73" spans="1:22" ht="13.5" customHeight="1" x14ac:dyDescent="0.25">
      <c r="A73" s="26" t="s">
        <v>66</v>
      </c>
      <c r="B73" s="89">
        <f t="shared" ref="B73:E73" si="29">B11+B36+B54+B15</f>
        <v>1159881</v>
      </c>
      <c r="C73" s="90">
        <f t="shared" si="29"/>
        <v>1202149</v>
      </c>
      <c r="D73" s="90">
        <f t="shared" si="29"/>
        <v>1262191</v>
      </c>
      <c r="E73" s="88">
        <f t="shared" si="29"/>
        <v>1384650</v>
      </c>
      <c r="F73" s="288"/>
      <c r="H73" s="26" t="s">
        <v>66</v>
      </c>
      <c r="I73" s="35">
        <f>+ESA2010_nov23!D73-A_PS_23!B73</f>
        <v>6126</v>
      </c>
      <c r="J73" s="35">
        <f>+ESA2010_nov23!E73-A_PS_23!C73</f>
        <v>-56081</v>
      </c>
      <c r="K73" s="36">
        <f>+ESA2010_nov23!F73-A_PS_23!D73</f>
        <v>-48936</v>
      </c>
      <c r="L73" s="37">
        <f>+ESA2010_nov23!G73-A_PS_23!E73</f>
        <v>-57877</v>
      </c>
      <c r="M73" s="24"/>
      <c r="N73" s="25"/>
      <c r="O73" s="25"/>
      <c r="P73" s="25"/>
      <c r="Q73" s="25"/>
      <c r="R73" s="25"/>
      <c r="S73" s="25"/>
      <c r="T73" s="25"/>
      <c r="U73" s="25"/>
      <c r="V73" s="25"/>
    </row>
    <row r="74" spans="1:22" ht="13.5" customHeight="1" x14ac:dyDescent="0.25">
      <c r="A74" s="26" t="s">
        <v>67</v>
      </c>
      <c r="B74" s="89">
        <f t="shared" ref="B74:E74" si="30">B44</f>
        <v>40406</v>
      </c>
      <c r="C74" s="90">
        <f t="shared" si="30"/>
        <v>0</v>
      </c>
      <c r="D74" s="90">
        <f t="shared" si="30"/>
        <v>0</v>
      </c>
      <c r="E74" s="88">
        <f t="shared" si="30"/>
        <v>0</v>
      </c>
      <c r="F74" s="288"/>
      <c r="H74" s="26" t="s">
        <v>67</v>
      </c>
      <c r="I74" s="35">
        <f>+ESA2010_nov23!D74-A_PS_23!B74</f>
        <v>3190</v>
      </c>
      <c r="J74" s="35">
        <f>+ESA2010_nov23!E74-A_PS_23!C74</f>
        <v>0</v>
      </c>
      <c r="K74" s="36">
        <f>+ESA2010_nov23!F74-A_PS_23!D74</f>
        <v>0</v>
      </c>
      <c r="L74" s="37">
        <f>+ESA2010_nov23!G74-A_PS_23!E74</f>
        <v>0</v>
      </c>
      <c r="M74" s="24"/>
      <c r="N74" s="25"/>
      <c r="O74" s="25"/>
      <c r="P74" s="25"/>
      <c r="Q74" s="25"/>
      <c r="R74" s="25"/>
      <c r="S74" s="25"/>
      <c r="T74" s="25"/>
      <c r="U74" s="25"/>
      <c r="V74" s="25"/>
    </row>
    <row r="75" spans="1:22" ht="13.5" customHeight="1" x14ac:dyDescent="0.25">
      <c r="A75" s="26" t="s">
        <v>68</v>
      </c>
      <c r="B75" s="89">
        <f t="shared" ref="B75:E75" si="31">B49+B48</f>
        <v>31700</v>
      </c>
      <c r="C75" s="90">
        <f t="shared" si="31"/>
        <v>17209</v>
      </c>
      <c r="D75" s="90">
        <f t="shared" si="31"/>
        <v>18088</v>
      </c>
      <c r="E75" s="88">
        <f t="shared" si="31"/>
        <v>18543</v>
      </c>
      <c r="F75" s="288"/>
      <c r="H75" s="26" t="s">
        <v>68</v>
      </c>
      <c r="I75" s="35">
        <f>+ESA2010_nov23!D75-A_PS_23!B75</f>
        <v>-459</v>
      </c>
      <c r="J75" s="35">
        <f>+ESA2010_nov23!E75-A_PS_23!C75</f>
        <v>-587</v>
      </c>
      <c r="K75" s="36">
        <f>+ESA2010_nov23!F75-A_PS_23!D75</f>
        <v>-564</v>
      </c>
      <c r="L75" s="37">
        <f>+ESA2010_nov23!G75-A_PS_23!E75</f>
        <v>-612</v>
      </c>
      <c r="M75" s="24"/>
      <c r="N75" s="25"/>
      <c r="O75" s="25"/>
      <c r="P75" s="25"/>
      <c r="Q75" s="25"/>
      <c r="R75" s="25"/>
      <c r="S75" s="25"/>
      <c r="T75" s="25"/>
      <c r="U75" s="25"/>
      <c r="V75" s="25"/>
    </row>
    <row r="76" spans="1:22" ht="14.25" customHeight="1" thickBot="1" x14ac:dyDescent="0.3">
      <c r="A76" s="91" t="s">
        <v>69</v>
      </c>
      <c r="B76" s="93">
        <f t="shared" ref="B76:E76" si="32">B60</f>
        <v>15504403</v>
      </c>
      <c r="C76" s="94">
        <f t="shared" si="32"/>
        <v>16786794</v>
      </c>
      <c r="D76" s="94">
        <f t="shared" si="32"/>
        <v>17812269</v>
      </c>
      <c r="E76" s="92">
        <f t="shared" si="32"/>
        <v>18553567</v>
      </c>
      <c r="F76" s="288"/>
      <c r="H76" s="91" t="s">
        <v>69</v>
      </c>
      <c r="I76" s="94">
        <f t="shared" ref="I76:L76" si="33">I60</f>
        <v>-71666</v>
      </c>
      <c r="J76" s="94">
        <f t="shared" si="33"/>
        <v>-186525</v>
      </c>
      <c r="K76" s="94">
        <f t="shared" si="33"/>
        <v>-421636</v>
      </c>
      <c r="L76" s="92">
        <f t="shared" si="33"/>
        <v>-430207</v>
      </c>
      <c r="M76" s="24"/>
      <c r="N76" s="25"/>
      <c r="O76" s="25"/>
      <c r="P76" s="25"/>
      <c r="Q76" s="25"/>
      <c r="R76" s="25"/>
      <c r="S76" s="25"/>
      <c r="T76" s="25"/>
      <c r="U76" s="25"/>
      <c r="V76" s="25"/>
    </row>
    <row r="77" spans="1:22" ht="14.25" customHeight="1" thickBot="1" x14ac:dyDescent="0.3">
      <c r="A77" s="96" t="s">
        <v>70</v>
      </c>
      <c r="B77" s="84">
        <f t="shared" ref="B77:E77" si="34">B68+B76</f>
        <v>38195711</v>
      </c>
      <c r="C77" s="85">
        <f t="shared" si="34"/>
        <v>40520109</v>
      </c>
      <c r="D77" s="85">
        <f t="shared" si="34"/>
        <v>42661425</v>
      </c>
      <c r="E77" s="83">
        <f t="shared" si="34"/>
        <v>44096616</v>
      </c>
      <c r="F77" s="288"/>
      <c r="H77" s="96" t="s">
        <v>70</v>
      </c>
      <c r="I77" s="85">
        <f t="shared" ref="I77:L77" si="35">+I76+I68</f>
        <v>99819</v>
      </c>
      <c r="J77" s="85">
        <f t="shared" si="35"/>
        <v>-667672</v>
      </c>
      <c r="K77" s="85">
        <f t="shared" si="35"/>
        <v>-1151822</v>
      </c>
      <c r="L77" s="83">
        <f t="shared" si="35"/>
        <v>-1331856</v>
      </c>
      <c r="M77" s="24"/>
      <c r="N77" s="25"/>
      <c r="O77" s="25"/>
      <c r="P77" s="25"/>
      <c r="Q77" s="25"/>
      <c r="R77" s="25"/>
      <c r="S77" s="25"/>
      <c r="T77" s="25"/>
      <c r="U77" s="25"/>
      <c r="V77" s="25"/>
    </row>
    <row r="78" spans="1:22" s="98" customFormat="1" ht="13.5" customHeight="1" thickBot="1" x14ac:dyDescent="0.3">
      <c r="A78" s="99"/>
      <c r="B78" s="235"/>
      <c r="C78" s="235"/>
      <c r="D78" s="235"/>
      <c r="E78" s="235"/>
      <c r="F78" s="48"/>
      <c r="H78" s="99"/>
      <c r="I78" s="228"/>
      <c r="J78" s="228"/>
      <c r="K78" s="228"/>
      <c r="L78" s="228"/>
      <c r="M78" s="101"/>
      <c r="N78" s="25"/>
      <c r="O78" s="25"/>
      <c r="P78" s="25"/>
      <c r="Q78" s="25"/>
      <c r="R78" s="25"/>
      <c r="S78" s="25"/>
      <c r="T78" s="25"/>
      <c r="U78" s="25"/>
      <c r="V78" s="25"/>
    </row>
    <row r="79" spans="1:22" ht="14.25" customHeight="1" thickBot="1" x14ac:dyDescent="0.3">
      <c r="A79" s="102" t="s">
        <v>71</v>
      </c>
      <c r="B79" s="105">
        <f t="shared" ref="B79:E79" si="36">SUM(B80:B81)</f>
        <v>92285</v>
      </c>
      <c r="C79" s="106">
        <f t="shared" si="36"/>
        <v>95608</v>
      </c>
      <c r="D79" s="106">
        <f t="shared" si="36"/>
        <v>101655</v>
      </c>
      <c r="E79" s="104">
        <f t="shared" si="36"/>
        <v>112695</v>
      </c>
      <c r="H79" s="107" t="s">
        <v>71</v>
      </c>
      <c r="I79" s="110">
        <f>+ESA2010_nov23!D79-A_PS_23!B79</f>
        <v>1193</v>
      </c>
      <c r="J79" s="110">
        <f>+ESA2010_nov23!E79-A_PS_23!C79</f>
        <v>4990</v>
      </c>
      <c r="K79" s="110">
        <f>+ESA2010_nov23!F79-A_PS_23!D79</f>
        <v>3758</v>
      </c>
      <c r="L79" s="111">
        <f>+ESA2010_nov23!G79-A_PS_23!E79</f>
        <v>1077</v>
      </c>
      <c r="N79" s="25"/>
      <c r="O79" s="25"/>
      <c r="P79" s="25"/>
      <c r="Q79" s="25"/>
      <c r="R79" s="25"/>
      <c r="S79" s="25"/>
      <c r="T79" s="25"/>
      <c r="U79" s="25"/>
      <c r="V79" s="25"/>
    </row>
    <row r="80" spans="1:22" ht="13.5" customHeight="1" x14ac:dyDescent="0.25">
      <c r="A80" s="112" t="s">
        <v>72</v>
      </c>
      <c r="B80" s="115">
        <v>46417</v>
      </c>
      <c r="C80" s="116">
        <v>45936</v>
      </c>
      <c r="D80" s="116">
        <v>48764</v>
      </c>
      <c r="E80" s="114">
        <v>56797</v>
      </c>
      <c r="H80" s="117" t="s">
        <v>72</v>
      </c>
      <c r="I80" s="35">
        <f>+ESA2010_nov23!D80-A_PS_23!B80</f>
        <v>1181</v>
      </c>
      <c r="J80" s="35">
        <f>+ESA2010_nov23!E80-A_PS_23!C80</f>
        <v>908</v>
      </c>
      <c r="K80" s="36">
        <f>+ESA2010_nov23!F80-A_PS_23!D80</f>
        <v>-250</v>
      </c>
      <c r="L80" s="37">
        <f>+ESA2010_nov23!G80-A_PS_23!E80</f>
        <v>-1423</v>
      </c>
      <c r="N80" s="25"/>
      <c r="O80" s="25"/>
      <c r="P80" s="25"/>
      <c r="Q80" s="25"/>
      <c r="R80" s="25"/>
      <c r="S80" s="25"/>
      <c r="T80" s="25"/>
      <c r="U80" s="25"/>
      <c r="V80" s="25"/>
    </row>
    <row r="81" spans="1:22" ht="14.25" customHeight="1" thickBot="1" x14ac:dyDescent="0.3">
      <c r="A81" s="119" t="s">
        <v>73</v>
      </c>
      <c r="B81" s="122">
        <v>45868</v>
      </c>
      <c r="C81" s="123">
        <v>49672</v>
      </c>
      <c r="D81" s="123">
        <v>52891</v>
      </c>
      <c r="E81" s="121">
        <v>55898</v>
      </c>
      <c r="H81" s="119" t="s">
        <v>73</v>
      </c>
      <c r="I81" s="35">
        <f>+ESA2010_nov23!D81-A_PS_23!B81</f>
        <v>12</v>
      </c>
      <c r="J81" s="35">
        <f>+ESA2010_nov23!E81-A_PS_23!C81</f>
        <v>4082</v>
      </c>
      <c r="K81" s="36">
        <f>+ESA2010_nov23!F81-A_PS_23!D81</f>
        <v>4008</v>
      </c>
      <c r="L81" s="37">
        <f>+ESA2010_nov23!G81-A_PS_23!E81</f>
        <v>2500</v>
      </c>
      <c r="N81" s="25"/>
      <c r="O81" s="25"/>
      <c r="P81" s="25"/>
      <c r="Q81" s="25"/>
      <c r="R81" s="25"/>
      <c r="S81" s="25"/>
      <c r="T81" s="25"/>
      <c r="U81" s="25"/>
      <c r="V81" s="25"/>
    </row>
    <row r="82" spans="1:22" ht="17.25" customHeight="1" thickBot="1" x14ac:dyDescent="0.35">
      <c r="A82" s="127"/>
      <c r="B82" s="280"/>
      <c r="C82" s="280"/>
      <c r="D82" s="280"/>
      <c r="E82" s="280"/>
      <c r="H82" s="129"/>
      <c r="I82" s="131"/>
      <c r="J82" s="131"/>
      <c r="K82" s="131"/>
      <c r="L82" s="131"/>
      <c r="N82" s="25"/>
      <c r="O82" s="25"/>
      <c r="P82" s="25"/>
      <c r="Q82" s="25"/>
      <c r="R82" s="25"/>
      <c r="S82" s="25"/>
      <c r="T82" s="25"/>
      <c r="U82" s="25"/>
      <c r="V82" s="25"/>
    </row>
    <row r="83" spans="1:22" s="132" customFormat="1" ht="14.25" customHeight="1" thickBot="1" x14ac:dyDescent="0.3">
      <c r="A83" s="107" t="s">
        <v>74</v>
      </c>
      <c r="B83" s="135">
        <v>1165082</v>
      </c>
      <c r="C83" s="136">
        <v>1294891</v>
      </c>
      <c r="D83" s="137">
        <v>1481152</v>
      </c>
      <c r="E83" s="134">
        <v>1595287</v>
      </c>
      <c r="H83" s="107" t="s">
        <v>74</v>
      </c>
      <c r="I83" s="138">
        <f>+ESA2010_nov23!D83-A_PS_23!B83</f>
        <v>-20710</v>
      </c>
      <c r="J83" s="136">
        <f>+ESA2010_nov23!E83-A_PS_23!C83</f>
        <v>-39395</v>
      </c>
      <c r="K83" s="137">
        <f>+ESA2010_nov23!F83-A_PS_23!D83</f>
        <v>-61918</v>
      </c>
      <c r="L83" s="134">
        <f>+ESA2010_nov23!G83-A_PS_23!E83</f>
        <v>-70529</v>
      </c>
      <c r="N83" s="25"/>
      <c r="O83" s="24"/>
      <c r="P83" s="25"/>
      <c r="Q83" s="25"/>
      <c r="R83" s="25"/>
      <c r="S83" s="25"/>
      <c r="T83" s="25"/>
      <c r="U83" s="25"/>
      <c r="V83" s="25"/>
    </row>
    <row r="84" spans="1:22" ht="14.25" customHeight="1" thickBot="1" x14ac:dyDescent="0.3">
      <c r="B84" s="281"/>
      <c r="C84" s="281"/>
      <c r="D84" s="281"/>
      <c r="E84" s="281"/>
      <c r="I84" s="24"/>
      <c r="J84" s="24"/>
      <c r="K84" s="24"/>
      <c r="L84" s="24"/>
      <c r="N84" s="25"/>
      <c r="O84" s="25"/>
      <c r="P84" s="25"/>
      <c r="Q84" s="25"/>
      <c r="R84" s="25"/>
      <c r="S84" s="25"/>
      <c r="T84" s="25"/>
      <c r="U84" s="25"/>
      <c r="V84" s="25"/>
    </row>
    <row r="85" spans="1:22" ht="13.5" customHeight="1" x14ac:dyDescent="0.25">
      <c r="A85" s="141" t="s">
        <v>75</v>
      </c>
      <c r="B85" s="144">
        <f t="shared" ref="B85:E85" si="37">SUM(B86,B89,B92)</f>
        <v>1230355</v>
      </c>
      <c r="C85" s="143">
        <f t="shared" si="37"/>
        <v>1249433</v>
      </c>
      <c r="D85" s="145">
        <f t="shared" si="37"/>
        <v>906488</v>
      </c>
      <c r="E85" s="146">
        <f t="shared" si="37"/>
        <v>910812</v>
      </c>
      <c r="H85" s="141" t="s">
        <v>75</v>
      </c>
      <c r="I85" s="144">
        <f t="shared" ref="I85:L85" si="38">SUM(I86,I89,I92)</f>
        <v>-72303</v>
      </c>
      <c r="J85" s="143">
        <f t="shared" si="38"/>
        <v>-70848</v>
      </c>
      <c r="K85" s="145">
        <f t="shared" si="38"/>
        <v>-41736</v>
      </c>
      <c r="L85" s="146">
        <f t="shared" si="38"/>
        <v>-40746</v>
      </c>
      <c r="N85" s="25"/>
      <c r="O85" s="25"/>
      <c r="P85" s="25"/>
      <c r="Q85" s="25"/>
      <c r="R85" s="25"/>
      <c r="S85" s="25"/>
      <c r="T85" s="25"/>
      <c r="U85" s="25"/>
      <c r="V85" s="25"/>
    </row>
    <row r="86" spans="1:22" ht="13.5" customHeight="1" x14ac:dyDescent="0.25">
      <c r="A86" s="147" t="s">
        <v>76</v>
      </c>
      <c r="B86" s="150">
        <f t="shared" ref="B86:E86" si="39">SUM(B87:B88)</f>
        <v>0</v>
      </c>
      <c r="C86" s="151">
        <f t="shared" si="39"/>
        <v>0</v>
      </c>
      <c r="D86" s="152">
        <f t="shared" si="39"/>
        <v>0</v>
      </c>
      <c r="E86" s="149">
        <f t="shared" si="39"/>
        <v>0</v>
      </c>
      <c r="H86" s="147" t="s">
        <v>76</v>
      </c>
      <c r="I86" s="150">
        <f t="shared" ref="I86:L86" si="40">SUM(I87:I88)</f>
        <v>0</v>
      </c>
      <c r="J86" s="151">
        <f t="shared" si="40"/>
        <v>0</v>
      </c>
      <c r="K86" s="152">
        <f t="shared" si="40"/>
        <v>0</v>
      </c>
      <c r="L86" s="149">
        <f t="shared" si="40"/>
        <v>0</v>
      </c>
      <c r="N86" s="25"/>
      <c r="O86" s="25"/>
      <c r="P86" s="25"/>
      <c r="Q86" s="25"/>
      <c r="R86" s="25"/>
      <c r="S86" s="25"/>
      <c r="T86" s="25"/>
      <c r="U86" s="25"/>
      <c r="V86" s="25"/>
    </row>
    <row r="87" spans="1:22" ht="13.5" customHeight="1" x14ac:dyDescent="0.25">
      <c r="A87" s="153" t="s">
        <v>8</v>
      </c>
      <c r="B87" s="150">
        <v>0</v>
      </c>
      <c r="C87" s="151">
        <v>0</v>
      </c>
      <c r="D87" s="152">
        <v>0</v>
      </c>
      <c r="E87" s="149">
        <v>0</v>
      </c>
      <c r="H87" s="153" t="s">
        <v>8</v>
      </c>
      <c r="I87" s="35">
        <f>+ESA2010_nov23!D87-A_PS_23!B87</f>
        <v>0</v>
      </c>
      <c r="J87" s="35">
        <f>+ESA2010_nov23!E87-A_PS_23!C87</f>
        <v>0</v>
      </c>
      <c r="K87" s="36">
        <f>+ESA2010_nov23!F87-A_PS_23!D87</f>
        <v>0</v>
      </c>
      <c r="L87" s="37">
        <f>+ESA2010_nov23!G87-A_PS_23!E87</f>
        <v>0</v>
      </c>
      <c r="N87" s="25"/>
      <c r="O87" s="25"/>
      <c r="P87" s="25"/>
      <c r="Q87" s="25"/>
      <c r="R87" s="25"/>
      <c r="S87" s="25"/>
      <c r="T87" s="25"/>
      <c r="U87" s="25"/>
      <c r="V87" s="25"/>
    </row>
    <row r="88" spans="1:22" ht="13.5" customHeight="1" x14ac:dyDescent="0.25">
      <c r="A88" s="153" t="s">
        <v>9</v>
      </c>
      <c r="B88" s="150">
        <v>0</v>
      </c>
      <c r="C88" s="151">
        <v>0</v>
      </c>
      <c r="D88" s="152">
        <v>0</v>
      </c>
      <c r="E88" s="149">
        <v>0</v>
      </c>
      <c r="H88" s="153" t="s">
        <v>9</v>
      </c>
      <c r="I88" s="35">
        <f>+ESA2010_nov23!D88-A_PS_23!B88</f>
        <v>0</v>
      </c>
      <c r="J88" s="35">
        <f>+ESA2010_nov23!E88-A_PS_23!C88</f>
        <v>0</v>
      </c>
      <c r="K88" s="36">
        <f>+ESA2010_nov23!F88-A_PS_23!D88</f>
        <v>0</v>
      </c>
      <c r="L88" s="37">
        <f>+ESA2010_nov23!G88-A_PS_23!E88</f>
        <v>0</v>
      </c>
      <c r="N88" s="25"/>
      <c r="O88" s="25"/>
      <c r="P88" s="25"/>
      <c r="Q88" s="25"/>
      <c r="R88" s="25"/>
      <c r="S88" s="25"/>
      <c r="T88" s="25"/>
      <c r="U88" s="25"/>
      <c r="V88" s="25"/>
    </row>
    <row r="89" spans="1:22" ht="13.5" customHeight="1" x14ac:dyDescent="0.25">
      <c r="A89" s="147" t="s">
        <v>77</v>
      </c>
      <c r="B89" s="156">
        <f t="shared" ref="B89:E89" si="41">SUM(B90:B91)</f>
        <v>1221875</v>
      </c>
      <c r="C89" s="49">
        <f t="shared" si="41"/>
        <v>1238406</v>
      </c>
      <c r="D89" s="49">
        <f t="shared" si="41"/>
        <v>894557</v>
      </c>
      <c r="E89" s="50">
        <f t="shared" si="41"/>
        <v>897940</v>
      </c>
      <c r="H89" s="147" t="s">
        <v>77</v>
      </c>
      <c r="I89" s="157">
        <f t="shared" ref="I89:L89" si="42">SUM(I90:I91)</f>
        <v>-72694</v>
      </c>
      <c r="J89" s="49">
        <f t="shared" si="42"/>
        <v>-73010</v>
      </c>
      <c r="K89" s="49">
        <f t="shared" si="42"/>
        <v>-44548</v>
      </c>
      <c r="L89" s="50">
        <f t="shared" si="42"/>
        <v>-43921</v>
      </c>
      <c r="N89" s="25"/>
      <c r="O89" s="25"/>
      <c r="P89" s="25"/>
      <c r="Q89" s="25"/>
      <c r="R89" s="25"/>
      <c r="S89" s="25"/>
      <c r="T89" s="25"/>
      <c r="U89" s="25"/>
      <c r="V89" s="25"/>
    </row>
    <row r="90" spans="1:22" ht="13.5" customHeight="1" x14ac:dyDescent="0.25">
      <c r="A90" s="153" t="s">
        <v>8</v>
      </c>
      <c r="B90" s="150">
        <v>999133</v>
      </c>
      <c r="C90" s="151">
        <v>1013746</v>
      </c>
      <c r="D90" s="152">
        <v>729480</v>
      </c>
      <c r="E90" s="149">
        <v>731703</v>
      </c>
      <c r="H90" s="153" t="s">
        <v>8</v>
      </c>
      <c r="I90" s="35">
        <f>+ESA2010_nov23!D90-A_PS_23!B90</f>
        <v>-83496</v>
      </c>
      <c r="J90" s="35">
        <f>+ESA2010_nov23!E90-A_PS_23!C90</f>
        <v>-84586</v>
      </c>
      <c r="K90" s="36">
        <f>+ESA2010_nov23!F90-A_PS_23!D90</f>
        <v>-55327</v>
      </c>
      <c r="L90" s="37">
        <f>+ESA2010_nov23!G90-A_PS_23!E90</f>
        <v>-54952</v>
      </c>
      <c r="N90" s="25"/>
      <c r="O90" s="25"/>
      <c r="P90" s="25"/>
      <c r="Q90" s="25"/>
      <c r="R90" s="25"/>
      <c r="S90" s="25"/>
      <c r="T90" s="25"/>
      <c r="U90" s="25"/>
      <c r="V90" s="25"/>
    </row>
    <row r="91" spans="1:22" ht="14.25" customHeight="1" x14ac:dyDescent="0.25">
      <c r="A91" s="153" t="s">
        <v>9</v>
      </c>
      <c r="B91" s="150">
        <v>222742</v>
      </c>
      <c r="C91" s="151">
        <v>224660</v>
      </c>
      <c r="D91" s="152">
        <v>165077</v>
      </c>
      <c r="E91" s="149">
        <v>166237</v>
      </c>
      <c r="H91" s="153" t="s">
        <v>9</v>
      </c>
      <c r="I91" s="35">
        <f>+ESA2010_nov23!D91-A_PS_23!B91</f>
        <v>10802</v>
      </c>
      <c r="J91" s="35">
        <f>+ESA2010_nov23!E91-A_PS_23!C91</f>
        <v>11576</v>
      </c>
      <c r="K91" s="36">
        <f>+ESA2010_nov23!F91-A_PS_23!D91</f>
        <v>10779</v>
      </c>
      <c r="L91" s="37">
        <f>+ESA2010_nov23!G91-A_PS_23!E91</f>
        <v>11031</v>
      </c>
      <c r="N91" s="25"/>
      <c r="O91" s="25"/>
      <c r="P91" s="25"/>
      <c r="Q91" s="25"/>
      <c r="R91" s="25"/>
      <c r="S91" s="25"/>
      <c r="T91" s="25"/>
      <c r="U91" s="25"/>
      <c r="V91" s="25"/>
    </row>
    <row r="92" spans="1:22" ht="13.5" customHeight="1" x14ac:dyDescent="0.25">
      <c r="A92" s="159" t="s">
        <v>78</v>
      </c>
      <c r="B92" s="162">
        <f t="shared" ref="B92:E92" si="43">SUM(B93:B94)</f>
        <v>8480</v>
      </c>
      <c r="C92" s="163">
        <f t="shared" si="43"/>
        <v>11027</v>
      </c>
      <c r="D92" s="163">
        <f t="shared" si="43"/>
        <v>11931</v>
      </c>
      <c r="E92" s="164">
        <f t="shared" si="43"/>
        <v>12872</v>
      </c>
      <c r="H92" s="159" t="s">
        <v>78</v>
      </c>
      <c r="I92" s="165">
        <f t="shared" ref="I92:L92" si="44">SUM(I93:I94)</f>
        <v>391</v>
      </c>
      <c r="J92" s="163">
        <f t="shared" si="44"/>
        <v>2162</v>
      </c>
      <c r="K92" s="163">
        <f t="shared" si="44"/>
        <v>2812</v>
      </c>
      <c r="L92" s="164">
        <f t="shared" si="44"/>
        <v>3175</v>
      </c>
      <c r="N92" s="25"/>
      <c r="O92" s="25"/>
      <c r="P92" s="25"/>
      <c r="Q92" s="25"/>
      <c r="R92" s="25"/>
      <c r="S92" s="25"/>
      <c r="T92" s="25"/>
      <c r="U92" s="25"/>
      <c r="V92" s="25"/>
    </row>
    <row r="93" spans="1:22" ht="13.5" customHeight="1" x14ac:dyDescent="0.25">
      <c r="A93" s="153" t="s">
        <v>8</v>
      </c>
      <c r="B93" s="156">
        <v>5806</v>
      </c>
      <c r="C93" s="156">
        <v>7550</v>
      </c>
      <c r="D93" s="156">
        <v>8169</v>
      </c>
      <c r="E93" s="158">
        <v>8813</v>
      </c>
      <c r="H93" s="153" t="s">
        <v>8</v>
      </c>
      <c r="I93" s="35">
        <f>+ESA2010_nov23!D93-A_PS_23!B93</f>
        <v>-931</v>
      </c>
      <c r="J93" s="35">
        <f>+ESA2010_nov23!E93-A_PS_23!C93</f>
        <v>1126</v>
      </c>
      <c r="K93" s="36">
        <f>+ESA2010_nov23!F93-A_PS_23!D93</f>
        <v>1631</v>
      </c>
      <c r="L93" s="37">
        <f>+ESA2010_nov23!G93-A_PS_23!E93</f>
        <v>1920</v>
      </c>
      <c r="N93" s="25"/>
      <c r="O93" s="25"/>
      <c r="P93" s="25"/>
      <c r="Q93" s="25"/>
      <c r="R93" s="25"/>
      <c r="S93" s="25"/>
      <c r="T93" s="25"/>
      <c r="U93" s="25"/>
      <c r="V93" s="25"/>
    </row>
    <row r="94" spans="1:22" ht="13.5" customHeight="1" thickBot="1" x14ac:dyDescent="0.3">
      <c r="A94" s="166" t="s">
        <v>9</v>
      </c>
      <c r="B94" s="167">
        <v>2674</v>
      </c>
      <c r="C94" s="167">
        <v>3477</v>
      </c>
      <c r="D94" s="167">
        <v>3762</v>
      </c>
      <c r="E94" s="169">
        <v>4059</v>
      </c>
      <c r="H94" s="166" t="s">
        <v>9</v>
      </c>
      <c r="I94" s="35">
        <f>+ESA2010_nov23!D94-A_PS_23!B94</f>
        <v>1322</v>
      </c>
      <c r="J94" s="35">
        <f>+ESA2010_nov23!E94-A_PS_23!C94</f>
        <v>1036</v>
      </c>
      <c r="K94" s="36">
        <f>+ESA2010_nov23!F94-A_PS_23!D94</f>
        <v>1181</v>
      </c>
      <c r="L94" s="37">
        <f>+ESA2010_nov23!G94-A_PS_23!E94</f>
        <v>1255</v>
      </c>
      <c r="N94" s="25"/>
      <c r="O94" s="25"/>
      <c r="P94" s="25"/>
      <c r="Q94" s="25"/>
      <c r="R94" s="25"/>
      <c r="S94" s="25"/>
      <c r="T94" s="25"/>
      <c r="U94" s="25"/>
      <c r="V94" s="25"/>
    </row>
    <row r="95" spans="1:22" ht="13.5" customHeight="1" x14ac:dyDescent="0.25">
      <c r="A95" s="170" t="s">
        <v>79</v>
      </c>
      <c r="B95" s="140"/>
      <c r="C95" s="140"/>
      <c r="D95" s="140"/>
      <c r="E95" s="140"/>
    </row>
    <row r="96" spans="1:22" ht="13.5" customHeight="1" x14ac:dyDescent="0.25">
      <c r="A96" s="170" t="s">
        <v>80</v>
      </c>
      <c r="B96" s="140"/>
      <c r="C96" s="140"/>
      <c r="D96" s="140"/>
      <c r="E96" s="140"/>
      <c r="I96" s="140"/>
      <c r="J96" s="140"/>
      <c r="K96" s="140"/>
      <c r="L96" s="140"/>
    </row>
    <row r="97" spans="1:12" ht="13.5" customHeight="1" x14ac:dyDescent="0.25">
      <c r="A97" s="360" t="s">
        <v>81</v>
      </c>
      <c r="B97" s="360"/>
      <c r="C97" s="360"/>
      <c r="D97" s="360"/>
      <c r="E97" s="360"/>
      <c r="I97" s="140"/>
      <c r="J97" s="140"/>
      <c r="K97" s="140"/>
    </row>
    <row r="98" spans="1:12" ht="13.5" customHeight="1" x14ac:dyDescent="0.25">
      <c r="A98" s="360"/>
      <c r="B98" s="360"/>
      <c r="C98" s="360"/>
      <c r="D98" s="360"/>
      <c r="E98" s="360"/>
      <c r="I98" s="140"/>
      <c r="J98" s="140"/>
      <c r="K98" s="140"/>
      <c r="L98" s="140"/>
    </row>
    <row r="99" spans="1:12" ht="13.5" customHeight="1" x14ac:dyDescent="0.25">
      <c r="A99" s="98"/>
      <c r="B99" s="171"/>
      <c r="C99" s="171"/>
      <c r="D99" s="171"/>
      <c r="E99" s="171"/>
      <c r="I99" s="140"/>
      <c r="J99" s="140"/>
      <c r="K99" s="140"/>
      <c r="L99" s="140"/>
    </row>
    <row r="100" spans="1:12" ht="13.5" customHeight="1" x14ac:dyDescent="0.25">
      <c r="B100" s="171"/>
      <c r="C100" s="171"/>
      <c r="D100" s="171"/>
      <c r="E100" s="171"/>
      <c r="I100" s="140"/>
      <c r="J100" s="140"/>
      <c r="K100" s="140"/>
      <c r="L100" s="140"/>
    </row>
    <row r="101" spans="1:12" ht="13.5" customHeight="1" x14ac:dyDescent="0.3">
      <c r="B101" s="256"/>
      <c r="C101" s="256"/>
      <c r="D101" s="256"/>
      <c r="E101" s="256"/>
      <c r="I101" s="140"/>
      <c r="J101" s="140"/>
      <c r="K101" s="140"/>
      <c r="L101" s="140"/>
    </row>
    <row r="102" spans="1:12" ht="13.5" customHeight="1" x14ac:dyDescent="0.3">
      <c r="B102" s="256"/>
      <c r="C102" s="256"/>
      <c r="D102" s="256"/>
      <c r="E102" s="256"/>
      <c r="I102" s="140"/>
      <c r="J102" s="140"/>
      <c r="K102" s="140"/>
      <c r="L102" s="140"/>
    </row>
    <row r="103" spans="1:12" ht="13.5" customHeight="1" x14ac:dyDescent="0.3">
      <c r="B103" s="256"/>
      <c r="C103" s="256"/>
      <c r="D103" s="256"/>
      <c r="E103" s="256"/>
      <c r="F103" s="171"/>
      <c r="I103" s="140"/>
      <c r="J103" s="140"/>
      <c r="K103" s="140"/>
      <c r="L103" s="140"/>
    </row>
    <row r="104" spans="1:12" ht="13.5" customHeight="1" x14ac:dyDescent="0.3">
      <c r="B104" s="256"/>
      <c r="C104" s="256"/>
      <c r="D104" s="256"/>
      <c r="E104" s="256"/>
      <c r="I104" s="140"/>
      <c r="J104" s="140"/>
      <c r="K104" s="140"/>
      <c r="L104" s="140"/>
    </row>
    <row r="105" spans="1:12" ht="13.5" customHeight="1" x14ac:dyDescent="0.3">
      <c r="B105" s="256"/>
      <c r="C105" s="256"/>
      <c r="D105" s="256"/>
      <c r="E105" s="256"/>
      <c r="I105" s="140"/>
      <c r="J105" s="140"/>
      <c r="K105" s="140"/>
      <c r="L105" s="140"/>
    </row>
    <row r="106" spans="1:12" ht="13.5" customHeight="1" x14ac:dyDescent="0.3">
      <c r="B106" s="256"/>
      <c r="C106" s="256"/>
      <c r="D106" s="256"/>
      <c r="E106" s="256"/>
      <c r="I106" s="140"/>
      <c r="J106" s="140"/>
      <c r="K106" s="140"/>
      <c r="L106" s="140"/>
    </row>
    <row r="107" spans="1:12" ht="13.5" customHeight="1" x14ac:dyDescent="0.3">
      <c r="B107" s="256"/>
      <c r="C107" s="256"/>
      <c r="D107" s="256"/>
      <c r="E107" s="256"/>
      <c r="I107" s="140"/>
      <c r="J107" s="140"/>
      <c r="K107" s="140"/>
      <c r="L107" s="140"/>
    </row>
    <row r="108" spans="1:12" ht="13.5" customHeight="1" x14ac:dyDescent="0.3">
      <c r="B108" s="256"/>
      <c r="C108" s="256"/>
      <c r="D108" s="256"/>
      <c r="E108" s="256"/>
      <c r="I108" s="140"/>
      <c r="J108" s="140"/>
      <c r="K108" s="140"/>
      <c r="L108" s="140"/>
    </row>
    <row r="109" spans="1:12" ht="13.5" customHeight="1" x14ac:dyDescent="0.3">
      <c r="B109" s="256"/>
      <c r="C109" s="256"/>
      <c r="D109" s="256"/>
      <c r="E109" s="256"/>
    </row>
    <row r="110" spans="1:12" ht="13.5" customHeight="1" x14ac:dyDescent="0.3">
      <c r="B110" s="256"/>
      <c r="C110" s="256"/>
      <c r="D110" s="256"/>
      <c r="E110" s="256"/>
    </row>
    <row r="111" spans="1:12" ht="13.5" customHeight="1" x14ac:dyDescent="0.3">
      <c r="B111" s="256"/>
      <c r="C111" s="256"/>
      <c r="D111" s="256"/>
      <c r="E111" s="256"/>
    </row>
    <row r="112" spans="1:12" ht="13.5" customHeight="1" x14ac:dyDescent="0.3">
      <c r="B112" s="256"/>
      <c r="C112" s="256"/>
      <c r="D112" s="256"/>
      <c r="E112" s="256"/>
    </row>
    <row r="113" spans="2:5" ht="13.5" customHeight="1" x14ac:dyDescent="0.3">
      <c r="B113" s="256"/>
      <c r="C113" s="256"/>
      <c r="D113" s="256"/>
      <c r="E113" s="256"/>
    </row>
    <row r="114" spans="2:5" ht="13.5" customHeight="1" x14ac:dyDescent="0.3">
      <c r="B114" s="256"/>
      <c r="C114" s="256"/>
      <c r="D114" s="256"/>
      <c r="E114" s="256"/>
    </row>
    <row r="115" spans="2:5" ht="13.5" customHeight="1" x14ac:dyDescent="0.3">
      <c r="B115" s="256"/>
      <c r="C115" s="256"/>
      <c r="D115" s="256"/>
      <c r="E115" s="256"/>
    </row>
    <row r="116" spans="2:5" ht="13.5" customHeight="1" x14ac:dyDescent="0.3">
      <c r="B116" s="256"/>
      <c r="C116" s="256"/>
      <c r="D116" s="256"/>
      <c r="E116" s="256"/>
    </row>
    <row r="117" spans="2:5" ht="13.5" customHeight="1" x14ac:dyDescent="0.3">
      <c r="B117" s="256"/>
      <c r="C117" s="256"/>
      <c r="D117" s="256"/>
      <c r="E117" s="256"/>
    </row>
    <row r="118" spans="2:5" ht="13.5" customHeight="1" x14ac:dyDescent="0.3">
      <c r="B118" s="256"/>
      <c r="C118" s="256"/>
      <c r="D118" s="256"/>
      <c r="E118" s="256"/>
    </row>
    <row r="119" spans="2:5" ht="13.5" customHeight="1" x14ac:dyDescent="0.3">
      <c r="B119" s="256"/>
      <c r="C119" s="256"/>
      <c r="D119" s="256"/>
      <c r="E119" s="256"/>
    </row>
    <row r="120" spans="2:5" ht="13.5" customHeight="1" x14ac:dyDescent="0.3">
      <c r="B120" s="256"/>
      <c r="C120" s="256"/>
      <c r="D120" s="256"/>
      <c r="E120" s="256"/>
    </row>
    <row r="121" spans="2:5" ht="13.5" customHeight="1" x14ac:dyDescent="0.3">
      <c r="B121" s="256"/>
      <c r="C121" s="256"/>
      <c r="D121" s="256"/>
      <c r="E121" s="256"/>
    </row>
    <row r="122" spans="2:5" ht="13.5" customHeight="1" x14ac:dyDescent="0.3">
      <c r="B122" s="256"/>
      <c r="C122" s="256"/>
      <c r="D122" s="256"/>
      <c r="E122" s="256"/>
    </row>
    <row r="123" spans="2:5" ht="13.5" customHeight="1" x14ac:dyDescent="0.3">
      <c r="B123" s="256"/>
      <c r="C123" s="256"/>
      <c r="D123" s="256"/>
      <c r="E123" s="256"/>
    </row>
    <row r="124" spans="2:5" ht="13.5" customHeight="1" x14ac:dyDescent="0.3">
      <c r="B124" s="256"/>
      <c r="C124" s="256"/>
      <c r="D124" s="256"/>
      <c r="E124" s="256"/>
    </row>
    <row r="125" spans="2:5" ht="13.5" customHeight="1" x14ac:dyDescent="0.3">
      <c r="B125" s="256"/>
      <c r="C125" s="256"/>
      <c r="D125" s="256"/>
      <c r="E125" s="256"/>
    </row>
    <row r="126" spans="2:5" ht="13.5" customHeight="1" x14ac:dyDescent="0.3">
      <c r="B126" s="256"/>
      <c r="C126" s="256"/>
      <c r="D126" s="256"/>
      <c r="E126" s="256"/>
    </row>
    <row r="127" spans="2:5" ht="13.5" customHeight="1" x14ac:dyDescent="0.3">
      <c r="B127" s="256"/>
      <c r="C127" s="256"/>
      <c r="D127" s="256"/>
      <c r="E127" s="256"/>
    </row>
    <row r="128" spans="2:5" ht="13.5" customHeight="1" x14ac:dyDescent="0.3">
      <c r="B128" s="256"/>
      <c r="C128" s="256"/>
      <c r="D128" s="256"/>
      <c r="E128" s="256"/>
    </row>
    <row r="129" spans="2:5" ht="13.5" customHeight="1" x14ac:dyDescent="0.25">
      <c r="B129" s="171"/>
      <c r="C129" s="171"/>
      <c r="D129" s="171"/>
      <c r="E129" s="171"/>
    </row>
    <row r="130" spans="2:5" ht="13.5" customHeight="1" x14ac:dyDescent="0.25">
      <c r="B130" s="171"/>
      <c r="C130" s="171"/>
      <c r="D130" s="171"/>
      <c r="E130" s="171"/>
    </row>
    <row r="131" spans="2:5" ht="13.5" customHeight="1" x14ac:dyDescent="0.25">
      <c r="B131" s="171"/>
      <c r="C131" s="171"/>
      <c r="D131" s="171"/>
      <c r="E131" s="171"/>
    </row>
    <row r="132" spans="2:5" ht="13.5" customHeight="1" x14ac:dyDescent="0.25">
      <c r="B132" s="171"/>
      <c r="C132" s="171"/>
      <c r="D132" s="171"/>
      <c r="E132" s="171"/>
    </row>
    <row r="133" spans="2:5" ht="13.5" customHeight="1" x14ac:dyDescent="0.25">
      <c r="B133" s="171"/>
      <c r="C133" s="171"/>
      <c r="D133" s="171"/>
      <c r="E133" s="171"/>
    </row>
    <row r="134" spans="2:5" ht="13.5" customHeight="1" x14ac:dyDescent="0.25">
      <c r="B134" s="171"/>
      <c r="C134" s="171"/>
      <c r="D134" s="171"/>
      <c r="E134" s="171"/>
    </row>
    <row r="135" spans="2:5" ht="13.5" customHeight="1" x14ac:dyDescent="0.25">
      <c r="B135" s="171"/>
      <c r="C135" s="171"/>
      <c r="D135" s="171"/>
      <c r="E135" s="171"/>
    </row>
    <row r="136" spans="2:5" ht="13.5" customHeight="1" x14ac:dyDescent="0.25">
      <c r="B136" s="171"/>
      <c r="C136" s="171"/>
      <c r="D136" s="171"/>
      <c r="E136" s="171"/>
    </row>
    <row r="137" spans="2:5" ht="13.5" customHeight="1" x14ac:dyDescent="0.25">
      <c r="B137" s="171"/>
      <c r="C137" s="171"/>
      <c r="D137" s="171"/>
      <c r="E137" s="171"/>
    </row>
    <row r="138" spans="2:5" ht="13.5" customHeight="1" x14ac:dyDescent="0.25">
      <c r="B138" s="171"/>
      <c r="C138" s="171"/>
      <c r="D138" s="171"/>
      <c r="E138" s="171"/>
    </row>
    <row r="139" spans="2:5" ht="13.5" customHeight="1" x14ac:dyDescent="0.25">
      <c r="B139" s="171"/>
      <c r="C139" s="171"/>
      <c r="D139" s="171"/>
      <c r="E139" s="171"/>
    </row>
    <row r="140" spans="2:5" ht="13.5" customHeight="1" x14ac:dyDescent="0.25">
      <c r="B140" s="171"/>
      <c r="C140" s="171"/>
      <c r="D140" s="171"/>
      <c r="E140" s="171"/>
    </row>
    <row r="141" spans="2:5" ht="13.5" customHeight="1" x14ac:dyDescent="0.25">
      <c r="B141" s="171"/>
      <c r="C141" s="171"/>
      <c r="D141" s="171"/>
      <c r="E141" s="171"/>
    </row>
    <row r="142" spans="2:5" ht="13.5" customHeight="1" x14ac:dyDescent="0.25">
      <c r="B142" s="171"/>
      <c r="C142" s="171"/>
      <c r="D142" s="171"/>
      <c r="E142" s="171"/>
    </row>
    <row r="143" spans="2:5" ht="13.5" customHeight="1" x14ac:dyDescent="0.25">
      <c r="B143" s="171"/>
      <c r="C143" s="171"/>
      <c r="D143" s="171"/>
      <c r="E143" s="171"/>
    </row>
    <row r="144" spans="2:5" ht="13.5" customHeight="1" x14ac:dyDescent="0.25">
      <c r="B144" s="171"/>
      <c r="C144" s="171"/>
      <c r="D144" s="171"/>
      <c r="E144" s="171"/>
    </row>
    <row r="145" spans="2:5" ht="13.5" customHeight="1" x14ac:dyDescent="0.25">
      <c r="B145" s="171"/>
      <c r="C145" s="171"/>
      <c r="D145" s="171"/>
      <c r="E145" s="171"/>
    </row>
    <row r="146" spans="2:5" ht="13.5" customHeight="1" x14ac:dyDescent="0.25">
      <c r="B146" s="171"/>
      <c r="C146" s="171"/>
      <c r="D146" s="171"/>
      <c r="E146" s="171"/>
    </row>
    <row r="147" spans="2:5" ht="13.5" customHeight="1" x14ac:dyDescent="0.25">
      <c r="B147" s="171"/>
      <c r="C147" s="171"/>
      <c r="D147" s="171"/>
      <c r="E147" s="171"/>
    </row>
    <row r="148" spans="2:5" ht="13.5" customHeight="1" x14ac:dyDescent="0.25">
      <c r="B148" s="171"/>
      <c r="C148" s="171"/>
      <c r="D148" s="171"/>
      <c r="E148" s="171"/>
    </row>
    <row r="149" spans="2:5" ht="13.5" customHeight="1" x14ac:dyDescent="0.25">
      <c r="B149" s="171"/>
      <c r="C149" s="171"/>
      <c r="D149" s="171"/>
      <c r="E149" s="171"/>
    </row>
    <row r="150" spans="2:5" ht="13.5" customHeight="1" x14ac:dyDescent="0.25">
      <c r="B150" s="171"/>
      <c r="C150" s="171"/>
      <c r="D150" s="171"/>
      <c r="E150" s="171"/>
    </row>
    <row r="151" spans="2:5" ht="13.5" customHeight="1" x14ac:dyDescent="0.25">
      <c r="B151" s="171"/>
      <c r="C151" s="171"/>
      <c r="D151" s="171"/>
      <c r="E151" s="171"/>
    </row>
    <row r="152" spans="2:5" ht="13.5" customHeight="1" x14ac:dyDescent="0.25">
      <c r="B152" s="171"/>
      <c r="C152" s="171"/>
      <c r="D152" s="171"/>
      <c r="E152" s="171"/>
    </row>
    <row r="153" spans="2:5" ht="13.5" customHeight="1" x14ac:dyDescent="0.25">
      <c r="B153" s="171"/>
      <c r="C153" s="171"/>
      <c r="D153" s="171"/>
      <c r="E153" s="171"/>
    </row>
    <row r="154" spans="2:5" ht="13.5" customHeight="1" x14ac:dyDescent="0.25">
      <c r="B154" s="171"/>
      <c r="C154" s="171"/>
      <c r="D154" s="171"/>
      <c r="E154" s="171"/>
    </row>
    <row r="155" spans="2:5" ht="13.5" customHeight="1" x14ac:dyDescent="0.25">
      <c r="B155" s="171"/>
      <c r="C155" s="171"/>
      <c r="D155" s="171"/>
      <c r="E155" s="171"/>
    </row>
    <row r="156" spans="2:5" ht="13.5" customHeight="1" x14ac:dyDescent="0.25">
      <c r="B156" s="171"/>
      <c r="C156" s="171"/>
      <c r="D156" s="171"/>
      <c r="E156" s="171"/>
    </row>
    <row r="157" spans="2:5" ht="13.5" customHeight="1" x14ac:dyDescent="0.25">
      <c r="B157" s="171"/>
      <c r="C157" s="171"/>
      <c r="D157" s="171"/>
      <c r="E157" s="171"/>
    </row>
    <row r="158" spans="2:5" ht="13.5" customHeight="1" x14ac:dyDescent="0.25">
      <c r="B158" s="171"/>
      <c r="C158" s="171"/>
      <c r="D158" s="171"/>
      <c r="E158" s="171"/>
    </row>
    <row r="159" spans="2:5" ht="13.5" customHeight="1" x14ac:dyDescent="0.25">
      <c r="B159" s="171"/>
      <c r="C159" s="171"/>
      <c r="D159" s="171"/>
      <c r="E159" s="171"/>
    </row>
    <row r="160" spans="2:5" ht="13.5" customHeight="1" x14ac:dyDescent="0.25">
      <c r="B160" s="171"/>
      <c r="C160" s="171"/>
      <c r="D160" s="171"/>
      <c r="E160" s="171"/>
    </row>
    <row r="161" spans="2:5" ht="13.5" customHeight="1" x14ac:dyDescent="0.25">
      <c r="B161" s="171"/>
      <c r="C161" s="171"/>
      <c r="D161" s="171"/>
      <c r="E161" s="171"/>
    </row>
    <row r="162" spans="2:5" ht="13.5" customHeight="1" x14ac:dyDescent="0.25">
      <c r="B162" s="171"/>
      <c r="C162" s="171"/>
      <c r="D162" s="171"/>
      <c r="E162" s="171"/>
    </row>
    <row r="163" spans="2:5" ht="13.5" customHeight="1" x14ac:dyDescent="0.25">
      <c r="B163" s="171"/>
      <c r="C163" s="171"/>
      <c r="D163" s="171"/>
      <c r="E163" s="171"/>
    </row>
    <row r="164" spans="2:5" ht="13.5" customHeight="1" x14ac:dyDescent="0.25">
      <c r="B164" s="171"/>
      <c r="C164" s="171"/>
      <c r="D164" s="171"/>
      <c r="E164" s="171"/>
    </row>
    <row r="165" spans="2:5" ht="13.5" customHeight="1" x14ac:dyDescent="0.25">
      <c r="B165" s="171"/>
      <c r="C165" s="171"/>
      <c r="D165" s="171"/>
      <c r="E165" s="171"/>
    </row>
    <row r="166" spans="2:5" ht="13.5" customHeight="1" x14ac:dyDescent="0.25">
      <c r="B166" s="171"/>
      <c r="C166" s="171"/>
      <c r="D166" s="171"/>
      <c r="E166" s="171"/>
    </row>
    <row r="167" spans="2:5" ht="13.5" customHeight="1" x14ac:dyDescent="0.25">
      <c r="B167" s="171"/>
      <c r="C167" s="171"/>
      <c r="D167" s="171"/>
      <c r="E167" s="171"/>
    </row>
    <row r="168" spans="2:5" ht="13.5" customHeight="1" x14ac:dyDescent="0.25">
      <c r="B168" s="171">
        <v>0</v>
      </c>
      <c r="C168" s="171">
        <v>0</v>
      </c>
      <c r="D168" s="171">
        <v>0</v>
      </c>
      <c r="E168" s="171">
        <v>0</v>
      </c>
    </row>
    <row r="169" spans="2:5" ht="13.5" customHeight="1" x14ac:dyDescent="0.25">
      <c r="B169" s="171">
        <v>0</v>
      </c>
      <c r="C169" s="171">
        <v>0</v>
      </c>
      <c r="D169" s="171">
        <v>0</v>
      </c>
      <c r="E169" s="171">
        <v>0</v>
      </c>
    </row>
    <row r="170" spans="2:5" ht="13.5" customHeight="1" x14ac:dyDescent="0.25">
      <c r="B170" s="171">
        <v>0</v>
      </c>
      <c r="C170" s="171">
        <v>0</v>
      </c>
      <c r="D170" s="171">
        <v>0</v>
      </c>
      <c r="E170" s="171">
        <v>0</v>
      </c>
    </row>
    <row r="171" spans="2:5" ht="13.5" customHeight="1" x14ac:dyDescent="0.25">
      <c r="B171" s="171">
        <v>0</v>
      </c>
      <c r="C171" s="171">
        <v>0</v>
      </c>
      <c r="D171" s="171">
        <v>0</v>
      </c>
      <c r="E171" s="171">
        <v>0</v>
      </c>
    </row>
    <row r="172" spans="2:5" ht="13.5" customHeight="1" x14ac:dyDescent="0.25">
      <c r="B172" s="171"/>
      <c r="C172" s="171"/>
      <c r="D172" s="171"/>
      <c r="E172" s="171"/>
    </row>
    <row r="173" spans="2:5" ht="13.5" customHeight="1" x14ac:dyDescent="0.25">
      <c r="B173" s="171"/>
      <c r="C173" s="171"/>
      <c r="D173" s="171"/>
      <c r="E173" s="171"/>
    </row>
    <row r="174" spans="2:5" ht="13.5" customHeight="1" x14ac:dyDescent="0.25">
      <c r="B174" s="171"/>
      <c r="C174" s="171"/>
      <c r="D174" s="171"/>
      <c r="E174" s="171"/>
    </row>
    <row r="175" spans="2:5" ht="13.5" customHeight="1" x14ac:dyDescent="0.25">
      <c r="B175" s="171"/>
      <c r="C175" s="171"/>
      <c r="D175" s="171"/>
      <c r="E175" s="171"/>
    </row>
    <row r="176" spans="2:5" ht="13.5" customHeight="1" x14ac:dyDescent="0.25">
      <c r="B176" s="171"/>
      <c r="C176" s="171"/>
      <c r="D176" s="171"/>
      <c r="E176" s="171"/>
    </row>
    <row r="177" spans="2:5" ht="13.5" customHeight="1" x14ac:dyDescent="0.25">
      <c r="B177" s="171"/>
      <c r="C177" s="171"/>
      <c r="D177" s="171"/>
      <c r="E177" s="171"/>
    </row>
    <row r="178" spans="2:5" ht="13.5" customHeight="1" x14ac:dyDescent="0.25">
      <c r="B178" s="171"/>
      <c r="C178" s="171"/>
      <c r="D178" s="171"/>
      <c r="E178" s="171"/>
    </row>
    <row r="179" spans="2:5" ht="13.5" customHeight="1" x14ac:dyDescent="0.25">
      <c r="B179" s="171"/>
      <c r="C179" s="171"/>
      <c r="D179" s="171"/>
      <c r="E179" s="171"/>
    </row>
    <row r="180" spans="2:5" ht="13.5" customHeight="1" x14ac:dyDescent="0.25">
      <c r="B180" s="171"/>
      <c r="C180" s="171"/>
      <c r="D180" s="171"/>
      <c r="E180" s="171"/>
    </row>
    <row r="181" spans="2:5" ht="13.5" customHeight="1" x14ac:dyDescent="0.25">
      <c r="B181" s="171"/>
      <c r="C181" s="171"/>
      <c r="D181" s="171"/>
      <c r="E181" s="171"/>
    </row>
    <row r="182" spans="2:5" ht="13.5" customHeight="1" x14ac:dyDescent="0.25">
      <c r="B182" s="171"/>
      <c r="C182" s="171"/>
      <c r="D182" s="171"/>
      <c r="E182" s="171"/>
    </row>
    <row r="183" spans="2:5" ht="13.5" customHeight="1" x14ac:dyDescent="0.25">
      <c r="B183" s="171"/>
      <c r="C183" s="171"/>
      <c r="D183" s="171"/>
      <c r="E183" s="171"/>
    </row>
    <row r="184" spans="2:5" ht="13.5" customHeight="1" x14ac:dyDescent="0.25">
      <c r="B184" s="171"/>
      <c r="C184" s="171"/>
      <c r="D184" s="171"/>
      <c r="E184" s="171"/>
    </row>
    <row r="185" spans="2:5" ht="13.5" customHeight="1" x14ac:dyDescent="0.25">
      <c r="B185" s="171"/>
      <c r="C185" s="171"/>
      <c r="D185" s="171"/>
      <c r="E185" s="171"/>
    </row>
  </sheetData>
  <mergeCells count="3">
    <mergeCell ref="B3:E3"/>
    <mergeCell ref="I3:L3"/>
    <mergeCell ref="A97:E98"/>
  </mergeCells>
  <pageMargins left="0.43307086614173229" right="0.43307086614173229" top="0.35433070866141736" bottom="0.15748031496062992" header="0.11811023622047245" footer="0.11811023622047245"/>
  <pageSetup paperSize="9" scale="62" fitToWidth="3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94"/>
  <sheetViews>
    <sheetView showGridLines="0" workbookViewId="0">
      <pane xSplit="1" ySplit="4" topLeftCell="B53" activePane="bottomRight" state="frozen"/>
      <selection activeCell="D66" sqref="D66"/>
      <selection pane="topRight" activeCell="D66" sqref="D66"/>
      <selection pane="bottomLeft" activeCell="D66" sqref="D66"/>
      <selection pane="bottomRight" activeCell="G85" sqref="G85"/>
    </sheetView>
  </sheetViews>
  <sheetFormatPr defaultColWidth="9.1796875" defaultRowHeight="12.5" x14ac:dyDescent="0.25"/>
  <cols>
    <col min="1" max="1" width="42.7265625" style="1" customWidth="1"/>
    <col min="2" max="3" width="12.54296875" style="2" customWidth="1"/>
    <col min="4" max="5" width="12.54296875" style="1" customWidth="1"/>
    <col min="6" max="6" width="11.7265625" style="1" bestFit="1" customWidth="1"/>
    <col min="7" max="7" width="47.81640625" style="1" customWidth="1"/>
    <col min="8" max="11" width="12.54296875" style="1" customWidth="1"/>
    <col min="12" max="12" width="10.54296875" style="1" bestFit="1" customWidth="1"/>
    <col min="13" max="13" width="14.453125" style="1" bestFit="1" customWidth="1"/>
    <col min="14" max="16384" width="9.1796875" style="1"/>
  </cols>
  <sheetData>
    <row r="1" spans="1:13" ht="15.75" customHeight="1" x14ac:dyDescent="0.25">
      <c r="A1" s="4" t="s">
        <v>94</v>
      </c>
      <c r="B1" s="5"/>
      <c r="C1" s="5"/>
      <c r="G1" s="4" t="s">
        <v>95</v>
      </c>
    </row>
    <row r="2" spans="1:13" ht="13.5" customHeight="1" thickBot="1" x14ac:dyDescent="0.3">
      <c r="A2" s="7" t="s">
        <v>0</v>
      </c>
      <c r="G2" s="7" t="s">
        <v>0</v>
      </c>
    </row>
    <row r="3" spans="1:13" ht="13.5" customHeight="1" x14ac:dyDescent="0.25">
      <c r="A3" s="12" t="s">
        <v>1</v>
      </c>
      <c r="B3" s="373" t="s">
        <v>4</v>
      </c>
      <c r="C3" s="374"/>
      <c r="D3" s="374"/>
      <c r="E3" s="375"/>
      <c r="G3" s="12" t="s">
        <v>1</v>
      </c>
      <c r="H3" s="370" t="s">
        <v>4</v>
      </c>
      <c r="I3" s="371"/>
      <c r="J3" s="371"/>
      <c r="K3" s="372"/>
    </row>
    <row r="4" spans="1:13" ht="14.25" customHeight="1" thickBot="1" x14ac:dyDescent="0.3">
      <c r="A4" s="13"/>
      <c r="B4" s="173">
        <v>2023</v>
      </c>
      <c r="C4" s="175">
        <v>2024</v>
      </c>
      <c r="D4" s="175">
        <v>2025</v>
      </c>
      <c r="E4" s="174">
        <v>2026</v>
      </c>
      <c r="G4" s="13"/>
      <c r="H4" s="17">
        <v>2023</v>
      </c>
      <c r="I4" s="17">
        <v>2024</v>
      </c>
      <c r="J4" s="17">
        <v>2025</v>
      </c>
      <c r="K4" s="15">
        <v>2026</v>
      </c>
    </row>
    <row r="5" spans="1:13" ht="13.5" customHeight="1" x14ac:dyDescent="0.25">
      <c r="A5" s="18" t="s">
        <v>5</v>
      </c>
      <c r="B5" s="176">
        <f t="shared" ref="B5:E5" si="0">B6+B12+B16</f>
        <v>8015694</v>
      </c>
      <c r="C5" s="73">
        <f t="shared" si="0"/>
        <v>8068934</v>
      </c>
      <c r="D5" s="73">
        <f t="shared" si="0"/>
        <v>8820469</v>
      </c>
      <c r="E5" s="74">
        <f t="shared" si="0"/>
        <v>9448098</v>
      </c>
      <c r="F5" s="24"/>
      <c r="G5" s="18" t="s">
        <v>5</v>
      </c>
      <c r="H5" s="22">
        <f t="shared" ref="H5:K5" si="1">H6+H12+H16</f>
        <v>193408</v>
      </c>
      <c r="I5" s="22">
        <f t="shared" si="1"/>
        <v>555278</v>
      </c>
      <c r="J5" s="22">
        <f t="shared" si="1"/>
        <v>238533</v>
      </c>
      <c r="K5" s="20">
        <f t="shared" si="1"/>
        <v>-64684</v>
      </c>
      <c r="L5" s="292"/>
      <c r="M5" s="292"/>
    </row>
    <row r="6" spans="1:13" ht="13.5" customHeight="1" x14ac:dyDescent="0.25">
      <c r="A6" s="26" t="s">
        <v>7</v>
      </c>
      <c r="B6" s="177">
        <f t="shared" ref="B6:E6" si="2">+B7+B8</f>
        <v>3538475</v>
      </c>
      <c r="C6" s="30">
        <f t="shared" si="2"/>
        <v>3652379</v>
      </c>
      <c r="D6" s="30">
        <f t="shared" si="2"/>
        <v>4276082</v>
      </c>
      <c r="E6" s="28">
        <f t="shared" si="2"/>
        <v>4569993</v>
      </c>
      <c r="F6" s="24"/>
      <c r="G6" s="26" t="s">
        <v>7</v>
      </c>
      <c r="H6" s="30">
        <f>+CASH_nov23!D6-C_PS_23!B6</f>
        <v>-28711</v>
      </c>
      <c r="I6" s="30">
        <f>+CASH_nov23!E6-C_PS_23!C6</f>
        <v>-104520</v>
      </c>
      <c r="J6" s="30">
        <f>+CASH_nov23!F6-C_PS_23!D6</f>
        <v>-208179</v>
      </c>
      <c r="K6" s="28">
        <f>+CASH_nov23!G6-C_PS_23!E6</f>
        <v>-177340</v>
      </c>
      <c r="L6" s="292"/>
      <c r="M6" s="292"/>
    </row>
    <row r="7" spans="1:13" ht="13.5" customHeight="1" x14ac:dyDescent="0.25">
      <c r="A7" s="31" t="s">
        <v>8</v>
      </c>
      <c r="B7" s="247">
        <v>3497203</v>
      </c>
      <c r="C7" s="249">
        <v>3716016</v>
      </c>
      <c r="D7" s="249">
        <v>4332597</v>
      </c>
      <c r="E7" s="248">
        <v>4557000</v>
      </c>
      <c r="F7" s="24"/>
      <c r="G7" s="31" t="s">
        <v>8</v>
      </c>
      <c r="H7" s="30">
        <f>+CASH_nov23!D7-C_PS_23!B7</f>
        <v>-22711</v>
      </c>
      <c r="I7" s="30">
        <f>+CASH_nov23!E7-C_PS_23!C7</f>
        <v>-115189</v>
      </c>
      <c r="J7" s="30">
        <f>+CASH_nov23!F7-C_PS_23!D7</f>
        <v>-217642</v>
      </c>
      <c r="K7" s="28">
        <f>+CASH_nov23!G7-C_PS_23!E7</f>
        <v>-186008</v>
      </c>
      <c r="L7" s="292"/>
      <c r="M7" s="292"/>
    </row>
    <row r="8" spans="1:13" ht="13.5" customHeight="1" x14ac:dyDescent="0.25">
      <c r="A8" s="31" t="s">
        <v>9</v>
      </c>
      <c r="B8" s="247">
        <v>41272</v>
      </c>
      <c r="C8" s="249">
        <v>-63637</v>
      </c>
      <c r="D8" s="249">
        <v>-56515</v>
      </c>
      <c r="E8" s="248">
        <v>12993</v>
      </c>
      <c r="F8" s="24"/>
      <c r="G8" s="31" t="s">
        <v>9</v>
      </c>
      <c r="H8" s="30">
        <f>+CASH_nov23!D8-C_PS_23!B8</f>
        <v>-6000</v>
      </c>
      <c r="I8" s="30">
        <f>+CASH_nov23!E8-C_PS_23!C8</f>
        <v>10669</v>
      </c>
      <c r="J8" s="30">
        <f>+CASH_nov23!F8-C_PS_23!D8</f>
        <v>9463</v>
      </c>
      <c r="K8" s="28">
        <f>+CASH_nov23!G8-C_PS_23!E8</f>
        <v>8668</v>
      </c>
      <c r="L8" s="292"/>
      <c r="M8" s="292"/>
    </row>
    <row r="9" spans="1:13" ht="13.5" customHeight="1" x14ac:dyDescent="0.25">
      <c r="A9" s="38" t="s">
        <v>10</v>
      </c>
      <c r="B9" s="250">
        <f t="shared" ref="B9:E9" si="3">B6-B10-B11</f>
        <v>-1998</v>
      </c>
      <c r="C9" s="251">
        <f t="shared" si="3"/>
        <v>-16859</v>
      </c>
      <c r="D9" s="249">
        <f t="shared" si="3"/>
        <v>68779</v>
      </c>
      <c r="E9" s="248">
        <f t="shared" si="3"/>
        <v>-45508</v>
      </c>
      <c r="F9" s="24"/>
      <c r="G9" s="38" t="s">
        <v>10</v>
      </c>
      <c r="H9" s="30">
        <f>+CASH_nov23!D9-C_PS_23!B9</f>
        <v>-49131</v>
      </c>
      <c r="I9" s="30">
        <f>+CASH_nov23!E9-C_PS_23!C9</f>
        <v>82415</v>
      </c>
      <c r="J9" s="30">
        <f>+CASH_nov23!F9-C_PS_23!D9</f>
        <v>-45061</v>
      </c>
      <c r="K9" s="28">
        <f>+CASH_nov23!G9-C_PS_23!E9</f>
        <v>15585</v>
      </c>
      <c r="L9" s="292"/>
      <c r="M9" s="292"/>
    </row>
    <row r="10" spans="1:13" ht="13.5" customHeight="1" x14ac:dyDescent="0.25">
      <c r="A10" s="38" t="s">
        <v>11</v>
      </c>
      <c r="B10" s="247">
        <v>2478331</v>
      </c>
      <c r="C10" s="249">
        <v>2568466</v>
      </c>
      <c r="D10" s="249">
        <v>2945112</v>
      </c>
      <c r="E10" s="248">
        <v>3230851</v>
      </c>
      <c r="F10" s="24"/>
      <c r="G10" s="38" t="s">
        <v>11</v>
      </c>
      <c r="H10" s="30">
        <f>+CASH_nov23!D10-C_PS_23!B10</f>
        <v>14294</v>
      </c>
      <c r="I10" s="30">
        <f>+CASH_nov23!E10-C_PS_23!C10</f>
        <v>-130854</v>
      </c>
      <c r="J10" s="30">
        <f>+CASH_nov23!F10-C_PS_23!D10</f>
        <v>-114182</v>
      </c>
      <c r="K10" s="28">
        <f>+CASH_nov23!G10-C_PS_23!E10</f>
        <v>-135048</v>
      </c>
      <c r="L10" s="292"/>
      <c r="M10" s="292"/>
    </row>
    <row r="11" spans="1:13" ht="13.5" customHeight="1" x14ac:dyDescent="0.25">
      <c r="A11" s="38" t="s">
        <v>12</v>
      </c>
      <c r="B11" s="247">
        <v>1062142</v>
      </c>
      <c r="C11" s="249">
        <v>1100772</v>
      </c>
      <c r="D11" s="249">
        <v>1262191</v>
      </c>
      <c r="E11" s="248">
        <v>1384650</v>
      </c>
      <c r="F11" s="24"/>
      <c r="G11" s="38" t="s">
        <v>12</v>
      </c>
      <c r="H11" s="30">
        <f>+CASH_nov23!D11-C_PS_23!B11</f>
        <v>6126</v>
      </c>
      <c r="I11" s="30">
        <f>+CASH_nov23!E11-C_PS_23!C11</f>
        <v>-56081</v>
      </c>
      <c r="J11" s="30">
        <f>+CASH_nov23!F11-C_PS_23!D11</f>
        <v>-48936</v>
      </c>
      <c r="K11" s="28">
        <f>+CASH_nov23!G11-C_PS_23!E11</f>
        <v>-57877</v>
      </c>
      <c r="L11" s="292"/>
      <c r="M11" s="292"/>
    </row>
    <row r="12" spans="1:13" ht="13.5" customHeight="1" x14ac:dyDescent="0.25">
      <c r="A12" s="26" t="s">
        <v>14</v>
      </c>
      <c r="B12" s="247">
        <v>4113410</v>
      </c>
      <c r="C12" s="249">
        <v>4052059</v>
      </c>
      <c r="D12" s="249">
        <v>4187568</v>
      </c>
      <c r="E12" s="248">
        <v>4521934</v>
      </c>
      <c r="F12" s="24"/>
      <c r="G12" s="26" t="s">
        <v>14</v>
      </c>
      <c r="H12" s="30">
        <f>+CASH_nov23!D12-C_PS_23!B12</f>
        <v>170495</v>
      </c>
      <c r="I12" s="30">
        <f>+CASH_nov23!E12-C_PS_23!C12</f>
        <v>628717</v>
      </c>
      <c r="J12" s="30">
        <f>+CASH_nov23!F12-C_PS_23!D12</f>
        <v>413019</v>
      </c>
      <c r="K12" s="28">
        <f>+CASH_nov23!G12-C_PS_23!E12</f>
        <v>84999</v>
      </c>
      <c r="L12" s="292"/>
      <c r="M12" s="292"/>
    </row>
    <row r="13" spans="1:13" ht="13.5" customHeight="1" x14ac:dyDescent="0.25">
      <c r="A13" s="26" t="s">
        <v>10</v>
      </c>
      <c r="B13" s="247">
        <f t="shared" ref="B13:E13" si="4">+B12-B14-B15</f>
        <v>3787612</v>
      </c>
      <c r="C13" s="249">
        <f t="shared" si="4"/>
        <v>3714136</v>
      </c>
      <c r="D13" s="249">
        <f t="shared" si="4"/>
        <v>4187568</v>
      </c>
      <c r="E13" s="248">
        <f t="shared" si="4"/>
        <v>4521934</v>
      </c>
      <c r="F13" s="24"/>
      <c r="G13" s="38" t="s">
        <v>10</v>
      </c>
      <c r="H13" s="30">
        <f>+CASH_nov23!D13-C_PS_23!B13</f>
        <v>170495</v>
      </c>
      <c r="I13" s="30">
        <f>+CASH_nov23!E13-C_PS_23!C13</f>
        <v>628717</v>
      </c>
      <c r="J13" s="30">
        <f>+CASH_nov23!F13-C_PS_23!D13</f>
        <v>413019</v>
      </c>
      <c r="K13" s="28">
        <f>+CASH_nov23!G13-C_PS_23!E13</f>
        <v>84999</v>
      </c>
      <c r="L13" s="292"/>
      <c r="M13" s="292"/>
    </row>
    <row r="14" spans="1:13" ht="13.5" customHeight="1" x14ac:dyDescent="0.25">
      <c r="A14" s="26" t="s">
        <v>11</v>
      </c>
      <c r="B14" s="247">
        <v>228059</v>
      </c>
      <c r="C14" s="249">
        <v>236546</v>
      </c>
      <c r="D14" s="249">
        <v>0</v>
      </c>
      <c r="E14" s="248">
        <v>0</v>
      </c>
      <c r="F14" s="24"/>
      <c r="G14" s="38" t="s">
        <v>11</v>
      </c>
      <c r="H14" s="30">
        <f>+CASH_nov23!D14-C_PS_23!B14</f>
        <v>0</v>
      </c>
      <c r="I14" s="30">
        <f>+CASH_nov23!E14-C_PS_23!C14</f>
        <v>0</v>
      </c>
      <c r="J14" s="30">
        <f>+CASH_nov23!F14-C_PS_23!D14</f>
        <v>0</v>
      </c>
      <c r="K14" s="28">
        <f>+CASH_nov23!G14-C_PS_23!E14</f>
        <v>0</v>
      </c>
      <c r="L14" s="292"/>
      <c r="M14" s="292"/>
    </row>
    <row r="15" spans="1:13" ht="13.5" customHeight="1" x14ac:dyDescent="0.25">
      <c r="A15" s="26" t="s">
        <v>12</v>
      </c>
      <c r="B15" s="247">
        <v>97739</v>
      </c>
      <c r="C15" s="249">
        <v>101377</v>
      </c>
      <c r="D15" s="249">
        <v>0</v>
      </c>
      <c r="E15" s="248">
        <v>0</v>
      </c>
      <c r="F15" s="24"/>
      <c r="G15" s="38" t="s">
        <v>12</v>
      </c>
      <c r="H15" s="30">
        <f>+CASH_nov23!D15-C_PS_23!B15</f>
        <v>0</v>
      </c>
      <c r="I15" s="30">
        <f>+CASH_nov23!E15-C_PS_23!C15</f>
        <v>0</v>
      </c>
      <c r="J15" s="30">
        <f>+CASH_nov23!F15-C_PS_23!D15</f>
        <v>0</v>
      </c>
      <c r="K15" s="28">
        <f>+CASH_nov23!G15-C_PS_23!E15</f>
        <v>0</v>
      </c>
      <c r="L15" s="292"/>
      <c r="M15" s="292"/>
    </row>
    <row r="16" spans="1:13" ht="13.5" customHeight="1" x14ac:dyDescent="0.25">
      <c r="A16" s="26" t="s">
        <v>15</v>
      </c>
      <c r="B16" s="247">
        <v>363809</v>
      </c>
      <c r="C16" s="249">
        <v>364496</v>
      </c>
      <c r="D16" s="249">
        <v>356819</v>
      </c>
      <c r="E16" s="248">
        <v>356171</v>
      </c>
      <c r="F16" s="234"/>
      <c r="G16" s="26" t="s">
        <v>15</v>
      </c>
      <c r="H16" s="30">
        <f>+CASH_nov23!D16-C_PS_23!B16</f>
        <v>51624</v>
      </c>
      <c r="I16" s="30">
        <f>+CASH_nov23!E16-C_PS_23!C16</f>
        <v>31081</v>
      </c>
      <c r="J16" s="30">
        <f>+CASH_nov23!F16-C_PS_23!D16</f>
        <v>33693</v>
      </c>
      <c r="K16" s="28">
        <f>+CASH_nov23!G16-C_PS_23!E16</f>
        <v>27657</v>
      </c>
      <c r="L16" s="292"/>
      <c r="M16" s="292"/>
    </row>
    <row r="17" spans="1:13" ht="13.5" customHeight="1" x14ac:dyDescent="0.25">
      <c r="A17" s="43" t="s">
        <v>16</v>
      </c>
      <c r="B17" s="178">
        <f t="shared" ref="B17:E17" si="5">B18+B19</f>
        <v>12184286</v>
      </c>
      <c r="C17" s="47">
        <f t="shared" si="5"/>
        <v>13061366</v>
      </c>
      <c r="D17" s="47">
        <f t="shared" si="5"/>
        <v>13538330</v>
      </c>
      <c r="E17" s="45">
        <f t="shared" si="5"/>
        <v>13712239</v>
      </c>
      <c r="F17" s="229"/>
      <c r="G17" s="43" t="s">
        <v>16</v>
      </c>
      <c r="H17" s="47">
        <f t="shared" ref="H17:K17" si="6">H18+H19</f>
        <v>27970</v>
      </c>
      <c r="I17" s="47">
        <f t="shared" si="6"/>
        <v>-990000</v>
      </c>
      <c r="J17" s="47">
        <f t="shared" si="6"/>
        <v>-708389</v>
      </c>
      <c r="K17" s="45">
        <f t="shared" si="6"/>
        <v>-778889</v>
      </c>
      <c r="L17" s="292"/>
      <c r="M17" s="292"/>
    </row>
    <row r="18" spans="1:13" ht="13.5" customHeight="1" x14ac:dyDescent="0.25">
      <c r="A18" s="26" t="s">
        <v>17</v>
      </c>
      <c r="B18" s="177">
        <v>9585451</v>
      </c>
      <c r="C18" s="30">
        <v>10382777</v>
      </c>
      <c r="D18" s="30">
        <v>10825303</v>
      </c>
      <c r="E18" s="28">
        <v>10976946</v>
      </c>
      <c r="F18" s="229"/>
      <c r="G18" s="26" t="s">
        <v>17</v>
      </c>
      <c r="H18" s="30">
        <f>+CASH_nov23!D18-C_PS_23!B18</f>
        <v>57716</v>
      </c>
      <c r="I18" s="30">
        <f>+CASH_nov23!E18-C_PS_23!C18</f>
        <v>-973027</v>
      </c>
      <c r="J18" s="30">
        <f>+CASH_nov23!F18-C_PS_23!D18</f>
        <v>-700997</v>
      </c>
      <c r="K18" s="28">
        <f>+CASH_nov23!G18-C_PS_23!E18</f>
        <v>-771284</v>
      </c>
      <c r="L18" s="292"/>
      <c r="M18" s="292"/>
    </row>
    <row r="19" spans="1:13" ht="13.5" customHeight="1" x14ac:dyDescent="0.25">
      <c r="A19" s="26" t="s">
        <v>18</v>
      </c>
      <c r="B19" s="247">
        <f t="shared" ref="B19:E19" si="7">SUM(B20:B27)</f>
        <v>2598835</v>
      </c>
      <c r="C19" s="249">
        <f t="shared" si="7"/>
        <v>2678589</v>
      </c>
      <c r="D19" s="249">
        <f t="shared" si="7"/>
        <v>2713027</v>
      </c>
      <c r="E19" s="248">
        <f t="shared" si="7"/>
        <v>2735293</v>
      </c>
      <c r="F19" s="229"/>
      <c r="G19" s="26" t="s">
        <v>18</v>
      </c>
      <c r="H19" s="35">
        <f t="shared" ref="H19:K19" si="8">SUM(H20:H27)</f>
        <v>-29746</v>
      </c>
      <c r="I19" s="35">
        <f t="shared" si="8"/>
        <v>-16973</v>
      </c>
      <c r="J19" s="30">
        <f t="shared" si="8"/>
        <v>-7392</v>
      </c>
      <c r="K19" s="28">
        <f t="shared" si="8"/>
        <v>-7605</v>
      </c>
      <c r="L19" s="292"/>
      <c r="M19" s="292"/>
    </row>
    <row r="20" spans="1:13" ht="13.5" customHeight="1" x14ac:dyDescent="0.25">
      <c r="A20" s="31" t="s">
        <v>19</v>
      </c>
      <c r="B20" s="247">
        <v>1310237</v>
      </c>
      <c r="C20" s="249">
        <v>1326584</v>
      </c>
      <c r="D20" s="249">
        <v>1358106</v>
      </c>
      <c r="E20" s="248">
        <v>1381989</v>
      </c>
      <c r="F20" s="229"/>
      <c r="G20" s="31" t="s">
        <v>19</v>
      </c>
      <c r="H20" s="30">
        <f>+CASH_nov23!D20-C_PS_23!B20</f>
        <v>7237</v>
      </c>
      <c r="I20" s="30">
        <f>+CASH_nov23!E20-C_PS_23!C20</f>
        <v>11278</v>
      </c>
      <c r="J20" s="30">
        <f>+CASH_nov23!F20-C_PS_23!D20</f>
        <v>14978</v>
      </c>
      <c r="K20" s="28">
        <f>+CASH_nov23!G20-C_PS_23!E20</f>
        <v>13771</v>
      </c>
      <c r="L20" s="292"/>
      <c r="M20" s="292"/>
    </row>
    <row r="21" spans="1:13" ht="13.5" customHeight="1" x14ac:dyDescent="0.25">
      <c r="A21" s="31" t="s">
        <v>20</v>
      </c>
      <c r="B21" s="247">
        <v>254793</v>
      </c>
      <c r="C21" s="249">
        <v>292243</v>
      </c>
      <c r="D21" s="249">
        <v>294002</v>
      </c>
      <c r="E21" s="248">
        <v>293547</v>
      </c>
      <c r="F21" s="229"/>
      <c r="G21" s="31" t="s">
        <v>20</v>
      </c>
      <c r="H21" s="30">
        <f>+CASH_nov23!D21-C_PS_23!B21</f>
        <v>-19084</v>
      </c>
      <c r="I21" s="30">
        <f>+CASH_nov23!E21-C_PS_23!C21</f>
        <v>-5691</v>
      </c>
      <c r="J21" s="30">
        <f>+CASH_nov23!F21-C_PS_23!D21</f>
        <v>-2839</v>
      </c>
      <c r="K21" s="28">
        <f>+CASH_nov23!G21-C_PS_23!E21</f>
        <v>-1637</v>
      </c>
      <c r="L21" s="292"/>
      <c r="M21" s="292"/>
    </row>
    <row r="22" spans="1:13" ht="13.5" customHeight="1" x14ac:dyDescent="0.25">
      <c r="A22" s="31" t="s">
        <v>21</v>
      </c>
      <c r="B22" s="247">
        <v>57377</v>
      </c>
      <c r="C22" s="249">
        <v>57485</v>
      </c>
      <c r="D22" s="249">
        <v>57433</v>
      </c>
      <c r="E22" s="248">
        <v>57250</v>
      </c>
      <c r="F22" s="25"/>
      <c r="G22" s="31" t="s">
        <v>21</v>
      </c>
      <c r="H22" s="30">
        <f>+CASH_nov23!D22-C_PS_23!B22</f>
        <v>-4170</v>
      </c>
      <c r="I22" s="30">
        <f>+CASH_nov23!E22-C_PS_23!C22</f>
        <v>-3793</v>
      </c>
      <c r="J22" s="30">
        <f>+CASH_nov23!F22-C_PS_23!D22</f>
        <v>-3795</v>
      </c>
      <c r="K22" s="28">
        <f>+CASH_nov23!G22-C_PS_23!E22</f>
        <v>-3536</v>
      </c>
      <c r="L22" s="292"/>
      <c r="M22" s="292"/>
    </row>
    <row r="23" spans="1:13" ht="13.5" customHeight="1" x14ac:dyDescent="0.25">
      <c r="A23" s="31" t="s">
        <v>22</v>
      </c>
      <c r="B23" s="247">
        <v>5362</v>
      </c>
      <c r="C23" s="249">
        <v>5312</v>
      </c>
      <c r="D23" s="249">
        <v>5298</v>
      </c>
      <c r="E23" s="248">
        <v>5269</v>
      </c>
      <c r="F23" s="25"/>
      <c r="G23" s="31" t="s">
        <v>22</v>
      </c>
      <c r="H23" s="30">
        <f>+CASH_nov23!D23-C_PS_23!B23</f>
        <v>-84</v>
      </c>
      <c r="I23" s="30">
        <f>+CASH_nov23!E23-C_PS_23!C23</f>
        <v>-86</v>
      </c>
      <c r="J23" s="30">
        <f>+CASH_nov23!F23-C_PS_23!D23</f>
        <v>-56</v>
      </c>
      <c r="K23" s="28">
        <f>+CASH_nov23!G23-C_PS_23!E23</f>
        <v>-33</v>
      </c>
      <c r="L23" s="292"/>
      <c r="M23" s="292"/>
    </row>
    <row r="24" spans="1:13" ht="13.5" customHeight="1" x14ac:dyDescent="0.25">
      <c r="A24" s="31" t="s">
        <v>23</v>
      </c>
      <c r="B24" s="247">
        <v>934921</v>
      </c>
      <c r="C24" s="249">
        <v>960264</v>
      </c>
      <c r="D24" s="249">
        <v>961038</v>
      </c>
      <c r="E24" s="248">
        <v>959672</v>
      </c>
      <c r="F24" s="25"/>
      <c r="G24" s="31" t="s">
        <v>23</v>
      </c>
      <c r="H24" s="30">
        <f>+CASH_nov23!D24-C_PS_23!B24</f>
        <v>-11496</v>
      </c>
      <c r="I24" s="30">
        <f>+CASH_nov23!E24-C_PS_23!C24</f>
        <v>-16416</v>
      </c>
      <c r="J24" s="30">
        <f>+CASH_nov23!F24-C_PS_23!D24</f>
        <v>-13516</v>
      </c>
      <c r="K24" s="28">
        <f>+CASH_nov23!G24-C_PS_23!E24</f>
        <v>-14143</v>
      </c>
      <c r="L24" s="292"/>
      <c r="M24" s="292"/>
    </row>
    <row r="25" spans="1:13" ht="13.5" customHeight="1" x14ac:dyDescent="0.25">
      <c r="A25" s="31" t="s">
        <v>24</v>
      </c>
      <c r="B25" s="247">
        <v>11646</v>
      </c>
      <c r="C25" s="249">
        <v>11737</v>
      </c>
      <c r="D25" s="249">
        <v>11870</v>
      </c>
      <c r="E25" s="248">
        <v>11988</v>
      </c>
      <c r="F25" s="25"/>
      <c r="G25" s="31" t="s">
        <v>24</v>
      </c>
      <c r="H25" s="30">
        <f>+CASH_nov23!D25-C_PS_23!B25</f>
        <v>877</v>
      </c>
      <c r="I25" s="30">
        <f>+CASH_nov23!E25-C_PS_23!C25</f>
        <v>747</v>
      </c>
      <c r="J25" s="30">
        <f>+CASH_nov23!F25-C_PS_23!D25</f>
        <v>929</v>
      </c>
      <c r="K25" s="28">
        <f>+CASH_nov23!G25-C_PS_23!E25</f>
        <v>998</v>
      </c>
      <c r="L25" s="292"/>
      <c r="M25" s="292"/>
    </row>
    <row r="26" spans="1:13" ht="13.5" customHeight="1" x14ac:dyDescent="0.25">
      <c r="A26" s="31" t="s">
        <v>25</v>
      </c>
      <c r="B26" s="247">
        <v>24272</v>
      </c>
      <c r="C26" s="249">
        <v>24766</v>
      </c>
      <c r="D26" s="249">
        <v>25109</v>
      </c>
      <c r="E26" s="248">
        <v>25430</v>
      </c>
      <c r="F26" s="25"/>
      <c r="G26" s="31" t="s">
        <v>25</v>
      </c>
      <c r="H26" s="30">
        <f>+CASH_nov23!D26-C_PS_23!B26</f>
        <v>-2979</v>
      </c>
      <c r="I26" s="30">
        <f>+CASH_nov23!E26-C_PS_23!C26</f>
        <v>-2973</v>
      </c>
      <c r="J26" s="30">
        <f>+CASH_nov23!F26-C_PS_23!D26</f>
        <v>-3058</v>
      </c>
      <c r="K26" s="28">
        <f>+CASH_nov23!G26-C_PS_23!E26</f>
        <v>-2995</v>
      </c>
      <c r="L26" s="292"/>
      <c r="M26" s="292"/>
    </row>
    <row r="27" spans="1:13" ht="13.5" customHeight="1" x14ac:dyDescent="0.25">
      <c r="A27" s="31" t="s">
        <v>26</v>
      </c>
      <c r="B27" s="247">
        <v>227</v>
      </c>
      <c r="C27" s="249">
        <v>198</v>
      </c>
      <c r="D27" s="249">
        <v>171</v>
      </c>
      <c r="E27" s="248">
        <v>148</v>
      </c>
      <c r="F27" s="25"/>
      <c r="G27" s="31" t="s">
        <v>26</v>
      </c>
      <c r="H27" s="30">
        <f>+CASH_nov23!D27-C_PS_23!B27</f>
        <v>-47</v>
      </c>
      <c r="I27" s="30">
        <f>+CASH_nov23!E27-C_PS_23!C27</f>
        <v>-39</v>
      </c>
      <c r="J27" s="30">
        <f>+CASH_nov23!F27-C_PS_23!D27</f>
        <v>-35</v>
      </c>
      <c r="K27" s="28">
        <f>+CASH_nov23!G27-C_PS_23!E27</f>
        <v>-30</v>
      </c>
      <c r="L27" s="292"/>
      <c r="M27" s="292"/>
    </row>
    <row r="28" spans="1:13" ht="13.5" customHeight="1" x14ac:dyDescent="0.25">
      <c r="A28" s="43" t="s">
        <v>27</v>
      </c>
      <c r="B28" s="178">
        <f t="shared" ref="B28:E28" si="9">SUM(B29:B32)</f>
        <v>44921</v>
      </c>
      <c r="C28" s="47">
        <f t="shared" si="9"/>
        <v>50256</v>
      </c>
      <c r="D28" s="47">
        <f t="shared" si="9"/>
        <v>53937</v>
      </c>
      <c r="E28" s="45">
        <f t="shared" si="9"/>
        <v>57537</v>
      </c>
      <c r="F28" s="25"/>
      <c r="G28" s="43" t="s">
        <v>27</v>
      </c>
      <c r="H28" s="47">
        <f t="shared" ref="H28:K28" si="10">SUM(H29:H32)</f>
        <v>-5704</v>
      </c>
      <c r="I28" s="47">
        <f t="shared" si="10"/>
        <v>-5474</v>
      </c>
      <c r="J28" s="47">
        <f t="shared" si="10"/>
        <v>-6631</v>
      </c>
      <c r="K28" s="45">
        <f t="shared" si="10"/>
        <v>-6287</v>
      </c>
      <c r="L28" s="292"/>
      <c r="M28" s="292"/>
    </row>
    <row r="29" spans="1:13" ht="13.5" customHeight="1" x14ac:dyDescent="0.25">
      <c r="A29" s="26" t="s">
        <v>28</v>
      </c>
      <c r="B29" s="247">
        <v>0</v>
      </c>
      <c r="C29" s="249">
        <v>0</v>
      </c>
      <c r="D29" s="249">
        <v>0</v>
      </c>
      <c r="E29" s="248">
        <v>0</v>
      </c>
      <c r="F29" s="25"/>
      <c r="G29" s="26" t="s">
        <v>28</v>
      </c>
      <c r="H29" s="30">
        <f>+CASH_nov23!D29-C_PS_23!B29</f>
        <v>11</v>
      </c>
      <c r="I29" s="30">
        <f>+CASH_nov23!E29-C_PS_23!C29</f>
        <v>0</v>
      </c>
      <c r="J29" s="30">
        <f>+CASH_nov23!F29-C_PS_23!D29</f>
        <v>0</v>
      </c>
      <c r="K29" s="28">
        <f>+CASH_nov23!G29-C_PS_23!E29</f>
        <v>0</v>
      </c>
      <c r="L29" s="292"/>
      <c r="M29" s="292"/>
    </row>
    <row r="30" spans="1:13" ht="13.5" customHeight="1" x14ac:dyDescent="0.25">
      <c r="A30" s="26" t="s">
        <v>29</v>
      </c>
      <c r="B30" s="247">
        <v>0</v>
      </c>
      <c r="C30" s="249">
        <v>0</v>
      </c>
      <c r="D30" s="249">
        <v>0</v>
      </c>
      <c r="E30" s="248">
        <v>0</v>
      </c>
      <c r="F30" s="25"/>
      <c r="G30" s="26" t="s">
        <v>29</v>
      </c>
      <c r="H30" s="30">
        <f>+CASH_nov23!D30-C_PS_23!B30</f>
        <v>0</v>
      </c>
      <c r="I30" s="30">
        <f>+CASH_nov23!E30-C_PS_23!C30</f>
        <v>0</v>
      </c>
      <c r="J30" s="30">
        <f>+CASH_nov23!F30-C_PS_23!D30</f>
        <v>0</v>
      </c>
      <c r="K30" s="28">
        <f>+CASH_nov23!G30-C_PS_23!E30</f>
        <v>0</v>
      </c>
      <c r="L30" s="292"/>
      <c r="M30" s="292"/>
    </row>
    <row r="31" spans="1:13" ht="13.5" customHeight="1" x14ac:dyDescent="0.25">
      <c r="A31" s="26" t="s">
        <v>30</v>
      </c>
      <c r="B31" s="247">
        <v>44921</v>
      </c>
      <c r="C31" s="249">
        <v>50256</v>
      </c>
      <c r="D31" s="249">
        <v>53937</v>
      </c>
      <c r="E31" s="248">
        <v>57537</v>
      </c>
      <c r="F31" s="25"/>
      <c r="G31" s="26" t="s">
        <v>30</v>
      </c>
      <c r="H31" s="30">
        <f>+CASH_nov23!D31-C_PS_23!B31</f>
        <v>-5715</v>
      </c>
      <c r="I31" s="30">
        <f>+CASH_nov23!E31-C_PS_23!C31</f>
        <v>-5474</v>
      </c>
      <c r="J31" s="30">
        <f>+CASH_nov23!F31-C_PS_23!D31</f>
        <v>-6631</v>
      </c>
      <c r="K31" s="28">
        <f>+CASH_nov23!G31-C_PS_23!E31</f>
        <v>-6287</v>
      </c>
      <c r="L31" s="292"/>
      <c r="M31" s="292"/>
    </row>
    <row r="32" spans="1:13" ht="13.5" customHeight="1" x14ac:dyDescent="0.25">
      <c r="A32" s="26" t="s">
        <v>31</v>
      </c>
      <c r="B32" s="247">
        <v>0</v>
      </c>
      <c r="C32" s="249">
        <v>0</v>
      </c>
      <c r="D32" s="249">
        <v>0</v>
      </c>
      <c r="E32" s="248">
        <v>0</v>
      </c>
      <c r="F32" s="25"/>
      <c r="G32" s="26" t="s">
        <v>31</v>
      </c>
      <c r="H32" s="30">
        <f>+CASH_nov23!D32-C_PS_23!B32</f>
        <v>0</v>
      </c>
      <c r="I32" s="30">
        <f>+CASH_nov23!E32-C_PS_23!C32</f>
        <v>0</v>
      </c>
      <c r="J32" s="30">
        <f>+CASH_nov23!F32-C_PS_23!D32</f>
        <v>0</v>
      </c>
      <c r="K32" s="28">
        <f>+CASH_nov23!G32-C_PS_23!E32</f>
        <v>0</v>
      </c>
      <c r="L32" s="292"/>
      <c r="M32" s="292"/>
    </row>
    <row r="33" spans="1:13" ht="13.5" customHeight="1" x14ac:dyDescent="0.25">
      <c r="A33" s="43" t="s">
        <v>32</v>
      </c>
      <c r="B33" s="178">
        <f t="shared" ref="B33:E33" si="11">SUM(B34:B36)</f>
        <v>831175</v>
      </c>
      <c r="C33" s="47">
        <f t="shared" si="11"/>
        <v>851600</v>
      </c>
      <c r="D33" s="47">
        <f t="shared" si="11"/>
        <v>874361</v>
      </c>
      <c r="E33" s="45">
        <f t="shared" si="11"/>
        <v>896180</v>
      </c>
      <c r="F33" s="25"/>
      <c r="G33" s="43" t="s">
        <v>32</v>
      </c>
      <c r="H33" s="47">
        <f t="shared" ref="H33:K33" si="12">SUM(H34:H36)</f>
        <v>-27844</v>
      </c>
      <c r="I33" s="47">
        <f t="shared" si="12"/>
        <v>-22157</v>
      </c>
      <c r="J33" s="47">
        <f t="shared" si="12"/>
        <v>-23611</v>
      </c>
      <c r="K33" s="45">
        <f t="shared" si="12"/>
        <v>-21543</v>
      </c>
      <c r="L33" s="292"/>
      <c r="M33" s="292"/>
    </row>
    <row r="34" spans="1:13" ht="13.5" customHeight="1" x14ac:dyDescent="0.25">
      <c r="A34" s="26" t="s">
        <v>33</v>
      </c>
      <c r="B34" s="179">
        <v>519308</v>
      </c>
      <c r="C34" s="42">
        <v>530603</v>
      </c>
      <c r="D34" s="30">
        <v>540899</v>
      </c>
      <c r="E34" s="28">
        <v>551982</v>
      </c>
      <c r="F34" s="25"/>
      <c r="G34" s="26" t="s">
        <v>33</v>
      </c>
      <c r="H34" s="30">
        <f>+CASH_nov23!D34-C_PS_23!B34</f>
        <v>-16408</v>
      </c>
      <c r="I34" s="30">
        <f>+CASH_nov23!E34-C_PS_23!C34</f>
        <v>-11283</v>
      </c>
      <c r="J34" s="30">
        <f>+CASH_nov23!F34-C_PS_23!D34</f>
        <v>-12329</v>
      </c>
      <c r="K34" s="28">
        <f>+CASH_nov23!G34-C_PS_23!E34</f>
        <v>-9055</v>
      </c>
      <c r="L34" s="292"/>
      <c r="M34" s="292"/>
    </row>
    <row r="35" spans="1:13" ht="13.5" customHeight="1" x14ac:dyDescent="0.25">
      <c r="A35" s="26" t="s">
        <v>34</v>
      </c>
      <c r="B35" s="177">
        <v>311867</v>
      </c>
      <c r="C35" s="30">
        <v>320997</v>
      </c>
      <c r="D35" s="30">
        <v>333462</v>
      </c>
      <c r="E35" s="28">
        <v>344198</v>
      </c>
      <c r="F35" s="25"/>
      <c r="G35" s="26" t="s">
        <v>34</v>
      </c>
      <c r="H35" s="30">
        <f>+CASH_nov23!D35-C_PS_23!B35</f>
        <v>-11436</v>
      </c>
      <c r="I35" s="30">
        <f>+CASH_nov23!E35-C_PS_23!C35</f>
        <v>-10874</v>
      </c>
      <c r="J35" s="30">
        <f>+CASH_nov23!F35-C_PS_23!D35</f>
        <v>-11282</v>
      </c>
      <c r="K35" s="28">
        <f>+CASH_nov23!G35-C_PS_23!E35</f>
        <v>-12488</v>
      </c>
      <c r="L35" s="292"/>
      <c r="M35" s="292"/>
    </row>
    <row r="36" spans="1:13" ht="13.5" customHeight="1" x14ac:dyDescent="0.25">
      <c r="A36" s="26" t="s">
        <v>35</v>
      </c>
      <c r="B36" s="247">
        <v>0</v>
      </c>
      <c r="C36" s="249">
        <v>0</v>
      </c>
      <c r="D36" s="249">
        <v>0</v>
      </c>
      <c r="E36" s="248">
        <v>0</v>
      </c>
      <c r="F36" s="25"/>
      <c r="G36" s="26" t="s">
        <v>35</v>
      </c>
      <c r="H36" s="30">
        <f>+CASH_nov23!D36-C_PS_23!B36</f>
        <v>0</v>
      </c>
      <c r="I36" s="30">
        <f>+CASH_nov23!E36-C_PS_23!C36</f>
        <v>0</v>
      </c>
      <c r="J36" s="30">
        <f>+CASH_nov23!F36-C_PS_23!D36</f>
        <v>0</v>
      </c>
      <c r="K36" s="28">
        <f>+CASH_nov23!G36-C_PS_23!E36</f>
        <v>0</v>
      </c>
      <c r="L36" s="292"/>
      <c r="M36" s="292"/>
    </row>
    <row r="37" spans="1:13" ht="13.5" customHeight="1" x14ac:dyDescent="0.25">
      <c r="A37" s="43" t="s">
        <v>37</v>
      </c>
      <c r="B37" s="178">
        <f>SUM(B38:B39,B40,B41,B45,B48:B51,B44,B42,B43)</f>
        <v>1082427</v>
      </c>
      <c r="C37" s="47">
        <f t="shared" ref="C37:E37" si="13">SUM(C38:C39,C40,C41,C45,C48:C51,C44,C42,C43)</f>
        <v>650225</v>
      </c>
      <c r="D37" s="47">
        <f t="shared" si="13"/>
        <v>396844</v>
      </c>
      <c r="E37" s="45">
        <f t="shared" si="13"/>
        <v>399888</v>
      </c>
      <c r="F37" s="25"/>
      <c r="G37" s="43" t="s">
        <v>37</v>
      </c>
      <c r="H37" s="47">
        <f t="shared" ref="H37:K37" si="14">SUM(H38:H45,H48:H51)</f>
        <v>-95382</v>
      </c>
      <c r="I37" s="47">
        <f t="shared" si="14"/>
        <v>88381</v>
      </c>
      <c r="J37" s="47">
        <f t="shared" si="14"/>
        <v>229</v>
      </c>
      <c r="K37" s="45">
        <f t="shared" si="14"/>
        <v>9641</v>
      </c>
      <c r="L37" s="292"/>
      <c r="M37" s="292"/>
    </row>
    <row r="38" spans="1:13" ht="13.5" customHeight="1" x14ac:dyDescent="0.25">
      <c r="A38" s="55" t="s">
        <v>38</v>
      </c>
      <c r="B38" s="179">
        <v>0</v>
      </c>
      <c r="C38" s="42">
        <v>0</v>
      </c>
      <c r="D38" s="42">
        <v>0</v>
      </c>
      <c r="E38" s="56">
        <v>0</v>
      </c>
      <c r="F38" s="25"/>
      <c r="G38" s="26" t="s">
        <v>38</v>
      </c>
      <c r="H38" s="30">
        <f>+CASH_nov23!D38-C_PS_23!B38</f>
        <v>0</v>
      </c>
      <c r="I38" s="30">
        <f>+CASH_nov23!E38-C_PS_23!C38</f>
        <v>0</v>
      </c>
      <c r="J38" s="30">
        <f>+CASH_nov23!F38-C_PS_23!D38</f>
        <v>0</v>
      </c>
      <c r="K38" s="28">
        <f>+CASH_nov23!G38-C_PS_23!E38</f>
        <v>0</v>
      </c>
      <c r="L38" s="292"/>
      <c r="M38" s="292"/>
    </row>
    <row r="39" spans="1:13" ht="13.5" customHeight="1" x14ac:dyDescent="0.25">
      <c r="A39" s="26" t="s">
        <v>39</v>
      </c>
      <c r="B39" s="179">
        <v>132842</v>
      </c>
      <c r="C39" s="42">
        <v>133033</v>
      </c>
      <c r="D39" s="42">
        <v>135189</v>
      </c>
      <c r="E39" s="56">
        <v>138314</v>
      </c>
      <c r="F39" s="25"/>
      <c r="G39" s="26" t="s">
        <v>39</v>
      </c>
      <c r="H39" s="30">
        <f>+CASH_nov23!D39-C_PS_23!B39</f>
        <v>-3885</v>
      </c>
      <c r="I39" s="30">
        <f>+CASH_nov23!E39-C_PS_23!C39</f>
        <v>4650</v>
      </c>
      <c r="J39" s="30">
        <f>+CASH_nov23!F39-C_PS_23!D39</f>
        <v>5177</v>
      </c>
      <c r="K39" s="28">
        <f>+CASH_nov23!G39-C_PS_23!E39</f>
        <v>5388</v>
      </c>
      <c r="L39" s="292"/>
      <c r="M39" s="292"/>
    </row>
    <row r="40" spans="1:13" ht="13.5" customHeight="1" x14ac:dyDescent="0.25">
      <c r="A40" s="55" t="s">
        <v>40</v>
      </c>
      <c r="B40" s="177">
        <v>0</v>
      </c>
      <c r="C40" s="30">
        <v>0</v>
      </c>
      <c r="D40" s="30">
        <v>0</v>
      </c>
      <c r="E40" s="28">
        <v>0</v>
      </c>
      <c r="F40" s="25"/>
      <c r="G40" s="26" t="s">
        <v>40</v>
      </c>
      <c r="H40" s="30">
        <f>+CASH_nov23!D40-C_PS_23!B40</f>
        <v>0</v>
      </c>
      <c r="I40" s="30">
        <f>+CASH_nov23!E40-C_PS_23!C40</f>
        <v>0</v>
      </c>
      <c r="J40" s="30">
        <f>+CASH_nov23!F40-C_PS_23!D40</f>
        <v>0</v>
      </c>
      <c r="K40" s="28">
        <f>+CASH_nov23!G40-C_PS_23!E40</f>
        <v>0</v>
      </c>
      <c r="L40" s="292"/>
      <c r="M40" s="292"/>
    </row>
    <row r="41" spans="1:13" ht="13.5" customHeight="1" x14ac:dyDescent="0.25">
      <c r="A41" s="55" t="s">
        <v>41</v>
      </c>
      <c r="B41" s="177">
        <v>90971</v>
      </c>
      <c r="C41" s="30">
        <v>92781</v>
      </c>
      <c r="D41" s="30">
        <v>95340</v>
      </c>
      <c r="E41" s="28">
        <v>87163</v>
      </c>
      <c r="F41" s="25"/>
      <c r="G41" s="26" t="s">
        <v>41</v>
      </c>
      <c r="H41" s="30">
        <f>+CASH_nov23!D41-C_PS_23!B41</f>
        <v>8427</v>
      </c>
      <c r="I41" s="30">
        <f>+CASH_nov23!E41-C_PS_23!C41</f>
        <v>-6997</v>
      </c>
      <c r="J41" s="30">
        <f>+CASH_nov23!F41-C_PS_23!D41</f>
        <v>-7200</v>
      </c>
      <c r="K41" s="28">
        <f>+CASH_nov23!G41-C_PS_23!E41</f>
        <v>2568</v>
      </c>
      <c r="L41" s="292"/>
      <c r="M41" s="292"/>
    </row>
    <row r="42" spans="1:13" ht="13.5" customHeight="1" x14ac:dyDescent="0.25">
      <c r="A42" s="55" t="s">
        <v>88</v>
      </c>
      <c r="B42" s="177">
        <v>521165</v>
      </c>
      <c r="C42" s="30">
        <v>260673</v>
      </c>
      <c r="D42" s="30"/>
      <c r="E42" s="28"/>
      <c r="F42" s="25"/>
      <c r="G42" s="26" t="s">
        <v>88</v>
      </c>
      <c r="H42" s="30">
        <f>+CASH_nov23!D42-C_PS_23!B42</f>
        <v>0</v>
      </c>
      <c r="I42" s="30">
        <f>+CASH_nov23!E42-C_PS_23!C42</f>
        <v>93440</v>
      </c>
      <c r="J42" s="30">
        <f>+CASH_nov23!F42-C_PS_23!D42</f>
        <v>0</v>
      </c>
      <c r="K42" s="28">
        <f>+CASH_nov23!G42-C_PS_23!E42</f>
        <v>0</v>
      </c>
      <c r="L42" s="292"/>
      <c r="M42" s="292"/>
    </row>
    <row r="43" spans="1:13" ht="13.5" customHeight="1" x14ac:dyDescent="0.25">
      <c r="A43" s="55" t="s">
        <v>89</v>
      </c>
      <c r="B43" s="177">
        <v>135429</v>
      </c>
      <c r="C43" s="30">
        <v>7178</v>
      </c>
      <c r="D43" s="30"/>
      <c r="E43" s="28"/>
      <c r="F43" s="25"/>
      <c r="G43" s="26" t="s">
        <v>89</v>
      </c>
      <c r="H43" s="30">
        <f>+CASH_nov23!D43-C_PS_23!B43</f>
        <v>-104795</v>
      </c>
      <c r="I43" s="30">
        <f>+CASH_nov23!E43-C_PS_23!C43</f>
        <v>-5547</v>
      </c>
      <c r="J43" s="30">
        <f>+CASH_nov23!F43-C_PS_23!D43</f>
        <v>0</v>
      </c>
      <c r="K43" s="28">
        <f>+CASH_nov23!G43-C_PS_23!E43</f>
        <v>0</v>
      </c>
      <c r="L43" s="292"/>
      <c r="M43" s="292"/>
    </row>
    <row r="44" spans="1:13" ht="13.5" customHeight="1" x14ac:dyDescent="0.25">
      <c r="A44" s="268" t="s">
        <v>42</v>
      </c>
      <c r="B44" s="177">
        <v>40406</v>
      </c>
      <c r="C44" s="30">
        <v>0</v>
      </c>
      <c r="D44" s="30">
        <v>0</v>
      </c>
      <c r="E44" s="28">
        <v>0</v>
      </c>
      <c r="F44" s="25"/>
      <c r="G44" s="26" t="s">
        <v>42</v>
      </c>
      <c r="H44" s="30">
        <f>+CASH_nov23!D44-C_PS_23!B44</f>
        <v>3190</v>
      </c>
      <c r="I44" s="30">
        <f>+CASH_nov23!E44-C_PS_23!C44</f>
        <v>0</v>
      </c>
      <c r="J44" s="30">
        <f>+CASH_nov23!F44-C_PS_23!D44</f>
        <v>0</v>
      </c>
      <c r="K44" s="28">
        <f>+CASH_nov23!G44-C_PS_23!E44</f>
        <v>0</v>
      </c>
      <c r="L44" s="292"/>
      <c r="M44" s="292"/>
    </row>
    <row r="45" spans="1:13" ht="13.5" customHeight="1" x14ac:dyDescent="0.25">
      <c r="A45" s="55" t="s">
        <v>43</v>
      </c>
      <c r="B45" s="179">
        <v>328</v>
      </c>
      <c r="C45" s="42">
        <v>328</v>
      </c>
      <c r="D45" s="42">
        <v>328</v>
      </c>
      <c r="E45" s="56">
        <v>328</v>
      </c>
      <c r="F45" s="25"/>
      <c r="G45" s="55" t="s">
        <v>43</v>
      </c>
      <c r="H45" s="30">
        <f>+CASH_nov23!D45-C_PS_23!B45</f>
        <v>0</v>
      </c>
      <c r="I45" s="30">
        <f>+CASH_nov23!E45-C_PS_23!C45</f>
        <v>0</v>
      </c>
      <c r="J45" s="30">
        <f>+CASH_nov23!F45-C_PS_23!D45</f>
        <v>0</v>
      </c>
      <c r="K45" s="28">
        <f>+CASH_nov23!G45-C_PS_23!E45</f>
        <v>0</v>
      </c>
      <c r="L45" s="292"/>
      <c r="M45" s="292"/>
    </row>
    <row r="46" spans="1:13" ht="13.5" customHeight="1" x14ac:dyDescent="0.25">
      <c r="A46" s="58" t="s">
        <v>10</v>
      </c>
      <c r="B46" s="179">
        <v>82</v>
      </c>
      <c r="C46" s="42">
        <v>82</v>
      </c>
      <c r="D46" s="42">
        <v>82</v>
      </c>
      <c r="E46" s="56">
        <v>82</v>
      </c>
      <c r="F46" s="25"/>
      <c r="G46" s="58" t="s">
        <v>10</v>
      </c>
      <c r="H46" s="30">
        <f>+CASH_nov23!D46-C_PS_23!B46</f>
        <v>0</v>
      </c>
      <c r="I46" s="30">
        <f>+CASH_nov23!E46-C_PS_23!C46</f>
        <v>0</v>
      </c>
      <c r="J46" s="30">
        <f>+CASH_nov23!F46-C_PS_23!D46</f>
        <v>0</v>
      </c>
      <c r="K46" s="28">
        <f>+CASH_nov23!G46-C_PS_23!E46</f>
        <v>0</v>
      </c>
      <c r="L46" s="292"/>
      <c r="M46" s="292"/>
    </row>
    <row r="47" spans="1:13" ht="13.5" customHeight="1" x14ac:dyDescent="0.25">
      <c r="A47" s="58" t="s">
        <v>11</v>
      </c>
      <c r="B47" s="179">
        <v>246</v>
      </c>
      <c r="C47" s="42">
        <v>246</v>
      </c>
      <c r="D47" s="42">
        <v>246</v>
      </c>
      <c r="E47" s="56">
        <v>246</v>
      </c>
      <c r="F47" s="25"/>
      <c r="G47" s="58" t="s">
        <v>11</v>
      </c>
      <c r="H47" s="30">
        <f>+CASH_nov23!D47-C_PS_23!B47</f>
        <v>0</v>
      </c>
      <c r="I47" s="30">
        <f>+CASH_nov23!E47-C_PS_23!C47</f>
        <v>0</v>
      </c>
      <c r="J47" s="30">
        <f>+CASH_nov23!F47-C_PS_23!D47</f>
        <v>0</v>
      </c>
      <c r="K47" s="28">
        <f>+CASH_nov23!G47-C_PS_23!E47</f>
        <v>0</v>
      </c>
      <c r="L47" s="292"/>
      <c r="M47" s="292"/>
    </row>
    <row r="48" spans="1:13" ht="13.5" customHeight="1" x14ac:dyDescent="0.25">
      <c r="A48" s="55" t="s">
        <v>44</v>
      </c>
      <c r="B48" s="179">
        <v>1000</v>
      </c>
      <c r="C48" s="42">
        <v>1000</v>
      </c>
      <c r="D48" s="42">
        <v>1000</v>
      </c>
      <c r="E48" s="56">
        <v>1000</v>
      </c>
      <c r="F48" s="25"/>
      <c r="G48" s="55" t="s">
        <v>44</v>
      </c>
      <c r="H48" s="30">
        <f>+CASH_nov23!D48-C_PS_23!B48</f>
        <v>234</v>
      </c>
      <c r="I48" s="30">
        <f>+CASH_nov23!E48-C_PS_23!C48</f>
        <v>0</v>
      </c>
      <c r="J48" s="30">
        <f>+CASH_nov23!F48-C_PS_23!D48</f>
        <v>0</v>
      </c>
      <c r="K48" s="28">
        <f>+CASH_nov23!G48-C_PS_23!E48</f>
        <v>0</v>
      </c>
      <c r="L48" s="292"/>
      <c r="M48" s="292"/>
    </row>
    <row r="49" spans="1:13" ht="13.5" customHeight="1" x14ac:dyDescent="0.25">
      <c r="A49" s="55" t="s">
        <v>45</v>
      </c>
      <c r="B49" s="179">
        <v>30700</v>
      </c>
      <c r="C49" s="42">
        <v>16209</v>
      </c>
      <c r="D49" s="42">
        <v>17088</v>
      </c>
      <c r="E49" s="56">
        <v>17543</v>
      </c>
      <c r="F49" s="25"/>
      <c r="G49" s="55" t="s">
        <v>45</v>
      </c>
      <c r="H49" s="30">
        <f>+CASH_nov23!D49-C_PS_23!B49</f>
        <v>-693</v>
      </c>
      <c r="I49" s="30">
        <f>+CASH_nov23!E49-C_PS_23!C49</f>
        <v>-587</v>
      </c>
      <c r="J49" s="30">
        <f>+CASH_nov23!F49-C_PS_23!D49</f>
        <v>-564</v>
      </c>
      <c r="K49" s="28">
        <f>+CASH_nov23!G49-C_PS_23!E49</f>
        <v>-612</v>
      </c>
      <c r="L49" s="292"/>
      <c r="M49" s="292"/>
    </row>
    <row r="50" spans="1:13" ht="13.5" customHeight="1" x14ac:dyDescent="0.25">
      <c r="A50" s="55" t="s">
        <v>46</v>
      </c>
      <c r="B50" s="40">
        <v>0</v>
      </c>
      <c r="C50" s="42">
        <v>0</v>
      </c>
      <c r="D50" s="42">
        <v>0</v>
      </c>
      <c r="E50" s="56">
        <v>0</v>
      </c>
      <c r="F50" s="25"/>
      <c r="G50" s="55" t="s">
        <v>46</v>
      </c>
      <c r="H50" s="30">
        <f>+CASH_nov23!D50-C_PS_23!B50</f>
        <v>5</v>
      </c>
      <c r="I50" s="30">
        <f>+CASH_nov23!E50-C_PS_23!C50</f>
        <v>0</v>
      </c>
      <c r="J50" s="30">
        <f>+CASH_nov23!F50-C_PS_23!D50</f>
        <v>0</v>
      </c>
      <c r="K50" s="28">
        <f>+CASH_nov23!G50-C_PS_23!E50</f>
        <v>0</v>
      </c>
      <c r="L50" s="292"/>
      <c r="M50" s="292"/>
    </row>
    <row r="51" spans="1:13" ht="13.5" customHeight="1" x14ac:dyDescent="0.25">
      <c r="A51" s="26" t="s">
        <v>82</v>
      </c>
      <c r="B51" s="29">
        <v>129586</v>
      </c>
      <c r="C51" s="30">
        <v>139023</v>
      </c>
      <c r="D51" s="30">
        <v>147899</v>
      </c>
      <c r="E51" s="28">
        <v>155540</v>
      </c>
      <c r="F51" s="25"/>
      <c r="G51" s="26" t="s">
        <v>48</v>
      </c>
      <c r="H51" s="30">
        <f>+CASH_nov23!D51-C_PS_23!B51</f>
        <v>2135</v>
      </c>
      <c r="I51" s="30">
        <f>+CASH_nov23!E51-C_PS_23!C51</f>
        <v>3422</v>
      </c>
      <c r="J51" s="30">
        <f>+CASH_nov23!F51-C_PS_23!D51</f>
        <v>2816</v>
      </c>
      <c r="K51" s="28">
        <f>+CASH_nov23!G51-C_PS_23!E51</f>
        <v>2297</v>
      </c>
      <c r="L51" s="292"/>
      <c r="M51" s="292"/>
    </row>
    <row r="52" spans="1:13" ht="13.5" customHeight="1" x14ac:dyDescent="0.25">
      <c r="A52" s="38" t="s">
        <v>10</v>
      </c>
      <c r="B52" s="29">
        <v>95913</v>
      </c>
      <c r="C52" s="30">
        <v>103947</v>
      </c>
      <c r="D52" s="30">
        <v>111184</v>
      </c>
      <c r="E52" s="28">
        <v>116770</v>
      </c>
      <c r="F52" s="25"/>
      <c r="G52" s="38" t="s">
        <v>10</v>
      </c>
      <c r="H52" s="30">
        <f>+CASH_nov23!D52-C_PS_23!B52</f>
        <v>2591</v>
      </c>
      <c r="I52" s="30">
        <f>+CASH_nov23!E52-C_PS_23!C52</f>
        <v>3898</v>
      </c>
      <c r="J52" s="30">
        <f>+CASH_nov23!F52-C_PS_23!D52</f>
        <v>3159</v>
      </c>
      <c r="K52" s="28">
        <f>+CASH_nov23!G52-C_PS_23!E52</f>
        <v>2606</v>
      </c>
      <c r="L52" s="292"/>
      <c r="M52" s="292"/>
    </row>
    <row r="53" spans="1:13" ht="14.25" customHeight="1" x14ac:dyDescent="0.25">
      <c r="A53" s="59" t="s">
        <v>11</v>
      </c>
      <c r="B53" s="29">
        <v>0</v>
      </c>
      <c r="C53" s="30">
        <v>0</v>
      </c>
      <c r="D53" s="30">
        <v>0</v>
      </c>
      <c r="E53" s="28">
        <v>0</v>
      </c>
      <c r="F53" s="25"/>
      <c r="G53" s="38" t="s">
        <v>11</v>
      </c>
      <c r="H53" s="30">
        <f>+CASH_nov23!D53-C_PS_23!B53</f>
        <v>0</v>
      </c>
      <c r="I53" s="30">
        <f>+CASH_nov23!E53-C_PS_23!C53</f>
        <v>0</v>
      </c>
      <c r="J53" s="30">
        <f>+CASH_nov23!F53-C_PS_23!D53</f>
        <v>0</v>
      </c>
      <c r="K53" s="28">
        <f>+CASH_nov23!G53-C_PS_23!E53</f>
        <v>0</v>
      </c>
      <c r="L53" s="292"/>
      <c r="M53" s="292"/>
    </row>
    <row r="54" spans="1:13" ht="14.25" customHeight="1" x14ac:dyDescent="0.25">
      <c r="A54" s="60" t="s">
        <v>12</v>
      </c>
      <c r="B54" s="29">
        <v>0</v>
      </c>
      <c r="C54" s="30">
        <v>0</v>
      </c>
      <c r="D54" s="30">
        <v>0</v>
      </c>
      <c r="E54" s="28">
        <v>0</v>
      </c>
      <c r="F54" s="25"/>
      <c r="G54" s="60" t="s">
        <v>12</v>
      </c>
      <c r="H54" s="30">
        <f>+CASH_nov23!D54-C_PS_23!B54</f>
        <v>0</v>
      </c>
      <c r="I54" s="30">
        <f>+CASH_nov23!E54-C_PS_23!C54</f>
        <v>0</v>
      </c>
      <c r="J54" s="30">
        <f>+CASH_nov23!F54-C_PS_23!D54</f>
        <v>0</v>
      </c>
      <c r="K54" s="28">
        <f>+CASH_nov23!G54-C_PS_23!E54</f>
        <v>0</v>
      </c>
      <c r="L54" s="292"/>
      <c r="M54" s="292"/>
    </row>
    <row r="55" spans="1:13" ht="14.25" customHeight="1" x14ac:dyDescent="0.25">
      <c r="A55" s="38" t="s">
        <v>49</v>
      </c>
      <c r="B55" s="29">
        <v>33673</v>
      </c>
      <c r="C55" s="30">
        <v>35076</v>
      </c>
      <c r="D55" s="30">
        <v>36715</v>
      </c>
      <c r="E55" s="28">
        <v>38770</v>
      </c>
      <c r="F55" s="25"/>
      <c r="G55" s="38" t="s">
        <v>49</v>
      </c>
      <c r="H55" s="30">
        <f>+CASH_nov23!D55-C_PS_23!B55</f>
        <v>-456</v>
      </c>
      <c r="I55" s="30">
        <f>+CASH_nov23!E55-C_PS_23!C55</f>
        <v>-476</v>
      </c>
      <c r="J55" s="30">
        <f>+CASH_nov23!F55-C_PS_23!D55</f>
        <v>-343</v>
      </c>
      <c r="K55" s="28">
        <f>+CASH_nov23!G55-C_PS_23!E55</f>
        <v>-309</v>
      </c>
      <c r="L55" s="292"/>
      <c r="M55" s="292"/>
    </row>
    <row r="56" spans="1:13" ht="14.25" customHeight="1" x14ac:dyDescent="0.25">
      <c r="A56" s="61" t="s">
        <v>50</v>
      </c>
      <c r="B56" s="29">
        <v>0</v>
      </c>
      <c r="C56" s="30">
        <v>0</v>
      </c>
      <c r="D56" s="30">
        <v>0</v>
      </c>
      <c r="E56" s="28">
        <v>0</v>
      </c>
      <c r="F56" s="25"/>
      <c r="G56" s="259" t="s">
        <v>50</v>
      </c>
      <c r="H56" s="30">
        <f>+CASH_nov23!D56-C_PS_23!B56</f>
        <v>0</v>
      </c>
      <c r="I56" s="30">
        <f>+CASH_nov23!E56-C_PS_23!C56</f>
        <v>0</v>
      </c>
      <c r="J56" s="30">
        <f>+CASH_nov23!F56-C_PS_23!D56</f>
        <v>0</v>
      </c>
      <c r="K56" s="28">
        <f>+CASH_nov23!G56-C_PS_23!E56</f>
        <v>0</v>
      </c>
      <c r="L56" s="292"/>
      <c r="M56" s="292"/>
    </row>
    <row r="57" spans="1:13" ht="14.25" customHeight="1" x14ac:dyDescent="0.25">
      <c r="A57" s="61" t="s">
        <v>51</v>
      </c>
      <c r="B57" s="29">
        <v>0</v>
      </c>
      <c r="C57" s="30">
        <v>0</v>
      </c>
      <c r="D57" s="30">
        <v>0</v>
      </c>
      <c r="E57" s="28">
        <v>0</v>
      </c>
      <c r="F57" s="25"/>
      <c r="G57" s="259" t="s">
        <v>51</v>
      </c>
      <c r="H57" s="30">
        <f>+CASH_nov23!D57-C_PS_23!B57</f>
        <v>372</v>
      </c>
      <c r="I57" s="30">
        <f>+CASH_nov23!E57-C_PS_23!C57</f>
        <v>0</v>
      </c>
      <c r="J57" s="30">
        <f>+CASH_nov23!F57-C_PS_23!D57</f>
        <v>0</v>
      </c>
      <c r="K57" s="28">
        <f>+CASH_nov23!G57-C_PS_23!E57</f>
        <v>0</v>
      </c>
      <c r="L57" s="292"/>
      <c r="M57" s="292"/>
    </row>
    <row r="58" spans="1:13" ht="14.25" customHeight="1" x14ac:dyDescent="0.25">
      <c r="A58" s="61" t="s">
        <v>52</v>
      </c>
      <c r="B58" s="29">
        <v>95913</v>
      </c>
      <c r="C58" s="30">
        <v>103947</v>
      </c>
      <c r="D58" s="30">
        <v>111184</v>
      </c>
      <c r="E58" s="28">
        <v>116770</v>
      </c>
      <c r="F58" s="25"/>
      <c r="G58" s="259" t="s">
        <v>52</v>
      </c>
      <c r="H58" s="30">
        <f>+CASH_nov23!D58-C_PS_23!B58</f>
        <v>2219</v>
      </c>
      <c r="I58" s="30">
        <f>+CASH_nov23!E58-C_PS_23!C58</f>
        <v>3898</v>
      </c>
      <c r="J58" s="30">
        <f>+CASH_nov23!F58-C_PS_23!D58</f>
        <v>3159</v>
      </c>
      <c r="K58" s="28">
        <f>+CASH_nov23!G58-C_PS_23!E58</f>
        <v>2606</v>
      </c>
      <c r="L58" s="292"/>
      <c r="M58" s="292"/>
    </row>
    <row r="59" spans="1:13" ht="14.25" customHeight="1" thickBot="1" x14ac:dyDescent="0.3">
      <c r="A59" s="62" t="s">
        <v>53</v>
      </c>
      <c r="B59" s="65">
        <v>33673</v>
      </c>
      <c r="C59" s="66">
        <v>35076</v>
      </c>
      <c r="D59" s="66">
        <v>36715</v>
      </c>
      <c r="E59" s="64">
        <v>38770</v>
      </c>
      <c r="F59" s="25"/>
      <c r="G59" s="260" t="s">
        <v>53</v>
      </c>
      <c r="H59" s="30">
        <f>+CASH_nov23!D59-C_PS_23!B59</f>
        <v>-456</v>
      </c>
      <c r="I59" s="30">
        <f>+CASH_nov23!E59-C_PS_23!C59</f>
        <v>-476</v>
      </c>
      <c r="J59" s="30">
        <f>+CASH_nov23!F59-C_PS_23!D59</f>
        <v>-343</v>
      </c>
      <c r="K59" s="28">
        <f>+CASH_nov23!G59-C_PS_23!E59</f>
        <v>-309</v>
      </c>
      <c r="L59" s="292"/>
      <c r="M59" s="292"/>
    </row>
    <row r="60" spans="1:13" ht="13.5" customHeight="1" x14ac:dyDescent="0.25">
      <c r="A60" s="18" t="s">
        <v>54</v>
      </c>
      <c r="B60" s="176">
        <f t="shared" ref="B60:E60" si="15">B61+B66</f>
        <v>15427702</v>
      </c>
      <c r="C60" s="70">
        <f t="shared" si="15"/>
        <v>16728118</v>
      </c>
      <c r="D60" s="70">
        <f t="shared" si="15"/>
        <v>17764674</v>
      </c>
      <c r="E60" s="68">
        <f t="shared" si="15"/>
        <v>18526926</v>
      </c>
      <c r="F60" s="25"/>
      <c r="G60" s="18" t="s">
        <v>54</v>
      </c>
      <c r="H60" s="73">
        <f>H61+H66</f>
        <v>-102601</v>
      </c>
      <c r="I60" s="73">
        <f>I61+I66</f>
        <v>-208712</v>
      </c>
      <c r="J60" s="73">
        <f>J61+J66</f>
        <v>-436768</v>
      </c>
      <c r="K60" s="74">
        <f>K61+K66</f>
        <v>-464094</v>
      </c>
      <c r="L60" s="292"/>
      <c r="M60" s="292"/>
    </row>
    <row r="61" spans="1:13" ht="13.5" customHeight="1" x14ac:dyDescent="0.25">
      <c r="A61" s="75" t="s">
        <v>55</v>
      </c>
      <c r="B61" s="178">
        <f t="shared" ref="B61:E61" si="16">B62+B65</f>
        <v>10239173</v>
      </c>
      <c r="C61" s="47">
        <f t="shared" si="16"/>
        <v>11084411</v>
      </c>
      <c r="D61" s="47">
        <f t="shared" si="16"/>
        <v>11728403</v>
      </c>
      <c r="E61" s="45">
        <f t="shared" si="16"/>
        <v>12201863</v>
      </c>
      <c r="F61" s="25"/>
      <c r="G61" s="75" t="s">
        <v>55</v>
      </c>
      <c r="H61" s="47">
        <f t="shared" ref="H61:K61" si="17">H62</f>
        <v>-58262</v>
      </c>
      <c r="I61" s="47">
        <f t="shared" si="17"/>
        <v>-124188</v>
      </c>
      <c r="J61" s="47">
        <f t="shared" si="17"/>
        <v>-271712</v>
      </c>
      <c r="K61" s="45">
        <f t="shared" si="17"/>
        <v>-281664</v>
      </c>
      <c r="L61" s="292"/>
      <c r="M61" s="292"/>
    </row>
    <row r="62" spans="1:13" s="3" customFormat="1" ht="13.5" customHeight="1" x14ac:dyDescent="0.25">
      <c r="A62" s="31" t="s">
        <v>56</v>
      </c>
      <c r="B62" s="177">
        <f t="shared" ref="B62:E62" si="18">B63+B64</f>
        <v>10239173</v>
      </c>
      <c r="C62" s="30">
        <f t="shared" si="18"/>
        <v>11084411</v>
      </c>
      <c r="D62" s="30">
        <f t="shared" si="18"/>
        <v>11728403</v>
      </c>
      <c r="E62" s="28">
        <f t="shared" si="18"/>
        <v>12201863</v>
      </c>
      <c r="F62" s="25"/>
      <c r="G62" s="31" t="s">
        <v>56</v>
      </c>
      <c r="H62" s="30">
        <f t="shared" ref="H62:K62" si="19">H63+H64</f>
        <v>-58262</v>
      </c>
      <c r="I62" s="30">
        <f t="shared" si="19"/>
        <v>-124188</v>
      </c>
      <c r="J62" s="30">
        <f t="shared" si="19"/>
        <v>-271712</v>
      </c>
      <c r="K62" s="28">
        <f t="shared" si="19"/>
        <v>-281664</v>
      </c>
      <c r="L62" s="292"/>
      <c r="M62" s="292"/>
    </row>
    <row r="63" spans="1:13" s="3" customFormat="1" ht="13.5" customHeight="1" x14ac:dyDescent="0.25">
      <c r="A63" s="31" t="s">
        <v>57</v>
      </c>
      <c r="B63" s="177">
        <v>10028734</v>
      </c>
      <c r="C63" s="30">
        <v>10870307</v>
      </c>
      <c r="D63" s="30">
        <v>11512580</v>
      </c>
      <c r="E63" s="28">
        <v>11987015</v>
      </c>
      <c r="F63" s="25"/>
      <c r="G63" s="31" t="s">
        <v>57</v>
      </c>
      <c r="H63" s="30">
        <f>+CASH_nov23!D63-C_PS_23!B63</f>
        <v>-93251</v>
      </c>
      <c r="I63" s="30">
        <f>+CASH_nov23!E63-C_PS_23!C63</f>
        <v>-129464</v>
      </c>
      <c r="J63" s="30">
        <f>+CASH_nov23!F63-C_PS_23!D63</f>
        <v>-275449</v>
      </c>
      <c r="K63" s="28">
        <f>+CASH_nov23!G63-C_PS_23!E63</f>
        <v>-285442</v>
      </c>
      <c r="L63" s="292"/>
      <c r="M63" s="292"/>
    </row>
    <row r="64" spans="1:13" s="3" customFormat="1" ht="13.5" customHeight="1" x14ac:dyDescent="0.25">
      <c r="A64" s="31" t="s">
        <v>58</v>
      </c>
      <c r="B64" s="177">
        <v>210439</v>
      </c>
      <c r="C64" s="30">
        <v>214104</v>
      </c>
      <c r="D64" s="30">
        <v>215823</v>
      </c>
      <c r="E64" s="28">
        <v>214848</v>
      </c>
      <c r="F64" s="25"/>
      <c r="G64" s="31" t="s">
        <v>58</v>
      </c>
      <c r="H64" s="30">
        <f>+CASH_nov23!D64-C_PS_23!B64</f>
        <v>34989</v>
      </c>
      <c r="I64" s="30">
        <f>+CASH_nov23!E64-C_PS_23!C64</f>
        <v>5276</v>
      </c>
      <c r="J64" s="30">
        <f>+CASH_nov23!F64-C_PS_23!D64</f>
        <v>3737</v>
      </c>
      <c r="K64" s="28">
        <f>+CASH_nov23!G64-C_PS_23!E64</f>
        <v>3778</v>
      </c>
      <c r="L64" s="292"/>
      <c r="M64" s="292"/>
    </row>
    <row r="65" spans="1:13" s="3" customFormat="1" ht="13.5" customHeight="1" x14ac:dyDescent="0.25">
      <c r="A65" s="31" t="s">
        <v>83</v>
      </c>
      <c r="B65" s="177">
        <v>0</v>
      </c>
      <c r="C65" s="30">
        <v>0</v>
      </c>
      <c r="D65" s="30">
        <v>0</v>
      </c>
      <c r="E65" s="28">
        <v>0</v>
      </c>
      <c r="F65" s="25"/>
      <c r="G65" s="31" t="s">
        <v>83</v>
      </c>
      <c r="H65" s="30">
        <f>+CASH_nov23!D65-C_PS_23!B65</f>
        <v>0</v>
      </c>
      <c r="I65" s="30">
        <f>+CASH_nov23!E65-C_PS_23!C65</f>
        <v>0</v>
      </c>
      <c r="J65" s="30">
        <f>+CASH_nov23!F65-C_PS_23!D65</f>
        <v>0</v>
      </c>
      <c r="K65" s="28">
        <f>+CASH_nov23!G65-C_PS_23!E65</f>
        <v>0</v>
      </c>
      <c r="L65" s="292"/>
      <c r="M65" s="292"/>
    </row>
    <row r="66" spans="1:13" s="3" customFormat="1" ht="13.5" customHeight="1" x14ac:dyDescent="0.25">
      <c r="A66" s="75" t="s">
        <v>59</v>
      </c>
      <c r="B66" s="178">
        <f t="shared" ref="B66:E66" si="20">B67</f>
        <v>5188529</v>
      </c>
      <c r="C66" s="47">
        <f t="shared" si="20"/>
        <v>5643707</v>
      </c>
      <c r="D66" s="47">
        <f t="shared" si="20"/>
        <v>6036271</v>
      </c>
      <c r="E66" s="45">
        <f t="shared" si="20"/>
        <v>6325063</v>
      </c>
      <c r="F66" s="25"/>
      <c r="G66" s="75" t="s">
        <v>59</v>
      </c>
      <c r="H66" s="47">
        <f t="shared" ref="H66:K66" si="21">H67</f>
        <v>-44339</v>
      </c>
      <c r="I66" s="47">
        <f t="shared" si="21"/>
        <v>-84524</v>
      </c>
      <c r="J66" s="47">
        <f t="shared" si="21"/>
        <v>-165056</v>
      </c>
      <c r="K66" s="45">
        <f t="shared" si="21"/>
        <v>-182430</v>
      </c>
      <c r="L66" s="292"/>
      <c r="M66" s="292"/>
    </row>
    <row r="67" spans="1:13" s="3" customFormat="1" ht="13.5" customHeight="1" x14ac:dyDescent="0.25">
      <c r="A67" s="31" t="s">
        <v>56</v>
      </c>
      <c r="B67" s="177">
        <v>5188529</v>
      </c>
      <c r="C67" s="30">
        <v>5643707</v>
      </c>
      <c r="D67" s="30">
        <v>6036271</v>
      </c>
      <c r="E67" s="28">
        <v>6325063</v>
      </c>
      <c r="F67" s="25"/>
      <c r="G67" s="31" t="s">
        <v>56</v>
      </c>
      <c r="H67" s="30">
        <f>+CASH_nov23!D67-C_PS_23!B67</f>
        <v>-44339</v>
      </c>
      <c r="I67" s="30">
        <f>+CASH_nov23!E67-C_PS_23!C67</f>
        <v>-84524</v>
      </c>
      <c r="J67" s="30">
        <f>+CASH_nov23!F67-C_PS_23!D67</f>
        <v>-165056</v>
      </c>
      <c r="K67" s="28">
        <f>+CASH_nov23!G67-C_PS_23!E67</f>
        <v>-182430</v>
      </c>
      <c r="L67" s="292"/>
      <c r="M67" s="292"/>
    </row>
    <row r="68" spans="1:13" s="3" customFormat="1" ht="14.25" customHeight="1" thickBot="1" x14ac:dyDescent="0.3">
      <c r="A68" s="79" t="s">
        <v>60</v>
      </c>
      <c r="B68" s="179">
        <v>37277</v>
      </c>
      <c r="C68" s="42">
        <v>37231</v>
      </c>
      <c r="D68" s="42">
        <v>37993</v>
      </c>
      <c r="E68" s="56">
        <v>38218</v>
      </c>
      <c r="F68" s="25"/>
      <c r="G68" s="79" t="s">
        <v>60</v>
      </c>
      <c r="H68" s="30">
        <f>+CASH_nov23!D68-C_PS_23!B68</f>
        <v>-719</v>
      </c>
      <c r="I68" s="30">
        <f>+CASH_nov23!E68-C_PS_23!C68</f>
        <v>-1628</v>
      </c>
      <c r="J68" s="30">
        <f>+CASH_nov23!F68-C_PS_23!D68</f>
        <v>-4856</v>
      </c>
      <c r="K68" s="28">
        <f>+CASH_nov23!G68-C_PS_23!E68</f>
        <v>-5401</v>
      </c>
      <c r="L68" s="292"/>
      <c r="M68" s="292"/>
    </row>
    <row r="69" spans="1:13" s="3" customFormat="1" ht="14.25" customHeight="1" thickBot="1" x14ac:dyDescent="0.3">
      <c r="A69" s="81" t="s">
        <v>61</v>
      </c>
      <c r="B69" s="180">
        <f t="shared" ref="B69:E69" si="22">B37+B33+B28+B17+B5</f>
        <v>22158503</v>
      </c>
      <c r="C69" s="85">
        <f t="shared" si="22"/>
        <v>22682381</v>
      </c>
      <c r="D69" s="85">
        <f t="shared" si="22"/>
        <v>23683941</v>
      </c>
      <c r="E69" s="83">
        <f t="shared" si="22"/>
        <v>24513942</v>
      </c>
      <c r="F69" s="25"/>
      <c r="G69" s="81" t="s">
        <v>61</v>
      </c>
      <c r="H69" s="85">
        <f>+H37+H33+H28+H17+H5</f>
        <v>92448</v>
      </c>
      <c r="I69" s="85">
        <f>+I37+I33+I28+I17+I5</f>
        <v>-373972</v>
      </c>
      <c r="J69" s="85">
        <f>+J37+J33+J28+J17+J5</f>
        <v>-499869</v>
      </c>
      <c r="K69" s="83">
        <f>+K37+K33+K28+K17+K5</f>
        <v>-861762</v>
      </c>
      <c r="L69" s="191"/>
      <c r="M69" s="292"/>
    </row>
    <row r="70" spans="1:13" s="3" customFormat="1" ht="13.5" customHeight="1" x14ac:dyDescent="0.25">
      <c r="A70" s="86" t="s">
        <v>62</v>
      </c>
      <c r="B70" s="240">
        <f t="shared" ref="B70:E70" si="23">B9+B13+B16+B18+B19+B28+B46+B50+B52+B38+B39+B42+B43</f>
        <v>17264061</v>
      </c>
      <c r="C70" s="90">
        <f t="shared" si="23"/>
        <v>17678308</v>
      </c>
      <c r="D70" s="90">
        <f t="shared" si="23"/>
        <v>18451888</v>
      </c>
      <c r="E70" s="88">
        <f t="shared" si="23"/>
        <v>18857539</v>
      </c>
      <c r="F70" s="25"/>
      <c r="G70" s="86" t="s">
        <v>62</v>
      </c>
      <c r="H70" s="30">
        <f>+CASH_nov23!D70-C_PS_23!B70</f>
        <v>89170</v>
      </c>
      <c r="I70" s="30">
        <f>+CASH_nov23!E70-C_PS_23!C70</f>
        <v>-156820</v>
      </c>
      <c r="J70" s="30">
        <f>+CASH_nov23!F70-C_PS_23!D70</f>
        <v>-305033</v>
      </c>
      <c r="K70" s="28">
        <f>+CASH_nov23!G70-C_PS_23!E70</f>
        <v>-648941</v>
      </c>
      <c r="L70" s="191"/>
      <c r="M70" s="292"/>
    </row>
    <row r="71" spans="1:13" s="3" customFormat="1" ht="13.5" customHeight="1" x14ac:dyDescent="0.25">
      <c r="A71" s="86" t="s">
        <v>63</v>
      </c>
      <c r="B71" s="240">
        <f t="shared" ref="B71:E71" si="24">+B55</f>
        <v>33673</v>
      </c>
      <c r="C71" s="90">
        <f t="shared" si="24"/>
        <v>35076</v>
      </c>
      <c r="D71" s="90">
        <f t="shared" si="24"/>
        <v>36715</v>
      </c>
      <c r="E71" s="88">
        <f t="shared" si="24"/>
        <v>38770</v>
      </c>
      <c r="F71" s="25"/>
      <c r="G71" s="86" t="s">
        <v>63</v>
      </c>
      <c r="H71" s="30">
        <f>+CASH_nov23!D71-C_PS_23!B71</f>
        <v>-456</v>
      </c>
      <c r="I71" s="30">
        <f>+CASH_nov23!E71-C_PS_23!C71</f>
        <v>-476</v>
      </c>
      <c r="J71" s="30">
        <f>+CASH_nov23!F71-C_PS_23!D71</f>
        <v>-343</v>
      </c>
      <c r="K71" s="28">
        <f>+CASH_nov23!G71-C_PS_23!E71</f>
        <v>-309</v>
      </c>
      <c r="L71" s="191"/>
      <c r="M71" s="292"/>
    </row>
    <row r="72" spans="1:13" s="3" customFormat="1" ht="13.5" customHeight="1" x14ac:dyDescent="0.25">
      <c r="A72" s="26" t="s">
        <v>64</v>
      </c>
      <c r="B72" s="177">
        <f t="shared" ref="B72:E72" si="25">B41+B40-B71+B55</f>
        <v>90971</v>
      </c>
      <c r="C72" s="30">
        <f t="shared" si="25"/>
        <v>92781</v>
      </c>
      <c r="D72" s="30">
        <f t="shared" si="25"/>
        <v>95340</v>
      </c>
      <c r="E72" s="28">
        <f t="shared" si="25"/>
        <v>87163</v>
      </c>
      <c r="F72" s="25"/>
      <c r="G72" s="26" t="s">
        <v>64</v>
      </c>
      <c r="H72" s="30">
        <f>+CASH_nov23!D72-C_PS_23!B72</f>
        <v>8427</v>
      </c>
      <c r="I72" s="30">
        <f>+CASH_nov23!E72-C_PS_23!C72</f>
        <v>-6997</v>
      </c>
      <c r="J72" s="30">
        <f>+CASH_nov23!F72-C_PS_23!D72</f>
        <v>-7200</v>
      </c>
      <c r="K72" s="28">
        <f>+CASH_nov23!G72-C_PS_23!E72</f>
        <v>2568</v>
      </c>
      <c r="L72" s="191"/>
      <c r="M72" s="292"/>
    </row>
    <row r="73" spans="1:13" s="3" customFormat="1" ht="13.5" customHeight="1" x14ac:dyDescent="0.25">
      <c r="A73" s="26" t="s">
        <v>65</v>
      </c>
      <c r="B73" s="177">
        <f t="shared" ref="B73:E73" si="26">B10+B34+B35+B47+B53+B14</f>
        <v>3537811</v>
      </c>
      <c r="C73" s="30">
        <f t="shared" si="26"/>
        <v>3656858</v>
      </c>
      <c r="D73" s="30">
        <f t="shared" si="26"/>
        <v>3819719</v>
      </c>
      <c r="E73" s="28">
        <f t="shared" si="26"/>
        <v>4127277</v>
      </c>
      <c r="F73" s="25"/>
      <c r="G73" s="26" t="s">
        <v>65</v>
      </c>
      <c r="H73" s="30">
        <f>+CASH_nov23!D73-C_PS_23!B73</f>
        <v>-13550</v>
      </c>
      <c r="I73" s="30">
        <f>+CASH_nov23!E73-C_PS_23!C73</f>
        <v>-153011</v>
      </c>
      <c r="J73" s="30">
        <f>+CASH_nov23!F73-C_PS_23!D73</f>
        <v>-137793</v>
      </c>
      <c r="K73" s="28">
        <f>+CASH_nov23!G73-C_PS_23!E73</f>
        <v>-156591</v>
      </c>
      <c r="L73" s="191"/>
      <c r="M73" s="292"/>
    </row>
    <row r="74" spans="1:13" s="3" customFormat="1" ht="13.5" customHeight="1" x14ac:dyDescent="0.25">
      <c r="A74" s="26" t="s">
        <v>66</v>
      </c>
      <c r="B74" s="177">
        <f t="shared" ref="B74:E74" si="27">B11+B36+B54+B15</f>
        <v>1159881</v>
      </c>
      <c r="C74" s="30">
        <f t="shared" si="27"/>
        <v>1202149</v>
      </c>
      <c r="D74" s="30">
        <f t="shared" si="27"/>
        <v>1262191</v>
      </c>
      <c r="E74" s="28">
        <f t="shared" si="27"/>
        <v>1384650</v>
      </c>
      <c r="F74" s="25"/>
      <c r="G74" s="26" t="s">
        <v>66</v>
      </c>
      <c r="H74" s="30">
        <f>+CASH_nov23!D74-C_PS_23!B74</f>
        <v>6126</v>
      </c>
      <c r="I74" s="30">
        <f>+CASH_nov23!E74-C_PS_23!C74</f>
        <v>-56081</v>
      </c>
      <c r="J74" s="30">
        <f>+CASH_nov23!F74-C_PS_23!D74</f>
        <v>-48936</v>
      </c>
      <c r="K74" s="28">
        <f>+CASH_nov23!G74-C_PS_23!E74</f>
        <v>-57877</v>
      </c>
      <c r="L74" s="191"/>
      <c r="M74" s="292"/>
    </row>
    <row r="75" spans="1:13" ht="13.5" customHeight="1" x14ac:dyDescent="0.25">
      <c r="A75" s="26" t="s">
        <v>67</v>
      </c>
      <c r="B75" s="177">
        <f t="shared" ref="B75:E75" si="28">+B44</f>
        <v>40406</v>
      </c>
      <c r="C75" s="30">
        <f t="shared" si="28"/>
        <v>0</v>
      </c>
      <c r="D75" s="30">
        <f t="shared" si="28"/>
        <v>0</v>
      </c>
      <c r="E75" s="28">
        <f t="shared" si="28"/>
        <v>0</v>
      </c>
      <c r="F75" s="25"/>
      <c r="G75" s="26" t="s">
        <v>67</v>
      </c>
      <c r="H75" s="30">
        <f>+CASH_nov23!D75-C_PS_23!B75</f>
        <v>3190</v>
      </c>
      <c r="I75" s="30">
        <f>+CASH_nov23!E75-C_PS_23!C75</f>
        <v>0</v>
      </c>
      <c r="J75" s="30">
        <f>+CASH_nov23!F75-C_PS_23!D75</f>
        <v>0</v>
      </c>
      <c r="K75" s="28">
        <f>+CASH_nov23!G75-C_PS_23!E75</f>
        <v>0</v>
      </c>
      <c r="L75" s="191"/>
      <c r="M75" s="292"/>
    </row>
    <row r="76" spans="1:13" ht="13.5" customHeight="1" x14ac:dyDescent="0.25">
      <c r="A76" s="26" t="s">
        <v>68</v>
      </c>
      <c r="B76" s="177">
        <f t="shared" ref="B76:E76" si="29">B48+B49</f>
        <v>31700</v>
      </c>
      <c r="C76" s="30">
        <f t="shared" si="29"/>
        <v>17209</v>
      </c>
      <c r="D76" s="30">
        <f t="shared" si="29"/>
        <v>18088</v>
      </c>
      <c r="E76" s="28">
        <f t="shared" si="29"/>
        <v>18543</v>
      </c>
      <c r="F76" s="25"/>
      <c r="G76" s="26" t="s">
        <v>68</v>
      </c>
      <c r="H76" s="30">
        <f>+CASH_nov23!D76-C_PS_23!B76</f>
        <v>-459</v>
      </c>
      <c r="I76" s="30">
        <f>+CASH_nov23!E76-C_PS_23!C76</f>
        <v>-587</v>
      </c>
      <c r="J76" s="30">
        <f>+CASH_nov23!F76-C_PS_23!D76</f>
        <v>-564</v>
      </c>
      <c r="K76" s="28">
        <f>+CASH_nov23!G76-C_PS_23!E76</f>
        <v>-612</v>
      </c>
      <c r="L76" s="191"/>
      <c r="M76" s="292"/>
    </row>
    <row r="77" spans="1:13" ht="14.25" customHeight="1" thickBot="1" x14ac:dyDescent="0.3">
      <c r="A77" s="91" t="s">
        <v>69</v>
      </c>
      <c r="B77" s="252">
        <f t="shared" ref="B77:E77" si="30">B60</f>
        <v>15427702</v>
      </c>
      <c r="C77" s="94">
        <f t="shared" si="30"/>
        <v>16728118</v>
      </c>
      <c r="D77" s="94">
        <f t="shared" si="30"/>
        <v>17764674</v>
      </c>
      <c r="E77" s="92">
        <f t="shared" si="30"/>
        <v>18526926</v>
      </c>
      <c r="F77" s="25"/>
      <c r="G77" s="91" t="s">
        <v>69</v>
      </c>
      <c r="H77" s="94">
        <f>H60</f>
        <v>-102601</v>
      </c>
      <c r="I77" s="94">
        <f>I60</f>
        <v>-208712</v>
      </c>
      <c r="J77" s="94">
        <f>J60</f>
        <v>-436768</v>
      </c>
      <c r="K77" s="92">
        <f>K60</f>
        <v>-464094</v>
      </c>
      <c r="L77" s="191"/>
      <c r="M77" s="292"/>
    </row>
    <row r="78" spans="1:13" ht="14.25" customHeight="1" thickBot="1" x14ac:dyDescent="0.3">
      <c r="A78" s="96" t="s">
        <v>70</v>
      </c>
      <c r="B78" s="253">
        <f t="shared" ref="B78:E78" si="31">B69+B77</f>
        <v>37586205</v>
      </c>
      <c r="C78" s="246">
        <f t="shared" si="31"/>
        <v>39410499</v>
      </c>
      <c r="D78" s="246">
        <f t="shared" si="31"/>
        <v>41448615</v>
      </c>
      <c r="E78" s="97">
        <f t="shared" si="31"/>
        <v>43040868</v>
      </c>
      <c r="F78" s="25"/>
      <c r="G78" s="96" t="s">
        <v>70</v>
      </c>
      <c r="H78" s="85">
        <f t="shared" ref="H78:K78" si="32">+H77+H69</f>
        <v>-10153</v>
      </c>
      <c r="I78" s="85">
        <f t="shared" si="32"/>
        <v>-582684</v>
      </c>
      <c r="J78" s="85">
        <f t="shared" si="32"/>
        <v>-936637</v>
      </c>
      <c r="K78" s="83">
        <f t="shared" si="32"/>
        <v>-1325856</v>
      </c>
      <c r="L78" s="191"/>
      <c r="M78" s="292"/>
    </row>
    <row r="79" spans="1:13" ht="17.25" customHeight="1" thickBot="1" x14ac:dyDescent="0.35">
      <c r="A79" s="127"/>
      <c r="B79" s="287"/>
      <c r="C79" s="287"/>
      <c r="D79" s="287"/>
      <c r="E79" s="287"/>
      <c r="F79" s="25"/>
      <c r="G79" s="99"/>
      <c r="H79" s="228"/>
      <c r="I79" s="228"/>
      <c r="J79" s="228"/>
      <c r="K79" s="228"/>
      <c r="L79" s="292"/>
      <c r="M79" s="292"/>
    </row>
    <row r="80" spans="1:13" ht="14.25" customHeight="1" thickBot="1" x14ac:dyDescent="0.35">
      <c r="A80" s="184" t="s">
        <v>84</v>
      </c>
      <c r="B80" s="136">
        <v>1151692</v>
      </c>
      <c r="C80" s="137">
        <v>1283793</v>
      </c>
      <c r="D80" s="137">
        <v>1471082</v>
      </c>
      <c r="E80" s="134">
        <v>1587249</v>
      </c>
      <c r="F80" s="25"/>
      <c r="G80" s="107" t="s">
        <v>74</v>
      </c>
      <c r="H80" s="138">
        <f>+CASH_nov23!D80-C_PS_23!B80</f>
        <v>-27106</v>
      </c>
      <c r="I80" s="136">
        <f>+CASH_nov23!E80-C_PS_23!C80</f>
        <v>-42882</v>
      </c>
      <c r="J80" s="137">
        <f>+CASH_nov23!F80-C_PS_23!D80</f>
        <v>-63103</v>
      </c>
      <c r="K80" s="134">
        <f>+CASH_nov23!G80-C_PS_23!E80</f>
        <v>-73516</v>
      </c>
      <c r="L80" s="292"/>
      <c r="M80" s="292"/>
    </row>
    <row r="81" spans="1:11" ht="13.5" customHeight="1" x14ac:dyDescent="0.3">
      <c r="A81" s="186"/>
      <c r="B81" s="185"/>
      <c r="C81" s="185"/>
      <c r="H81" s="24"/>
      <c r="I81" s="24"/>
      <c r="J81" s="24"/>
      <c r="K81" s="24"/>
    </row>
    <row r="82" spans="1:11" x14ac:dyDescent="0.25">
      <c r="B82" s="279"/>
      <c r="C82" s="279"/>
      <c r="D82" s="279"/>
      <c r="E82" s="279"/>
      <c r="H82" s="140"/>
      <c r="I82" s="140"/>
      <c r="J82" s="140"/>
      <c r="K82" s="140"/>
    </row>
    <row r="83" spans="1:11" x14ac:dyDescent="0.25">
      <c r="B83" s="279"/>
      <c r="C83" s="279"/>
      <c r="D83" s="279"/>
      <c r="E83" s="279"/>
      <c r="H83" s="140"/>
      <c r="I83" s="140"/>
      <c r="J83" s="140"/>
    </row>
    <row r="84" spans="1:11" x14ac:dyDescent="0.25">
      <c r="B84" s="279"/>
      <c r="C84" s="279"/>
      <c r="D84" s="279"/>
      <c r="E84" s="279"/>
      <c r="H84" s="140"/>
      <c r="I84" s="140"/>
      <c r="J84" s="140"/>
      <c r="K84" s="140"/>
    </row>
    <row r="85" spans="1:11" x14ac:dyDescent="0.25">
      <c r="B85" s="279"/>
      <c r="C85" s="279"/>
      <c r="D85" s="279"/>
      <c r="E85" s="279"/>
      <c r="H85" s="140"/>
      <c r="I85" s="140"/>
      <c r="J85" s="140"/>
      <c r="K85" s="140"/>
    </row>
    <row r="86" spans="1:11" x14ac:dyDescent="0.25">
      <c r="B86" s="279"/>
      <c r="C86" s="279"/>
      <c r="D86" s="279"/>
      <c r="E86" s="279"/>
      <c r="H86" s="140"/>
      <c r="I86" s="140"/>
      <c r="J86" s="140"/>
      <c r="K86" s="140"/>
    </row>
    <row r="87" spans="1:11" x14ac:dyDescent="0.25">
      <c r="B87" s="279"/>
      <c r="C87" s="279"/>
      <c r="D87" s="279"/>
      <c r="E87" s="279"/>
      <c r="H87" s="140"/>
      <c r="I87" s="140"/>
      <c r="J87" s="140"/>
      <c r="K87" s="140"/>
    </row>
    <row r="88" spans="1:11" x14ac:dyDescent="0.25">
      <c r="B88" s="279"/>
      <c r="C88" s="279"/>
      <c r="D88" s="279"/>
      <c r="E88" s="279"/>
      <c r="H88" s="140"/>
      <c r="I88" s="140"/>
      <c r="J88" s="140"/>
      <c r="K88" s="140"/>
    </row>
    <row r="89" spans="1:11" x14ac:dyDescent="0.25">
      <c r="B89" s="279"/>
      <c r="C89" s="279"/>
      <c r="D89" s="279"/>
      <c r="E89" s="279"/>
      <c r="H89" s="140"/>
      <c r="I89" s="140"/>
      <c r="J89" s="140"/>
      <c r="K89" s="140"/>
    </row>
    <row r="90" spans="1:11" x14ac:dyDescent="0.25">
      <c r="H90" s="140"/>
      <c r="I90" s="140"/>
      <c r="J90" s="140"/>
      <c r="K90" s="140"/>
    </row>
    <row r="91" spans="1:11" x14ac:dyDescent="0.25">
      <c r="H91" s="140"/>
      <c r="I91" s="140"/>
      <c r="J91" s="140"/>
      <c r="K91" s="140"/>
    </row>
    <row r="92" spans="1:11" x14ac:dyDescent="0.25">
      <c r="H92" s="140"/>
      <c r="I92" s="140"/>
      <c r="J92" s="140"/>
      <c r="K92" s="140"/>
    </row>
    <row r="93" spans="1:11" x14ac:dyDescent="0.25">
      <c r="H93" s="140"/>
      <c r="I93" s="140"/>
      <c r="J93" s="140"/>
      <c r="K93" s="140"/>
    </row>
    <row r="94" spans="1:11" x14ac:dyDescent="0.25">
      <c r="H94" s="140"/>
      <c r="I94" s="140"/>
      <c r="J94" s="140"/>
      <c r="K94" s="140"/>
    </row>
  </sheetData>
  <mergeCells count="2">
    <mergeCell ref="B3:E3"/>
    <mergeCell ref="H3:K3"/>
  </mergeCells>
  <pageMargins left="0.70866141732283472" right="0.70866141732283472" top="0.35433070866141736" bottom="0.35433070866141736" header="0.31496062992125984" footer="0.31496062992125984"/>
  <pageSetup paperSize="9" scale="69" fitToWidth="3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85"/>
  <sheetViews>
    <sheetView showGridLines="0" zoomScaleNormal="100" workbookViewId="0">
      <pane xSplit="1" ySplit="4" topLeftCell="B68" activePane="bottomRight" state="frozen"/>
      <selection activeCell="H13" sqref="H13"/>
      <selection pane="topRight" activeCell="H13" sqref="H13"/>
      <selection pane="bottomLeft" activeCell="H13" sqref="H13"/>
      <selection pane="bottomRight" activeCell="H101" sqref="H101"/>
    </sheetView>
  </sheetViews>
  <sheetFormatPr defaultColWidth="9.1796875" defaultRowHeight="13.5" customHeight="1" x14ac:dyDescent="0.25"/>
  <cols>
    <col min="1" max="1" width="43.54296875" style="1" customWidth="1"/>
    <col min="2" max="5" width="12.54296875" style="2" customWidth="1"/>
    <col min="6" max="6" width="10.26953125" style="1" customWidth="1"/>
    <col min="7" max="7" width="6.7265625" style="1" customWidth="1"/>
    <col min="8" max="8" width="47.81640625" style="1" customWidth="1"/>
    <col min="9" max="13" width="12.54296875" style="1" customWidth="1"/>
    <col min="14" max="14" width="9.1796875" style="1" customWidth="1"/>
    <col min="15" max="16384" width="9.1796875" style="1"/>
  </cols>
  <sheetData>
    <row r="1" spans="1:22" ht="15.75" customHeight="1" x14ac:dyDescent="0.25">
      <c r="A1" s="4" t="s">
        <v>90</v>
      </c>
      <c r="B1" s="5"/>
      <c r="C1" s="5"/>
      <c r="D1" s="5"/>
      <c r="E1" s="5"/>
      <c r="H1" s="4" t="s">
        <v>87</v>
      </c>
    </row>
    <row r="2" spans="1:22" ht="14.25" customHeight="1" thickBot="1" x14ac:dyDescent="0.3">
      <c r="A2" s="7" t="s">
        <v>0</v>
      </c>
      <c r="B2" s="8"/>
      <c r="C2" s="8"/>
      <c r="D2" s="8"/>
      <c r="E2" s="8"/>
      <c r="H2" s="7" t="s">
        <v>0</v>
      </c>
    </row>
    <row r="3" spans="1:22" ht="13.5" customHeight="1" x14ac:dyDescent="0.25">
      <c r="A3" s="261" t="s">
        <v>1</v>
      </c>
      <c r="B3" s="376" t="s">
        <v>4</v>
      </c>
      <c r="C3" s="368"/>
      <c r="D3" s="368"/>
      <c r="E3" s="369"/>
      <c r="H3" s="12" t="s">
        <v>1</v>
      </c>
      <c r="I3" s="370" t="s">
        <v>4</v>
      </c>
      <c r="J3" s="371"/>
      <c r="K3" s="371"/>
      <c r="L3" s="372"/>
    </row>
    <row r="4" spans="1:22" ht="14.25" customHeight="1" thickBot="1" x14ac:dyDescent="0.3">
      <c r="A4" s="262"/>
      <c r="B4" s="17">
        <v>2022</v>
      </c>
      <c r="C4" s="17">
        <v>2023</v>
      </c>
      <c r="D4" s="17">
        <v>2024</v>
      </c>
      <c r="E4" s="15">
        <v>2025</v>
      </c>
      <c r="H4" s="13"/>
      <c r="I4" s="17">
        <v>2022</v>
      </c>
      <c r="J4" s="17">
        <v>2023</v>
      </c>
      <c r="K4" s="17">
        <v>2024</v>
      </c>
      <c r="L4" s="15">
        <v>2025</v>
      </c>
    </row>
    <row r="5" spans="1:22" ht="13.5" customHeight="1" x14ac:dyDescent="0.25">
      <c r="A5" s="263" t="s">
        <v>5</v>
      </c>
      <c r="B5" s="22">
        <f t="shared" ref="B5:E5" si="0">B6+B12+B16</f>
        <v>8046338</v>
      </c>
      <c r="C5" s="22">
        <f t="shared" si="0"/>
        <v>9126263</v>
      </c>
      <c r="D5" s="22">
        <f t="shared" si="0"/>
        <v>9752902</v>
      </c>
      <c r="E5" s="20">
        <f t="shared" si="0"/>
        <v>10351054</v>
      </c>
      <c r="F5" s="23"/>
      <c r="H5" s="18" t="s">
        <v>5</v>
      </c>
      <c r="I5" s="22">
        <f t="shared" ref="I5:L5" si="1">I6+I12+I16</f>
        <v>344068.14714999998</v>
      </c>
      <c r="J5" s="22">
        <f t="shared" si="1"/>
        <v>109675</v>
      </c>
      <c r="K5" s="22">
        <f t="shared" si="1"/>
        <v>-105339</v>
      </c>
      <c r="L5" s="20">
        <f t="shared" si="1"/>
        <v>-313286</v>
      </c>
      <c r="M5" s="24"/>
      <c r="N5" s="25"/>
      <c r="O5" s="25"/>
      <c r="P5" s="25"/>
      <c r="Q5" s="25"/>
      <c r="R5" s="25"/>
      <c r="S5" s="25"/>
      <c r="T5" s="25"/>
      <c r="U5" s="25"/>
      <c r="V5" s="25"/>
    </row>
    <row r="6" spans="1:22" ht="13.5" customHeight="1" x14ac:dyDescent="0.25">
      <c r="A6" s="264" t="s">
        <v>6</v>
      </c>
      <c r="B6" s="30">
        <f t="shared" ref="B6:E6" si="2">B7+B8</f>
        <v>4302794</v>
      </c>
      <c r="C6" s="30">
        <f t="shared" si="2"/>
        <v>4837552</v>
      </c>
      <c r="D6" s="30">
        <f t="shared" si="2"/>
        <v>5178830</v>
      </c>
      <c r="E6" s="28">
        <f t="shared" si="2"/>
        <v>5605533</v>
      </c>
      <c r="F6" s="23"/>
      <c r="H6" s="26" t="s">
        <v>7</v>
      </c>
      <c r="I6" s="30">
        <f t="shared" ref="I6:L6" si="3">I7+I8</f>
        <v>-174397</v>
      </c>
      <c r="J6" s="30">
        <f t="shared" si="3"/>
        <v>-219690</v>
      </c>
      <c r="K6" s="30">
        <f t="shared" si="3"/>
        <v>-375348</v>
      </c>
      <c r="L6" s="28">
        <f t="shared" si="3"/>
        <v>-523985</v>
      </c>
      <c r="M6" s="24"/>
      <c r="N6" s="25"/>
      <c r="O6" s="25"/>
      <c r="P6" s="25"/>
      <c r="Q6" s="25"/>
      <c r="R6" s="25"/>
      <c r="S6" s="25"/>
      <c r="T6" s="25"/>
      <c r="U6" s="25"/>
      <c r="V6" s="25"/>
    </row>
    <row r="7" spans="1:22" ht="13.5" customHeight="1" x14ac:dyDescent="0.25">
      <c r="A7" s="265" t="s">
        <v>8</v>
      </c>
      <c r="B7" s="35">
        <v>4161782</v>
      </c>
      <c r="C7" s="35">
        <v>4677851</v>
      </c>
      <c r="D7" s="36">
        <v>5011878</v>
      </c>
      <c r="E7" s="37">
        <v>5428710</v>
      </c>
      <c r="F7" s="23"/>
      <c r="H7" s="31" t="s">
        <v>8</v>
      </c>
      <c r="I7" s="35">
        <f>ESA2010_nov23!C7-A_RVS_23_25!B7</f>
        <v>-194273</v>
      </c>
      <c r="J7" s="35">
        <f>ESA2010_nov23!D7-A_RVS_23_25!C7</f>
        <v>-242592</v>
      </c>
      <c r="K7" s="35">
        <f>ESA2010_nov23!E7-A_RVS_23_25!D7</f>
        <v>-400819</v>
      </c>
      <c r="L7" s="28">
        <f>ESA2010_nov23!F7-A_RVS_23_25!E7</f>
        <v>-548678</v>
      </c>
      <c r="M7" s="24"/>
      <c r="N7" s="25"/>
      <c r="O7" s="25"/>
      <c r="P7" s="25"/>
      <c r="Q7" s="25"/>
      <c r="R7" s="25"/>
      <c r="S7" s="25"/>
      <c r="T7" s="25"/>
      <c r="U7" s="25"/>
      <c r="V7" s="25"/>
    </row>
    <row r="8" spans="1:22" ht="13.5" customHeight="1" x14ac:dyDescent="0.25">
      <c r="A8" s="265" t="s">
        <v>9</v>
      </c>
      <c r="B8" s="35">
        <v>141012</v>
      </c>
      <c r="C8" s="35">
        <v>159701</v>
      </c>
      <c r="D8" s="36">
        <v>166952</v>
      </c>
      <c r="E8" s="37">
        <v>176823</v>
      </c>
      <c r="F8" s="23"/>
      <c r="H8" s="31" t="s">
        <v>9</v>
      </c>
      <c r="I8" s="35">
        <f>ESA2010_nov23!C8-A_RVS_23_25!B8</f>
        <v>19876</v>
      </c>
      <c r="J8" s="35">
        <f>ESA2010_nov23!D8-A_RVS_23_25!C8</f>
        <v>22902</v>
      </c>
      <c r="K8" s="35">
        <f>ESA2010_nov23!E8-A_RVS_23_25!D8</f>
        <v>25471</v>
      </c>
      <c r="L8" s="28">
        <f>ESA2010_nov23!F8-A_RVS_23_25!E8</f>
        <v>24693</v>
      </c>
      <c r="M8" s="24"/>
      <c r="N8" s="25"/>
      <c r="O8" s="25"/>
      <c r="P8" s="25"/>
      <c r="Q8" s="25"/>
      <c r="R8" s="25"/>
      <c r="S8" s="25"/>
      <c r="T8" s="25"/>
      <c r="U8" s="25"/>
      <c r="V8" s="25"/>
    </row>
    <row r="9" spans="1:22" ht="13.5" customHeight="1" x14ac:dyDescent="0.25">
      <c r="A9" s="266" t="s">
        <v>10</v>
      </c>
      <c r="B9" s="35">
        <v>683972</v>
      </c>
      <c r="C9" s="35">
        <v>1073194</v>
      </c>
      <c r="D9" s="36">
        <v>1247216</v>
      </c>
      <c r="E9" s="37">
        <v>1216589</v>
      </c>
      <c r="F9" s="23"/>
      <c r="H9" s="38" t="s">
        <v>10</v>
      </c>
      <c r="I9" s="35">
        <f>ESA2010_nov23!C9-A_RVS_23_25!B9</f>
        <v>-156343.44362000027</v>
      </c>
      <c r="J9" s="35">
        <f>ESA2010_nov23!D9-A_RVS_23_25!C9</f>
        <v>-16225</v>
      </c>
      <c r="K9" s="35">
        <f>ESA2010_nov23!E9-A_RVS_23_25!D9</f>
        <v>73963</v>
      </c>
      <c r="L9" s="28">
        <f>ESA2010_nov23!F9-A_RVS_23_25!E9</f>
        <v>-179226</v>
      </c>
      <c r="M9" s="24"/>
      <c r="N9" s="25"/>
      <c r="O9" s="25"/>
      <c r="P9" s="25"/>
      <c r="Q9" s="25"/>
      <c r="R9" s="25"/>
      <c r="S9" s="25"/>
      <c r="T9" s="25"/>
      <c r="U9" s="25"/>
      <c r="V9" s="25"/>
    </row>
    <row r="10" spans="1:22" ht="13.5" customHeight="1" x14ac:dyDescent="0.25">
      <c r="A10" s="266" t="s">
        <v>11</v>
      </c>
      <c r="B10" s="35">
        <v>2533175</v>
      </c>
      <c r="C10" s="35">
        <v>2635051</v>
      </c>
      <c r="D10" s="36">
        <v>2752130</v>
      </c>
      <c r="E10" s="37">
        <v>3072261</v>
      </c>
      <c r="F10" s="23"/>
      <c r="H10" s="38" t="s">
        <v>11</v>
      </c>
      <c r="I10" s="35">
        <f>ESA2010_nov23!C10-A_RVS_23_25!B10</f>
        <v>-12637.072569999844</v>
      </c>
      <c r="J10" s="35">
        <f>ESA2010_nov23!D10-A_RVS_23_25!C10</f>
        <v>-142426</v>
      </c>
      <c r="K10" s="35">
        <f>ESA2010_nov23!E10-A_RVS_23_25!D10</f>
        <v>-314518</v>
      </c>
      <c r="L10" s="28">
        <f>ESA2010_nov23!F10-A_RVS_23_25!E10</f>
        <v>-241331</v>
      </c>
      <c r="M10" s="24"/>
      <c r="N10" s="25"/>
      <c r="O10" s="25"/>
      <c r="P10" s="25"/>
      <c r="Q10" s="25"/>
      <c r="R10" s="25"/>
      <c r="S10" s="25"/>
      <c r="T10" s="25"/>
      <c r="U10" s="25"/>
      <c r="V10" s="25"/>
    </row>
    <row r="11" spans="1:22" ht="13.5" customHeight="1" x14ac:dyDescent="0.25">
      <c r="A11" s="266" t="s">
        <v>12</v>
      </c>
      <c r="B11" s="35">
        <v>1085647</v>
      </c>
      <c r="C11" s="35">
        <v>1129307</v>
      </c>
      <c r="D11" s="36">
        <v>1179484</v>
      </c>
      <c r="E11" s="37">
        <v>1316683</v>
      </c>
      <c r="F11" s="23"/>
      <c r="H11" s="38" t="s">
        <v>12</v>
      </c>
      <c r="I11" s="35">
        <f>ESA2010_nov23!C11-A_RVS_23_25!B11</f>
        <v>-5416.4838099998888</v>
      </c>
      <c r="J11" s="35">
        <f>ESA2010_nov23!D11-A_RVS_23_25!C11</f>
        <v>-61039</v>
      </c>
      <c r="K11" s="35">
        <f>ESA2010_nov23!E11-A_RVS_23_25!D11</f>
        <v>-134793</v>
      </c>
      <c r="L11" s="28">
        <f>ESA2010_nov23!F11-A_RVS_23_25!E11</f>
        <v>-103428</v>
      </c>
      <c r="M11" s="24"/>
      <c r="N11" s="25"/>
      <c r="O11" s="25"/>
      <c r="P11" s="25"/>
      <c r="Q11" s="25"/>
      <c r="R11" s="25"/>
      <c r="S11" s="25"/>
      <c r="T11" s="25"/>
      <c r="U11" s="25"/>
      <c r="V11" s="25"/>
    </row>
    <row r="12" spans="1:22" ht="13.5" customHeight="1" x14ac:dyDescent="0.25">
      <c r="A12" s="264" t="s">
        <v>13</v>
      </c>
      <c r="B12" s="35">
        <v>3423206</v>
      </c>
      <c r="C12" s="35">
        <v>3920041</v>
      </c>
      <c r="D12" s="36">
        <v>4180384</v>
      </c>
      <c r="E12" s="37">
        <v>4338144</v>
      </c>
      <c r="F12" s="23"/>
      <c r="H12" s="26" t="s">
        <v>14</v>
      </c>
      <c r="I12" s="35">
        <f>ESA2010_nov23!C12-A_RVS_23_25!B12</f>
        <v>524039</v>
      </c>
      <c r="J12" s="35">
        <f>ESA2010_nov23!D12-A_RVS_23_25!C12</f>
        <v>282602</v>
      </c>
      <c r="K12" s="35">
        <f>ESA2010_nov23!E12-A_RVS_23_25!D12</f>
        <v>268120</v>
      </c>
      <c r="L12" s="28">
        <f>ESA2010_nov23!F12-A_RVS_23_25!E12</f>
        <v>227564</v>
      </c>
      <c r="M12" s="24"/>
      <c r="N12" s="25"/>
      <c r="O12" s="25"/>
      <c r="P12" s="25"/>
      <c r="Q12" s="25"/>
      <c r="R12" s="25"/>
      <c r="S12" s="25"/>
      <c r="T12" s="25"/>
      <c r="U12" s="25"/>
      <c r="V12" s="25"/>
    </row>
    <row r="13" spans="1:22" ht="13.5" customHeight="1" x14ac:dyDescent="0.25">
      <c r="A13" s="266" t="s">
        <v>10</v>
      </c>
      <c r="B13" s="291">
        <f>+B12</f>
        <v>3423206</v>
      </c>
      <c r="C13" s="291">
        <f t="shared" ref="C13:E13" si="4">+C12</f>
        <v>3920041</v>
      </c>
      <c r="D13" s="291">
        <f t="shared" si="4"/>
        <v>4180384</v>
      </c>
      <c r="E13" s="291">
        <f t="shared" si="4"/>
        <v>4338144</v>
      </c>
      <c r="F13" s="23"/>
      <c r="H13" s="266" t="s">
        <v>10</v>
      </c>
      <c r="I13" s="35">
        <f>ESA2010_nov23!C13-A_RVS_23_25!B13</f>
        <v>524039</v>
      </c>
      <c r="J13" s="35">
        <f>ESA2010_nov23!D13-A_RVS_23_25!C13</f>
        <v>-43196</v>
      </c>
      <c r="K13" s="35">
        <f>ESA2010_nov23!E13-A_RVS_23_25!D13</f>
        <v>-69803</v>
      </c>
      <c r="L13" s="28">
        <f>ESA2010_nov23!F13-A_RVS_23_25!E13</f>
        <v>227564</v>
      </c>
      <c r="M13" s="24"/>
      <c r="N13" s="25"/>
      <c r="O13" s="25"/>
      <c r="P13" s="25"/>
      <c r="Q13" s="25"/>
      <c r="R13" s="25"/>
      <c r="S13" s="25"/>
      <c r="T13" s="25"/>
      <c r="U13" s="25"/>
      <c r="V13" s="25"/>
    </row>
    <row r="14" spans="1:22" ht="13.5" customHeight="1" x14ac:dyDescent="0.25">
      <c r="A14" s="266" t="s">
        <v>11</v>
      </c>
      <c r="B14" s="291">
        <v>0</v>
      </c>
      <c r="C14" s="291">
        <v>0</v>
      </c>
      <c r="D14" s="36">
        <v>0</v>
      </c>
      <c r="E14" s="37">
        <v>0</v>
      </c>
      <c r="F14" s="23"/>
      <c r="H14" s="266" t="s">
        <v>11</v>
      </c>
      <c r="I14" s="35">
        <f>ESA2010_nov23!C14-A_RVS_23_25!B14</f>
        <v>0</v>
      </c>
      <c r="J14" s="35">
        <f>ESA2010_nov23!D14-A_RVS_23_25!C14</f>
        <v>228059</v>
      </c>
      <c r="K14" s="35">
        <f>ESA2010_nov23!E14-A_RVS_23_25!D14</f>
        <v>236546</v>
      </c>
      <c r="L14" s="28">
        <f>ESA2010_nov23!F14-A_RVS_23_25!E14</f>
        <v>0</v>
      </c>
      <c r="M14" s="24"/>
      <c r="N14" s="25"/>
      <c r="O14" s="25"/>
      <c r="P14" s="25"/>
      <c r="Q14" s="25"/>
      <c r="R14" s="25"/>
      <c r="S14" s="25"/>
      <c r="T14" s="25"/>
      <c r="U14" s="25"/>
      <c r="V14" s="25"/>
    </row>
    <row r="15" spans="1:22" ht="13.5" customHeight="1" x14ac:dyDescent="0.25">
      <c r="A15" s="266" t="s">
        <v>12</v>
      </c>
      <c r="B15" s="291">
        <v>0</v>
      </c>
      <c r="C15" s="291">
        <v>0</v>
      </c>
      <c r="D15" s="36">
        <v>0</v>
      </c>
      <c r="E15" s="37">
        <v>0</v>
      </c>
      <c r="F15" s="23"/>
      <c r="H15" s="266" t="s">
        <v>12</v>
      </c>
      <c r="I15" s="35">
        <f>ESA2010_nov23!C15-A_RVS_23_25!B15</f>
        <v>0</v>
      </c>
      <c r="J15" s="35">
        <f>ESA2010_nov23!D15-A_RVS_23_25!C15</f>
        <v>97739</v>
      </c>
      <c r="K15" s="35">
        <f>ESA2010_nov23!E15-A_RVS_23_25!D15</f>
        <v>101377</v>
      </c>
      <c r="L15" s="28">
        <f>ESA2010_nov23!F15-A_RVS_23_25!E15</f>
        <v>0</v>
      </c>
      <c r="M15" s="24"/>
      <c r="N15" s="25"/>
      <c r="O15" s="25"/>
      <c r="P15" s="25"/>
      <c r="Q15" s="25"/>
      <c r="R15" s="25"/>
      <c r="S15" s="25"/>
      <c r="T15" s="25"/>
      <c r="U15" s="25"/>
      <c r="V15" s="25"/>
    </row>
    <row r="16" spans="1:22" ht="13.5" customHeight="1" x14ac:dyDescent="0.25">
      <c r="A16" s="264" t="s">
        <v>15</v>
      </c>
      <c r="B16" s="42">
        <v>320338</v>
      </c>
      <c r="C16" s="42">
        <v>368670</v>
      </c>
      <c r="D16" s="30">
        <v>393688</v>
      </c>
      <c r="E16" s="28">
        <v>407377</v>
      </c>
      <c r="F16" s="23"/>
      <c r="H16" s="26" t="s">
        <v>15</v>
      </c>
      <c r="I16" s="35">
        <f>ESA2010_nov23!C16-A_RVS_23_25!B16</f>
        <v>-5573.8528500000248</v>
      </c>
      <c r="J16" s="35">
        <f>ESA2010_nov23!D16-A_RVS_23_25!C16</f>
        <v>46763</v>
      </c>
      <c r="K16" s="35">
        <f>ESA2010_nov23!E16-A_RVS_23_25!D16</f>
        <v>1889</v>
      </c>
      <c r="L16" s="28">
        <f>ESA2010_nov23!F16-A_RVS_23_25!E16</f>
        <v>-16865</v>
      </c>
      <c r="M16" s="24"/>
      <c r="N16" s="25"/>
      <c r="O16" s="25"/>
      <c r="P16" s="25"/>
      <c r="Q16" s="25"/>
      <c r="R16" s="25"/>
      <c r="S16" s="25"/>
      <c r="T16" s="25"/>
      <c r="U16" s="25"/>
      <c r="V16" s="25"/>
    </row>
    <row r="17" spans="1:22" ht="13.5" customHeight="1" x14ac:dyDescent="0.25">
      <c r="A17" s="267" t="s">
        <v>16</v>
      </c>
      <c r="B17" s="47">
        <f t="shared" ref="B17:E17" si="5">B18+B19</f>
        <v>11314346</v>
      </c>
      <c r="C17" s="47">
        <f t="shared" si="5"/>
        <v>12431729</v>
      </c>
      <c r="D17" s="47">
        <f t="shared" si="5"/>
        <v>13051968</v>
      </c>
      <c r="E17" s="45">
        <f t="shared" si="5"/>
        <v>13601168</v>
      </c>
      <c r="F17" s="23"/>
      <c r="H17" s="43" t="s">
        <v>16</v>
      </c>
      <c r="I17" s="47">
        <f t="shared" ref="I17:L17" si="6">I18+I19</f>
        <v>-342489.00994999782</v>
      </c>
      <c r="J17" s="47">
        <f t="shared" si="6"/>
        <v>-462307</v>
      </c>
      <c r="K17" s="47">
        <f t="shared" si="6"/>
        <v>-710681</v>
      </c>
      <c r="L17" s="45">
        <f t="shared" si="6"/>
        <v>-820769</v>
      </c>
      <c r="M17" s="24"/>
      <c r="N17" s="25"/>
      <c r="O17" s="25"/>
      <c r="P17" s="25"/>
      <c r="Q17" s="25"/>
      <c r="R17" s="25"/>
      <c r="S17" s="25"/>
      <c r="T17" s="25"/>
      <c r="U17" s="25"/>
      <c r="V17" s="25"/>
    </row>
    <row r="18" spans="1:22" ht="13.5" customHeight="1" x14ac:dyDescent="0.25">
      <c r="A18" s="264" t="s">
        <v>17</v>
      </c>
      <c r="B18" s="42">
        <v>8796163</v>
      </c>
      <c r="C18" s="42">
        <v>9883679</v>
      </c>
      <c r="D18" s="30">
        <v>10463879</v>
      </c>
      <c r="E18" s="28">
        <v>10985152</v>
      </c>
      <c r="F18" s="48"/>
      <c r="H18" s="26" t="s">
        <v>17</v>
      </c>
      <c r="I18" s="35">
        <f>ESA2010_nov23!C18-A_RVS_23_25!B18</f>
        <v>-355319.85394999757</v>
      </c>
      <c r="J18" s="35">
        <f>ESA2010_nov23!D18-A_RVS_23_25!C18</f>
        <v>-488209</v>
      </c>
      <c r="K18" s="35">
        <f>ESA2010_nov23!E18-A_RVS_23_25!D18</f>
        <v>-794305</v>
      </c>
      <c r="L18" s="28">
        <f>ESA2010_nov23!F18-A_RVS_23_25!E18</f>
        <v>-913360</v>
      </c>
      <c r="M18" s="24"/>
      <c r="N18" s="25"/>
      <c r="O18" s="25"/>
      <c r="P18" s="25"/>
      <c r="Q18" s="25"/>
      <c r="R18" s="25"/>
      <c r="S18" s="25"/>
      <c r="T18" s="25"/>
      <c r="U18" s="25"/>
      <c r="V18" s="25"/>
    </row>
    <row r="19" spans="1:22" ht="13.5" customHeight="1" x14ac:dyDescent="0.25">
      <c r="A19" s="264" t="s">
        <v>18</v>
      </c>
      <c r="B19" s="35">
        <f t="shared" ref="B19:D19" si="7">SUM(B20:B27)</f>
        <v>2518183</v>
      </c>
      <c r="C19" s="35">
        <f t="shared" si="7"/>
        <v>2548050</v>
      </c>
      <c r="D19" s="30">
        <f t="shared" si="7"/>
        <v>2588089</v>
      </c>
      <c r="E19" s="28">
        <f t="shared" ref="E19" si="8">SUM(E20:E27)</f>
        <v>2616016</v>
      </c>
      <c r="F19" s="23"/>
      <c r="H19" s="26" t="s">
        <v>18</v>
      </c>
      <c r="I19" s="35">
        <f t="shared" ref="I19:L19" si="9">SUM(I20:I27)</f>
        <v>12830.843999999723</v>
      </c>
      <c r="J19" s="35">
        <f t="shared" si="9"/>
        <v>25902</v>
      </c>
      <c r="K19" s="30">
        <f t="shared" si="9"/>
        <v>83624</v>
      </c>
      <c r="L19" s="28">
        <f t="shared" si="9"/>
        <v>92591</v>
      </c>
      <c r="M19" s="24"/>
      <c r="N19" s="25"/>
      <c r="O19" s="25"/>
      <c r="P19" s="25"/>
      <c r="Q19" s="25"/>
      <c r="R19" s="25"/>
      <c r="S19" s="25"/>
      <c r="T19" s="25"/>
      <c r="U19" s="25"/>
      <c r="V19" s="25"/>
    </row>
    <row r="20" spans="1:22" ht="13.5" customHeight="1" x14ac:dyDescent="0.25">
      <c r="A20" s="265" t="s">
        <v>19</v>
      </c>
      <c r="B20" s="42">
        <v>1288684</v>
      </c>
      <c r="C20" s="42">
        <v>1294178</v>
      </c>
      <c r="D20" s="30">
        <v>1313005</v>
      </c>
      <c r="E20" s="28">
        <v>1340314</v>
      </c>
      <c r="F20" s="23"/>
      <c r="H20" s="31" t="s">
        <v>19</v>
      </c>
      <c r="I20" s="35">
        <f>ESA2010_nov23!C20-A_RVS_23_25!B20</f>
        <v>5459.4468799999449</v>
      </c>
      <c r="J20" s="35">
        <f>ESA2010_nov23!D20-A_RVS_23_25!C20</f>
        <v>21018</v>
      </c>
      <c r="K20" s="35">
        <f>ESA2010_nov23!E20-A_RVS_23_25!D20</f>
        <v>28194</v>
      </c>
      <c r="L20" s="28">
        <f>ESA2010_nov23!F20-A_RVS_23_25!E20</f>
        <v>35519</v>
      </c>
      <c r="M20" s="24"/>
      <c r="N20" s="25"/>
      <c r="O20" s="25"/>
      <c r="P20" s="25"/>
      <c r="Q20" s="25"/>
      <c r="R20" s="25"/>
      <c r="S20" s="25"/>
      <c r="T20" s="25"/>
      <c r="U20" s="25"/>
      <c r="V20" s="25"/>
    </row>
    <row r="21" spans="1:22" ht="13.5" customHeight="1" x14ac:dyDescent="0.25">
      <c r="A21" s="265" t="s">
        <v>20</v>
      </c>
      <c r="B21" s="42">
        <v>222268</v>
      </c>
      <c r="C21" s="42">
        <v>215982</v>
      </c>
      <c r="D21" s="30">
        <v>219791</v>
      </c>
      <c r="E21" s="28">
        <v>219810</v>
      </c>
      <c r="F21" s="23"/>
      <c r="H21" s="31" t="s">
        <v>20</v>
      </c>
      <c r="I21" s="35">
        <f>ESA2010_nov23!C21-A_RVS_23_25!B21</f>
        <v>15639.417539999966</v>
      </c>
      <c r="J21" s="35">
        <f>ESA2010_nov23!D21-A_RVS_23_25!C21</f>
        <v>18642</v>
      </c>
      <c r="K21" s="35">
        <f>ESA2010_nov23!E21-A_RVS_23_25!D21</f>
        <v>70506</v>
      </c>
      <c r="L21" s="28">
        <f>ESA2010_nov23!F21-A_RVS_23_25!E21</f>
        <v>71461</v>
      </c>
      <c r="M21" s="24"/>
      <c r="N21" s="25"/>
      <c r="O21" s="25"/>
      <c r="P21" s="25"/>
      <c r="Q21" s="25"/>
      <c r="R21" s="25"/>
      <c r="S21" s="25"/>
      <c r="T21" s="25"/>
      <c r="U21" s="25"/>
      <c r="V21" s="25"/>
    </row>
    <row r="22" spans="1:22" ht="13.5" customHeight="1" x14ac:dyDescent="0.25">
      <c r="A22" s="265" t="s">
        <v>21</v>
      </c>
      <c r="B22" s="42">
        <v>56125</v>
      </c>
      <c r="C22" s="42">
        <v>54490</v>
      </c>
      <c r="D22" s="30">
        <v>55397</v>
      </c>
      <c r="E22" s="28">
        <v>55341</v>
      </c>
      <c r="F22" s="23"/>
      <c r="H22" s="31" t="s">
        <v>21</v>
      </c>
      <c r="I22" s="35">
        <f>ESA2010_nov23!C22-A_RVS_23_25!B22</f>
        <v>218.80046999999468</v>
      </c>
      <c r="J22" s="35">
        <f>ESA2010_nov23!D22-A_RVS_23_25!C22</f>
        <v>-1613</v>
      </c>
      <c r="K22" s="35">
        <f>ESA2010_nov23!E22-A_RVS_23_25!D22</f>
        <v>-1871</v>
      </c>
      <c r="L22" s="28">
        <f>ESA2010_nov23!F22-A_RVS_23_25!E22</f>
        <v>-1695</v>
      </c>
      <c r="M22" s="24"/>
      <c r="N22" s="25"/>
      <c r="O22" s="25"/>
      <c r="P22" s="25"/>
      <c r="Q22" s="25"/>
      <c r="R22" s="25"/>
      <c r="S22" s="25"/>
      <c r="T22" s="25"/>
      <c r="U22" s="25"/>
      <c r="V22" s="25"/>
    </row>
    <row r="23" spans="1:22" ht="13.5" customHeight="1" x14ac:dyDescent="0.25">
      <c r="A23" s="265" t="s">
        <v>22</v>
      </c>
      <c r="B23" s="42">
        <v>5353</v>
      </c>
      <c r="C23" s="42">
        <v>5184</v>
      </c>
      <c r="D23" s="30">
        <v>5256</v>
      </c>
      <c r="E23" s="28">
        <v>5237</v>
      </c>
      <c r="F23" s="23"/>
      <c r="H23" s="31" t="s">
        <v>22</v>
      </c>
      <c r="I23" s="35">
        <f>ESA2010_nov23!C23-A_RVS_23_25!B23</f>
        <v>-133.38858000000073</v>
      </c>
      <c r="J23" s="35">
        <f>ESA2010_nov23!D23-A_RVS_23_25!C23</f>
        <v>9</v>
      </c>
      <c r="K23" s="35">
        <f>ESA2010_nov23!E23-A_RVS_23_25!D23</f>
        <v>-13</v>
      </c>
      <c r="L23" s="28">
        <f>ESA2010_nov23!F23-A_RVS_23_25!E23</f>
        <v>4</v>
      </c>
      <c r="M23" s="24"/>
      <c r="N23" s="25"/>
      <c r="O23" s="25"/>
      <c r="P23" s="25"/>
      <c r="Q23" s="25"/>
      <c r="R23" s="25"/>
      <c r="S23" s="25"/>
      <c r="T23" s="25"/>
      <c r="U23" s="25"/>
      <c r="V23" s="25"/>
    </row>
    <row r="24" spans="1:22" ht="13.5" customHeight="1" x14ac:dyDescent="0.25">
      <c r="A24" s="265" t="s">
        <v>23</v>
      </c>
      <c r="B24" s="42">
        <v>908363</v>
      </c>
      <c r="C24" s="42">
        <v>942227</v>
      </c>
      <c r="D24" s="30">
        <v>958016</v>
      </c>
      <c r="E24" s="28">
        <v>958202</v>
      </c>
      <c r="F24" s="23"/>
      <c r="H24" s="31" t="s">
        <v>23</v>
      </c>
      <c r="I24" s="35">
        <f>ESA2010_nov23!C24-A_RVS_23_25!B24</f>
        <v>-7165.3997000001837</v>
      </c>
      <c r="J24" s="35">
        <f>ESA2010_nov23!D24-A_RVS_23_25!C24</f>
        <v>-10191</v>
      </c>
      <c r="K24" s="35">
        <f>ESA2010_nov23!E24-A_RVS_23_25!D24</f>
        <v>-11044</v>
      </c>
      <c r="L24" s="28">
        <f>ESA2010_nov23!F24-A_RVS_23_25!E24</f>
        <v>-10632</v>
      </c>
      <c r="M24" s="24"/>
      <c r="N24" s="25"/>
      <c r="O24" s="25"/>
      <c r="P24" s="25"/>
      <c r="Q24" s="25"/>
      <c r="R24" s="25"/>
      <c r="S24" s="25"/>
      <c r="T24" s="25"/>
      <c r="U24" s="25"/>
      <c r="V24" s="25"/>
    </row>
    <row r="25" spans="1:22" ht="13.5" customHeight="1" x14ac:dyDescent="0.25">
      <c r="A25" s="265" t="s">
        <v>24</v>
      </c>
      <c r="B25" s="42">
        <v>11346</v>
      </c>
      <c r="C25" s="42">
        <v>10912</v>
      </c>
      <c r="D25" s="30">
        <v>11093</v>
      </c>
      <c r="E25" s="28">
        <v>11228</v>
      </c>
      <c r="F25" s="23"/>
      <c r="H25" s="31" t="s">
        <v>24</v>
      </c>
      <c r="I25" s="35">
        <f>ESA2010_nov23!C25-A_RVS_23_25!B25</f>
        <v>251.07030000000123</v>
      </c>
      <c r="J25" s="35">
        <f>ESA2010_nov23!D25-A_RVS_23_25!C25</f>
        <v>1556</v>
      </c>
      <c r="K25" s="35">
        <f>ESA2010_nov23!E25-A_RVS_23_25!D25</f>
        <v>1528</v>
      </c>
      <c r="L25" s="28">
        <f>ESA2010_nov23!F25-A_RVS_23_25!E25</f>
        <v>1588</v>
      </c>
      <c r="M25" s="24"/>
      <c r="N25" s="25"/>
      <c r="O25" s="25"/>
      <c r="P25" s="25"/>
      <c r="Q25" s="25"/>
      <c r="R25" s="25"/>
      <c r="S25" s="25"/>
      <c r="T25" s="25"/>
      <c r="U25" s="25"/>
      <c r="V25" s="25"/>
    </row>
    <row r="26" spans="1:22" ht="13.5" customHeight="1" x14ac:dyDescent="0.25">
      <c r="A26" s="265" t="s">
        <v>25</v>
      </c>
      <c r="B26" s="42">
        <v>25783</v>
      </c>
      <c r="C26" s="42">
        <v>24862</v>
      </c>
      <c r="D26" s="30">
        <v>25344</v>
      </c>
      <c r="E26" s="28">
        <v>25722</v>
      </c>
      <c r="F26" s="23"/>
      <c r="H26" s="31" t="s">
        <v>25</v>
      </c>
      <c r="I26" s="35">
        <f>ESA2010_nov23!C26-A_RVS_23_25!B26</f>
        <v>-1439.9967500000021</v>
      </c>
      <c r="J26" s="35">
        <f>ESA2010_nov23!D26-A_RVS_23_25!C26</f>
        <v>-3481</v>
      </c>
      <c r="K26" s="35">
        <f>ESA2010_nov23!E26-A_RVS_23_25!D26</f>
        <v>-3642</v>
      </c>
      <c r="L26" s="28">
        <f>ESA2010_nov23!F26-A_RVS_23_25!E26</f>
        <v>-3625</v>
      </c>
      <c r="M26" s="24"/>
      <c r="N26" s="25"/>
      <c r="O26" s="25"/>
      <c r="P26" s="25"/>
      <c r="Q26" s="25"/>
      <c r="R26" s="25"/>
      <c r="S26" s="25"/>
      <c r="T26" s="25"/>
      <c r="U26" s="25"/>
      <c r="V26" s="25"/>
    </row>
    <row r="27" spans="1:22" ht="13.5" customHeight="1" x14ac:dyDescent="0.25">
      <c r="A27" s="265" t="s">
        <v>26</v>
      </c>
      <c r="B27" s="42">
        <v>261</v>
      </c>
      <c r="C27" s="42">
        <v>215</v>
      </c>
      <c r="D27" s="30">
        <v>187</v>
      </c>
      <c r="E27" s="28">
        <v>162</v>
      </c>
      <c r="F27" s="23"/>
      <c r="H27" s="31" t="s">
        <v>26</v>
      </c>
      <c r="I27" s="35">
        <f>ESA2010_nov23!C27-A_RVS_23_25!B27</f>
        <v>0.89383999999995467</v>
      </c>
      <c r="J27" s="35">
        <f>ESA2010_nov23!D27-A_RVS_23_25!C27</f>
        <v>-38</v>
      </c>
      <c r="K27" s="35">
        <f>ESA2010_nov23!E27-A_RVS_23_25!D27</f>
        <v>-34</v>
      </c>
      <c r="L27" s="28">
        <f>ESA2010_nov23!F27-A_RVS_23_25!E27</f>
        <v>-29</v>
      </c>
      <c r="M27" s="24"/>
      <c r="N27" s="25"/>
      <c r="O27" s="25"/>
      <c r="P27" s="25"/>
      <c r="Q27" s="25"/>
      <c r="R27" s="25"/>
      <c r="S27" s="25"/>
      <c r="T27" s="25"/>
      <c r="U27" s="25"/>
      <c r="V27" s="25"/>
    </row>
    <row r="28" spans="1:22" ht="13.5" customHeight="1" x14ac:dyDescent="0.25">
      <c r="A28" s="267" t="s">
        <v>27</v>
      </c>
      <c r="B28" s="47">
        <f t="shared" ref="B28:E28" si="10">SUM(B29:B32)</f>
        <v>37098</v>
      </c>
      <c r="C28" s="47">
        <f t="shared" si="10"/>
        <v>41232</v>
      </c>
      <c r="D28" s="47">
        <f t="shared" si="10"/>
        <v>44441</v>
      </c>
      <c r="E28" s="45">
        <f t="shared" si="10"/>
        <v>48446</v>
      </c>
      <c r="F28" s="23"/>
      <c r="H28" s="43" t="s">
        <v>27</v>
      </c>
      <c r="I28" s="47">
        <f t="shared" ref="I28:L28" si="11">SUM(I29:I32)</f>
        <v>2749.6748300000013</v>
      </c>
      <c r="J28" s="47">
        <f t="shared" si="11"/>
        <v>-2015</v>
      </c>
      <c r="K28" s="47">
        <f t="shared" si="11"/>
        <v>341</v>
      </c>
      <c r="L28" s="45">
        <f t="shared" si="11"/>
        <v>-1140</v>
      </c>
      <c r="M28" s="24"/>
      <c r="N28" s="25"/>
      <c r="O28" s="25"/>
      <c r="P28" s="25"/>
      <c r="Q28" s="25"/>
      <c r="R28" s="25"/>
      <c r="S28" s="25"/>
      <c r="T28" s="25"/>
      <c r="U28" s="25"/>
      <c r="V28" s="25"/>
    </row>
    <row r="29" spans="1:22" ht="13.5" customHeight="1" x14ac:dyDescent="0.25">
      <c r="A29" s="264" t="s">
        <v>28</v>
      </c>
      <c r="B29" s="42">
        <v>20</v>
      </c>
      <c r="C29" s="42">
        <v>0</v>
      </c>
      <c r="D29" s="30">
        <v>0</v>
      </c>
      <c r="E29" s="28">
        <v>0</v>
      </c>
      <c r="F29" s="23"/>
      <c r="H29" s="26" t="s">
        <v>28</v>
      </c>
      <c r="I29" s="35">
        <f>ESA2010_nov23!C29-A_RVS_23_25!B29</f>
        <v>1.5363199999999999</v>
      </c>
      <c r="J29" s="35">
        <f>ESA2010_nov23!D29-A_RVS_23_25!C29</f>
        <v>11</v>
      </c>
      <c r="K29" s="35">
        <f>ESA2010_nov23!E29-A_RVS_23_25!D29</f>
        <v>0</v>
      </c>
      <c r="L29" s="28">
        <f>ESA2010_nov23!F29-A_RVS_23_25!E29</f>
        <v>0</v>
      </c>
      <c r="M29" s="24"/>
      <c r="N29" s="25"/>
      <c r="O29" s="25"/>
      <c r="P29" s="25"/>
      <c r="Q29" s="25"/>
      <c r="R29" s="25"/>
      <c r="S29" s="25"/>
      <c r="T29" s="25"/>
      <c r="U29" s="25"/>
      <c r="V29" s="25"/>
    </row>
    <row r="30" spans="1:22" ht="13.5" customHeight="1" x14ac:dyDescent="0.25">
      <c r="A30" s="264" t="s">
        <v>29</v>
      </c>
      <c r="B30" s="42">
        <v>8</v>
      </c>
      <c r="C30" s="42">
        <v>0</v>
      </c>
      <c r="D30" s="30">
        <v>0</v>
      </c>
      <c r="E30" s="28">
        <v>0</v>
      </c>
      <c r="F30" s="23"/>
      <c r="H30" s="26" t="s">
        <v>29</v>
      </c>
      <c r="I30" s="35">
        <f>ESA2010_nov23!C30-A_RVS_23_25!B30</f>
        <v>-0.5158100000000001</v>
      </c>
      <c r="J30" s="35">
        <f>ESA2010_nov23!D30-A_RVS_23_25!C30</f>
        <v>0</v>
      </c>
      <c r="K30" s="35">
        <f>ESA2010_nov23!E30-A_RVS_23_25!D30</f>
        <v>0</v>
      </c>
      <c r="L30" s="28">
        <f>ESA2010_nov23!F30-A_RVS_23_25!E30</f>
        <v>0</v>
      </c>
      <c r="M30" s="24"/>
      <c r="N30" s="25"/>
      <c r="O30" s="25"/>
      <c r="P30" s="25"/>
      <c r="Q30" s="25"/>
      <c r="R30" s="25"/>
      <c r="S30" s="25"/>
      <c r="T30" s="25"/>
      <c r="U30" s="25"/>
      <c r="V30" s="25"/>
    </row>
    <row r="31" spans="1:22" ht="13.5" customHeight="1" x14ac:dyDescent="0.25">
      <c r="A31" s="264" t="s">
        <v>30</v>
      </c>
      <c r="B31" s="42">
        <v>37070</v>
      </c>
      <c r="C31" s="42">
        <v>41232</v>
      </c>
      <c r="D31" s="30">
        <v>44441</v>
      </c>
      <c r="E31" s="28">
        <v>48446</v>
      </c>
      <c r="F31" s="23"/>
      <c r="H31" s="26" t="s">
        <v>30</v>
      </c>
      <c r="I31" s="35">
        <f>ESA2010_nov23!C31-A_RVS_23_25!B31</f>
        <v>2748.6543200000015</v>
      </c>
      <c r="J31" s="35">
        <f>ESA2010_nov23!D31-A_RVS_23_25!C31</f>
        <v>-2026</v>
      </c>
      <c r="K31" s="35">
        <f>ESA2010_nov23!E31-A_RVS_23_25!D31</f>
        <v>341</v>
      </c>
      <c r="L31" s="28">
        <f>ESA2010_nov23!F31-A_RVS_23_25!E31</f>
        <v>-1140</v>
      </c>
      <c r="M31" s="24"/>
      <c r="N31" s="25"/>
      <c r="O31" s="25"/>
      <c r="P31" s="25"/>
      <c r="Q31" s="25"/>
      <c r="R31" s="25"/>
      <c r="S31" s="25"/>
      <c r="T31" s="25"/>
      <c r="U31" s="25"/>
      <c r="V31" s="25"/>
    </row>
    <row r="32" spans="1:22" ht="13.5" customHeight="1" x14ac:dyDescent="0.25">
      <c r="A32" s="264" t="s">
        <v>31</v>
      </c>
      <c r="B32" s="42">
        <v>0</v>
      </c>
      <c r="C32" s="42">
        <v>0</v>
      </c>
      <c r="D32" s="30">
        <v>0</v>
      </c>
      <c r="E32" s="28">
        <v>0</v>
      </c>
      <c r="F32" s="23"/>
      <c r="H32" s="26" t="s">
        <v>31</v>
      </c>
      <c r="I32" s="35">
        <f>ESA2010_nov23!C32-A_RVS_23_25!B32</f>
        <v>0</v>
      </c>
      <c r="J32" s="35">
        <f>ESA2010_nov23!D32-A_RVS_23_25!C32</f>
        <v>0</v>
      </c>
      <c r="K32" s="35">
        <f>ESA2010_nov23!E32-A_RVS_23_25!D32</f>
        <v>0</v>
      </c>
      <c r="L32" s="28">
        <f>ESA2010_nov23!F32-A_RVS_23_25!E32</f>
        <v>0</v>
      </c>
      <c r="M32" s="24"/>
      <c r="N32" s="25"/>
      <c r="O32" s="25"/>
      <c r="P32" s="25"/>
      <c r="Q32" s="25"/>
      <c r="R32" s="25"/>
      <c r="S32" s="25"/>
      <c r="T32" s="25"/>
      <c r="U32" s="25"/>
      <c r="V32" s="25"/>
    </row>
    <row r="33" spans="1:22" ht="13.5" customHeight="1" x14ac:dyDescent="0.25">
      <c r="A33" s="267" t="s">
        <v>32</v>
      </c>
      <c r="B33" s="47">
        <f t="shared" ref="B33:E33" si="12">SUM(B34:B36)</f>
        <v>732581</v>
      </c>
      <c r="C33" s="47">
        <f t="shared" si="12"/>
        <v>752128</v>
      </c>
      <c r="D33" s="47">
        <f t="shared" si="12"/>
        <v>769406</v>
      </c>
      <c r="E33" s="45">
        <f t="shared" si="12"/>
        <v>787004</v>
      </c>
      <c r="F33" s="23"/>
      <c r="G33" s="53"/>
      <c r="H33" s="43" t="s">
        <v>32</v>
      </c>
      <c r="I33" s="47">
        <f t="shared" ref="I33:L33" si="13">SUM(I34:I36)</f>
        <v>-17735.183489999967</v>
      </c>
      <c r="J33" s="47">
        <f t="shared" si="13"/>
        <v>51203</v>
      </c>
      <c r="K33" s="47">
        <f t="shared" si="13"/>
        <v>60037</v>
      </c>
      <c r="L33" s="45">
        <f t="shared" si="13"/>
        <v>63746</v>
      </c>
      <c r="M33" s="24"/>
      <c r="N33" s="25"/>
      <c r="O33" s="25"/>
      <c r="P33" s="25"/>
      <c r="Q33" s="25"/>
      <c r="R33" s="25"/>
      <c r="S33" s="25"/>
      <c r="T33" s="25"/>
      <c r="U33" s="25"/>
      <c r="V33" s="25"/>
    </row>
    <row r="34" spans="1:22" ht="13.5" customHeight="1" x14ac:dyDescent="0.25">
      <c r="A34" s="264" t="s">
        <v>33</v>
      </c>
      <c r="B34" s="42">
        <v>472073</v>
      </c>
      <c r="C34" s="42">
        <v>483510</v>
      </c>
      <c r="D34" s="30">
        <v>493003</v>
      </c>
      <c r="E34" s="28">
        <v>500689</v>
      </c>
      <c r="F34" s="23"/>
      <c r="H34" s="26" t="s">
        <v>33</v>
      </c>
      <c r="I34" s="35">
        <f>ESA2010_nov23!C34-A_RVS_23_25!B34</f>
        <v>-15337.231039999984</v>
      </c>
      <c r="J34" s="35">
        <f>ESA2010_nov23!D34-A_RVS_23_25!C34</f>
        <v>19390</v>
      </c>
      <c r="K34" s="35">
        <f>ESA2010_nov23!E34-A_RVS_23_25!D34</f>
        <v>26317</v>
      </c>
      <c r="L34" s="28">
        <f>ESA2010_nov23!F34-A_RVS_23_25!E34</f>
        <v>27881</v>
      </c>
      <c r="M34" s="24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5" customHeight="1" x14ac:dyDescent="0.25">
      <c r="A35" s="264" t="s">
        <v>34</v>
      </c>
      <c r="B35" s="42">
        <v>260508</v>
      </c>
      <c r="C35" s="42">
        <v>268618</v>
      </c>
      <c r="D35" s="30">
        <v>276403</v>
      </c>
      <c r="E35" s="28">
        <v>286315</v>
      </c>
      <c r="F35" s="23"/>
      <c r="H35" s="26" t="s">
        <v>34</v>
      </c>
      <c r="I35" s="35">
        <f>ESA2010_nov23!C35-A_RVS_23_25!B35</f>
        <v>-2397.9524499999825</v>
      </c>
      <c r="J35" s="35">
        <f>ESA2010_nov23!D35-A_RVS_23_25!C35</f>
        <v>31813</v>
      </c>
      <c r="K35" s="35">
        <f>ESA2010_nov23!E35-A_RVS_23_25!D35</f>
        <v>33720</v>
      </c>
      <c r="L35" s="28">
        <f>ESA2010_nov23!F35-A_RVS_23_25!E35</f>
        <v>35865</v>
      </c>
      <c r="M35" s="24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x14ac:dyDescent="0.25">
      <c r="A36" s="264" t="s">
        <v>35</v>
      </c>
      <c r="B36" s="42">
        <v>0</v>
      </c>
      <c r="C36" s="42">
        <v>0</v>
      </c>
      <c r="D36" s="30">
        <v>0</v>
      </c>
      <c r="E36" s="28">
        <v>0</v>
      </c>
      <c r="F36" s="23"/>
      <c r="H36" s="26" t="s">
        <v>35</v>
      </c>
      <c r="I36" s="35">
        <f>ESA2010_nov23!C36-A_RVS_23_25!B36</f>
        <v>0</v>
      </c>
      <c r="J36" s="35">
        <f>ESA2010_nov23!D36-A_RVS_23_25!C36</f>
        <v>0</v>
      </c>
      <c r="K36" s="35">
        <f>ESA2010_nov23!E36-A_RVS_23_25!D36</f>
        <v>0</v>
      </c>
      <c r="L36" s="28">
        <f>ESA2010_nov23!F36-A_RVS_23_25!E36</f>
        <v>0</v>
      </c>
      <c r="M36" s="24"/>
      <c r="N36" s="25"/>
      <c r="O36" s="25"/>
      <c r="P36" s="25"/>
      <c r="Q36" s="25"/>
      <c r="R36" s="25"/>
      <c r="S36" s="25"/>
      <c r="T36" s="25"/>
      <c r="U36" s="25"/>
      <c r="V36" s="25"/>
    </row>
    <row r="37" spans="1:22" ht="13.5" customHeight="1" x14ac:dyDescent="0.25">
      <c r="A37" s="267" t="s">
        <v>36</v>
      </c>
      <c r="B37" s="47">
        <f>SUM(B38,B40,B41,B44,B45,B48:B51,B39)</f>
        <v>452097</v>
      </c>
      <c r="C37" s="47">
        <f>SUM(C38,C40,C41,C44,C45,C48:C51,C39)</f>
        <v>457005</v>
      </c>
      <c r="D37" s="47">
        <f>SUM(D38,D40,D41,D44,D45,D48:D51,D39)</f>
        <v>467528</v>
      </c>
      <c r="E37" s="45">
        <f>SUM(E38,E40,E41,E44,E45,E48:E51,E39)</f>
        <v>479480</v>
      </c>
      <c r="F37" s="23"/>
      <c r="H37" s="43" t="s">
        <v>37</v>
      </c>
      <c r="I37" s="47">
        <f>SUM(I38,I40,I41,I44,I45,I48:I51,I39,I42,I43)</f>
        <v>527058.18472999998</v>
      </c>
      <c r="J37" s="47">
        <f t="shared" ref="J37:L37" si="14">SUM(J38,J40,J41,J44,J45,J48:J51,J39,J42,J43)</f>
        <v>357880</v>
      </c>
      <c r="K37" s="47">
        <f t="shared" si="14"/>
        <v>-78435</v>
      </c>
      <c r="L37" s="45">
        <f t="shared" si="14"/>
        <v>-76733</v>
      </c>
      <c r="M37" s="24"/>
      <c r="N37" s="25"/>
      <c r="O37" s="25"/>
      <c r="P37" s="25"/>
      <c r="Q37" s="25"/>
      <c r="R37" s="25"/>
      <c r="S37" s="25"/>
      <c r="T37" s="25"/>
      <c r="U37" s="25"/>
      <c r="V37" s="25"/>
    </row>
    <row r="38" spans="1:22" ht="13.5" customHeight="1" x14ac:dyDescent="0.25">
      <c r="A38" s="268" t="s">
        <v>38</v>
      </c>
      <c r="B38" s="42">
        <v>0</v>
      </c>
      <c r="C38" s="42">
        <v>0</v>
      </c>
      <c r="D38" s="30">
        <v>0</v>
      </c>
      <c r="E38" s="28">
        <v>0</v>
      </c>
      <c r="F38" s="23"/>
      <c r="H38" s="26" t="s">
        <v>38</v>
      </c>
      <c r="I38" s="35">
        <f>ESA2010_nov23!C38-A_RVS_23_25!B38</f>
        <v>0</v>
      </c>
      <c r="J38" s="35">
        <f>ESA2010_nov23!D38-A_RVS_23_25!C38</f>
        <v>0</v>
      </c>
      <c r="K38" s="35">
        <f>ESA2010_nov23!E38-A_RVS_23_25!D38</f>
        <v>0</v>
      </c>
      <c r="L38" s="28">
        <f>ESA2010_nov23!F38-A_RVS_23_25!E38</f>
        <v>0</v>
      </c>
      <c r="M38" s="24"/>
      <c r="N38" s="25"/>
      <c r="O38" s="25"/>
      <c r="P38" s="25"/>
      <c r="Q38" s="25"/>
      <c r="R38" s="25"/>
      <c r="S38" s="25"/>
      <c r="T38" s="25"/>
      <c r="U38" s="25"/>
      <c r="V38" s="25"/>
    </row>
    <row r="39" spans="1:22" ht="13.5" customHeight="1" x14ac:dyDescent="0.25">
      <c r="A39" s="264" t="s">
        <v>39</v>
      </c>
      <c r="B39" s="42">
        <v>132250</v>
      </c>
      <c r="C39" s="42">
        <v>131000</v>
      </c>
      <c r="D39" s="30">
        <v>132217</v>
      </c>
      <c r="E39" s="28">
        <v>135272</v>
      </c>
      <c r="F39" s="23"/>
      <c r="H39" s="26" t="s">
        <v>39</v>
      </c>
      <c r="I39" s="35">
        <f>ESA2010_nov23!C39-A_RVS_23_25!B39</f>
        <v>1432.8010399999912</v>
      </c>
      <c r="J39" s="35">
        <f>ESA2010_nov23!D39-A_RVS_23_25!C39</f>
        <v>5068</v>
      </c>
      <c r="K39" s="35">
        <f>ESA2010_nov23!E39-A_RVS_23_25!D39</f>
        <v>6028</v>
      </c>
      <c r="L39" s="28">
        <f>ESA2010_nov23!F39-A_RVS_23_25!E39</f>
        <v>7027</v>
      </c>
      <c r="M39" s="24"/>
      <c r="N39" s="25"/>
      <c r="O39" s="25"/>
      <c r="P39" s="25"/>
      <c r="Q39" s="25"/>
      <c r="R39" s="25"/>
      <c r="S39" s="25"/>
      <c r="T39" s="25"/>
      <c r="U39" s="25"/>
      <c r="V39" s="25"/>
    </row>
    <row r="40" spans="1:22" ht="13.5" customHeight="1" x14ac:dyDescent="0.25">
      <c r="A40" s="268" t="s">
        <v>40</v>
      </c>
      <c r="B40" s="42">
        <v>0</v>
      </c>
      <c r="C40" s="42">
        <v>0</v>
      </c>
      <c r="D40" s="30">
        <v>0</v>
      </c>
      <c r="E40" s="28">
        <v>0</v>
      </c>
      <c r="F40" s="23"/>
      <c r="H40" s="26" t="s">
        <v>40</v>
      </c>
      <c r="I40" s="35">
        <f>ESA2010_nov23!C40-A_RVS_23_25!B40</f>
        <v>0</v>
      </c>
      <c r="J40" s="35">
        <f>ESA2010_nov23!D40-A_RVS_23_25!C40</f>
        <v>0</v>
      </c>
      <c r="K40" s="35">
        <f>ESA2010_nov23!E40-A_RVS_23_25!D40</f>
        <v>0</v>
      </c>
      <c r="L40" s="28">
        <f>ESA2010_nov23!F40-A_RVS_23_25!E40</f>
        <v>0</v>
      </c>
      <c r="M40" s="24"/>
      <c r="N40" s="25"/>
      <c r="O40" s="25"/>
      <c r="P40" s="25"/>
      <c r="Q40" s="25"/>
      <c r="R40" s="25"/>
      <c r="S40" s="25"/>
      <c r="T40" s="25"/>
      <c r="U40" s="25"/>
      <c r="V40" s="25"/>
    </row>
    <row r="41" spans="1:22" ht="13.5" customHeight="1" x14ac:dyDescent="0.25">
      <c r="A41" s="268" t="s">
        <v>41</v>
      </c>
      <c r="B41" s="42">
        <v>96005</v>
      </c>
      <c r="C41" s="42">
        <v>98552</v>
      </c>
      <c r="D41" s="30">
        <v>103920</v>
      </c>
      <c r="E41" s="28">
        <v>107913</v>
      </c>
      <c r="F41" s="23"/>
      <c r="H41" s="26" t="s">
        <v>41</v>
      </c>
      <c r="I41" s="35">
        <f>ESA2010_nov23!C41-A_RVS_23_25!B41</f>
        <v>-2632</v>
      </c>
      <c r="J41" s="35">
        <f>ESA2010_nov23!D41-A_RVS_23_25!C41</f>
        <v>-15799</v>
      </c>
      <c r="K41" s="35">
        <f>ESA2010_nov23!E41-A_RVS_23_25!D41</f>
        <v>-17860</v>
      </c>
      <c r="L41" s="28">
        <f>ESA2010_nov23!F41-A_RVS_23_25!E41</f>
        <v>-19584</v>
      </c>
      <c r="M41" s="24"/>
      <c r="N41" s="25"/>
      <c r="O41" s="25"/>
      <c r="P41" s="25"/>
      <c r="Q41" s="25"/>
      <c r="R41" s="25"/>
      <c r="S41" s="25"/>
      <c r="T41" s="25"/>
      <c r="U41" s="25"/>
      <c r="V41" s="25"/>
    </row>
    <row r="42" spans="1:22" ht="13.5" customHeight="1" x14ac:dyDescent="0.25">
      <c r="A42" s="268" t="s">
        <v>88</v>
      </c>
      <c r="B42" s="42"/>
      <c r="C42" s="42"/>
      <c r="D42" s="30"/>
      <c r="E42" s="28"/>
      <c r="F42" s="23"/>
      <c r="H42" s="26" t="s">
        <v>88</v>
      </c>
      <c r="I42" s="35">
        <f>ESA2010_nov23!C42-A_RVS_23_25!B42</f>
        <v>521165</v>
      </c>
      <c r="J42" s="35">
        <f>ESA2010_nov23!D42-A_RVS_23_25!C42</f>
        <v>354113</v>
      </c>
      <c r="K42" s="35">
        <f>ESA2010_nov23!E42-A_RVS_23_25!D42</f>
        <v>0</v>
      </c>
      <c r="L42" s="28">
        <f>ESA2010_nov23!F42-A_RVS_23_25!E42</f>
        <v>0</v>
      </c>
      <c r="M42" s="24"/>
      <c r="N42" s="25"/>
      <c r="O42" s="25"/>
      <c r="P42" s="25"/>
      <c r="Q42" s="25"/>
      <c r="R42" s="25"/>
      <c r="S42" s="25"/>
      <c r="T42" s="25"/>
      <c r="U42" s="25"/>
      <c r="V42" s="25"/>
    </row>
    <row r="43" spans="1:22" ht="13.5" customHeight="1" x14ac:dyDescent="0.25">
      <c r="A43" s="268" t="s">
        <v>89</v>
      </c>
      <c r="B43" s="42"/>
      <c r="C43" s="42"/>
      <c r="D43" s="30"/>
      <c r="E43" s="28"/>
      <c r="F43" s="23"/>
      <c r="H43" s="26" t="s">
        <v>89</v>
      </c>
      <c r="I43" s="35">
        <f>ESA2010_nov23!C43-A_RVS_23_25!B43</f>
        <v>0</v>
      </c>
      <c r="J43" s="35">
        <f>ESA2010_nov23!D43-A_RVS_23_25!C43</f>
        <v>30634</v>
      </c>
      <c r="K43" s="35">
        <f>ESA2010_nov23!E43-A_RVS_23_25!D43</f>
        <v>1631</v>
      </c>
      <c r="L43" s="28">
        <f>ESA2010_nov23!F43-A_RVS_23_25!E43</f>
        <v>0</v>
      </c>
      <c r="M43" s="24"/>
      <c r="N43" s="25"/>
      <c r="O43" s="25"/>
      <c r="P43" s="25"/>
      <c r="Q43" s="25"/>
      <c r="R43" s="25"/>
      <c r="S43" s="25"/>
      <c r="T43" s="25"/>
      <c r="U43" s="25"/>
      <c r="V43" s="25"/>
    </row>
    <row r="44" spans="1:22" ht="13.5" customHeight="1" x14ac:dyDescent="0.25">
      <c r="A44" s="268" t="s">
        <v>42</v>
      </c>
      <c r="B44" s="42">
        <v>75007</v>
      </c>
      <c r="C44" s="42">
        <v>75400</v>
      </c>
      <c r="D44" s="30">
        <v>75795</v>
      </c>
      <c r="E44" s="28">
        <v>76192</v>
      </c>
      <c r="F44" s="23"/>
      <c r="H44" s="26" t="s">
        <v>42</v>
      </c>
      <c r="I44" s="35">
        <f>ESA2010_nov23!C44-A_RVS_23_25!B44</f>
        <v>-701.51799999999639</v>
      </c>
      <c r="J44" s="35">
        <f>ESA2010_nov23!D44-A_RVS_23_25!C44</f>
        <v>-31804</v>
      </c>
      <c r="K44" s="35">
        <f>ESA2010_nov23!E44-A_RVS_23_25!D44</f>
        <v>-75795</v>
      </c>
      <c r="L44" s="28">
        <f>ESA2010_nov23!F44-A_RVS_23_25!E44</f>
        <v>-76192</v>
      </c>
      <c r="M44" s="24"/>
      <c r="N44" s="25"/>
      <c r="O44" s="25"/>
      <c r="P44" s="25"/>
      <c r="Q44" s="25"/>
      <c r="R44" s="25"/>
      <c r="S44" s="25"/>
      <c r="T44" s="25"/>
      <c r="U44" s="25"/>
      <c r="V44" s="25"/>
    </row>
    <row r="45" spans="1:22" ht="13.5" customHeight="1" x14ac:dyDescent="0.25">
      <c r="A45" s="268" t="s">
        <v>43</v>
      </c>
      <c r="B45" s="42">
        <v>328</v>
      </c>
      <c r="C45" s="42">
        <v>328</v>
      </c>
      <c r="D45" s="30">
        <v>328</v>
      </c>
      <c r="E45" s="28">
        <v>328</v>
      </c>
      <c r="F45" s="23"/>
      <c r="H45" s="55" t="s">
        <v>43</v>
      </c>
      <c r="I45" s="35">
        <f>ESA2010_nov23!C45-A_RVS_23_25!B45</f>
        <v>-24.655669999999986</v>
      </c>
      <c r="J45" s="35">
        <f>ESA2010_nov23!D45-A_RVS_23_25!C45</f>
        <v>0</v>
      </c>
      <c r="K45" s="35">
        <f>ESA2010_nov23!E45-A_RVS_23_25!D45</f>
        <v>0</v>
      </c>
      <c r="L45" s="28">
        <f>ESA2010_nov23!F45-A_RVS_23_25!E45</f>
        <v>0</v>
      </c>
      <c r="M45" s="24"/>
      <c r="N45" s="25"/>
      <c r="O45" s="25"/>
      <c r="P45" s="25"/>
      <c r="Q45" s="25"/>
      <c r="R45" s="25"/>
      <c r="S45" s="25"/>
      <c r="T45" s="25"/>
      <c r="U45" s="25"/>
      <c r="V45" s="25"/>
    </row>
    <row r="46" spans="1:22" ht="13.5" customHeight="1" x14ac:dyDescent="0.25">
      <c r="A46" s="269" t="s">
        <v>10</v>
      </c>
      <c r="B46" s="42">
        <v>82</v>
      </c>
      <c r="C46" s="42">
        <v>82</v>
      </c>
      <c r="D46" s="30">
        <v>82</v>
      </c>
      <c r="E46" s="28">
        <v>82</v>
      </c>
      <c r="F46" s="23"/>
      <c r="H46" s="58" t="s">
        <v>10</v>
      </c>
      <c r="I46" s="35">
        <f>ESA2010_nov23!C46-A_RVS_23_25!B46</f>
        <v>0.45477999999999952</v>
      </c>
      <c r="J46" s="35">
        <f>ESA2010_nov23!D46-A_RVS_23_25!C46</f>
        <v>0</v>
      </c>
      <c r="K46" s="35">
        <f>ESA2010_nov23!E46-A_RVS_23_25!D46</f>
        <v>0</v>
      </c>
      <c r="L46" s="28">
        <f>ESA2010_nov23!F46-A_RVS_23_25!E46</f>
        <v>0</v>
      </c>
      <c r="M46" s="24"/>
      <c r="N46" s="25"/>
      <c r="O46" s="25"/>
      <c r="P46" s="25"/>
      <c r="Q46" s="25"/>
      <c r="R46" s="25"/>
      <c r="S46" s="25"/>
      <c r="T46" s="25"/>
      <c r="U46" s="25"/>
      <c r="V46" s="25"/>
    </row>
    <row r="47" spans="1:22" ht="13.5" customHeight="1" x14ac:dyDescent="0.25">
      <c r="A47" s="269" t="s">
        <v>11</v>
      </c>
      <c r="B47" s="42">
        <v>246</v>
      </c>
      <c r="C47" s="42">
        <v>246</v>
      </c>
      <c r="D47" s="30">
        <v>246</v>
      </c>
      <c r="E47" s="28">
        <v>246</v>
      </c>
      <c r="F47" s="23"/>
      <c r="H47" s="58" t="s">
        <v>11</v>
      </c>
      <c r="I47" s="35">
        <f>ESA2010_nov23!C47-A_RVS_23_25!B47</f>
        <v>-25.110450000000014</v>
      </c>
      <c r="J47" s="35">
        <f>ESA2010_nov23!D47-A_RVS_23_25!C47</f>
        <v>0</v>
      </c>
      <c r="K47" s="35">
        <f>ESA2010_nov23!E47-A_RVS_23_25!D47</f>
        <v>0</v>
      </c>
      <c r="L47" s="28">
        <f>ESA2010_nov23!F47-A_RVS_23_25!E47</f>
        <v>0</v>
      </c>
      <c r="M47" s="24"/>
      <c r="N47" s="25"/>
      <c r="O47" s="25"/>
      <c r="P47" s="25"/>
      <c r="Q47" s="25"/>
      <c r="R47" s="25"/>
      <c r="S47" s="25"/>
      <c r="T47" s="25"/>
      <c r="U47" s="25"/>
      <c r="V47" s="25"/>
    </row>
    <row r="48" spans="1:22" ht="13.5" customHeight="1" x14ac:dyDescent="0.25">
      <c r="A48" s="268" t="s">
        <v>44</v>
      </c>
      <c r="B48" s="42">
        <v>1000</v>
      </c>
      <c r="C48" s="42">
        <v>1000</v>
      </c>
      <c r="D48" s="30">
        <v>1000</v>
      </c>
      <c r="E48" s="28">
        <v>1000</v>
      </c>
      <c r="F48" s="23"/>
      <c r="H48" s="55" t="s">
        <v>44</v>
      </c>
      <c r="I48" s="35">
        <f>ESA2010_nov23!C48-A_RVS_23_25!B48</f>
        <v>619.40786000000003</v>
      </c>
      <c r="J48" s="35">
        <f>ESA2010_nov23!D48-A_RVS_23_25!C48</f>
        <v>234</v>
      </c>
      <c r="K48" s="35">
        <f>ESA2010_nov23!E48-A_RVS_23_25!D48</f>
        <v>0</v>
      </c>
      <c r="L48" s="28">
        <f>ESA2010_nov23!F48-A_RVS_23_25!E48</f>
        <v>0</v>
      </c>
      <c r="M48" s="24"/>
      <c r="N48" s="25"/>
      <c r="O48" s="25"/>
      <c r="P48" s="25"/>
      <c r="Q48" s="25"/>
      <c r="R48" s="25"/>
      <c r="S48" s="25"/>
      <c r="T48" s="25"/>
      <c r="U48" s="25"/>
      <c r="V48" s="25"/>
    </row>
    <row r="49" spans="1:22" ht="13.5" customHeight="1" x14ac:dyDescent="0.25">
      <c r="A49" s="268" t="s">
        <v>45</v>
      </c>
      <c r="B49" s="42">
        <v>27332</v>
      </c>
      <c r="C49" s="42">
        <v>28822</v>
      </c>
      <c r="D49" s="30">
        <v>29354</v>
      </c>
      <c r="E49" s="28">
        <v>29968</v>
      </c>
      <c r="F49" s="23"/>
      <c r="H49" s="55" t="s">
        <v>45</v>
      </c>
      <c r="I49" s="35">
        <f>ESA2010_nov23!C49-A_RVS_23_25!B49</f>
        <v>3087.0504099999998</v>
      </c>
      <c r="J49" s="35">
        <f>ESA2010_nov23!D49-A_RVS_23_25!C49</f>
        <v>1185</v>
      </c>
      <c r="K49" s="35">
        <f>ESA2010_nov23!E49-A_RVS_23_25!D49</f>
        <v>-13732</v>
      </c>
      <c r="L49" s="28">
        <f>ESA2010_nov23!F49-A_RVS_23_25!E49</f>
        <v>-13444</v>
      </c>
      <c r="M49" s="24"/>
      <c r="N49" s="25"/>
      <c r="O49" s="25"/>
      <c r="P49" s="25"/>
      <c r="Q49" s="25"/>
      <c r="R49" s="25"/>
      <c r="S49" s="25"/>
      <c r="T49" s="25"/>
      <c r="U49" s="25"/>
      <c r="V49" s="25"/>
    </row>
    <row r="50" spans="1:22" ht="13.5" customHeight="1" x14ac:dyDescent="0.25">
      <c r="A50" s="268" t="s">
        <v>46</v>
      </c>
      <c r="B50" s="42">
        <v>4</v>
      </c>
      <c r="C50" s="42">
        <v>0</v>
      </c>
      <c r="D50" s="30">
        <v>0</v>
      </c>
      <c r="E50" s="28">
        <v>0</v>
      </c>
      <c r="F50" s="23"/>
      <c r="H50" s="55" t="s">
        <v>46</v>
      </c>
      <c r="I50" s="35">
        <f>ESA2010_nov23!C50-A_RVS_23_25!B50</f>
        <v>5.0853400000000022</v>
      </c>
      <c r="J50" s="35">
        <f>ESA2010_nov23!D50-A_RVS_23_25!C50</f>
        <v>5</v>
      </c>
      <c r="K50" s="35">
        <f>ESA2010_nov23!E50-A_RVS_23_25!D50</f>
        <v>0</v>
      </c>
      <c r="L50" s="28">
        <f>ESA2010_nov23!F50-A_RVS_23_25!E50</f>
        <v>0</v>
      </c>
      <c r="M50" s="24"/>
      <c r="N50" s="25"/>
      <c r="O50" s="25"/>
      <c r="P50" s="25"/>
      <c r="Q50" s="25"/>
      <c r="R50" s="25"/>
      <c r="S50" s="25"/>
      <c r="T50" s="25"/>
      <c r="U50" s="25"/>
      <c r="V50" s="25"/>
    </row>
    <row r="51" spans="1:22" ht="13.5" customHeight="1" x14ac:dyDescent="0.25">
      <c r="A51" s="264" t="s">
        <v>47</v>
      </c>
      <c r="B51" s="30">
        <v>120171</v>
      </c>
      <c r="C51" s="30">
        <v>121903</v>
      </c>
      <c r="D51" s="30">
        <v>124914</v>
      </c>
      <c r="E51" s="28">
        <v>128807</v>
      </c>
      <c r="F51" s="23"/>
      <c r="H51" s="26" t="s">
        <v>48</v>
      </c>
      <c r="I51" s="35">
        <f>ESA2010_nov23!C51-A_RVS_23_25!B51</f>
        <v>4107.0137499999983</v>
      </c>
      <c r="J51" s="35">
        <f>ESA2010_nov23!D51-A_RVS_23_25!C51</f>
        <v>14244</v>
      </c>
      <c r="K51" s="35">
        <f>ESA2010_nov23!E51-A_RVS_23_25!D51</f>
        <v>21293</v>
      </c>
      <c r="L51" s="28">
        <f>ESA2010_nov23!F51-A_RVS_23_25!E51</f>
        <v>25460</v>
      </c>
      <c r="M51" s="24"/>
      <c r="N51" s="25"/>
      <c r="O51" s="25"/>
      <c r="P51" s="25"/>
      <c r="Q51" s="25"/>
      <c r="R51" s="25"/>
      <c r="S51" s="25"/>
      <c r="T51" s="25"/>
      <c r="U51" s="25"/>
      <c r="V51" s="25"/>
    </row>
    <row r="52" spans="1:22" ht="13.5" customHeight="1" x14ac:dyDescent="0.25">
      <c r="A52" s="266" t="s">
        <v>10</v>
      </c>
      <c r="B52" s="30">
        <v>86459</v>
      </c>
      <c r="C52" s="30">
        <v>87035</v>
      </c>
      <c r="D52" s="30">
        <v>88481</v>
      </c>
      <c r="E52" s="28">
        <v>90505</v>
      </c>
      <c r="F52" s="23"/>
      <c r="H52" s="38" t="s">
        <v>10</v>
      </c>
      <c r="I52" s="35">
        <f>ESA2010_nov23!C52-A_RVS_23_25!B52</f>
        <v>4075.5480499999976</v>
      </c>
      <c r="J52" s="35">
        <f>ESA2010_nov23!D52-A_RVS_23_25!C52</f>
        <v>14512</v>
      </c>
      <c r="K52" s="35">
        <f>ESA2010_nov23!E52-A_RVS_23_25!D52</f>
        <v>21354</v>
      </c>
      <c r="L52" s="28">
        <f>ESA2010_nov23!F52-A_RVS_23_25!E52</f>
        <v>25301</v>
      </c>
      <c r="M52" s="24"/>
      <c r="N52" s="25"/>
      <c r="O52" s="25"/>
      <c r="P52" s="25"/>
      <c r="Q52" s="25"/>
      <c r="R52" s="25"/>
      <c r="S52" s="25"/>
      <c r="T52" s="25"/>
      <c r="U52" s="25"/>
      <c r="V52" s="25"/>
    </row>
    <row r="53" spans="1:22" ht="14.25" customHeight="1" x14ac:dyDescent="0.25">
      <c r="A53" s="266" t="s">
        <v>11</v>
      </c>
      <c r="B53" s="30">
        <v>0</v>
      </c>
      <c r="C53" s="30">
        <v>0</v>
      </c>
      <c r="D53" s="30">
        <v>0</v>
      </c>
      <c r="E53" s="28">
        <v>0</v>
      </c>
      <c r="F53" s="23"/>
      <c r="H53" s="38" t="s">
        <v>11</v>
      </c>
      <c r="I53" s="35">
        <f>ESA2010_nov23!C53-A_RVS_23_25!B53</f>
        <v>526.25009</v>
      </c>
      <c r="J53" s="35">
        <f>ESA2010_nov23!D53-A_RVS_23_25!C53</f>
        <v>0</v>
      </c>
      <c r="K53" s="35">
        <f>ESA2010_nov23!E53-A_RVS_23_25!D53</f>
        <v>0</v>
      </c>
      <c r="L53" s="28">
        <f>ESA2010_nov23!F53-A_RVS_23_25!E53</f>
        <v>0</v>
      </c>
      <c r="M53" s="24"/>
      <c r="N53" s="25"/>
      <c r="O53" s="25"/>
      <c r="P53" s="25"/>
      <c r="Q53" s="25"/>
      <c r="R53" s="25"/>
      <c r="S53" s="25"/>
      <c r="T53" s="25"/>
      <c r="U53" s="25"/>
      <c r="V53" s="25"/>
    </row>
    <row r="54" spans="1:22" ht="14.25" customHeight="1" x14ac:dyDescent="0.25">
      <c r="A54" s="270" t="s">
        <v>12</v>
      </c>
      <c r="B54" s="30">
        <v>0</v>
      </c>
      <c r="C54" s="30">
        <v>0</v>
      </c>
      <c r="D54" s="30">
        <v>0</v>
      </c>
      <c r="E54" s="28">
        <v>0</v>
      </c>
      <c r="F54" s="23"/>
      <c r="H54" s="60" t="s">
        <v>12</v>
      </c>
      <c r="I54" s="35">
        <f>ESA2010_nov23!C54-A_RVS_23_25!B54</f>
        <v>0</v>
      </c>
      <c r="J54" s="35">
        <f>ESA2010_nov23!D54-A_RVS_23_25!C54</f>
        <v>0</v>
      </c>
      <c r="K54" s="35">
        <f>ESA2010_nov23!E54-A_RVS_23_25!D54</f>
        <v>0</v>
      </c>
      <c r="L54" s="28">
        <f>ESA2010_nov23!F54-A_RVS_23_25!E54</f>
        <v>0</v>
      </c>
      <c r="M54" s="24"/>
      <c r="N54" s="25"/>
      <c r="O54" s="25"/>
      <c r="P54" s="25"/>
      <c r="Q54" s="25"/>
      <c r="R54" s="25"/>
      <c r="S54" s="25"/>
      <c r="T54" s="25"/>
      <c r="U54" s="25"/>
      <c r="V54" s="25"/>
    </row>
    <row r="55" spans="1:22" ht="14.25" customHeight="1" x14ac:dyDescent="0.25">
      <c r="A55" s="266" t="s">
        <v>49</v>
      </c>
      <c r="B55" s="30">
        <v>33712</v>
      </c>
      <c r="C55" s="30">
        <v>34868</v>
      </c>
      <c r="D55" s="30">
        <v>36433</v>
      </c>
      <c r="E55" s="28">
        <v>38302</v>
      </c>
      <c r="F55" s="23"/>
      <c r="H55" s="38" t="s">
        <v>49</v>
      </c>
      <c r="I55" s="35">
        <f>ESA2010_nov23!C55-A_RVS_23_25!B55</f>
        <v>-494.78439000000071</v>
      </c>
      <c r="J55" s="35">
        <f>ESA2010_nov23!D55-A_RVS_23_25!C55</f>
        <v>-268</v>
      </c>
      <c r="K55" s="35">
        <f>ESA2010_nov23!E55-A_RVS_23_25!D55</f>
        <v>-61</v>
      </c>
      <c r="L55" s="28">
        <f>ESA2010_nov23!F55-A_RVS_23_25!E55</f>
        <v>159</v>
      </c>
      <c r="M55" s="24"/>
      <c r="N55" s="25"/>
      <c r="O55" s="25"/>
      <c r="P55" s="25"/>
      <c r="Q55" s="25"/>
      <c r="R55" s="25"/>
      <c r="S55" s="25"/>
      <c r="T55" s="25"/>
      <c r="U55" s="25"/>
      <c r="V55" s="25"/>
    </row>
    <row r="56" spans="1:22" ht="14.25" customHeight="1" x14ac:dyDescent="0.25">
      <c r="A56" s="271" t="s">
        <v>50</v>
      </c>
      <c r="B56" s="30">
        <v>0</v>
      </c>
      <c r="C56" s="30">
        <v>0</v>
      </c>
      <c r="D56" s="30">
        <v>0</v>
      </c>
      <c r="E56" s="28">
        <v>0</v>
      </c>
      <c r="F56" s="23"/>
      <c r="H56" s="259" t="s">
        <v>50</v>
      </c>
      <c r="I56" s="35">
        <f>ESA2010_nov23!C56-A_RVS_23_25!B56</f>
        <v>0.35543000000000013</v>
      </c>
      <c r="J56" s="35">
        <f>ESA2010_nov23!D56-A_RVS_23_25!C56</f>
        <v>0</v>
      </c>
      <c r="K56" s="35">
        <f>ESA2010_nov23!E56-A_RVS_23_25!D56</f>
        <v>0</v>
      </c>
      <c r="L56" s="28">
        <f>ESA2010_nov23!F56-A_RVS_23_25!E56</f>
        <v>0</v>
      </c>
      <c r="M56" s="24"/>
      <c r="N56" s="25"/>
      <c r="O56" s="25"/>
      <c r="P56" s="25"/>
      <c r="Q56" s="25"/>
      <c r="R56" s="25"/>
      <c r="S56" s="25"/>
      <c r="T56" s="25"/>
      <c r="U56" s="25"/>
      <c r="V56" s="25"/>
    </row>
    <row r="57" spans="1:22" ht="14.25" customHeight="1" x14ac:dyDescent="0.25">
      <c r="A57" s="271" t="s">
        <v>51</v>
      </c>
      <c r="B57" s="30">
        <v>-31</v>
      </c>
      <c r="C57" s="30">
        <v>0</v>
      </c>
      <c r="D57" s="30">
        <v>0</v>
      </c>
      <c r="E57" s="28">
        <v>0</v>
      </c>
      <c r="F57" s="23"/>
      <c r="H57" s="259" t="s">
        <v>51</v>
      </c>
      <c r="I57" s="35">
        <f>ESA2010_nov23!C57-A_RVS_23_25!B57</f>
        <v>245.69233000000006</v>
      </c>
      <c r="J57" s="35">
        <f>ESA2010_nov23!D57-A_RVS_23_25!C57</f>
        <v>88</v>
      </c>
      <c r="K57" s="35">
        <f>ESA2010_nov23!E57-A_RVS_23_25!D57</f>
        <v>0</v>
      </c>
      <c r="L57" s="28">
        <f>ESA2010_nov23!F57-A_RVS_23_25!E57</f>
        <v>0</v>
      </c>
      <c r="M57" s="24"/>
      <c r="N57" s="25"/>
      <c r="O57" s="25"/>
      <c r="P57" s="25"/>
      <c r="Q57" s="25"/>
      <c r="R57" s="25"/>
      <c r="S57" s="25"/>
      <c r="T57" s="25"/>
      <c r="U57" s="25"/>
      <c r="V57" s="25"/>
    </row>
    <row r="58" spans="1:22" ht="14.25" customHeight="1" x14ac:dyDescent="0.25">
      <c r="A58" s="271" t="s">
        <v>52</v>
      </c>
      <c r="B58" s="30">
        <v>86490</v>
      </c>
      <c r="C58" s="30">
        <v>87035</v>
      </c>
      <c r="D58" s="30">
        <v>88481</v>
      </c>
      <c r="E58" s="28">
        <v>90505</v>
      </c>
      <c r="F58" s="23"/>
      <c r="H58" s="259" t="s">
        <v>52</v>
      </c>
      <c r="I58" s="35">
        <f>ESA2010_nov23!C58-A_RVS_23_25!B58</f>
        <v>3829.5002899999963</v>
      </c>
      <c r="J58" s="35">
        <f>ESA2010_nov23!D58-A_RVS_23_25!C58</f>
        <v>14424</v>
      </c>
      <c r="K58" s="35">
        <f>ESA2010_nov23!E58-A_RVS_23_25!D58</f>
        <v>21354</v>
      </c>
      <c r="L58" s="28">
        <f>ESA2010_nov23!F58-A_RVS_23_25!E58</f>
        <v>25301</v>
      </c>
      <c r="M58" s="24"/>
      <c r="N58" s="25"/>
      <c r="O58" s="25"/>
      <c r="P58" s="25"/>
      <c r="Q58" s="25"/>
      <c r="R58" s="25"/>
      <c r="S58" s="25"/>
      <c r="T58" s="25"/>
      <c r="U58" s="25"/>
      <c r="V58" s="25"/>
    </row>
    <row r="59" spans="1:22" ht="14.25" customHeight="1" thickBot="1" x14ac:dyDescent="0.3">
      <c r="A59" s="272" t="s">
        <v>53</v>
      </c>
      <c r="B59" s="66">
        <v>33712</v>
      </c>
      <c r="C59" s="66">
        <v>34868</v>
      </c>
      <c r="D59" s="66">
        <v>36433</v>
      </c>
      <c r="E59" s="64">
        <v>38302</v>
      </c>
      <c r="F59" s="23"/>
      <c r="H59" s="260" t="s">
        <v>53</v>
      </c>
      <c r="I59" s="35">
        <f>ESA2010_nov23!C59-A_RVS_23_25!B59</f>
        <v>-494.78439000000071</v>
      </c>
      <c r="J59" s="35">
        <f>ESA2010_nov23!D59-A_RVS_23_25!C59</f>
        <v>-268</v>
      </c>
      <c r="K59" s="35">
        <f>ESA2010_nov23!E59-A_RVS_23_25!D59</f>
        <v>-61</v>
      </c>
      <c r="L59" s="28">
        <f>ESA2010_nov23!F59-A_RVS_23_25!E59</f>
        <v>159</v>
      </c>
      <c r="M59" s="24"/>
      <c r="N59" s="25"/>
      <c r="O59" s="25"/>
      <c r="P59" s="25"/>
      <c r="Q59" s="25"/>
      <c r="R59" s="25"/>
      <c r="S59" s="25"/>
      <c r="T59" s="25"/>
      <c r="U59" s="25"/>
      <c r="V59" s="25"/>
    </row>
    <row r="60" spans="1:22" ht="13.5" customHeight="1" x14ac:dyDescent="0.25">
      <c r="A60" s="263" t="s">
        <v>54</v>
      </c>
      <c r="B60" s="70">
        <f t="shared" ref="B60:E60" si="15">B61+B65</f>
        <v>14417291</v>
      </c>
      <c r="C60" s="70">
        <f t="shared" si="15"/>
        <v>15651818</v>
      </c>
      <c r="D60" s="70">
        <f t="shared" si="15"/>
        <v>16853157</v>
      </c>
      <c r="E60" s="68">
        <f t="shared" si="15"/>
        <v>17982002</v>
      </c>
      <c r="F60" s="23"/>
      <c r="H60" s="18" t="s">
        <v>54</v>
      </c>
      <c r="I60" s="73">
        <f t="shared" ref="I60:L60" si="16">I61+I65</f>
        <v>-243251.34684000001</v>
      </c>
      <c r="J60" s="73">
        <f t="shared" si="16"/>
        <v>-219081</v>
      </c>
      <c r="K60" s="73">
        <f t="shared" si="16"/>
        <v>-252888</v>
      </c>
      <c r="L60" s="74">
        <f t="shared" si="16"/>
        <v>-591369</v>
      </c>
      <c r="M60" s="24"/>
      <c r="N60" s="25"/>
      <c r="O60" s="25"/>
      <c r="P60" s="25"/>
      <c r="Q60" s="25"/>
      <c r="R60" s="25"/>
      <c r="S60" s="25"/>
      <c r="T60" s="25"/>
      <c r="U60" s="25"/>
      <c r="V60" s="25"/>
    </row>
    <row r="61" spans="1:22" ht="13.5" customHeight="1" x14ac:dyDescent="0.25">
      <c r="A61" s="273" t="s">
        <v>55</v>
      </c>
      <c r="B61" s="47">
        <f t="shared" ref="B61:E61" si="17">B62</f>
        <v>9641760</v>
      </c>
      <c r="C61" s="47">
        <f t="shared" si="17"/>
        <v>10366641</v>
      </c>
      <c r="D61" s="47">
        <f t="shared" si="17"/>
        <v>11133465</v>
      </c>
      <c r="E61" s="45">
        <f t="shared" si="17"/>
        <v>11869006</v>
      </c>
      <c r="F61" s="23"/>
      <c r="H61" s="75" t="s">
        <v>55</v>
      </c>
      <c r="I61" s="47">
        <f t="shared" ref="I61:L61" si="18">I62</f>
        <v>-175043.34684000001</v>
      </c>
      <c r="J61" s="47">
        <f t="shared" si="18"/>
        <v>-123727</v>
      </c>
      <c r="K61" s="47">
        <f t="shared" si="18"/>
        <v>-128215</v>
      </c>
      <c r="L61" s="45">
        <f t="shared" si="18"/>
        <v>-376618</v>
      </c>
      <c r="M61" s="24"/>
      <c r="N61" s="25"/>
      <c r="O61" s="25"/>
      <c r="P61" s="25"/>
      <c r="Q61" s="25"/>
      <c r="R61" s="25"/>
      <c r="S61" s="25"/>
      <c r="T61" s="25"/>
      <c r="U61" s="25"/>
      <c r="V61" s="25"/>
    </row>
    <row r="62" spans="1:22" ht="13.5" customHeight="1" x14ac:dyDescent="0.25">
      <c r="A62" s="265" t="s">
        <v>56</v>
      </c>
      <c r="B62" s="30">
        <f t="shared" ref="B62:E62" si="19">B63+B64</f>
        <v>9641760</v>
      </c>
      <c r="C62" s="30">
        <f t="shared" si="19"/>
        <v>10366641</v>
      </c>
      <c r="D62" s="30">
        <f t="shared" si="19"/>
        <v>11133465</v>
      </c>
      <c r="E62" s="28">
        <f t="shared" si="19"/>
        <v>11869006</v>
      </c>
      <c r="F62" s="23"/>
      <c r="H62" s="31" t="s">
        <v>56</v>
      </c>
      <c r="I62" s="30">
        <f t="shared" ref="I62:L62" si="20">I63+I64</f>
        <v>-175043.34684000001</v>
      </c>
      <c r="J62" s="30">
        <f t="shared" si="20"/>
        <v>-123727</v>
      </c>
      <c r="K62" s="30">
        <f t="shared" si="20"/>
        <v>-128215</v>
      </c>
      <c r="L62" s="28">
        <f t="shared" si="20"/>
        <v>-376618</v>
      </c>
      <c r="M62" s="24"/>
      <c r="N62" s="25"/>
      <c r="O62" s="25"/>
      <c r="P62" s="25"/>
      <c r="Q62" s="25"/>
      <c r="R62" s="25"/>
      <c r="S62" s="25"/>
      <c r="T62" s="25"/>
      <c r="U62" s="25"/>
      <c r="V62" s="25"/>
    </row>
    <row r="63" spans="1:22" ht="13.5" customHeight="1" x14ac:dyDescent="0.25">
      <c r="A63" s="265" t="s">
        <v>57</v>
      </c>
      <c r="B63" s="30">
        <v>9247233</v>
      </c>
      <c r="C63" s="30">
        <v>10165496</v>
      </c>
      <c r="D63" s="30">
        <v>10929375</v>
      </c>
      <c r="E63" s="28">
        <v>11663306</v>
      </c>
      <c r="F63" s="23"/>
      <c r="H63" s="31" t="s">
        <v>57</v>
      </c>
      <c r="I63" s="35">
        <f>ESA2010_nov23!C63-A_RVS_23_25!B63</f>
        <v>-183403</v>
      </c>
      <c r="J63" s="35">
        <f>ESA2010_nov23!D63-A_RVS_23_25!C63</f>
        <v>-168010</v>
      </c>
      <c r="K63" s="35">
        <f>ESA2010_nov23!E63-A_RVS_23_25!D63</f>
        <v>-143505</v>
      </c>
      <c r="L63" s="28">
        <f>ESA2010_nov23!F63-A_RVS_23_25!E63</f>
        <v>-390478</v>
      </c>
      <c r="M63" s="24"/>
      <c r="N63" s="25"/>
      <c r="O63" s="25"/>
      <c r="P63" s="25"/>
      <c r="Q63" s="25"/>
      <c r="R63" s="25"/>
      <c r="S63" s="25"/>
      <c r="T63" s="25"/>
      <c r="U63" s="25"/>
      <c r="V63" s="25"/>
    </row>
    <row r="64" spans="1:22" ht="13.5" customHeight="1" x14ac:dyDescent="0.25">
      <c r="A64" s="265" t="s">
        <v>58</v>
      </c>
      <c r="B64" s="30">
        <v>394527</v>
      </c>
      <c r="C64" s="30">
        <v>201145</v>
      </c>
      <c r="D64" s="30">
        <v>204090</v>
      </c>
      <c r="E64" s="28">
        <v>205700</v>
      </c>
      <c r="F64" s="23"/>
      <c r="H64" s="31" t="s">
        <v>58</v>
      </c>
      <c r="I64" s="35">
        <f>ESA2010_nov23!C64-A_RVS_23_25!B64</f>
        <v>8359.6531599999871</v>
      </c>
      <c r="J64" s="35">
        <f>ESA2010_nov23!D64-A_RVS_23_25!C64</f>
        <v>44283</v>
      </c>
      <c r="K64" s="35">
        <f>ESA2010_nov23!E64-A_RVS_23_25!D64</f>
        <v>15290</v>
      </c>
      <c r="L64" s="28">
        <f>ESA2010_nov23!F64-A_RVS_23_25!E64</f>
        <v>13860</v>
      </c>
      <c r="M64" s="24"/>
      <c r="N64" s="25"/>
      <c r="O64" s="25"/>
      <c r="P64" s="25"/>
      <c r="Q64" s="25"/>
      <c r="R64" s="25"/>
      <c r="S64" s="25"/>
      <c r="T64" s="25"/>
      <c r="U64" s="25"/>
      <c r="V64" s="25"/>
    </row>
    <row r="65" spans="1:22" ht="13.5" customHeight="1" x14ac:dyDescent="0.25">
      <c r="A65" s="273" t="s">
        <v>59</v>
      </c>
      <c r="B65" s="47">
        <f t="shared" ref="B65:E65" si="21">B66</f>
        <v>4775531</v>
      </c>
      <c r="C65" s="47">
        <f t="shared" si="21"/>
        <v>5285177</v>
      </c>
      <c r="D65" s="47">
        <f t="shared" si="21"/>
        <v>5719692</v>
      </c>
      <c r="E65" s="45">
        <f t="shared" si="21"/>
        <v>6112996</v>
      </c>
      <c r="F65" s="78"/>
      <c r="H65" s="75" t="s">
        <v>59</v>
      </c>
      <c r="I65" s="47">
        <f t="shared" ref="I65:L65" si="22">I66</f>
        <v>-68208</v>
      </c>
      <c r="J65" s="47">
        <f t="shared" si="22"/>
        <v>-95354</v>
      </c>
      <c r="K65" s="47">
        <f t="shared" si="22"/>
        <v>-124673</v>
      </c>
      <c r="L65" s="45">
        <f t="shared" si="22"/>
        <v>-214751</v>
      </c>
      <c r="M65" s="24"/>
      <c r="N65" s="25"/>
      <c r="O65" s="25"/>
      <c r="P65" s="25"/>
      <c r="Q65" s="25"/>
      <c r="R65" s="25"/>
      <c r="S65" s="25"/>
      <c r="T65" s="25"/>
      <c r="U65" s="25"/>
      <c r="V65" s="25"/>
    </row>
    <row r="66" spans="1:22" ht="13.5" customHeight="1" x14ac:dyDescent="0.25">
      <c r="A66" s="265" t="s">
        <v>56</v>
      </c>
      <c r="B66" s="30">
        <v>4775531</v>
      </c>
      <c r="C66" s="30">
        <v>5285177</v>
      </c>
      <c r="D66" s="30">
        <v>5719692</v>
      </c>
      <c r="E66" s="28">
        <v>6112996</v>
      </c>
      <c r="F66" s="23"/>
      <c r="H66" s="31" t="s">
        <v>56</v>
      </c>
      <c r="I66" s="35">
        <f>ESA2010_nov23!C66-A_RVS_23_25!B66</f>
        <v>-68208</v>
      </c>
      <c r="J66" s="35">
        <f>ESA2010_nov23!D66-A_RVS_23_25!C66</f>
        <v>-95354</v>
      </c>
      <c r="K66" s="35">
        <f>ESA2010_nov23!E66-A_RVS_23_25!D66</f>
        <v>-124673</v>
      </c>
      <c r="L66" s="28">
        <f>ESA2010_nov23!F66-A_RVS_23_25!E66</f>
        <v>-214751</v>
      </c>
      <c r="M66" s="24"/>
      <c r="N66" s="25"/>
      <c r="O66" s="25"/>
      <c r="P66" s="25"/>
      <c r="Q66" s="25"/>
      <c r="R66" s="25"/>
      <c r="S66" s="25"/>
      <c r="T66" s="25"/>
      <c r="U66" s="25"/>
      <c r="V66" s="25"/>
    </row>
    <row r="67" spans="1:22" ht="14.25" customHeight="1" thickBot="1" x14ac:dyDescent="0.3">
      <c r="A67" s="274" t="s">
        <v>60</v>
      </c>
      <c r="B67" s="42">
        <v>26035</v>
      </c>
      <c r="C67" s="42">
        <v>26745</v>
      </c>
      <c r="D67" s="42">
        <v>28537</v>
      </c>
      <c r="E67" s="56">
        <v>29505</v>
      </c>
      <c r="F67" s="23"/>
      <c r="H67" s="79" t="s">
        <v>60</v>
      </c>
      <c r="I67" s="35">
        <f>ESA2010_nov23!C67-A_RVS_23_25!B67</f>
        <v>11137</v>
      </c>
      <c r="J67" s="35">
        <f>ESA2010_nov23!D67-A_RVS_23_25!C67</f>
        <v>9725</v>
      </c>
      <c r="K67" s="35">
        <f>ESA2010_nov23!E67-A_RVS_23_25!D67</f>
        <v>7073</v>
      </c>
      <c r="L67" s="28">
        <f>ESA2010_nov23!F67-A_RVS_23_25!E67</f>
        <v>3587</v>
      </c>
      <c r="M67" s="24"/>
      <c r="N67" s="25"/>
      <c r="O67" s="25"/>
      <c r="P67" s="25"/>
      <c r="Q67" s="25"/>
      <c r="R67" s="25"/>
      <c r="S67" s="25"/>
      <c r="T67" s="25"/>
      <c r="U67" s="25"/>
      <c r="V67" s="25"/>
    </row>
    <row r="68" spans="1:22" ht="14.25" customHeight="1" thickBot="1" x14ac:dyDescent="0.3">
      <c r="A68" s="275" t="s">
        <v>61</v>
      </c>
      <c r="B68" s="85">
        <f>B37+B33+B28+B17+B5</f>
        <v>20582460</v>
      </c>
      <c r="C68" s="85">
        <f>C37+C33+C28+C17+C5</f>
        <v>22808357</v>
      </c>
      <c r="D68" s="85">
        <f>D37+D33+D28+D17+D5</f>
        <v>24086245</v>
      </c>
      <c r="E68" s="83">
        <f>E37+E33+E28+E17+E5</f>
        <v>25267152</v>
      </c>
      <c r="F68" s="23"/>
      <c r="H68" s="81" t="s">
        <v>61</v>
      </c>
      <c r="I68" s="85">
        <f>+I37+I33+I28+I17+I5</f>
        <v>513651.81327000214</v>
      </c>
      <c r="J68" s="85">
        <f>+J37+J33+J28+J17+J5</f>
        <v>54436</v>
      </c>
      <c r="K68" s="85">
        <f>+K37+K33+K28+K17+K5</f>
        <v>-834077</v>
      </c>
      <c r="L68" s="83">
        <f>+L37+L33+L28+L17+L5</f>
        <v>-1148182</v>
      </c>
      <c r="M68" s="25"/>
      <c r="N68" s="25"/>
      <c r="O68" s="25"/>
      <c r="P68" s="25"/>
      <c r="Q68" s="25"/>
      <c r="R68" s="25"/>
      <c r="S68" s="25"/>
      <c r="T68" s="25"/>
      <c r="U68" s="25"/>
      <c r="V68" s="25"/>
    </row>
    <row r="69" spans="1:22" ht="13.5" customHeight="1" x14ac:dyDescent="0.25">
      <c r="A69" s="276" t="s">
        <v>62</v>
      </c>
      <c r="B69" s="90">
        <f>B9+B12+B16+B18+B19+B28+B46+B50+B52+B39+B38</f>
        <v>15997755</v>
      </c>
      <c r="C69" s="90">
        <f>C9+C12+C16+C18+C19+C28+C46+C50+C52+C39+C38</f>
        <v>18052983</v>
      </c>
      <c r="D69" s="90">
        <f>D9+D12+D16+D18+D19+D28+D46+D50+D52+D39+D38</f>
        <v>19138477</v>
      </c>
      <c r="E69" s="88">
        <f>E9+E12+E16+E18+E19+E28+E46+E50+E52+E39+E38</f>
        <v>19837583</v>
      </c>
      <c r="F69" s="23"/>
      <c r="H69" s="86" t="s">
        <v>62</v>
      </c>
      <c r="I69" s="35">
        <f>ESA2010_nov23!C69-A_RVS_23_25!B69</f>
        <v>549061.25762000121</v>
      </c>
      <c r="J69" s="35">
        <f>ESA2010_nov23!D69-A_RVS_23_25!C69</f>
        <v>-72648</v>
      </c>
      <c r="K69" s="35">
        <f>ESA2010_nov23!E69-A_RVS_23_25!D69</f>
        <v>-675278</v>
      </c>
      <c r="L69" s="28">
        <f>ESA2010_nov23!F69-A_RVS_23_25!E69</f>
        <v>-758108</v>
      </c>
      <c r="M69" s="25"/>
      <c r="N69" s="25"/>
      <c r="O69" s="25"/>
      <c r="P69" s="25"/>
      <c r="Q69" s="25"/>
      <c r="R69" s="25"/>
      <c r="S69" s="25"/>
      <c r="T69" s="25"/>
      <c r="U69" s="25"/>
      <c r="V69" s="25"/>
    </row>
    <row r="70" spans="1:22" ht="13.5" customHeight="1" x14ac:dyDescent="0.25">
      <c r="A70" s="276" t="s">
        <v>63</v>
      </c>
      <c r="B70" s="90">
        <f>0+B55</f>
        <v>33712</v>
      </c>
      <c r="C70" s="90">
        <f>0+C55</f>
        <v>34868</v>
      </c>
      <c r="D70" s="90">
        <f>0+D55</f>
        <v>36433</v>
      </c>
      <c r="E70" s="88">
        <f>0+E55</f>
        <v>38302</v>
      </c>
      <c r="F70" s="23"/>
      <c r="H70" s="86" t="s">
        <v>63</v>
      </c>
      <c r="I70" s="35">
        <f>ESA2010_nov23!C70-A_RVS_23_25!B70</f>
        <v>-494.78439000000071</v>
      </c>
      <c r="J70" s="35">
        <f>ESA2010_nov23!D70-A_RVS_23_25!C70</f>
        <v>-268</v>
      </c>
      <c r="K70" s="35">
        <f>ESA2010_nov23!E70-A_RVS_23_25!D70</f>
        <v>-61</v>
      </c>
      <c r="L70" s="28">
        <f>ESA2010_nov23!F70-A_RVS_23_25!E70</f>
        <v>159</v>
      </c>
      <c r="M70" s="25"/>
      <c r="N70" s="25"/>
      <c r="O70" s="25"/>
      <c r="P70" s="25"/>
      <c r="Q70" s="25"/>
      <c r="R70" s="25"/>
      <c r="S70" s="25"/>
      <c r="T70" s="25"/>
      <c r="U70" s="25"/>
      <c r="V70" s="25"/>
    </row>
    <row r="71" spans="1:22" ht="13.5" customHeight="1" x14ac:dyDescent="0.25">
      <c r="A71" s="264" t="s">
        <v>64</v>
      </c>
      <c r="B71" s="90">
        <f>B40+B41-B70+B55</f>
        <v>96005</v>
      </c>
      <c r="C71" s="90">
        <f>C40+C41-C70+C55</f>
        <v>98552</v>
      </c>
      <c r="D71" s="90">
        <f>D40+D41-D70+D55</f>
        <v>103920</v>
      </c>
      <c r="E71" s="88">
        <f>E40+E41-E70+E55</f>
        <v>107913</v>
      </c>
      <c r="F71" s="23"/>
      <c r="H71" s="26" t="s">
        <v>64</v>
      </c>
      <c r="I71" s="35">
        <f>ESA2010_nov23!C71-A_RVS_23_25!B71</f>
        <v>-2632</v>
      </c>
      <c r="J71" s="35">
        <f>ESA2010_nov23!D71-A_RVS_23_25!C71</f>
        <v>-15799</v>
      </c>
      <c r="K71" s="35">
        <f>ESA2010_nov23!E71-A_RVS_23_25!D71</f>
        <v>-17860</v>
      </c>
      <c r="L71" s="28">
        <f>ESA2010_nov23!F71-A_RVS_23_25!E71</f>
        <v>-19584</v>
      </c>
      <c r="M71" s="25"/>
      <c r="N71" s="25"/>
      <c r="O71" s="25"/>
      <c r="P71" s="25"/>
      <c r="Q71" s="25"/>
      <c r="R71" s="25"/>
      <c r="S71" s="25"/>
      <c r="T71" s="25"/>
      <c r="U71" s="25"/>
      <c r="V71" s="25"/>
    </row>
    <row r="72" spans="1:22" ht="13.5" customHeight="1" x14ac:dyDescent="0.25">
      <c r="A72" s="264" t="s">
        <v>65</v>
      </c>
      <c r="B72" s="90">
        <f>B10+B35+B34+B47+B53</f>
        <v>3266002</v>
      </c>
      <c r="C72" s="90">
        <f>C10+C35+C34+C47+C53</f>
        <v>3387425</v>
      </c>
      <c r="D72" s="90">
        <f>D10+D35+D34+D47+D53</f>
        <v>3521782</v>
      </c>
      <c r="E72" s="88">
        <f>E10+E35+E34+E47+E53</f>
        <v>3859511</v>
      </c>
      <c r="F72" s="23"/>
      <c r="H72" s="26" t="s">
        <v>65</v>
      </c>
      <c r="I72" s="35">
        <f>ESA2010_nov23!C72-A_RVS_23_25!B72</f>
        <v>-29871.116419999395</v>
      </c>
      <c r="J72" s="35">
        <f>ESA2010_nov23!D72-A_RVS_23_25!C72</f>
        <v>136836</v>
      </c>
      <c r="K72" s="35">
        <f>ESA2010_nov23!E72-A_RVS_23_25!D72</f>
        <v>-17935</v>
      </c>
      <c r="L72" s="28">
        <f>ESA2010_nov23!F72-A_RVS_23_25!E72</f>
        <v>-177585</v>
      </c>
      <c r="M72" s="25"/>
      <c r="N72" s="25"/>
      <c r="O72" s="25"/>
      <c r="P72" s="25"/>
      <c r="Q72" s="25"/>
      <c r="R72" s="25"/>
      <c r="S72" s="25"/>
      <c r="T72" s="25"/>
      <c r="U72" s="25"/>
      <c r="V72" s="25"/>
    </row>
    <row r="73" spans="1:22" ht="13.5" customHeight="1" x14ac:dyDescent="0.25">
      <c r="A73" s="264" t="s">
        <v>66</v>
      </c>
      <c r="B73" s="90">
        <f>B11+B36+B54</f>
        <v>1085647</v>
      </c>
      <c r="C73" s="90">
        <f>C11+C36+C54</f>
        <v>1129307</v>
      </c>
      <c r="D73" s="90">
        <f>D11+D36+D54</f>
        <v>1179484</v>
      </c>
      <c r="E73" s="88">
        <f>E11+E36+E54</f>
        <v>1316683</v>
      </c>
      <c r="F73" s="23"/>
      <c r="H73" s="26" t="s">
        <v>66</v>
      </c>
      <c r="I73" s="35">
        <f>ESA2010_nov23!C73-A_RVS_23_25!B73</f>
        <v>-5416.4838099998888</v>
      </c>
      <c r="J73" s="35">
        <f>ESA2010_nov23!D73-A_RVS_23_25!C73</f>
        <v>36700</v>
      </c>
      <c r="K73" s="35">
        <f>ESA2010_nov23!E73-A_RVS_23_25!D73</f>
        <v>-33416</v>
      </c>
      <c r="L73" s="28">
        <f>ESA2010_nov23!F73-A_RVS_23_25!E73</f>
        <v>-103428</v>
      </c>
      <c r="M73" s="25"/>
      <c r="N73" s="25"/>
      <c r="O73" s="25"/>
      <c r="P73" s="25"/>
      <c r="Q73" s="25"/>
      <c r="R73" s="25"/>
      <c r="S73" s="25"/>
      <c r="T73" s="25"/>
      <c r="U73" s="25"/>
      <c r="V73" s="25"/>
    </row>
    <row r="74" spans="1:22" ht="13.5" customHeight="1" x14ac:dyDescent="0.25">
      <c r="A74" s="264" t="s">
        <v>67</v>
      </c>
      <c r="B74" s="90">
        <f t="shared" ref="B74:E74" si="23">B44</f>
        <v>75007</v>
      </c>
      <c r="C74" s="90">
        <f t="shared" si="23"/>
        <v>75400</v>
      </c>
      <c r="D74" s="90">
        <f t="shared" si="23"/>
        <v>75795</v>
      </c>
      <c r="E74" s="88">
        <f t="shared" si="23"/>
        <v>76192</v>
      </c>
      <c r="F74" s="23"/>
      <c r="H74" s="26" t="s">
        <v>67</v>
      </c>
      <c r="I74" s="35">
        <f>ESA2010_nov23!C74-A_RVS_23_25!B74</f>
        <v>-701.51799999999639</v>
      </c>
      <c r="J74" s="35">
        <f>ESA2010_nov23!D74-A_RVS_23_25!C74</f>
        <v>-31804</v>
      </c>
      <c r="K74" s="35">
        <f>ESA2010_nov23!E74-A_RVS_23_25!D74</f>
        <v>-75795</v>
      </c>
      <c r="L74" s="28">
        <f>ESA2010_nov23!F74-A_RVS_23_25!E74</f>
        <v>-76192</v>
      </c>
      <c r="M74" s="25"/>
      <c r="N74" s="25"/>
      <c r="O74" s="25"/>
      <c r="P74" s="25"/>
      <c r="Q74" s="25"/>
      <c r="R74" s="25"/>
      <c r="S74" s="25"/>
      <c r="T74" s="25"/>
      <c r="U74" s="25"/>
      <c r="V74" s="25"/>
    </row>
    <row r="75" spans="1:22" ht="13.5" customHeight="1" x14ac:dyDescent="0.25">
      <c r="A75" s="264" t="s">
        <v>68</v>
      </c>
      <c r="B75" s="90">
        <f t="shared" ref="B75:E75" si="24">B49+B48</f>
        <v>28332</v>
      </c>
      <c r="C75" s="90">
        <f t="shared" si="24"/>
        <v>29822</v>
      </c>
      <c r="D75" s="90">
        <f t="shared" si="24"/>
        <v>30354</v>
      </c>
      <c r="E75" s="88">
        <f t="shared" si="24"/>
        <v>30968</v>
      </c>
      <c r="F75" s="23"/>
      <c r="H75" s="26" t="s">
        <v>68</v>
      </c>
      <c r="I75" s="35">
        <f>ESA2010_nov23!C75-A_RVS_23_25!B75</f>
        <v>3706.4582699999992</v>
      </c>
      <c r="J75" s="35">
        <f>ESA2010_nov23!D75-A_RVS_23_25!C75</f>
        <v>1419</v>
      </c>
      <c r="K75" s="35">
        <f>ESA2010_nov23!E75-A_RVS_23_25!D75</f>
        <v>-13732</v>
      </c>
      <c r="L75" s="28">
        <f>ESA2010_nov23!F75-A_RVS_23_25!E75</f>
        <v>-13444</v>
      </c>
      <c r="M75" s="25"/>
      <c r="N75" s="25"/>
      <c r="O75" s="25"/>
      <c r="P75" s="25"/>
      <c r="Q75" s="25"/>
      <c r="R75" s="25"/>
      <c r="S75" s="25"/>
      <c r="T75" s="25"/>
      <c r="U75" s="25"/>
      <c r="V75" s="25"/>
    </row>
    <row r="76" spans="1:22" ht="14.25" customHeight="1" thickBot="1" x14ac:dyDescent="0.3">
      <c r="A76" s="277" t="s">
        <v>69</v>
      </c>
      <c r="B76" s="94">
        <f t="shared" ref="B76:E76" si="25">B60</f>
        <v>14417291</v>
      </c>
      <c r="C76" s="94">
        <f t="shared" si="25"/>
        <v>15651818</v>
      </c>
      <c r="D76" s="94">
        <f t="shared" si="25"/>
        <v>16853157</v>
      </c>
      <c r="E76" s="92">
        <f t="shared" si="25"/>
        <v>17982002</v>
      </c>
      <c r="F76" s="23"/>
      <c r="H76" s="91" t="s">
        <v>69</v>
      </c>
      <c r="I76" s="94">
        <f t="shared" ref="I76:L76" si="26">I60</f>
        <v>-243251.34684000001</v>
      </c>
      <c r="J76" s="94">
        <f t="shared" si="26"/>
        <v>-219081</v>
      </c>
      <c r="K76" s="94">
        <f t="shared" si="26"/>
        <v>-252888</v>
      </c>
      <c r="L76" s="92">
        <f t="shared" si="26"/>
        <v>-591369</v>
      </c>
      <c r="M76" s="25"/>
      <c r="N76" s="25"/>
      <c r="O76" s="25"/>
      <c r="P76" s="25"/>
      <c r="Q76" s="25"/>
      <c r="R76" s="25"/>
      <c r="S76" s="25"/>
      <c r="T76" s="25"/>
      <c r="U76" s="25"/>
      <c r="V76" s="25"/>
    </row>
    <row r="77" spans="1:22" ht="14.25" customHeight="1" thickBot="1" x14ac:dyDescent="0.3">
      <c r="A77" s="278" t="s">
        <v>70</v>
      </c>
      <c r="B77" s="85">
        <f t="shared" ref="B77:E77" si="27">B68+B76</f>
        <v>34999751</v>
      </c>
      <c r="C77" s="85">
        <f t="shared" si="27"/>
        <v>38460175</v>
      </c>
      <c r="D77" s="85">
        <f t="shared" si="27"/>
        <v>40939402</v>
      </c>
      <c r="E77" s="83">
        <f t="shared" si="27"/>
        <v>43249154</v>
      </c>
      <c r="F77" s="23"/>
      <c r="H77" s="96" t="s">
        <v>70</v>
      </c>
      <c r="I77" s="85">
        <f t="shared" ref="I77:L77" si="28">+I76+I68</f>
        <v>270400.46643000212</v>
      </c>
      <c r="J77" s="85">
        <f t="shared" si="28"/>
        <v>-164645</v>
      </c>
      <c r="K77" s="85">
        <f t="shared" si="28"/>
        <v>-1086965</v>
      </c>
      <c r="L77" s="83">
        <f t="shared" si="28"/>
        <v>-1739551</v>
      </c>
      <c r="M77" s="25"/>
      <c r="N77" s="25"/>
      <c r="O77" s="25"/>
      <c r="P77" s="25"/>
      <c r="Q77" s="25"/>
      <c r="R77" s="25"/>
      <c r="S77" s="25"/>
      <c r="T77" s="25"/>
      <c r="U77" s="25"/>
      <c r="V77" s="25"/>
    </row>
    <row r="78" spans="1:22" s="98" customFormat="1" ht="13.5" customHeight="1" thickBot="1" x14ac:dyDescent="0.3">
      <c r="A78" s="99"/>
      <c r="B78" s="228"/>
      <c r="C78" s="228"/>
      <c r="D78" s="228"/>
      <c r="E78" s="228"/>
      <c r="F78" s="48"/>
      <c r="H78" s="99"/>
      <c r="I78" s="228"/>
      <c r="J78" s="228"/>
      <c r="K78" s="228"/>
      <c r="L78" s="228"/>
      <c r="M78" s="101"/>
      <c r="N78" s="25"/>
      <c r="O78" s="25"/>
      <c r="P78" s="25"/>
      <c r="Q78" s="25"/>
      <c r="R78" s="25"/>
      <c r="S78" s="25"/>
      <c r="T78" s="25"/>
      <c r="U78" s="25"/>
      <c r="V78" s="25"/>
    </row>
    <row r="79" spans="1:22" ht="14.25" customHeight="1" thickBot="1" x14ac:dyDescent="0.3">
      <c r="A79" s="102" t="s">
        <v>71</v>
      </c>
      <c r="B79" s="105">
        <f t="shared" ref="B79:E79" si="29">SUM(B80:B81)</f>
        <v>86132</v>
      </c>
      <c r="C79" s="106">
        <f t="shared" si="29"/>
        <v>89286</v>
      </c>
      <c r="D79" s="106">
        <f t="shared" si="29"/>
        <v>96502</v>
      </c>
      <c r="E79" s="104">
        <f t="shared" si="29"/>
        <v>104168</v>
      </c>
      <c r="H79" s="107" t="s">
        <v>71</v>
      </c>
      <c r="I79" s="110">
        <f>ESA2010_nov23!C79-A_RVS_23_25!B79</f>
        <v>1861.0310499999905</v>
      </c>
      <c r="J79" s="110">
        <f>ESA2010_nov23!D79-A_RVS_23_25!C79</f>
        <v>4192</v>
      </c>
      <c r="K79" s="110">
        <f>ESA2010_nov23!E79-A_RVS_23_25!D79</f>
        <v>4096</v>
      </c>
      <c r="L79" s="111">
        <f>ESA2010_nov23!F79-A_RVS_23_25!E79</f>
        <v>1245</v>
      </c>
      <c r="N79" s="25"/>
      <c r="O79" s="25"/>
      <c r="P79" s="25"/>
      <c r="Q79" s="25"/>
      <c r="R79" s="25"/>
      <c r="S79" s="25"/>
      <c r="T79" s="25"/>
      <c r="U79" s="25"/>
      <c r="V79" s="25"/>
    </row>
    <row r="80" spans="1:22" ht="13.5" customHeight="1" x14ac:dyDescent="0.25">
      <c r="A80" s="112" t="s">
        <v>72</v>
      </c>
      <c r="B80" s="115">
        <v>42916</v>
      </c>
      <c r="C80" s="116">
        <v>47074</v>
      </c>
      <c r="D80" s="116">
        <v>48163</v>
      </c>
      <c r="E80" s="114">
        <v>52650</v>
      </c>
      <c r="H80" s="117" t="s">
        <v>72</v>
      </c>
      <c r="I80" s="35">
        <f>ESA2010_nov23!C80-A_RVS_23_25!B80</f>
        <v>-55.737470000007306</v>
      </c>
      <c r="J80" s="35">
        <f>ESA2010_nov23!D80-A_RVS_23_25!C80</f>
        <v>524</v>
      </c>
      <c r="K80" s="35">
        <f>ESA2010_nov23!E80-A_RVS_23_25!D80</f>
        <v>-1319</v>
      </c>
      <c r="L80" s="28">
        <f>ESA2010_nov23!F80-A_RVS_23_25!E80</f>
        <v>-4136</v>
      </c>
      <c r="N80" s="25"/>
      <c r="O80" s="25"/>
      <c r="P80" s="25"/>
      <c r="Q80" s="25"/>
      <c r="R80" s="25"/>
      <c r="S80" s="25"/>
      <c r="T80" s="25"/>
      <c r="U80" s="25"/>
      <c r="V80" s="25"/>
    </row>
    <row r="81" spans="1:22" ht="14.25" customHeight="1" thickBot="1" x14ac:dyDescent="0.3">
      <c r="A81" s="119" t="s">
        <v>73</v>
      </c>
      <c r="B81" s="122">
        <v>43216</v>
      </c>
      <c r="C81" s="123">
        <v>42212</v>
      </c>
      <c r="D81" s="123">
        <v>48339</v>
      </c>
      <c r="E81" s="121">
        <v>51518</v>
      </c>
      <c r="H81" s="119" t="s">
        <v>73</v>
      </c>
      <c r="I81" s="35">
        <f>ESA2010_nov23!C81-A_RVS_23_25!B81</f>
        <v>1916.7685200000051</v>
      </c>
      <c r="J81" s="35">
        <f>ESA2010_nov23!D81-A_RVS_23_25!C81</f>
        <v>3668</v>
      </c>
      <c r="K81" s="35">
        <f>ESA2010_nov23!E81-A_RVS_23_25!D81</f>
        <v>5415</v>
      </c>
      <c r="L81" s="28">
        <f>ESA2010_nov23!F81-A_RVS_23_25!E81</f>
        <v>5381</v>
      </c>
      <c r="N81" s="25"/>
      <c r="O81" s="25"/>
      <c r="P81" s="25"/>
      <c r="Q81" s="25"/>
      <c r="R81" s="25"/>
      <c r="S81" s="25"/>
      <c r="T81" s="25"/>
      <c r="U81" s="25"/>
      <c r="V81" s="25"/>
    </row>
    <row r="82" spans="1:22" ht="17.25" customHeight="1" thickBot="1" x14ac:dyDescent="0.35">
      <c r="A82" s="127"/>
      <c r="B82" s="233"/>
      <c r="C82" s="233"/>
      <c r="D82" s="233"/>
      <c r="E82" s="233"/>
      <c r="H82" s="129"/>
      <c r="I82" s="131"/>
      <c r="J82" s="131"/>
      <c r="K82" s="131"/>
      <c r="L82" s="131"/>
      <c r="N82" s="25"/>
      <c r="O82" s="25"/>
      <c r="P82" s="25"/>
      <c r="Q82" s="25"/>
      <c r="R82" s="25"/>
      <c r="S82" s="25"/>
      <c r="T82" s="25"/>
      <c r="U82" s="25"/>
      <c r="V82" s="25"/>
    </row>
    <row r="83" spans="1:22" s="132" customFormat="1" ht="14.25" customHeight="1" thickBot="1" x14ac:dyDescent="0.3">
      <c r="A83" s="107" t="s">
        <v>74</v>
      </c>
      <c r="B83" s="135">
        <v>1086038</v>
      </c>
      <c r="C83" s="136">
        <v>1246721</v>
      </c>
      <c r="D83" s="137">
        <v>1407933</v>
      </c>
      <c r="E83" s="134">
        <v>1509293</v>
      </c>
      <c r="H83" s="107" t="s">
        <v>74</v>
      </c>
      <c r="I83" s="138">
        <f>ESA2010_nov23!C83-A_RVS_23_25!B83</f>
        <v>9857</v>
      </c>
      <c r="J83" s="136">
        <f>ESA2010_nov23!D83-A_RVS_23_25!C83</f>
        <v>-102349</v>
      </c>
      <c r="K83" s="137">
        <f>ESA2010_nov23!E83-A_RVS_23_25!D83</f>
        <v>-152437</v>
      </c>
      <c r="L83" s="134">
        <f>ESA2010_nov23!F83-A_RVS_23_25!E83</f>
        <v>-90059</v>
      </c>
      <c r="N83" s="25"/>
      <c r="O83" s="25"/>
      <c r="P83" s="25"/>
      <c r="Q83" s="25"/>
      <c r="R83" s="25"/>
      <c r="S83" s="25"/>
      <c r="T83" s="25"/>
      <c r="U83" s="25"/>
      <c r="V83" s="25"/>
    </row>
    <row r="84" spans="1:22" ht="14.25" customHeight="1" thickBot="1" x14ac:dyDescent="0.3">
      <c r="B84" s="171"/>
      <c r="C84" s="171"/>
      <c r="D84" s="171"/>
      <c r="E84" s="171"/>
      <c r="I84" s="24"/>
      <c r="J84" s="24"/>
      <c r="K84" s="24"/>
      <c r="L84" s="24"/>
      <c r="N84" s="25"/>
      <c r="O84" s="25"/>
      <c r="P84" s="25"/>
      <c r="Q84" s="25"/>
      <c r="R84" s="25"/>
      <c r="S84" s="25"/>
      <c r="T84" s="25"/>
      <c r="U84" s="25"/>
      <c r="V84" s="25"/>
    </row>
    <row r="85" spans="1:22" ht="13.5" customHeight="1" x14ac:dyDescent="0.25">
      <c r="A85" s="141" t="s">
        <v>75</v>
      </c>
      <c r="B85" s="144">
        <f t="shared" ref="B85:E85" si="30">SUM(B86,B89,B92)</f>
        <v>634898</v>
      </c>
      <c r="C85" s="143">
        <f t="shared" si="30"/>
        <v>1109147</v>
      </c>
      <c r="D85" s="145">
        <f t="shared" si="30"/>
        <v>1112727</v>
      </c>
      <c r="E85" s="146">
        <f t="shared" si="30"/>
        <v>1115862</v>
      </c>
      <c r="H85" s="141" t="s">
        <v>75</v>
      </c>
      <c r="I85" s="144">
        <f t="shared" ref="I85:L85" si="31">SUM(I86,I89,I92)</f>
        <v>-125503.27179801185</v>
      </c>
      <c r="J85" s="143">
        <f t="shared" si="31"/>
        <v>48905</v>
      </c>
      <c r="K85" s="145">
        <f t="shared" si="31"/>
        <v>65858</v>
      </c>
      <c r="L85" s="146">
        <f t="shared" si="31"/>
        <v>-251110</v>
      </c>
      <c r="N85" s="25"/>
      <c r="O85" s="25"/>
      <c r="P85" s="25"/>
      <c r="Q85" s="25"/>
      <c r="R85" s="25"/>
      <c r="S85" s="25"/>
      <c r="T85" s="25"/>
      <c r="U85" s="25"/>
      <c r="V85" s="25"/>
    </row>
    <row r="86" spans="1:22" ht="13.5" customHeight="1" x14ac:dyDescent="0.25">
      <c r="A86" s="147" t="s">
        <v>76</v>
      </c>
      <c r="B86" s="150">
        <f t="shared" ref="B86:E86" si="32">SUM(B87:B88)</f>
        <v>0</v>
      </c>
      <c r="C86" s="151">
        <f t="shared" si="32"/>
        <v>0</v>
      </c>
      <c r="D86" s="152">
        <f t="shared" si="32"/>
        <v>0</v>
      </c>
      <c r="E86" s="149">
        <f t="shared" si="32"/>
        <v>0</v>
      </c>
      <c r="H86" s="147" t="s">
        <v>76</v>
      </c>
      <c r="I86" s="150">
        <f t="shared" ref="I86:L86" si="33">SUM(I87:I88)</f>
        <v>-0.37402999999999997</v>
      </c>
      <c r="J86" s="151">
        <f t="shared" si="33"/>
        <v>0</v>
      </c>
      <c r="K86" s="152">
        <f t="shared" si="33"/>
        <v>0</v>
      </c>
      <c r="L86" s="149">
        <f t="shared" si="33"/>
        <v>0</v>
      </c>
      <c r="N86" s="25"/>
      <c r="O86" s="25"/>
      <c r="P86" s="25"/>
      <c r="Q86" s="25"/>
      <c r="R86" s="25"/>
      <c r="S86" s="25"/>
      <c r="T86" s="25"/>
      <c r="U86" s="25"/>
      <c r="V86" s="25"/>
    </row>
    <row r="87" spans="1:22" ht="13.5" customHeight="1" x14ac:dyDescent="0.25">
      <c r="A87" s="153" t="s">
        <v>8</v>
      </c>
      <c r="B87" s="150">
        <v>0</v>
      </c>
      <c r="C87" s="151">
        <v>0</v>
      </c>
      <c r="D87" s="152">
        <v>0</v>
      </c>
      <c r="E87" s="149">
        <v>0</v>
      </c>
      <c r="H87" s="153" t="s">
        <v>8</v>
      </c>
      <c r="I87" s="35">
        <f>ESA2010_nov23!C87-A_RVS_23_25!B87</f>
        <v>-0.37402999999999997</v>
      </c>
      <c r="J87" s="35">
        <f>ESA2010_nov23!D87-A_RVS_23_25!C87</f>
        <v>0</v>
      </c>
      <c r="K87" s="35">
        <f>ESA2010_nov23!E87-A_RVS_23_25!D87</f>
        <v>0</v>
      </c>
      <c r="L87" s="28">
        <f>ESA2010_nov23!F87-A_RVS_23_25!E87</f>
        <v>0</v>
      </c>
      <c r="N87" s="25"/>
      <c r="O87" s="25"/>
      <c r="P87" s="25"/>
      <c r="Q87" s="25"/>
      <c r="R87" s="25"/>
      <c r="S87" s="25"/>
      <c r="T87" s="25"/>
      <c r="U87" s="25"/>
      <c r="V87" s="25"/>
    </row>
    <row r="88" spans="1:22" ht="13.5" customHeight="1" x14ac:dyDescent="0.25">
      <c r="A88" s="153" t="s">
        <v>9</v>
      </c>
      <c r="B88" s="150">
        <v>0</v>
      </c>
      <c r="C88" s="151">
        <v>0</v>
      </c>
      <c r="D88" s="152">
        <v>0</v>
      </c>
      <c r="E88" s="149">
        <v>0</v>
      </c>
      <c r="H88" s="153" t="s">
        <v>9</v>
      </c>
      <c r="I88" s="35">
        <f>ESA2010_nov23!C88-A_RVS_23_25!B88</f>
        <v>0</v>
      </c>
      <c r="J88" s="35">
        <f>ESA2010_nov23!D88-A_RVS_23_25!C88</f>
        <v>0</v>
      </c>
      <c r="K88" s="35">
        <f>ESA2010_nov23!E88-A_RVS_23_25!D88</f>
        <v>0</v>
      </c>
      <c r="L88" s="28">
        <f>ESA2010_nov23!F88-A_RVS_23_25!E88</f>
        <v>0</v>
      </c>
      <c r="N88" s="25"/>
      <c r="O88" s="25"/>
      <c r="P88" s="25"/>
      <c r="Q88" s="25"/>
      <c r="R88" s="25"/>
      <c r="S88" s="25"/>
      <c r="T88" s="25"/>
      <c r="U88" s="25"/>
      <c r="V88" s="25"/>
    </row>
    <row r="89" spans="1:22" ht="13.5" customHeight="1" x14ac:dyDescent="0.25">
      <c r="A89" s="147" t="s">
        <v>77</v>
      </c>
      <c r="B89" s="156">
        <f t="shared" ref="B89:E89" si="34">SUM(B90:B91)</f>
        <v>624473</v>
      </c>
      <c r="C89" s="49">
        <f t="shared" si="34"/>
        <v>1095068</v>
      </c>
      <c r="D89" s="49">
        <f t="shared" si="34"/>
        <v>1095068</v>
      </c>
      <c r="E89" s="50">
        <f t="shared" si="34"/>
        <v>1095068</v>
      </c>
      <c r="H89" s="147" t="s">
        <v>77</v>
      </c>
      <c r="I89" s="157">
        <f t="shared" ref="I89:L89" si="35">SUM(I90:I91)</f>
        <v>-121511.89776801184</v>
      </c>
      <c r="J89" s="49">
        <f t="shared" si="35"/>
        <v>54113</v>
      </c>
      <c r="K89" s="49">
        <f t="shared" si="35"/>
        <v>70328</v>
      </c>
      <c r="L89" s="50">
        <f t="shared" si="35"/>
        <v>-245059</v>
      </c>
      <c r="N89" s="25"/>
      <c r="O89" s="25"/>
      <c r="P89" s="25"/>
      <c r="Q89" s="25"/>
      <c r="R89" s="25"/>
      <c r="S89" s="25"/>
      <c r="T89" s="25"/>
      <c r="U89" s="25"/>
      <c r="V89" s="25"/>
    </row>
    <row r="90" spans="1:22" ht="13.5" customHeight="1" x14ac:dyDescent="0.25">
      <c r="A90" s="153" t="s">
        <v>8</v>
      </c>
      <c r="B90" s="150">
        <v>523667</v>
      </c>
      <c r="C90" s="151">
        <v>918296</v>
      </c>
      <c r="D90" s="152">
        <v>918296</v>
      </c>
      <c r="E90" s="149">
        <v>918296</v>
      </c>
      <c r="H90" s="153" t="s">
        <v>8</v>
      </c>
      <c r="I90" s="35">
        <f>ESA2010_nov23!C90-A_RVS_23_25!B90</f>
        <v>-145533.89776801184</v>
      </c>
      <c r="J90" s="35">
        <f>ESA2010_nov23!D90-A_RVS_23_25!C90</f>
        <v>-2659</v>
      </c>
      <c r="K90" s="35">
        <f>ESA2010_nov23!E90-A_RVS_23_25!D90</f>
        <v>10864</v>
      </c>
      <c r="L90" s="28">
        <f>ESA2010_nov23!F90-A_RVS_23_25!E90</f>
        <v>-244143</v>
      </c>
      <c r="N90" s="25"/>
      <c r="O90" s="25"/>
      <c r="P90" s="25"/>
      <c r="Q90" s="25"/>
      <c r="R90" s="25"/>
      <c r="S90" s="25"/>
      <c r="T90" s="25"/>
      <c r="U90" s="25"/>
      <c r="V90" s="25"/>
    </row>
    <row r="91" spans="1:22" ht="14.25" customHeight="1" x14ac:dyDescent="0.25">
      <c r="A91" s="153" t="s">
        <v>9</v>
      </c>
      <c r="B91" s="150">
        <v>100806</v>
      </c>
      <c r="C91" s="151">
        <v>176772</v>
      </c>
      <c r="D91" s="152">
        <v>176772</v>
      </c>
      <c r="E91" s="149">
        <v>176772</v>
      </c>
      <c r="H91" s="153" t="s">
        <v>9</v>
      </c>
      <c r="I91" s="35">
        <f>ESA2010_nov23!C91-A_RVS_23_25!B91</f>
        <v>24022</v>
      </c>
      <c r="J91" s="35">
        <f>ESA2010_nov23!D91-A_RVS_23_25!C91</f>
        <v>56772</v>
      </c>
      <c r="K91" s="35">
        <f>ESA2010_nov23!E91-A_RVS_23_25!D91</f>
        <v>59464</v>
      </c>
      <c r="L91" s="28">
        <f>ESA2010_nov23!F91-A_RVS_23_25!E91</f>
        <v>-916</v>
      </c>
      <c r="N91" s="25"/>
      <c r="O91" s="25"/>
      <c r="P91" s="25"/>
      <c r="Q91" s="25"/>
      <c r="R91" s="25"/>
      <c r="S91" s="25"/>
      <c r="T91" s="25"/>
      <c r="U91" s="25"/>
      <c r="V91" s="25"/>
    </row>
    <row r="92" spans="1:22" ht="13.5" customHeight="1" x14ac:dyDescent="0.25">
      <c r="A92" s="159" t="s">
        <v>78</v>
      </c>
      <c r="B92" s="162">
        <f t="shared" ref="B92:D92" si="36">SUM(B93:B94)</f>
        <v>10425</v>
      </c>
      <c r="C92" s="163">
        <f t="shared" si="36"/>
        <v>14079</v>
      </c>
      <c r="D92" s="163">
        <f t="shared" si="36"/>
        <v>17659</v>
      </c>
      <c r="E92" s="164">
        <f t="shared" ref="E92" si="37">SUM(E93:E94)</f>
        <v>20794</v>
      </c>
      <c r="H92" s="159" t="s">
        <v>78</v>
      </c>
      <c r="I92" s="165">
        <f t="shared" ref="I92:L92" si="38">SUM(I93:I94)</f>
        <v>-3991</v>
      </c>
      <c r="J92" s="163">
        <f t="shared" si="38"/>
        <v>-5208</v>
      </c>
      <c r="K92" s="163">
        <f t="shared" si="38"/>
        <v>-4470</v>
      </c>
      <c r="L92" s="164">
        <f t="shared" si="38"/>
        <v>-6051</v>
      </c>
      <c r="N92" s="25"/>
      <c r="O92" s="25"/>
      <c r="P92" s="25"/>
      <c r="Q92" s="25"/>
      <c r="R92" s="25"/>
      <c r="S92" s="25"/>
      <c r="T92" s="25"/>
      <c r="U92" s="25"/>
      <c r="V92" s="25"/>
    </row>
    <row r="93" spans="1:22" ht="13.5" customHeight="1" x14ac:dyDescent="0.25">
      <c r="A93" s="153" t="s">
        <v>8</v>
      </c>
      <c r="B93" s="156">
        <v>7021</v>
      </c>
      <c r="C93" s="156">
        <v>9671</v>
      </c>
      <c r="D93" s="156">
        <v>12268</v>
      </c>
      <c r="E93" s="158">
        <v>14812</v>
      </c>
      <c r="H93" s="153" t="s">
        <v>8</v>
      </c>
      <c r="I93" s="35">
        <f>ESA2010_nov23!C93-A_RVS_23_25!B93</f>
        <v>-2832</v>
      </c>
      <c r="J93" s="35">
        <f>ESA2010_nov23!D93-A_RVS_23_25!C93</f>
        <v>-4796</v>
      </c>
      <c r="K93" s="35">
        <f>ESA2010_nov23!E93-A_RVS_23_25!D93</f>
        <v>-3592</v>
      </c>
      <c r="L93" s="28">
        <f>ESA2010_nov23!F93-A_RVS_23_25!E93</f>
        <v>-5012</v>
      </c>
      <c r="N93" s="25"/>
      <c r="O93" s="25"/>
      <c r="P93" s="25"/>
      <c r="Q93" s="25"/>
      <c r="R93" s="25"/>
      <c r="S93" s="25"/>
      <c r="T93" s="25"/>
      <c r="U93" s="25"/>
      <c r="V93" s="25"/>
    </row>
    <row r="94" spans="1:22" ht="13.5" customHeight="1" thickBot="1" x14ac:dyDescent="0.3">
      <c r="A94" s="166" t="s">
        <v>9</v>
      </c>
      <c r="B94" s="167">
        <v>3404</v>
      </c>
      <c r="C94" s="167">
        <v>4408</v>
      </c>
      <c r="D94" s="167">
        <v>5391</v>
      </c>
      <c r="E94" s="169">
        <v>5982</v>
      </c>
      <c r="H94" s="166" t="s">
        <v>9</v>
      </c>
      <c r="I94" s="35">
        <f>ESA2010_nov23!C94-A_RVS_23_25!B94</f>
        <v>-1159</v>
      </c>
      <c r="J94" s="35">
        <f>ESA2010_nov23!D94-A_RVS_23_25!C94</f>
        <v>-412</v>
      </c>
      <c r="K94" s="35">
        <f>ESA2010_nov23!E94-A_RVS_23_25!D94</f>
        <v>-878</v>
      </c>
      <c r="L94" s="28">
        <f>ESA2010_nov23!F94-A_RVS_23_25!E94</f>
        <v>-1039</v>
      </c>
      <c r="N94" s="25"/>
      <c r="O94" s="25"/>
      <c r="P94" s="25"/>
      <c r="Q94" s="25"/>
      <c r="R94" s="25"/>
      <c r="S94" s="25"/>
      <c r="T94" s="25"/>
      <c r="U94" s="25"/>
      <c r="V94" s="25"/>
    </row>
    <row r="95" spans="1:22" ht="13.5" customHeight="1" x14ac:dyDescent="0.25">
      <c r="A95" s="170" t="s">
        <v>79</v>
      </c>
      <c r="B95" s="140"/>
      <c r="C95" s="140"/>
      <c r="D95" s="140"/>
      <c r="E95" s="140"/>
    </row>
    <row r="96" spans="1:22" ht="13.5" customHeight="1" x14ac:dyDescent="0.25">
      <c r="A96" s="170" t="s">
        <v>80</v>
      </c>
      <c r="B96" s="140"/>
      <c r="C96" s="140"/>
      <c r="D96" s="140"/>
      <c r="E96" s="140"/>
      <c r="I96" s="140"/>
      <c r="J96" s="140"/>
      <c r="K96" s="140"/>
      <c r="L96" s="140"/>
    </row>
    <row r="97" spans="1:12" ht="13.5" customHeight="1" x14ac:dyDescent="0.25">
      <c r="A97" s="360" t="s">
        <v>81</v>
      </c>
      <c r="B97" s="360"/>
      <c r="C97" s="360"/>
      <c r="D97" s="360"/>
      <c r="E97" s="360"/>
      <c r="I97" s="140"/>
      <c r="J97" s="140"/>
      <c r="K97" s="140"/>
      <c r="L97" s="140"/>
    </row>
    <row r="98" spans="1:12" ht="13.5" customHeight="1" x14ac:dyDescent="0.25">
      <c r="A98" s="360"/>
      <c r="B98" s="360"/>
      <c r="C98" s="360"/>
      <c r="D98" s="360"/>
      <c r="E98" s="360"/>
      <c r="I98" s="140"/>
      <c r="J98" s="140"/>
      <c r="K98" s="140"/>
      <c r="L98" s="140"/>
    </row>
    <row r="99" spans="1:12" ht="13.5" customHeight="1" x14ac:dyDescent="0.25">
      <c r="A99" s="98"/>
      <c r="B99" s="171"/>
      <c r="C99" s="171"/>
      <c r="D99" s="171"/>
      <c r="E99" s="171"/>
      <c r="I99" s="140"/>
      <c r="J99" s="140"/>
      <c r="K99" s="140"/>
      <c r="L99" s="140"/>
    </row>
    <row r="100" spans="1:12" ht="13.5" customHeight="1" x14ac:dyDescent="0.25">
      <c r="B100" s="171"/>
      <c r="C100" s="171"/>
      <c r="D100" s="171"/>
      <c r="E100" s="171"/>
      <c r="I100" s="140"/>
      <c r="J100" s="140"/>
      <c r="K100" s="140"/>
      <c r="L100" s="140"/>
    </row>
    <row r="101" spans="1:12" ht="13.5" customHeight="1" x14ac:dyDescent="0.25">
      <c r="B101" s="171"/>
      <c r="C101" s="171"/>
      <c r="D101" s="171"/>
      <c r="E101" s="171"/>
      <c r="I101" s="140"/>
      <c r="J101" s="140"/>
      <c r="K101" s="140"/>
      <c r="L101" s="140"/>
    </row>
    <row r="102" spans="1:12" ht="13.5" customHeight="1" x14ac:dyDescent="0.25">
      <c r="B102" s="171"/>
      <c r="C102" s="171"/>
      <c r="D102" s="171"/>
      <c r="E102" s="171"/>
      <c r="I102" s="140"/>
      <c r="J102" s="140"/>
      <c r="K102" s="140"/>
      <c r="L102" s="140"/>
    </row>
    <row r="103" spans="1:12" ht="13.5" customHeight="1" x14ac:dyDescent="0.25">
      <c r="B103" s="171"/>
      <c r="C103" s="171"/>
      <c r="D103" s="171"/>
      <c r="E103" s="171"/>
      <c r="F103" s="171"/>
      <c r="I103" s="140"/>
      <c r="J103" s="140"/>
      <c r="K103" s="140"/>
      <c r="L103" s="140"/>
    </row>
    <row r="104" spans="1:12" ht="13.5" customHeight="1" x14ac:dyDescent="0.25">
      <c r="B104" s="171"/>
      <c r="C104" s="171"/>
      <c r="D104" s="171"/>
      <c r="E104" s="171"/>
      <c r="I104" s="140"/>
      <c r="J104" s="140"/>
      <c r="K104" s="140"/>
      <c r="L104" s="140"/>
    </row>
    <row r="105" spans="1:12" ht="13.5" customHeight="1" x14ac:dyDescent="0.25">
      <c r="B105" s="171"/>
      <c r="C105" s="171"/>
      <c r="D105" s="171"/>
      <c r="E105" s="171"/>
      <c r="I105" s="140"/>
      <c r="J105" s="140"/>
      <c r="K105" s="140"/>
      <c r="L105" s="140"/>
    </row>
    <row r="106" spans="1:12" ht="13.5" customHeight="1" x14ac:dyDescent="0.25">
      <c r="B106" s="171"/>
      <c r="C106" s="171"/>
      <c r="D106" s="171"/>
      <c r="E106" s="171"/>
      <c r="I106" s="140"/>
      <c r="J106" s="140"/>
      <c r="K106" s="140"/>
      <c r="L106" s="140"/>
    </row>
    <row r="107" spans="1:12" ht="13.5" customHeight="1" x14ac:dyDescent="0.25">
      <c r="B107" s="171"/>
      <c r="C107" s="171"/>
      <c r="D107" s="171"/>
      <c r="E107" s="171"/>
      <c r="I107" s="140"/>
      <c r="J107" s="140"/>
      <c r="K107" s="140"/>
      <c r="L107" s="140"/>
    </row>
    <row r="108" spans="1:12" ht="13.5" customHeight="1" x14ac:dyDescent="0.25">
      <c r="B108" s="171"/>
      <c r="C108" s="171"/>
      <c r="D108" s="171"/>
      <c r="E108" s="171"/>
      <c r="I108" s="140"/>
      <c r="J108" s="140"/>
      <c r="K108" s="140"/>
      <c r="L108" s="140"/>
    </row>
    <row r="109" spans="1:12" ht="13.5" customHeight="1" x14ac:dyDescent="0.25">
      <c r="B109" s="171"/>
      <c r="C109" s="171"/>
      <c r="D109" s="171"/>
      <c r="E109" s="171"/>
    </row>
    <row r="110" spans="1:12" ht="13.5" customHeight="1" x14ac:dyDescent="0.25">
      <c r="B110" s="171"/>
      <c r="C110" s="171"/>
      <c r="D110" s="171"/>
      <c r="E110" s="171"/>
    </row>
    <row r="111" spans="1:12" ht="13.5" customHeight="1" x14ac:dyDescent="0.25">
      <c r="B111" s="171"/>
      <c r="C111" s="171"/>
      <c r="D111" s="171"/>
      <c r="E111" s="171"/>
    </row>
    <row r="112" spans="1:12" ht="13.5" customHeight="1" x14ac:dyDescent="0.25">
      <c r="B112" s="171"/>
      <c r="C112" s="171"/>
      <c r="D112" s="171"/>
      <c r="E112" s="171"/>
    </row>
    <row r="113" spans="2:5" ht="13.5" customHeight="1" x14ac:dyDescent="0.25">
      <c r="B113" s="171"/>
      <c r="C113" s="171"/>
      <c r="D113" s="171"/>
      <c r="E113" s="171"/>
    </row>
    <row r="114" spans="2:5" ht="13.5" customHeight="1" x14ac:dyDescent="0.25">
      <c r="B114" s="171"/>
      <c r="C114" s="171"/>
      <c r="D114" s="171"/>
      <c r="E114" s="171"/>
    </row>
    <row r="115" spans="2:5" ht="13.5" customHeight="1" x14ac:dyDescent="0.25">
      <c r="B115" s="171"/>
      <c r="C115" s="171"/>
      <c r="D115" s="171"/>
      <c r="E115" s="171"/>
    </row>
    <row r="116" spans="2:5" ht="13.5" customHeight="1" x14ac:dyDescent="0.25">
      <c r="B116" s="171"/>
      <c r="C116" s="171"/>
      <c r="D116" s="171"/>
      <c r="E116" s="171"/>
    </row>
    <row r="117" spans="2:5" ht="13.5" customHeight="1" x14ac:dyDescent="0.25">
      <c r="B117" s="171"/>
      <c r="C117" s="171"/>
      <c r="D117" s="171"/>
      <c r="E117" s="171"/>
    </row>
    <row r="118" spans="2:5" ht="13.5" customHeight="1" x14ac:dyDescent="0.25">
      <c r="B118" s="171"/>
      <c r="C118" s="171"/>
      <c r="D118" s="171"/>
      <c r="E118" s="171"/>
    </row>
    <row r="119" spans="2:5" ht="13.5" customHeight="1" x14ac:dyDescent="0.25">
      <c r="B119" s="171"/>
      <c r="C119" s="171"/>
      <c r="D119" s="171"/>
      <c r="E119" s="171"/>
    </row>
    <row r="120" spans="2:5" ht="13.5" customHeight="1" x14ac:dyDescent="0.25">
      <c r="B120" s="171"/>
      <c r="C120" s="171"/>
      <c r="D120" s="171"/>
      <c r="E120" s="171"/>
    </row>
    <row r="121" spans="2:5" ht="13.5" customHeight="1" x14ac:dyDescent="0.25">
      <c r="B121" s="171"/>
      <c r="C121" s="171"/>
      <c r="D121" s="171"/>
      <c r="E121" s="171"/>
    </row>
    <row r="122" spans="2:5" ht="13.5" customHeight="1" x14ac:dyDescent="0.25">
      <c r="B122" s="171"/>
      <c r="C122" s="171"/>
      <c r="D122" s="171"/>
      <c r="E122" s="171"/>
    </row>
    <row r="123" spans="2:5" ht="13.5" customHeight="1" x14ac:dyDescent="0.25">
      <c r="B123" s="171"/>
      <c r="C123" s="171"/>
      <c r="D123" s="171"/>
      <c r="E123" s="171"/>
    </row>
    <row r="124" spans="2:5" ht="13.5" customHeight="1" x14ac:dyDescent="0.25">
      <c r="B124" s="171"/>
      <c r="C124" s="171"/>
      <c r="D124" s="171"/>
      <c r="E124" s="171"/>
    </row>
    <row r="125" spans="2:5" ht="13.5" customHeight="1" x14ac:dyDescent="0.25">
      <c r="B125" s="171"/>
      <c r="C125" s="171"/>
      <c r="D125" s="171"/>
      <c r="E125" s="171"/>
    </row>
    <row r="126" spans="2:5" ht="13.5" customHeight="1" x14ac:dyDescent="0.25">
      <c r="B126" s="171"/>
      <c r="C126" s="171"/>
      <c r="D126" s="171"/>
      <c r="E126" s="171"/>
    </row>
    <row r="127" spans="2:5" ht="13.5" customHeight="1" x14ac:dyDescent="0.25">
      <c r="B127" s="171"/>
      <c r="C127" s="171"/>
      <c r="D127" s="171"/>
      <c r="E127" s="171"/>
    </row>
    <row r="128" spans="2:5" ht="13.5" customHeight="1" x14ac:dyDescent="0.25">
      <c r="B128" s="171"/>
      <c r="C128" s="171"/>
      <c r="D128" s="171"/>
      <c r="E128" s="171"/>
    </row>
    <row r="129" spans="2:5" ht="13.5" customHeight="1" x14ac:dyDescent="0.25">
      <c r="B129" s="171"/>
      <c r="C129" s="171"/>
      <c r="D129" s="171"/>
      <c r="E129" s="171"/>
    </row>
    <row r="130" spans="2:5" ht="13.5" customHeight="1" x14ac:dyDescent="0.25">
      <c r="B130" s="171"/>
      <c r="C130" s="171"/>
      <c r="D130" s="171"/>
      <c r="E130" s="171"/>
    </row>
    <row r="131" spans="2:5" ht="13.5" customHeight="1" x14ac:dyDescent="0.25">
      <c r="B131" s="171"/>
      <c r="C131" s="171"/>
      <c r="D131" s="171"/>
      <c r="E131" s="171"/>
    </row>
    <row r="132" spans="2:5" ht="13.5" customHeight="1" x14ac:dyDescent="0.25">
      <c r="B132" s="171"/>
      <c r="C132" s="171"/>
      <c r="D132" s="171"/>
      <c r="E132" s="171"/>
    </row>
    <row r="133" spans="2:5" ht="13.5" customHeight="1" x14ac:dyDescent="0.25">
      <c r="B133" s="171"/>
      <c r="C133" s="171"/>
      <c r="D133" s="171"/>
      <c r="E133" s="171"/>
    </row>
    <row r="134" spans="2:5" ht="13.5" customHeight="1" x14ac:dyDescent="0.25">
      <c r="B134" s="171"/>
      <c r="C134" s="171"/>
      <c r="D134" s="171"/>
      <c r="E134" s="171"/>
    </row>
    <row r="135" spans="2:5" ht="13.5" customHeight="1" x14ac:dyDescent="0.25">
      <c r="B135" s="171"/>
      <c r="C135" s="171"/>
      <c r="D135" s="171"/>
      <c r="E135" s="171"/>
    </row>
    <row r="136" spans="2:5" ht="13.5" customHeight="1" x14ac:dyDescent="0.25">
      <c r="B136" s="171"/>
      <c r="C136" s="171"/>
      <c r="D136" s="171"/>
      <c r="E136" s="171"/>
    </row>
    <row r="137" spans="2:5" ht="13.5" customHeight="1" x14ac:dyDescent="0.25">
      <c r="B137" s="171"/>
      <c r="C137" s="171"/>
      <c r="D137" s="171"/>
      <c r="E137" s="171"/>
    </row>
    <row r="138" spans="2:5" ht="13.5" customHeight="1" x14ac:dyDescent="0.25">
      <c r="B138" s="171"/>
      <c r="C138" s="171"/>
      <c r="D138" s="171"/>
      <c r="E138" s="171"/>
    </row>
    <row r="139" spans="2:5" ht="13.5" customHeight="1" x14ac:dyDescent="0.25">
      <c r="B139" s="171"/>
      <c r="C139" s="171"/>
      <c r="D139" s="171"/>
      <c r="E139" s="171"/>
    </row>
    <row r="140" spans="2:5" ht="13.5" customHeight="1" x14ac:dyDescent="0.25">
      <c r="B140" s="171"/>
      <c r="C140" s="171"/>
      <c r="D140" s="171"/>
      <c r="E140" s="171"/>
    </row>
    <row r="141" spans="2:5" ht="13.5" customHeight="1" x14ac:dyDescent="0.25">
      <c r="B141" s="171"/>
      <c r="C141" s="171"/>
      <c r="D141" s="171"/>
      <c r="E141" s="171"/>
    </row>
    <row r="142" spans="2:5" ht="13.5" customHeight="1" x14ac:dyDescent="0.25">
      <c r="B142" s="171"/>
      <c r="C142" s="171"/>
      <c r="D142" s="171"/>
      <c r="E142" s="171"/>
    </row>
    <row r="143" spans="2:5" ht="13.5" customHeight="1" x14ac:dyDescent="0.25">
      <c r="B143" s="171"/>
      <c r="C143" s="171"/>
      <c r="D143" s="171"/>
      <c r="E143" s="171"/>
    </row>
    <row r="144" spans="2:5" ht="13.5" customHeight="1" x14ac:dyDescent="0.25">
      <c r="B144" s="171"/>
      <c r="C144" s="171"/>
      <c r="D144" s="171"/>
      <c r="E144" s="171"/>
    </row>
    <row r="145" spans="2:5" ht="13.5" customHeight="1" x14ac:dyDescent="0.25">
      <c r="B145" s="171"/>
      <c r="C145" s="171"/>
      <c r="D145" s="171"/>
      <c r="E145" s="171"/>
    </row>
    <row r="146" spans="2:5" ht="13.5" customHeight="1" x14ac:dyDescent="0.25">
      <c r="B146" s="171"/>
      <c r="C146" s="171"/>
      <c r="D146" s="171"/>
      <c r="E146" s="171"/>
    </row>
    <row r="147" spans="2:5" ht="13.5" customHeight="1" x14ac:dyDescent="0.25">
      <c r="B147" s="171"/>
      <c r="C147" s="171"/>
      <c r="D147" s="171"/>
      <c r="E147" s="171"/>
    </row>
    <row r="148" spans="2:5" ht="13.5" customHeight="1" x14ac:dyDescent="0.25">
      <c r="B148" s="171"/>
      <c r="C148" s="171"/>
      <c r="D148" s="171"/>
      <c r="E148" s="171"/>
    </row>
    <row r="149" spans="2:5" ht="13.5" customHeight="1" x14ac:dyDescent="0.25">
      <c r="B149" s="171"/>
      <c r="C149" s="171"/>
      <c r="D149" s="171"/>
      <c r="E149" s="171"/>
    </row>
    <row r="150" spans="2:5" ht="13.5" customHeight="1" x14ac:dyDescent="0.25">
      <c r="B150" s="171"/>
      <c r="C150" s="171"/>
      <c r="D150" s="171"/>
      <c r="E150" s="171"/>
    </row>
    <row r="151" spans="2:5" ht="13.5" customHeight="1" x14ac:dyDescent="0.25">
      <c r="B151" s="171"/>
      <c r="C151" s="171"/>
      <c r="D151" s="171"/>
      <c r="E151" s="171"/>
    </row>
    <row r="152" spans="2:5" ht="13.5" customHeight="1" x14ac:dyDescent="0.25">
      <c r="B152" s="171"/>
      <c r="C152" s="171"/>
      <c r="D152" s="171"/>
      <c r="E152" s="171"/>
    </row>
    <row r="153" spans="2:5" ht="13.5" customHeight="1" x14ac:dyDescent="0.25">
      <c r="B153" s="171"/>
      <c r="C153" s="171"/>
      <c r="D153" s="171"/>
      <c r="E153" s="171"/>
    </row>
    <row r="154" spans="2:5" ht="13.5" customHeight="1" x14ac:dyDescent="0.25">
      <c r="B154" s="171"/>
      <c r="C154" s="171"/>
      <c r="D154" s="171"/>
      <c r="E154" s="171"/>
    </row>
    <row r="155" spans="2:5" ht="13.5" customHeight="1" x14ac:dyDescent="0.25">
      <c r="B155" s="171"/>
      <c r="C155" s="171"/>
      <c r="D155" s="171"/>
      <c r="E155" s="171"/>
    </row>
    <row r="156" spans="2:5" ht="13.5" customHeight="1" x14ac:dyDescent="0.25">
      <c r="B156" s="171"/>
      <c r="C156" s="171"/>
      <c r="D156" s="171"/>
      <c r="E156" s="171"/>
    </row>
    <row r="157" spans="2:5" ht="13.5" customHeight="1" x14ac:dyDescent="0.25">
      <c r="B157" s="171"/>
      <c r="C157" s="171"/>
      <c r="D157" s="171"/>
      <c r="E157" s="171"/>
    </row>
    <row r="158" spans="2:5" ht="13.5" customHeight="1" x14ac:dyDescent="0.25">
      <c r="B158" s="171"/>
      <c r="C158" s="171"/>
      <c r="D158" s="171"/>
      <c r="E158" s="171"/>
    </row>
    <row r="159" spans="2:5" ht="13.5" customHeight="1" x14ac:dyDescent="0.25">
      <c r="B159" s="171"/>
      <c r="C159" s="171"/>
      <c r="D159" s="171"/>
      <c r="E159" s="171"/>
    </row>
    <row r="160" spans="2:5" ht="13.5" customHeight="1" x14ac:dyDescent="0.25">
      <c r="B160" s="171"/>
      <c r="C160" s="171"/>
      <c r="D160" s="171"/>
      <c r="E160" s="171"/>
    </row>
    <row r="161" spans="2:5" ht="13.5" customHeight="1" x14ac:dyDescent="0.25">
      <c r="B161" s="171"/>
      <c r="C161" s="171"/>
      <c r="D161" s="171"/>
      <c r="E161" s="171"/>
    </row>
    <row r="162" spans="2:5" ht="13.5" customHeight="1" x14ac:dyDescent="0.25">
      <c r="B162" s="171"/>
      <c r="C162" s="171"/>
      <c r="D162" s="171"/>
      <c r="E162" s="171"/>
    </row>
    <row r="163" spans="2:5" ht="13.5" customHeight="1" x14ac:dyDescent="0.25">
      <c r="B163" s="171"/>
      <c r="C163" s="171"/>
      <c r="D163" s="171"/>
      <c r="E163" s="171"/>
    </row>
    <row r="164" spans="2:5" ht="13.5" customHeight="1" x14ac:dyDescent="0.25">
      <c r="B164" s="171"/>
      <c r="C164" s="171"/>
      <c r="D164" s="171"/>
      <c r="E164" s="171"/>
    </row>
    <row r="165" spans="2:5" ht="13.5" customHeight="1" x14ac:dyDescent="0.25">
      <c r="B165" s="171"/>
      <c r="C165" s="171"/>
      <c r="D165" s="171"/>
      <c r="E165" s="171"/>
    </row>
    <row r="166" spans="2:5" ht="13.5" customHeight="1" x14ac:dyDescent="0.25">
      <c r="B166" s="171"/>
      <c r="C166" s="171"/>
      <c r="D166" s="171"/>
      <c r="E166" s="171"/>
    </row>
    <row r="167" spans="2:5" ht="13.5" customHeight="1" x14ac:dyDescent="0.25">
      <c r="B167" s="171"/>
      <c r="C167" s="171"/>
      <c r="D167" s="171"/>
      <c r="E167" s="171"/>
    </row>
    <row r="168" spans="2:5" ht="13.5" customHeight="1" x14ac:dyDescent="0.25">
      <c r="B168" s="171">
        <v>0</v>
      </c>
      <c r="C168" s="171">
        <v>0</v>
      </c>
      <c r="D168" s="171">
        <v>0</v>
      </c>
      <c r="E168" s="171">
        <v>0</v>
      </c>
    </row>
    <row r="169" spans="2:5" ht="13.5" customHeight="1" x14ac:dyDescent="0.25">
      <c r="B169" s="171">
        <v>0</v>
      </c>
      <c r="C169" s="171">
        <v>0</v>
      </c>
      <c r="D169" s="171">
        <v>0</v>
      </c>
      <c r="E169" s="171">
        <v>0</v>
      </c>
    </row>
    <row r="170" spans="2:5" ht="13.5" customHeight="1" x14ac:dyDescent="0.25">
      <c r="B170" s="171">
        <v>0</v>
      </c>
      <c r="C170" s="171">
        <v>0</v>
      </c>
      <c r="D170" s="171">
        <v>0</v>
      </c>
      <c r="E170" s="171">
        <v>0</v>
      </c>
    </row>
    <row r="171" spans="2:5" ht="13.5" customHeight="1" x14ac:dyDescent="0.25">
      <c r="B171" s="171">
        <v>0</v>
      </c>
      <c r="C171" s="171">
        <v>0</v>
      </c>
      <c r="D171" s="171">
        <v>0</v>
      </c>
      <c r="E171" s="171">
        <v>0</v>
      </c>
    </row>
    <row r="172" spans="2:5" ht="13.5" customHeight="1" x14ac:dyDescent="0.25">
      <c r="B172" s="171"/>
      <c r="C172" s="171"/>
      <c r="D172" s="171"/>
      <c r="E172" s="171"/>
    </row>
    <row r="173" spans="2:5" ht="13.5" customHeight="1" x14ac:dyDescent="0.25">
      <c r="B173" s="171"/>
      <c r="C173" s="171"/>
      <c r="D173" s="171"/>
      <c r="E173" s="171"/>
    </row>
    <row r="174" spans="2:5" ht="13.5" customHeight="1" x14ac:dyDescent="0.25">
      <c r="B174" s="171"/>
      <c r="C174" s="171"/>
      <c r="D174" s="171"/>
      <c r="E174" s="171"/>
    </row>
    <row r="175" spans="2:5" ht="13.5" customHeight="1" x14ac:dyDescent="0.25">
      <c r="B175" s="171"/>
      <c r="C175" s="171"/>
      <c r="D175" s="171"/>
      <c r="E175" s="171"/>
    </row>
    <row r="176" spans="2:5" ht="13.5" customHeight="1" x14ac:dyDescent="0.25">
      <c r="B176" s="171"/>
      <c r="C176" s="171"/>
      <c r="D176" s="171"/>
      <c r="E176" s="171"/>
    </row>
    <row r="177" spans="2:5" ht="13.5" customHeight="1" x14ac:dyDescent="0.25">
      <c r="B177" s="171"/>
      <c r="C177" s="171"/>
      <c r="D177" s="171"/>
      <c r="E177" s="171"/>
    </row>
    <row r="178" spans="2:5" ht="13.5" customHeight="1" x14ac:dyDescent="0.25">
      <c r="B178" s="171"/>
      <c r="C178" s="171"/>
      <c r="D178" s="171"/>
      <c r="E178" s="171"/>
    </row>
    <row r="179" spans="2:5" ht="13.5" customHeight="1" x14ac:dyDescent="0.25">
      <c r="B179" s="171"/>
      <c r="C179" s="171"/>
      <c r="D179" s="171"/>
      <c r="E179" s="171"/>
    </row>
    <row r="180" spans="2:5" ht="13.5" customHeight="1" x14ac:dyDescent="0.25">
      <c r="B180" s="171"/>
      <c r="C180" s="171"/>
      <c r="D180" s="171"/>
      <c r="E180" s="171"/>
    </row>
    <row r="181" spans="2:5" ht="13.5" customHeight="1" x14ac:dyDescent="0.25">
      <c r="B181" s="171"/>
      <c r="C181" s="171"/>
      <c r="D181" s="171"/>
      <c r="E181" s="171"/>
    </row>
    <row r="182" spans="2:5" ht="13.5" customHeight="1" x14ac:dyDescent="0.25">
      <c r="B182" s="171"/>
      <c r="C182" s="171"/>
      <c r="D182" s="171"/>
      <c r="E182" s="171"/>
    </row>
    <row r="183" spans="2:5" ht="13.5" customHeight="1" x14ac:dyDescent="0.25">
      <c r="B183" s="171"/>
      <c r="C183" s="171"/>
      <c r="D183" s="171"/>
      <c r="E183" s="171"/>
    </row>
    <row r="184" spans="2:5" ht="13.5" customHeight="1" x14ac:dyDescent="0.25">
      <c r="B184" s="171"/>
      <c r="C184" s="171"/>
      <c r="D184" s="171"/>
      <c r="E184" s="171"/>
    </row>
    <row r="185" spans="2:5" ht="13.5" customHeight="1" x14ac:dyDescent="0.25">
      <c r="B185" s="171"/>
      <c r="C185" s="171"/>
      <c r="D185" s="171"/>
      <c r="E185" s="171"/>
    </row>
  </sheetData>
  <mergeCells count="3">
    <mergeCell ref="B3:E3"/>
    <mergeCell ref="I3:L3"/>
    <mergeCell ref="A97:E98"/>
  </mergeCells>
  <pageMargins left="0.43307086614173229" right="0.43307086614173229" top="0.35433070866141736" bottom="0.15748031496062992" header="0.11811023622047245" footer="0.11811023622047245"/>
  <pageSetup paperSize="9" scale="62" fitToWidth="3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89"/>
  <sheetViews>
    <sheetView showGridLines="0" workbookViewId="0">
      <pane xSplit="1" ySplit="4" topLeftCell="B57" activePane="bottomRight" state="frozen"/>
      <selection activeCell="I11" sqref="I11"/>
      <selection pane="topRight" activeCell="I11" sqref="I11"/>
      <selection pane="bottomLeft" activeCell="I11" sqref="I11"/>
      <selection pane="bottomRight" activeCell="H87" sqref="H87"/>
    </sheetView>
  </sheetViews>
  <sheetFormatPr defaultColWidth="9.1796875" defaultRowHeight="12.5" x14ac:dyDescent="0.25"/>
  <cols>
    <col min="1" max="1" width="42.7265625" style="1" customWidth="1"/>
    <col min="2" max="3" width="12.54296875" style="2" customWidth="1"/>
    <col min="4" max="5" width="12.54296875" style="1" customWidth="1"/>
    <col min="6" max="6" width="11.7265625" style="1" bestFit="1" customWidth="1"/>
    <col min="7" max="7" width="12" style="1" bestFit="1" customWidth="1"/>
    <col min="8" max="8" width="47.81640625" style="1" customWidth="1"/>
    <col min="9" max="12" width="12.54296875" style="1" customWidth="1"/>
    <col min="13" max="13" width="14.54296875" style="1" bestFit="1" customWidth="1"/>
    <col min="14" max="14" width="9.81640625" style="1" bestFit="1" customWidth="1"/>
    <col min="15" max="16" width="9.26953125" style="1" bestFit="1" customWidth="1"/>
    <col min="17" max="17" width="13.1796875" style="1" bestFit="1" customWidth="1"/>
    <col min="18" max="16384" width="9.1796875" style="1"/>
  </cols>
  <sheetData>
    <row r="1" spans="1:13" ht="15.75" customHeight="1" x14ac:dyDescent="0.25">
      <c r="A1" s="4" t="s">
        <v>91</v>
      </c>
      <c r="B1" s="5"/>
      <c r="C1" s="5"/>
      <c r="H1" s="4" t="s">
        <v>87</v>
      </c>
    </row>
    <row r="2" spans="1:13" ht="13.5" customHeight="1" thickBot="1" x14ac:dyDescent="0.3">
      <c r="A2" s="7" t="s">
        <v>0</v>
      </c>
      <c r="H2" s="7" t="s">
        <v>0</v>
      </c>
    </row>
    <row r="3" spans="1:13" ht="13.5" customHeight="1" x14ac:dyDescent="0.25">
      <c r="A3" s="12" t="s">
        <v>1</v>
      </c>
      <c r="B3" s="373" t="s">
        <v>4</v>
      </c>
      <c r="C3" s="374"/>
      <c r="D3" s="374"/>
      <c r="E3" s="375"/>
      <c r="H3" s="12" t="s">
        <v>1</v>
      </c>
      <c r="I3" s="370" t="s">
        <v>4</v>
      </c>
      <c r="J3" s="371"/>
      <c r="K3" s="371"/>
      <c r="L3" s="372"/>
    </row>
    <row r="4" spans="1:13" ht="14.25" customHeight="1" thickBot="1" x14ac:dyDescent="0.3">
      <c r="A4" s="13"/>
      <c r="B4" s="173">
        <v>2022</v>
      </c>
      <c r="C4" s="175">
        <v>2023</v>
      </c>
      <c r="D4" s="175">
        <v>2024</v>
      </c>
      <c r="E4" s="174">
        <v>2025</v>
      </c>
      <c r="H4" s="13"/>
      <c r="I4" s="173">
        <v>2022</v>
      </c>
      <c r="J4" s="175">
        <v>2023</v>
      </c>
      <c r="K4" s="175">
        <v>2024</v>
      </c>
      <c r="L4" s="174">
        <v>2025</v>
      </c>
    </row>
    <row r="5" spans="1:13" ht="13.5" customHeight="1" x14ac:dyDescent="0.25">
      <c r="A5" s="18" t="s">
        <v>5</v>
      </c>
      <c r="B5" s="176">
        <f t="shared" ref="B5:E5" si="0">B6+B12+B16</f>
        <v>7880089</v>
      </c>
      <c r="C5" s="73">
        <f t="shared" si="0"/>
        <v>7726009</v>
      </c>
      <c r="D5" s="73">
        <f t="shared" si="0"/>
        <v>8698845</v>
      </c>
      <c r="E5" s="74">
        <f t="shared" si="0"/>
        <v>9041943</v>
      </c>
      <c r="F5" s="24"/>
      <c r="G5" s="191"/>
      <c r="H5" s="18" t="s">
        <v>5</v>
      </c>
      <c r="I5" s="22">
        <f t="shared" ref="I5:L5" si="1">I6+I12+I16</f>
        <v>-165140.81647999986</v>
      </c>
      <c r="J5" s="22">
        <f t="shared" si="1"/>
        <v>483093</v>
      </c>
      <c r="K5" s="22">
        <f t="shared" si="1"/>
        <v>-74633</v>
      </c>
      <c r="L5" s="20">
        <f t="shared" si="1"/>
        <v>17059</v>
      </c>
    </row>
    <row r="6" spans="1:13" ht="13.5" customHeight="1" x14ac:dyDescent="0.25">
      <c r="A6" s="26" t="s">
        <v>7</v>
      </c>
      <c r="B6" s="177">
        <f t="shared" ref="B6:E6" si="2">+B7+B8</f>
        <v>3639673</v>
      </c>
      <c r="C6" s="30">
        <f t="shared" si="2"/>
        <v>3701642</v>
      </c>
      <c r="D6" s="30">
        <f t="shared" si="2"/>
        <v>3986303</v>
      </c>
      <c r="E6" s="28">
        <f t="shared" si="2"/>
        <v>4396834</v>
      </c>
      <c r="F6" s="24"/>
      <c r="G6" s="191"/>
      <c r="H6" s="26" t="s">
        <v>7</v>
      </c>
      <c r="I6" s="30">
        <f t="shared" ref="I6:L6" si="3">I7+I8</f>
        <v>-43833.91213000023</v>
      </c>
      <c r="J6" s="30">
        <f t="shared" si="3"/>
        <v>-191878</v>
      </c>
      <c r="K6" s="30">
        <f t="shared" si="3"/>
        <v>-438444</v>
      </c>
      <c r="L6" s="28">
        <f t="shared" si="3"/>
        <v>-328931</v>
      </c>
    </row>
    <row r="7" spans="1:13" ht="13.5" customHeight="1" x14ac:dyDescent="0.25">
      <c r="A7" s="31" t="s">
        <v>8</v>
      </c>
      <c r="B7" s="247">
        <v>3581503</v>
      </c>
      <c r="C7" s="249">
        <v>3661188</v>
      </c>
      <c r="D7" s="249">
        <v>4005577</v>
      </c>
      <c r="E7" s="248">
        <v>4409431</v>
      </c>
      <c r="F7" s="24"/>
      <c r="G7" s="191"/>
      <c r="H7" s="31" t="s">
        <v>8</v>
      </c>
      <c r="I7" s="35">
        <f>CASH_nov23!C7-C_RVS_23_25!B7</f>
        <v>-45592.144540000241</v>
      </c>
      <c r="J7" s="35">
        <f>CASH_nov23!D7-C_RVS_23_25!C7</f>
        <v>-186696</v>
      </c>
      <c r="K7" s="36">
        <f>CASH_nov23!E7-C_RVS_23_25!D7</f>
        <v>-404750</v>
      </c>
      <c r="L7" s="37">
        <f>CASH_nov23!F7-C_RVS_23_25!E7</f>
        <v>-294476</v>
      </c>
    </row>
    <row r="8" spans="1:13" ht="13.5" customHeight="1" x14ac:dyDescent="0.25">
      <c r="A8" s="31" t="s">
        <v>9</v>
      </c>
      <c r="B8" s="247">
        <v>58170</v>
      </c>
      <c r="C8" s="249">
        <v>40454</v>
      </c>
      <c r="D8" s="249">
        <v>-19274</v>
      </c>
      <c r="E8" s="248">
        <v>-12597</v>
      </c>
      <c r="F8" s="24"/>
      <c r="G8" s="191"/>
      <c r="H8" s="31" t="s">
        <v>9</v>
      </c>
      <c r="I8" s="35">
        <f>CASH_nov23!C8-C_RVS_23_25!B8</f>
        <v>1758.2324100000114</v>
      </c>
      <c r="J8" s="35">
        <f>CASH_nov23!D8-C_RVS_23_25!C8</f>
        <v>-5182</v>
      </c>
      <c r="K8" s="36">
        <f>CASH_nov23!E8-C_RVS_23_25!D8</f>
        <v>-33694</v>
      </c>
      <c r="L8" s="37">
        <f>CASH_nov23!F8-C_RVS_23_25!E8</f>
        <v>-34455</v>
      </c>
    </row>
    <row r="9" spans="1:13" ht="13.5" customHeight="1" x14ac:dyDescent="0.25">
      <c r="A9" s="38" t="s">
        <v>10</v>
      </c>
      <c r="B9" s="250">
        <v>20851</v>
      </c>
      <c r="C9" s="251">
        <v>-62716</v>
      </c>
      <c r="D9" s="249">
        <v>54689</v>
      </c>
      <c r="E9" s="248">
        <v>7890</v>
      </c>
      <c r="F9" s="24"/>
      <c r="G9" s="191"/>
      <c r="H9" s="38" t="s">
        <v>10</v>
      </c>
      <c r="I9" s="35">
        <f>CASH_nov23!C9-C_RVS_23_25!B9</f>
        <v>-25780.355750000337</v>
      </c>
      <c r="J9" s="35">
        <f>CASH_nov23!D9-C_RVS_23_25!C9</f>
        <v>11587</v>
      </c>
      <c r="K9" s="36">
        <f>CASH_nov23!E9-C_RVS_23_25!D9</f>
        <v>10867</v>
      </c>
      <c r="L9" s="37">
        <f>CASH_nov23!F9-C_RVS_23_25!E9</f>
        <v>15828</v>
      </c>
      <c r="M9" s="25"/>
    </row>
    <row r="10" spans="1:13" ht="13.5" customHeight="1" x14ac:dyDescent="0.25">
      <c r="A10" s="38" t="s">
        <v>11</v>
      </c>
      <c r="B10" s="247">
        <v>2533175</v>
      </c>
      <c r="C10" s="249">
        <v>2635051</v>
      </c>
      <c r="D10" s="249">
        <v>2752130</v>
      </c>
      <c r="E10" s="248">
        <v>3072261</v>
      </c>
      <c r="F10" s="24"/>
      <c r="G10" s="191"/>
      <c r="H10" s="38" t="s">
        <v>11</v>
      </c>
      <c r="I10" s="35">
        <f>CASH_nov23!C10-C_RVS_23_25!B10</f>
        <v>-12637.072569999844</v>
      </c>
      <c r="J10" s="35">
        <f>CASH_nov23!D10-C_RVS_23_25!C10</f>
        <v>-142426</v>
      </c>
      <c r="K10" s="36">
        <f>CASH_nov23!E10-C_RVS_23_25!D10</f>
        <v>-314518</v>
      </c>
      <c r="L10" s="37">
        <f>CASH_nov23!F10-C_RVS_23_25!E10</f>
        <v>-241331</v>
      </c>
    </row>
    <row r="11" spans="1:13" ht="13.5" customHeight="1" x14ac:dyDescent="0.25">
      <c r="A11" s="38" t="s">
        <v>12</v>
      </c>
      <c r="B11" s="247">
        <v>1085647</v>
      </c>
      <c r="C11" s="249">
        <v>1129307</v>
      </c>
      <c r="D11" s="249">
        <v>1179484</v>
      </c>
      <c r="E11" s="248">
        <v>1316683</v>
      </c>
      <c r="F11" s="24"/>
      <c r="G11" s="191"/>
      <c r="H11" s="38" t="s">
        <v>12</v>
      </c>
      <c r="I11" s="35">
        <f>CASH_nov23!C11-C_RVS_23_25!B11</f>
        <v>-5416.4838099998888</v>
      </c>
      <c r="J11" s="35">
        <f>CASH_nov23!D11-C_RVS_23_25!C11</f>
        <v>-61039</v>
      </c>
      <c r="K11" s="36">
        <f>CASH_nov23!E11-C_RVS_23_25!D11</f>
        <v>-134793</v>
      </c>
      <c r="L11" s="37">
        <f>CASH_nov23!F11-C_RVS_23_25!E11</f>
        <v>-103428</v>
      </c>
    </row>
    <row r="12" spans="1:13" ht="13.5" customHeight="1" x14ac:dyDescent="0.25">
      <c r="A12" s="26" t="s">
        <v>14</v>
      </c>
      <c r="B12" s="247">
        <v>3920078</v>
      </c>
      <c r="C12" s="249">
        <v>3655697</v>
      </c>
      <c r="D12" s="249">
        <v>4318854</v>
      </c>
      <c r="E12" s="248">
        <v>4237732</v>
      </c>
      <c r="F12" s="24"/>
      <c r="G12" s="191"/>
      <c r="H12" s="26" t="s">
        <v>14</v>
      </c>
      <c r="I12" s="35">
        <f>CASH_nov23!C12-C_RVS_23_25!B12</f>
        <v>-115733.05149999959</v>
      </c>
      <c r="J12" s="35">
        <f>CASH_nov23!D12-C_RVS_23_25!C12</f>
        <v>628208</v>
      </c>
      <c r="K12" s="36">
        <f>CASH_nov23!E12-C_RVS_23_25!D12</f>
        <v>361922</v>
      </c>
      <c r="L12" s="37">
        <f>CASH_nov23!F12-C_RVS_23_25!E12</f>
        <v>362855</v>
      </c>
    </row>
    <row r="13" spans="1:13" ht="13.5" customHeight="1" x14ac:dyDescent="0.25">
      <c r="A13" s="38" t="s">
        <v>10</v>
      </c>
      <c r="B13" s="247">
        <f>+B12</f>
        <v>3920078</v>
      </c>
      <c r="C13" s="249">
        <f t="shared" ref="C13:E13" si="4">+C12</f>
        <v>3655697</v>
      </c>
      <c r="D13" s="249">
        <f t="shared" si="4"/>
        <v>4318854</v>
      </c>
      <c r="E13" s="248">
        <f t="shared" si="4"/>
        <v>4237732</v>
      </c>
      <c r="F13" s="24"/>
      <c r="G13" s="191"/>
      <c r="H13" s="38" t="s">
        <v>10</v>
      </c>
      <c r="I13" s="35">
        <f>CASH_nov23!C13-C_RVS_23_25!B13</f>
        <v>-115733.05149999959</v>
      </c>
      <c r="J13" s="35">
        <f>CASH_nov23!D13-C_RVS_23_25!C13</f>
        <v>302410</v>
      </c>
      <c r="K13" s="36">
        <f>CASH_nov23!E13-C_RVS_23_25!D13</f>
        <v>23999</v>
      </c>
      <c r="L13" s="37">
        <f>CASH_nov23!F13-C_RVS_23_25!E13</f>
        <v>362855</v>
      </c>
    </row>
    <row r="14" spans="1:13" ht="13.5" customHeight="1" x14ac:dyDescent="0.25">
      <c r="A14" s="38" t="s">
        <v>11</v>
      </c>
      <c r="B14" s="247">
        <v>0</v>
      </c>
      <c r="C14" s="249">
        <v>0</v>
      </c>
      <c r="D14" s="249">
        <v>0</v>
      </c>
      <c r="E14" s="248">
        <v>0</v>
      </c>
      <c r="F14" s="24"/>
      <c r="G14" s="191"/>
      <c r="H14" s="38" t="s">
        <v>11</v>
      </c>
      <c r="I14" s="35">
        <f>CASH_nov23!C14-C_RVS_23_25!B14</f>
        <v>0</v>
      </c>
      <c r="J14" s="35">
        <f>CASH_nov23!D14-C_RVS_23_25!C14</f>
        <v>228059</v>
      </c>
      <c r="K14" s="36">
        <f>CASH_nov23!E14-C_RVS_23_25!D14</f>
        <v>236546</v>
      </c>
      <c r="L14" s="37">
        <f>CASH_nov23!F14-C_RVS_23_25!E14</f>
        <v>0</v>
      </c>
    </row>
    <row r="15" spans="1:13" ht="13.5" customHeight="1" x14ac:dyDescent="0.25">
      <c r="A15" s="38" t="s">
        <v>12</v>
      </c>
      <c r="B15" s="247">
        <v>0</v>
      </c>
      <c r="C15" s="249">
        <v>0</v>
      </c>
      <c r="D15" s="249">
        <v>0</v>
      </c>
      <c r="E15" s="248">
        <v>0</v>
      </c>
      <c r="F15" s="24"/>
      <c r="G15" s="191"/>
      <c r="H15" s="38" t="s">
        <v>12</v>
      </c>
      <c r="I15" s="35">
        <f>CASH_nov23!C15-C_RVS_23_25!B15</f>
        <v>0</v>
      </c>
      <c r="J15" s="35">
        <f>CASH_nov23!D15-C_RVS_23_25!C15</f>
        <v>97739</v>
      </c>
      <c r="K15" s="36">
        <f>CASH_nov23!E15-C_RVS_23_25!D15</f>
        <v>101377</v>
      </c>
      <c r="L15" s="37">
        <f>CASH_nov23!F15-C_RVS_23_25!E15</f>
        <v>0</v>
      </c>
    </row>
    <row r="16" spans="1:13" ht="13.5" customHeight="1" x14ac:dyDescent="0.25">
      <c r="A16" s="26" t="s">
        <v>15</v>
      </c>
      <c r="B16" s="247">
        <v>320338</v>
      </c>
      <c r="C16" s="249">
        <v>368670</v>
      </c>
      <c r="D16" s="249">
        <v>393688</v>
      </c>
      <c r="E16" s="248">
        <v>407377</v>
      </c>
      <c r="F16" s="234"/>
      <c r="G16" s="191"/>
      <c r="H16" s="26" t="s">
        <v>15</v>
      </c>
      <c r="I16" s="35">
        <f>CASH_nov23!C16-C_RVS_23_25!B16</f>
        <v>-5573.8528500000248</v>
      </c>
      <c r="J16" s="35">
        <f>CASH_nov23!D16-C_RVS_23_25!C16</f>
        <v>46763</v>
      </c>
      <c r="K16" s="36">
        <f>CASH_nov23!E16-C_RVS_23_25!D16</f>
        <v>1889</v>
      </c>
      <c r="L16" s="37">
        <f>CASH_nov23!F16-C_RVS_23_25!E16</f>
        <v>-16865</v>
      </c>
    </row>
    <row r="17" spans="1:12" ht="13.5" customHeight="1" x14ac:dyDescent="0.25">
      <c r="A17" s="43" t="s">
        <v>16</v>
      </c>
      <c r="B17" s="178">
        <f t="shared" ref="B17:E17" si="5">B18+B19</f>
        <v>11308642</v>
      </c>
      <c r="C17" s="47">
        <f t="shared" si="5"/>
        <v>12553129</v>
      </c>
      <c r="D17" s="47">
        <f t="shared" si="5"/>
        <v>13132786</v>
      </c>
      <c r="E17" s="45">
        <f t="shared" si="5"/>
        <v>13687214</v>
      </c>
      <c r="F17" s="229"/>
      <c r="G17" s="191"/>
      <c r="H17" s="43" t="s">
        <v>16</v>
      </c>
      <c r="I17" s="47">
        <f t="shared" ref="I17:L17" si="6">I18+I19</f>
        <v>-199185.30924000146</v>
      </c>
      <c r="J17" s="47">
        <f t="shared" si="6"/>
        <v>-340873</v>
      </c>
      <c r="K17" s="47">
        <f t="shared" si="6"/>
        <v>-1061420</v>
      </c>
      <c r="L17" s="45">
        <f t="shared" si="6"/>
        <v>-857273</v>
      </c>
    </row>
    <row r="18" spans="1:12" ht="13.5" customHeight="1" x14ac:dyDescent="0.25">
      <c r="A18" s="26" t="s">
        <v>17</v>
      </c>
      <c r="B18" s="177">
        <v>8796579</v>
      </c>
      <c r="C18" s="30">
        <v>10009813</v>
      </c>
      <c r="D18" s="30">
        <v>10547810</v>
      </c>
      <c r="E18" s="28">
        <v>11073386</v>
      </c>
      <c r="F18" s="229"/>
      <c r="G18" s="191"/>
      <c r="H18" s="26" t="s">
        <v>17</v>
      </c>
      <c r="I18" s="35">
        <f>CASH_nov23!C18-C_RVS_23_25!B18</f>
        <v>-211643.40177000128</v>
      </c>
      <c r="J18" s="35">
        <f>CASH_nov23!D18-C_RVS_23_25!C18</f>
        <v>-366646</v>
      </c>
      <c r="K18" s="36">
        <f>CASH_nov23!E18-C_RVS_23_25!D18</f>
        <v>-1138060</v>
      </c>
      <c r="L18" s="37">
        <f>CASH_nov23!F18-C_RVS_23_25!E18</f>
        <v>-949080</v>
      </c>
    </row>
    <row r="19" spans="1:12" ht="13.5" customHeight="1" x14ac:dyDescent="0.25">
      <c r="A19" s="26" t="s">
        <v>18</v>
      </c>
      <c r="B19" s="247">
        <f t="shared" ref="B19:E19" si="7">SUM(B20:B27)</f>
        <v>2512063</v>
      </c>
      <c r="C19" s="249">
        <f t="shared" si="7"/>
        <v>2543316</v>
      </c>
      <c r="D19" s="249">
        <f t="shared" si="7"/>
        <v>2584976</v>
      </c>
      <c r="E19" s="248">
        <f t="shared" si="7"/>
        <v>2613828</v>
      </c>
      <c r="F19" s="229"/>
      <c r="G19" s="191"/>
      <c r="H19" s="26" t="s">
        <v>18</v>
      </c>
      <c r="I19" s="35">
        <f t="shared" ref="I19:L19" si="8">SUM(I20:I27)</f>
        <v>12458.092529999833</v>
      </c>
      <c r="J19" s="35">
        <f t="shared" si="8"/>
        <v>25773</v>
      </c>
      <c r="K19" s="30">
        <f t="shared" si="8"/>
        <v>76640</v>
      </c>
      <c r="L19" s="28">
        <f t="shared" si="8"/>
        <v>91807</v>
      </c>
    </row>
    <row r="20" spans="1:12" ht="13.5" customHeight="1" x14ac:dyDescent="0.25">
      <c r="A20" s="31" t="s">
        <v>19</v>
      </c>
      <c r="B20" s="247">
        <v>1286685</v>
      </c>
      <c r="C20" s="249">
        <v>1292229</v>
      </c>
      <c r="D20" s="249">
        <v>1311539</v>
      </c>
      <c r="E20" s="248">
        <v>1338189</v>
      </c>
      <c r="F20" s="229"/>
      <c r="G20" s="191"/>
      <c r="H20" s="31" t="s">
        <v>19</v>
      </c>
      <c r="I20" s="35">
        <f>CASH_nov23!C20-C_RVS_23_25!B20</f>
        <v>-1147.3022000000346</v>
      </c>
      <c r="J20" s="35">
        <f>CASH_nov23!D20-C_RVS_23_25!C20</f>
        <v>25245</v>
      </c>
      <c r="K20" s="36">
        <f>CASH_nov23!E20-C_RVS_23_25!D20</f>
        <v>26323</v>
      </c>
      <c r="L20" s="37">
        <f>CASH_nov23!F20-C_RVS_23_25!E20</f>
        <v>34895</v>
      </c>
    </row>
    <row r="21" spans="1:12" ht="13.5" customHeight="1" x14ac:dyDescent="0.25">
      <c r="A21" s="31" t="s">
        <v>20</v>
      </c>
      <c r="B21" s="247">
        <v>222395</v>
      </c>
      <c r="C21" s="249">
        <v>216699</v>
      </c>
      <c r="D21" s="249">
        <v>219380</v>
      </c>
      <c r="E21" s="248">
        <v>219808</v>
      </c>
      <c r="F21" s="229"/>
      <c r="G21" s="191"/>
      <c r="H21" s="31" t="s">
        <v>20</v>
      </c>
      <c r="I21" s="35">
        <f>CASH_nov23!C21-C_RVS_23_25!B21</f>
        <v>10070.727390000015</v>
      </c>
      <c r="J21" s="35">
        <f>CASH_nov23!D21-C_RVS_23_25!C21</f>
        <v>19010</v>
      </c>
      <c r="K21" s="36">
        <f>CASH_nov23!E21-C_RVS_23_25!D21</f>
        <v>67172</v>
      </c>
      <c r="L21" s="37">
        <f>CASH_nov23!F21-C_RVS_23_25!E21</f>
        <v>71355</v>
      </c>
    </row>
    <row r="22" spans="1:12" ht="13.5" customHeight="1" x14ac:dyDescent="0.25">
      <c r="A22" s="31" t="s">
        <v>21</v>
      </c>
      <c r="B22" s="247">
        <v>56029</v>
      </c>
      <c r="C22" s="249">
        <v>54633</v>
      </c>
      <c r="D22" s="249">
        <v>55337</v>
      </c>
      <c r="E22" s="248">
        <v>55345</v>
      </c>
      <c r="F22" s="25"/>
      <c r="G22" s="191"/>
      <c r="H22" s="31" t="s">
        <v>21</v>
      </c>
      <c r="I22" s="35">
        <f>CASH_nov23!C22-C_RVS_23_25!B22</f>
        <v>-156.21764000000258</v>
      </c>
      <c r="J22" s="35">
        <f>CASH_nov23!D22-C_RVS_23_25!C22</f>
        <v>-1426</v>
      </c>
      <c r="K22" s="36">
        <f>CASH_nov23!E22-C_RVS_23_25!D22</f>
        <v>-1645</v>
      </c>
      <c r="L22" s="37">
        <f>CASH_nov23!F22-C_RVS_23_25!E22</f>
        <v>-1707</v>
      </c>
    </row>
    <row r="23" spans="1:12" ht="13.5" customHeight="1" x14ac:dyDescent="0.25">
      <c r="A23" s="31" t="s">
        <v>22</v>
      </c>
      <c r="B23" s="247">
        <v>5173</v>
      </c>
      <c r="C23" s="249">
        <v>5179</v>
      </c>
      <c r="D23" s="249">
        <v>5242</v>
      </c>
      <c r="E23" s="248">
        <v>5241</v>
      </c>
      <c r="F23" s="25"/>
      <c r="G23" s="191"/>
      <c r="H23" s="31" t="s">
        <v>22</v>
      </c>
      <c r="I23" s="35">
        <f>CASH_nov23!C23-C_RVS_23_25!B23</f>
        <v>-159.64113000000089</v>
      </c>
      <c r="J23" s="35">
        <f>CASH_nov23!D23-C_RVS_23_25!C23</f>
        <v>99</v>
      </c>
      <c r="K23" s="36">
        <f>CASH_nov23!E23-C_RVS_23_25!D23</f>
        <v>-16</v>
      </c>
      <c r="L23" s="37">
        <f>CASH_nov23!F23-C_RVS_23_25!E23</f>
        <v>1</v>
      </c>
    </row>
    <row r="24" spans="1:12" ht="13.5" customHeight="1" x14ac:dyDescent="0.25">
      <c r="A24" s="31" t="s">
        <v>23</v>
      </c>
      <c r="B24" s="247">
        <v>904464</v>
      </c>
      <c r="C24" s="249">
        <v>938474</v>
      </c>
      <c r="D24" s="249">
        <v>956922</v>
      </c>
      <c r="E24" s="248">
        <v>958186</v>
      </c>
      <c r="F24" s="25"/>
      <c r="G24" s="191"/>
      <c r="H24" s="31" t="s">
        <v>23</v>
      </c>
      <c r="I24" s="35">
        <f>CASH_nov23!C24-C_RVS_23_25!B24</f>
        <v>4623.5849699998507</v>
      </c>
      <c r="J24" s="35">
        <f>CASH_nov23!D24-C_RVS_23_25!C24</f>
        <v>-15049</v>
      </c>
      <c r="K24" s="36">
        <f>CASH_nov23!E24-C_RVS_23_25!D24</f>
        <v>-13074</v>
      </c>
      <c r="L24" s="37">
        <f>CASH_nov23!F24-C_RVS_23_25!E24</f>
        <v>-10664</v>
      </c>
    </row>
    <row r="25" spans="1:12" ht="13.5" customHeight="1" x14ac:dyDescent="0.25">
      <c r="A25" s="31" t="s">
        <v>24</v>
      </c>
      <c r="B25" s="247">
        <v>11420</v>
      </c>
      <c r="C25" s="249">
        <v>10877</v>
      </c>
      <c r="D25" s="249">
        <v>11078</v>
      </c>
      <c r="E25" s="248">
        <v>11217</v>
      </c>
      <c r="F25" s="25"/>
      <c r="G25" s="191"/>
      <c r="H25" s="31" t="s">
        <v>24</v>
      </c>
      <c r="I25" s="35">
        <f>CASH_nov23!C25-C_RVS_23_25!B25</f>
        <v>120.72982000000229</v>
      </c>
      <c r="J25" s="35">
        <f>CASH_nov23!D25-C_RVS_23_25!C25</f>
        <v>1646</v>
      </c>
      <c r="K25" s="36">
        <f>CASH_nov23!E25-C_RVS_23_25!D25</f>
        <v>1406</v>
      </c>
      <c r="L25" s="37">
        <f>CASH_nov23!F25-C_RVS_23_25!E25</f>
        <v>1582</v>
      </c>
    </row>
    <row r="26" spans="1:12" ht="13.5" customHeight="1" x14ac:dyDescent="0.25">
      <c r="A26" s="31" t="s">
        <v>25</v>
      </c>
      <c r="B26" s="247">
        <v>25635</v>
      </c>
      <c r="C26" s="249">
        <v>25007</v>
      </c>
      <c r="D26" s="249">
        <v>25288</v>
      </c>
      <c r="E26" s="248">
        <v>25677</v>
      </c>
      <c r="F26" s="25"/>
      <c r="G26" s="191"/>
      <c r="H26" s="31" t="s">
        <v>25</v>
      </c>
      <c r="I26" s="35">
        <f>CASH_nov23!C26-C_RVS_23_25!B26</f>
        <v>-896.05381999999736</v>
      </c>
      <c r="J26" s="35">
        <f>CASH_nov23!D26-C_RVS_23_25!C26</f>
        <v>-3714</v>
      </c>
      <c r="K26" s="36">
        <f>CASH_nov23!E26-C_RVS_23_25!D26</f>
        <v>-3495</v>
      </c>
      <c r="L26" s="37">
        <f>CASH_nov23!F26-C_RVS_23_25!E26</f>
        <v>-3626</v>
      </c>
    </row>
    <row r="27" spans="1:12" ht="13.5" customHeight="1" x14ac:dyDescent="0.25">
      <c r="A27" s="31" t="s">
        <v>26</v>
      </c>
      <c r="B27" s="247">
        <v>262</v>
      </c>
      <c r="C27" s="249">
        <v>218</v>
      </c>
      <c r="D27" s="249">
        <v>190</v>
      </c>
      <c r="E27" s="248">
        <v>165</v>
      </c>
      <c r="F27" s="25"/>
      <c r="G27" s="191"/>
      <c r="H27" s="31" t="s">
        <v>26</v>
      </c>
      <c r="I27" s="35">
        <f>CASH_nov23!C27-C_RVS_23_25!B27</f>
        <v>2.265139999999974</v>
      </c>
      <c r="J27" s="35">
        <f>CASH_nov23!D27-C_RVS_23_25!C27</f>
        <v>-38</v>
      </c>
      <c r="K27" s="36">
        <f>CASH_nov23!E27-C_RVS_23_25!D27</f>
        <v>-31</v>
      </c>
      <c r="L27" s="37">
        <f>CASH_nov23!F27-C_RVS_23_25!E27</f>
        <v>-29</v>
      </c>
    </row>
    <row r="28" spans="1:12" ht="13.5" customHeight="1" x14ac:dyDescent="0.25">
      <c r="A28" s="43" t="s">
        <v>27</v>
      </c>
      <c r="B28" s="178">
        <f t="shared" ref="B28:E28" si="9">SUM(B29:B32)</f>
        <v>37098</v>
      </c>
      <c r="C28" s="47">
        <f t="shared" si="9"/>
        <v>41232</v>
      </c>
      <c r="D28" s="47">
        <f t="shared" si="9"/>
        <v>44441</v>
      </c>
      <c r="E28" s="45">
        <f t="shared" si="9"/>
        <v>48446</v>
      </c>
      <c r="F28" s="25"/>
      <c r="G28" s="191"/>
      <c r="H28" s="43" t="s">
        <v>27</v>
      </c>
      <c r="I28" s="47">
        <f t="shared" ref="I28:L28" si="10">SUM(I29:I32)</f>
        <v>2749.6748300000013</v>
      </c>
      <c r="J28" s="47">
        <f t="shared" si="10"/>
        <v>-2015</v>
      </c>
      <c r="K28" s="47">
        <f t="shared" si="10"/>
        <v>341</v>
      </c>
      <c r="L28" s="45">
        <f t="shared" si="10"/>
        <v>-1140</v>
      </c>
    </row>
    <row r="29" spans="1:12" ht="13.5" customHeight="1" x14ac:dyDescent="0.25">
      <c r="A29" s="26" t="s">
        <v>28</v>
      </c>
      <c r="B29" s="247">
        <v>20</v>
      </c>
      <c r="C29" s="249">
        <v>0</v>
      </c>
      <c r="D29" s="249">
        <v>0</v>
      </c>
      <c r="E29" s="248">
        <v>0</v>
      </c>
      <c r="F29" s="25"/>
      <c r="G29" s="191"/>
      <c r="H29" s="26" t="s">
        <v>28</v>
      </c>
      <c r="I29" s="35">
        <f>CASH_nov23!C29-C_RVS_23_25!B29</f>
        <v>1.5363199999999999</v>
      </c>
      <c r="J29" s="35">
        <f>CASH_nov23!D29-C_RVS_23_25!C29</f>
        <v>11</v>
      </c>
      <c r="K29" s="36">
        <f>CASH_nov23!E29-C_RVS_23_25!D29</f>
        <v>0</v>
      </c>
      <c r="L29" s="37">
        <f>CASH_nov23!F29-C_RVS_23_25!E29</f>
        <v>0</v>
      </c>
    </row>
    <row r="30" spans="1:12" ht="13.5" customHeight="1" x14ac:dyDescent="0.25">
      <c r="A30" s="26" t="s">
        <v>29</v>
      </c>
      <c r="B30" s="247">
        <v>8</v>
      </c>
      <c r="C30" s="249">
        <v>0</v>
      </c>
      <c r="D30" s="249">
        <v>0</v>
      </c>
      <c r="E30" s="248">
        <v>0</v>
      </c>
      <c r="F30" s="25"/>
      <c r="G30" s="191"/>
      <c r="H30" s="26" t="s">
        <v>29</v>
      </c>
      <c r="I30" s="35">
        <f>CASH_nov23!C30-C_RVS_23_25!B30</f>
        <v>-0.5158100000000001</v>
      </c>
      <c r="J30" s="35">
        <f>CASH_nov23!D30-C_RVS_23_25!C30</f>
        <v>0</v>
      </c>
      <c r="K30" s="36">
        <f>CASH_nov23!E30-C_RVS_23_25!D30</f>
        <v>0</v>
      </c>
      <c r="L30" s="37">
        <f>CASH_nov23!F30-C_RVS_23_25!E30</f>
        <v>0</v>
      </c>
    </row>
    <row r="31" spans="1:12" ht="13.5" customHeight="1" x14ac:dyDescent="0.25">
      <c r="A31" s="26" t="s">
        <v>30</v>
      </c>
      <c r="B31" s="247">
        <v>37070</v>
      </c>
      <c r="C31" s="249">
        <v>41232</v>
      </c>
      <c r="D31" s="249">
        <v>44441</v>
      </c>
      <c r="E31" s="248">
        <v>48446</v>
      </c>
      <c r="F31" s="25"/>
      <c r="G31" s="191"/>
      <c r="H31" s="26" t="s">
        <v>30</v>
      </c>
      <c r="I31" s="35">
        <f>CASH_nov23!C31-C_RVS_23_25!B31</f>
        <v>2748.6543200000015</v>
      </c>
      <c r="J31" s="35">
        <f>CASH_nov23!D31-C_RVS_23_25!C31</f>
        <v>-2026</v>
      </c>
      <c r="K31" s="36">
        <f>CASH_nov23!E31-C_RVS_23_25!D31</f>
        <v>341</v>
      </c>
      <c r="L31" s="37">
        <f>CASH_nov23!F31-C_RVS_23_25!E31</f>
        <v>-1140</v>
      </c>
    </row>
    <row r="32" spans="1:12" ht="13.5" customHeight="1" x14ac:dyDescent="0.25">
      <c r="A32" s="26" t="s">
        <v>31</v>
      </c>
      <c r="B32" s="247">
        <v>0</v>
      </c>
      <c r="C32" s="249">
        <v>0</v>
      </c>
      <c r="D32" s="249">
        <v>0</v>
      </c>
      <c r="E32" s="248">
        <v>0</v>
      </c>
      <c r="F32" s="25"/>
      <c r="G32" s="191"/>
      <c r="H32" s="26" t="s">
        <v>31</v>
      </c>
      <c r="I32" s="35">
        <f>CASH_nov23!C32-C_RVS_23_25!B32</f>
        <v>0</v>
      </c>
      <c r="J32" s="35">
        <f>CASH_nov23!D32-C_RVS_23_25!C32</f>
        <v>0</v>
      </c>
      <c r="K32" s="36">
        <f>CASH_nov23!E32-C_RVS_23_25!D32</f>
        <v>0</v>
      </c>
      <c r="L32" s="37">
        <f>CASH_nov23!F32-C_RVS_23_25!E32</f>
        <v>0</v>
      </c>
    </row>
    <row r="33" spans="1:12" ht="13.5" customHeight="1" x14ac:dyDescent="0.25">
      <c r="A33" s="43" t="s">
        <v>32</v>
      </c>
      <c r="B33" s="178">
        <f t="shared" ref="B33:E33" si="11">SUM(B34:B36)</f>
        <v>732581</v>
      </c>
      <c r="C33" s="47">
        <f t="shared" si="11"/>
        <v>752128</v>
      </c>
      <c r="D33" s="47">
        <f t="shared" si="11"/>
        <v>769406</v>
      </c>
      <c r="E33" s="45">
        <f t="shared" si="11"/>
        <v>787004</v>
      </c>
      <c r="F33" s="25"/>
      <c r="G33" s="191"/>
      <c r="H33" s="43" t="s">
        <v>32</v>
      </c>
      <c r="I33" s="47">
        <f t="shared" ref="I33:L33" si="12">SUM(I34:I36)</f>
        <v>-17735.183489999967</v>
      </c>
      <c r="J33" s="47">
        <f t="shared" si="12"/>
        <v>51203</v>
      </c>
      <c r="K33" s="47">
        <f t="shared" si="12"/>
        <v>60037</v>
      </c>
      <c r="L33" s="45">
        <f t="shared" si="12"/>
        <v>63746</v>
      </c>
    </row>
    <row r="34" spans="1:12" ht="13.5" customHeight="1" x14ac:dyDescent="0.25">
      <c r="A34" s="26" t="s">
        <v>33</v>
      </c>
      <c r="B34" s="179">
        <v>472073</v>
      </c>
      <c r="C34" s="42">
        <v>483510</v>
      </c>
      <c r="D34" s="30">
        <v>493003</v>
      </c>
      <c r="E34" s="28">
        <v>500689</v>
      </c>
      <c r="F34" s="25"/>
      <c r="G34" s="191"/>
      <c r="H34" s="26" t="s">
        <v>33</v>
      </c>
      <c r="I34" s="35">
        <f>CASH_nov23!C34-C_RVS_23_25!B34</f>
        <v>-15337.231039999984</v>
      </c>
      <c r="J34" s="35">
        <f>CASH_nov23!D34-C_RVS_23_25!C34</f>
        <v>19390</v>
      </c>
      <c r="K34" s="36">
        <f>CASH_nov23!E34-C_RVS_23_25!D34</f>
        <v>26317</v>
      </c>
      <c r="L34" s="37">
        <f>CASH_nov23!F34-C_RVS_23_25!E34</f>
        <v>27881</v>
      </c>
    </row>
    <row r="35" spans="1:12" ht="13.5" customHeight="1" x14ac:dyDescent="0.25">
      <c r="A35" s="26" t="s">
        <v>34</v>
      </c>
      <c r="B35" s="177">
        <v>260508</v>
      </c>
      <c r="C35" s="30">
        <v>268618</v>
      </c>
      <c r="D35" s="30">
        <v>276403</v>
      </c>
      <c r="E35" s="28">
        <v>286315</v>
      </c>
      <c r="F35" s="25"/>
      <c r="G35" s="191"/>
      <c r="H35" s="26" t="s">
        <v>34</v>
      </c>
      <c r="I35" s="35">
        <f>CASH_nov23!C35-C_RVS_23_25!B35</f>
        <v>-2397.9524499999825</v>
      </c>
      <c r="J35" s="35">
        <f>CASH_nov23!D35-C_RVS_23_25!C35</f>
        <v>31813</v>
      </c>
      <c r="K35" s="36">
        <f>CASH_nov23!E35-C_RVS_23_25!D35</f>
        <v>33720</v>
      </c>
      <c r="L35" s="37">
        <f>CASH_nov23!F35-C_RVS_23_25!E35</f>
        <v>35865</v>
      </c>
    </row>
    <row r="36" spans="1:12" ht="13.5" customHeight="1" x14ac:dyDescent="0.25">
      <c r="A36" s="26" t="s">
        <v>35</v>
      </c>
      <c r="B36" s="247">
        <v>0</v>
      </c>
      <c r="C36" s="249">
        <v>0</v>
      </c>
      <c r="D36" s="249">
        <v>0</v>
      </c>
      <c r="E36" s="248">
        <v>0</v>
      </c>
      <c r="F36" s="25"/>
      <c r="G36" s="191"/>
      <c r="H36" s="26" t="s">
        <v>35</v>
      </c>
      <c r="I36" s="35">
        <f>CASH_nov23!C36-C_RVS_23_25!B36</f>
        <v>0</v>
      </c>
      <c r="J36" s="35">
        <f>CASH_nov23!D36-C_RVS_23_25!C36</f>
        <v>0</v>
      </c>
      <c r="K36" s="36">
        <f>CASH_nov23!E36-C_RVS_23_25!D36</f>
        <v>0</v>
      </c>
      <c r="L36" s="37">
        <f>CASH_nov23!F36-C_RVS_23_25!E36</f>
        <v>0</v>
      </c>
    </row>
    <row r="37" spans="1:12" ht="13.5" customHeight="1" x14ac:dyDescent="0.25">
      <c r="A37" s="43" t="s">
        <v>37</v>
      </c>
      <c r="B37" s="178">
        <f>SUM(B38:B39,B40,B41,B44,B45,B48:B51,)</f>
        <v>429683</v>
      </c>
      <c r="C37" s="47">
        <f>SUM(C38:C39,C40,C41,C44,C45,C48:C51,)</f>
        <v>456054</v>
      </c>
      <c r="D37" s="47">
        <f>SUM(D38:D39,D40,D41,D44,D45,D48:D51,)</f>
        <v>465229</v>
      </c>
      <c r="E37" s="45">
        <f>SUM(E38:E39,E40,E41,E44,E45,E48:E51,)</f>
        <v>475553</v>
      </c>
      <c r="F37" s="25"/>
      <c r="G37" s="191"/>
      <c r="H37" s="43" t="s">
        <v>37</v>
      </c>
      <c r="I37" s="47">
        <f>SUM(I38:I39,I40,I41,I44,I45,I48:I51,I42,I43)</f>
        <v>21833.172500000001</v>
      </c>
      <c r="J37" s="47">
        <f t="shared" ref="J37:L37" si="13">SUM(J38:J39,J40,J41,J44,J45,J48:J51,J42,J43)</f>
        <v>530991</v>
      </c>
      <c r="K37" s="47">
        <f t="shared" si="13"/>
        <v>273377</v>
      </c>
      <c r="L37" s="45">
        <f t="shared" si="13"/>
        <v>-78480</v>
      </c>
    </row>
    <row r="38" spans="1:12" ht="13.5" customHeight="1" x14ac:dyDescent="0.25">
      <c r="A38" s="55" t="s">
        <v>38</v>
      </c>
      <c r="B38" s="179">
        <v>0</v>
      </c>
      <c r="C38" s="42">
        <v>0</v>
      </c>
      <c r="D38" s="42">
        <v>0</v>
      </c>
      <c r="E38" s="56">
        <v>0</v>
      </c>
      <c r="F38" s="25"/>
      <c r="G38" s="191"/>
      <c r="H38" s="26" t="s">
        <v>38</v>
      </c>
      <c r="I38" s="35">
        <f>CASH_nov23!C38-C_RVS_23_25!B38</f>
        <v>0</v>
      </c>
      <c r="J38" s="35">
        <f>CASH_nov23!D38-C_RVS_23_25!C38</f>
        <v>0</v>
      </c>
      <c r="K38" s="36">
        <f>CASH_nov23!E38-C_RVS_23_25!D38</f>
        <v>0</v>
      </c>
      <c r="L38" s="37">
        <f>CASH_nov23!F38-C_RVS_23_25!E38</f>
        <v>0</v>
      </c>
    </row>
    <row r="39" spans="1:12" ht="13.5" customHeight="1" x14ac:dyDescent="0.25">
      <c r="A39" s="26" t="s">
        <v>39</v>
      </c>
      <c r="B39" s="179">
        <v>131992</v>
      </c>
      <c r="C39" s="42">
        <v>132700</v>
      </c>
      <c r="D39" s="42">
        <v>132287</v>
      </c>
      <c r="E39" s="56">
        <v>134047</v>
      </c>
      <c r="F39" s="25"/>
      <c r="G39" s="191"/>
      <c r="H39" s="26" t="s">
        <v>39</v>
      </c>
      <c r="I39" s="35">
        <f>CASH_nov23!C39-C_RVS_23_25!B39</f>
        <v>490.25520000001416</v>
      </c>
      <c r="J39" s="35">
        <f>CASH_nov23!D39-C_RVS_23_25!C39</f>
        <v>-3743</v>
      </c>
      <c r="K39" s="36">
        <f>CASH_nov23!E39-C_RVS_23_25!D39</f>
        <v>5396</v>
      </c>
      <c r="L39" s="37">
        <f>CASH_nov23!F39-C_RVS_23_25!E39</f>
        <v>6319</v>
      </c>
    </row>
    <row r="40" spans="1:12" ht="13.5" customHeight="1" x14ac:dyDescent="0.25">
      <c r="A40" s="55" t="s">
        <v>40</v>
      </c>
      <c r="B40" s="177">
        <v>0</v>
      </c>
      <c r="C40" s="30">
        <v>0</v>
      </c>
      <c r="D40" s="30">
        <v>0</v>
      </c>
      <c r="E40" s="28">
        <v>0</v>
      </c>
      <c r="F40" s="25"/>
      <c r="G40" s="191"/>
      <c r="H40" s="26" t="s">
        <v>40</v>
      </c>
      <c r="I40" s="35">
        <f>CASH_nov23!C40-C_RVS_23_25!B40</f>
        <v>0</v>
      </c>
      <c r="J40" s="35">
        <f>CASH_nov23!D40-C_RVS_23_25!C40</f>
        <v>0</v>
      </c>
      <c r="K40" s="36">
        <f>CASH_nov23!E40-C_RVS_23_25!D40</f>
        <v>0</v>
      </c>
      <c r="L40" s="37">
        <f>CASH_nov23!F40-C_RVS_23_25!E40</f>
        <v>0</v>
      </c>
    </row>
    <row r="41" spans="1:12" ht="13.5" customHeight="1" x14ac:dyDescent="0.25">
      <c r="A41" s="55" t="s">
        <v>41</v>
      </c>
      <c r="B41" s="177">
        <v>76046</v>
      </c>
      <c r="C41" s="30">
        <v>98340</v>
      </c>
      <c r="D41" s="30">
        <v>103473</v>
      </c>
      <c r="E41" s="28">
        <v>107580</v>
      </c>
      <c r="F41" s="25"/>
      <c r="G41" s="191"/>
      <c r="H41" s="26" t="s">
        <v>41</v>
      </c>
      <c r="I41" s="35">
        <f>CASH_nov23!C41-C_RVS_23_25!B41</f>
        <v>15418.898979999954</v>
      </c>
      <c r="J41" s="35">
        <f>CASH_nov23!D41-C_RVS_23_25!C41</f>
        <v>1058</v>
      </c>
      <c r="K41" s="36">
        <f>CASH_nov23!E41-C_RVS_23_25!D41</f>
        <v>-17689</v>
      </c>
      <c r="L41" s="37">
        <f>CASH_nov23!F41-C_RVS_23_25!E41</f>
        <v>-19440</v>
      </c>
    </row>
    <row r="42" spans="1:12" ht="13.5" customHeight="1" x14ac:dyDescent="0.25">
      <c r="A42" s="55" t="s">
        <v>88</v>
      </c>
      <c r="B42" s="177"/>
      <c r="C42" s="30"/>
      <c r="D42" s="30"/>
      <c r="E42" s="28"/>
      <c r="F42" s="25"/>
      <c r="G42" s="191"/>
      <c r="H42" s="26" t="s">
        <v>88</v>
      </c>
      <c r="I42" s="35">
        <f>CASH_nov23!C42-C_RVS_23_25!B42</f>
        <v>0</v>
      </c>
      <c r="J42" s="35">
        <f>CASH_nov23!D42-C_RVS_23_25!C42</f>
        <v>521165</v>
      </c>
      <c r="K42" s="36">
        <f>CASH_nov23!E42-C_RVS_23_25!D42</f>
        <v>354113</v>
      </c>
      <c r="L42" s="37">
        <f>CASH_nov23!F42-C_RVS_23_25!E42</f>
        <v>0</v>
      </c>
    </row>
    <row r="43" spans="1:12" ht="13.5" customHeight="1" x14ac:dyDescent="0.25">
      <c r="A43" s="55" t="s">
        <v>89</v>
      </c>
      <c r="B43" s="177"/>
      <c r="C43" s="30"/>
      <c r="D43" s="30"/>
      <c r="E43" s="28"/>
      <c r="F43" s="25"/>
      <c r="G43" s="191"/>
      <c r="H43" s="26" t="s">
        <v>89</v>
      </c>
      <c r="I43" s="35">
        <f>CASH_nov23!C43-C_RVS_23_25!B43</f>
        <v>0</v>
      </c>
      <c r="J43" s="35">
        <f>CASH_nov23!D43-C_RVS_23_25!C43</f>
        <v>30634</v>
      </c>
      <c r="K43" s="36">
        <f>CASH_nov23!E43-C_RVS_23_25!D43</f>
        <v>1631</v>
      </c>
      <c r="L43" s="37">
        <f>CASH_nov23!F43-C_RVS_23_25!E43</f>
        <v>0</v>
      </c>
    </row>
    <row r="44" spans="1:12" ht="13.5" customHeight="1" x14ac:dyDescent="0.25">
      <c r="A44" s="55" t="s">
        <v>42</v>
      </c>
      <c r="B44" s="177">
        <v>75007</v>
      </c>
      <c r="C44" s="30">
        <v>75400</v>
      </c>
      <c r="D44" s="30">
        <v>75795</v>
      </c>
      <c r="E44" s="28">
        <v>76192</v>
      </c>
      <c r="F44" s="25"/>
      <c r="G44" s="191"/>
      <c r="H44" s="26" t="s">
        <v>42</v>
      </c>
      <c r="I44" s="35">
        <f>CASH_nov23!C44-C_RVS_23_25!B44</f>
        <v>-701.51799999999639</v>
      </c>
      <c r="J44" s="35">
        <f>CASH_nov23!D44-C_RVS_23_25!C44</f>
        <v>-31804</v>
      </c>
      <c r="K44" s="36">
        <f>CASH_nov23!E44-C_RVS_23_25!D44</f>
        <v>-75795</v>
      </c>
      <c r="L44" s="37">
        <f>CASH_nov23!F44-C_RVS_23_25!E44</f>
        <v>-76192</v>
      </c>
    </row>
    <row r="45" spans="1:12" ht="13.5" customHeight="1" x14ac:dyDescent="0.25">
      <c r="A45" s="55" t="s">
        <v>43</v>
      </c>
      <c r="B45" s="179">
        <v>328</v>
      </c>
      <c r="C45" s="42">
        <v>328</v>
      </c>
      <c r="D45" s="42">
        <v>328</v>
      </c>
      <c r="E45" s="56">
        <v>328</v>
      </c>
      <c r="F45" s="25"/>
      <c r="G45" s="191"/>
      <c r="H45" s="55" t="s">
        <v>43</v>
      </c>
      <c r="I45" s="35">
        <f>CASH_nov23!C45-C_RVS_23_25!B45</f>
        <v>-24.655669999999986</v>
      </c>
      <c r="J45" s="35">
        <f>CASH_nov23!D45-C_RVS_23_25!C45</f>
        <v>0</v>
      </c>
      <c r="K45" s="36">
        <f>CASH_nov23!E45-C_RVS_23_25!D45</f>
        <v>0</v>
      </c>
      <c r="L45" s="37">
        <f>CASH_nov23!F45-C_RVS_23_25!E45</f>
        <v>0</v>
      </c>
    </row>
    <row r="46" spans="1:12" ht="13.5" customHeight="1" x14ac:dyDescent="0.25">
      <c r="A46" s="58" t="s">
        <v>10</v>
      </c>
      <c r="B46" s="179">
        <v>82</v>
      </c>
      <c r="C46" s="42">
        <v>82</v>
      </c>
      <c r="D46" s="42">
        <v>82</v>
      </c>
      <c r="E46" s="56">
        <v>82</v>
      </c>
      <c r="F46" s="25"/>
      <c r="G46" s="191"/>
      <c r="H46" s="58" t="s">
        <v>10</v>
      </c>
      <c r="I46" s="35">
        <f>CASH_nov23!C46-C_RVS_23_25!B46</f>
        <v>0.45477999999999952</v>
      </c>
      <c r="J46" s="35">
        <f>CASH_nov23!D46-C_RVS_23_25!C46</f>
        <v>0</v>
      </c>
      <c r="K46" s="36">
        <f>CASH_nov23!E46-C_RVS_23_25!D46</f>
        <v>0</v>
      </c>
      <c r="L46" s="37">
        <f>CASH_nov23!F46-C_RVS_23_25!E46</f>
        <v>0</v>
      </c>
    </row>
    <row r="47" spans="1:12" ht="13.5" customHeight="1" x14ac:dyDescent="0.25">
      <c r="A47" s="58" t="s">
        <v>11</v>
      </c>
      <c r="B47" s="179">
        <v>246</v>
      </c>
      <c r="C47" s="42">
        <v>246</v>
      </c>
      <c r="D47" s="42">
        <v>246</v>
      </c>
      <c r="E47" s="56">
        <v>246</v>
      </c>
      <c r="F47" s="25"/>
      <c r="G47" s="191"/>
      <c r="H47" s="58" t="s">
        <v>11</v>
      </c>
      <c r="I47" s="35">
        <f>CASH_nov23!C47-C_RVS_23_25!B47</f>
        <v>-25.110450000000014</v>
      </c>
      <c r="J47" s="35">
        <f>CASH_nov23!D47-C_RVS_23_25!C47</f>
        <v>0</v>
      </c>
      <c r="K47" s="36">
        <f>CASH_nov23!E47-C_RVS_23_25!D47</f>
        <v>0</v>
      </c>
      <c r="L47" s="37">
        <f>CASH_nov23!F47-C_RVS_23_25!E47</f>
        <v>0</v>
      </c>
    </row>
    <row r="48" spans="1:12" ht="13.5" customHeight="1" x14ac:dyDescent="0.25">
      <c r="A48" s="55" t="s">
        <v>44</v>
      </c>
      <c r="B48" s="179">
        <v>1000</v>
      </c>
      <c r="C48" s="42">
        <v>1000</v>
      </c>
      <c r="D48" s="42">
        <v>1000</v>
      </c>
      <c r="E48" s="56">
        <v>1000</v>
      </c>
      <c r="F48" s="25"/>
      <c r="G48" s="191"/>
      <c r="H48" s="55" t="s">
        <v>44</v>
      </c>
      <c r="I48" s="35">
        <f>CASH_nov23!C48-C_RVS_23_25!B48</f>
        <v>619.40786000000003</v>
      </c>
      <c r="J48" s="35">
        <f>CASH_nov23!D48-C_RVS_23_25!C48</f>
        <v>234</v>
      </c>
      <c r="K48" s="36">
        <f>CASH_nov23!E48-C_RVS_23_25!D48</f>
        <v>0</v>
      </c>
      <c r="L48" s="37">
        <f>CASH_nov23!F48-C_RVS_23_25!E48</f>
        <v>0</v>
      </c>
    </row>
    <row r="49" spans="1:12" ht="13.5" customHeight="1" x14ac:dyDescent="0.25">
      <c r="A49" s="55" t="s">
        <v>45</v>
      </c>
      <c r="B49" s="179">
        <v>27332</v>
      </c>
      <c r="C49" s="42">
        <v>28822</v>
      </c>
      <c r="D49" s="42">
        <v>29354</v>
      </c>
      <c r="E49" s="56">
        <v>29968</v>
      </c>
      <c r="F49" s="25"/>
      <c r="G49" s="191"/>
      <c r="H49" s="55" t="s">
        <v>45</v>
      </c>
      <c r="I49" s="35">
        <f>CASH_nov23!C49-C_RVS_23_25!B49</f>
        <v>3087.0504099999998</v>
      </c>
      <c r="J49" s="35">
        <f>CASH_nov23!D49-C_RVS_23_25!C49</f>
        <v>1185</v>
      </c>
      <c r="K49" s="36">
        <f>CASH_nov23!E49-C_RVS_23_25!D49</f>
        <v>-13732</v>
      </c>
      <c r="L49" s="37">
        <f>CASH_nov23!F49-C_RVS_23_25!E49</f>
        <v>-13444</v>
      </c>
    </row>
    <row r="50" spans="1:12" ht="13.5" customHeight="1" x14ac:dyDescent="0.25">
      <c r="A50" s="55" t="s">
        <v>46</v>
      </c>
      <c r="B50" s="40">
        <v>4</v>
      </c>
      <c r="C50" s="42">
        <v>0</v>
      </c>
      <c r="D50" s="42">
        <v>0</v>
      </c>
      <c r="E50" s="56">
        <v>0</v>
      </c>
      <c r="F50" s="25"/>
      <c r="G50" s="191"/>
      <c r="H50" s="55" t="s">
        <v>46</v>
      </c>
      <c r="I50" s="35">
        <f>CASH_nov23!C50-C_RVS_23_25!B50</f>
        <v>5.0853400000000022</v>
      </c>
      <c r="J50" s="35">
        <f>CASH_nov23!D50-C_RVS_23_25!C50</f>
        <v>5</v>
      </c>
      <c r="K50" s="36">
        <f>CASH_nov23!E50-C_RVS_23_25!D50</f>
        <v>0</v>
      </c>
      <c r="L50" s="37">
        <f>CASH_nov23!F50-C_RVS_23_25!E50</f>
        <v>0</v>
      </c>
    </row>
    <row r="51" spans="1:12" ht="13.5" customHeight="1" x14ac:dyDescent="0.25">
      <c r="A51" s="26" t="s">
        <v>82</v>
      </c>
      <c r="B51" s="29">
        <v>117974</v>
      </c>
      <c r="C51" s="30">
        <v>119464</v>
      </c>
      <c r="D51" s="30">
        <v>122992</v>
      </c>
      <c r="E51" s="28">
        <v>126438</v>
      </c>
      <c r="F51" s="25"/>
      <c r="G51" s="191"/>
      <c r="H51" s="26" t="s">
        <v>48</v>
      </c>
      <c r="I51" s="35">
        <f>CASH_nov23!C51-C_RVS_23_25!B51</f>
        <v>2938.6483800000278</v>
      </c>
      <c r="J51" s="35">
        <f>CASH_nov23!D51-C_RVS_23_25!C51</f>
        <v>12257</v>
      </c>
      <c r="K51" s="36">
        <f>CASH_nov23!E51-C_RVS_23_25!D51</f>
        <v>19453</v>
      </c>
      <c r="L51" s="37">
        <f>CASH_nov23!F51-C_RVS_23_25!E51</f>
        <v>24277</v>
      </c>
    </row>
    <row r="52" spans="1:12" ht="13.5" customHeight="1" x14ac:dyDescent="0.25">
      <c r="A52" s="38" t="s">
        <v>10</v>
      </c>
      <c r="B52" s="29">
        <v>85794</v>
      </c>
      <c r="C52" s="30">
        <v>85752</v>
      </c>
      <c r="D52" s="30">
        <v>88124</v>
      </c>
      <c r="E52" s="28">
        <v>90005</v>
      </c>
      <c r="F52" s="25"/>
      <c r="G52" s="191"/>
      <c r="H52" s="38" t="s">
        <v>10</v>
      </c>
      <c r="I52" s="35">
        <f>CASH_nov23!C52-C_RVS_23_25!B52</f>
        <v>2412.1851000000315</v>
      </c>
      <c r="J52" s="35">
        <f>CASH_nov23!D52-C_RVS_23_25!C52</f>
        <v>12752</v>
      </c>
      <c r="K52" s="36">
        <f>CASH_nov23!E52-C_RVS_23_25!D52</f>
        <v>19721</v>
      </c>
      <c r="L52" s="37">
        <f>CASH_nov23!F52-C_RVS_23_25!E52</f>
        <v>24338</v>
      </c>
    </row>
    <row r="53" spans="1:12" ht="14.25" customHeight="1" x14ac:dyDescent="0.25">
      <c r="A53" s="59" t="s">
        <v>11</v>
      </c>
      <c r="B53" s="29">
        <v>0</v>
      </c>
      <c r="C53" s="30">
        <v>0</v>
      </c>
      <c r="D53" s="30">
        <v>0</v>
      </c>
      <c r="E53" s="28">
        <v>0</v>
      </c>
      <c r="F53" s="25"/>
      <c r="G53" s="191"/>
      <c r="H53" s="38" t="s">
        <v>11</v>
      </c>
      <c r="I53" s="35">
        <f>CASH_nov23!C53-C_RVS_23_25!B53</f>
        <v>526.25009</v>
      </c>
      <c r="J53" s="35">
        <f>CASH_nov23!D53-C_RVS_23_25!C53</f>
        <v>0</v>
      </c>
      <c r="K53" s="36">
        <f>CASH_nov23!E53-C_RVS_23_25!D53</f>
        <v>0</v>
      </c>
      <c r="L53" s="37">
        <f>CASH_nov23!F53-C_RVS_23_25!E53</f>
        <v>0</v>
      </c>
    </row>
    <row r="54" spans="1:12" ht="14.25" customHeight="1" x14ac:dyDescent="0.25">
      <c r="A54" s="60" t="s">
        <v>12</v>
      </c>
      <c r="B54" s="29">
        <v>0</v>
      </c>
      <c r="C54" s="30">
        <v>0</v>
      </c>
      <c r="D54" s="30">
        <v>0</v>
      </c>
      <c r="E54" s="28">
        <v>0</v>
      </c>
      <c r="F54" s="25"/>
      <c r="G54" s="191"/>
      <c r="H54" s="60" t="s">
        <v>12</v>
      </c>
      <c r="I54" s="35">
        <f>CASH_nov23!C54-C_RVS_23_25!B54</f>
        <v>0</v>
      </c>
      <c r="J54" s="35">
        <f>CASH_nov23!D54-C_RVS_23_25!C54</f>
        <v>0</v>
      </c>
      <c r="K54" s="36">
        <f>CASH_nov23!E54-C_RVS_23_25!D54</f>
        <v>0</v>
      </c>
      <c r="L54" s="37">
        <f>CASH_nov23!F54-C_RVS_23_25!E54</f>
        <v>0</v>
      </c>
    </row>
    <row r="55" spans="1:12" ht="14.25" customHeight="1" x14ac:dyDescent="0.25">
      <c r="A55" s="38" t="s">
        <v>49</v>
      </c>
      <c r="B55" s="29">
        <v>32180</v>
      </c>
      <c r="C55" s="30">
        <v>33712</v>
      </c>
      <c r="D55" s="30">
        <v>34868</v>
      </c>
      <c r="E55" s="28">
        <v>36433</v>
      </c>
      <c r="F55" s="25"/>
      <c r="G55" s="191"/>
      <c r="H55" s="38" t="s">
        <v>49</v>
      </c>
      <c r="I55" s="35">
        <f>CASH_nov23!C55-C_RVS_23_25!B55</f>
        <v>0.21319000000221422</v>
      </c>
      <c r="J55" s="35">
        <f>CASH_nov23!D55-C_RVS_23_25!C55</f>
        <v>-495</v>
      </c>
      <c r="K55" s="36">
        <f>CASH_nov23!E55-C_RVS_23_25!D55</f>
        <v>-268</v>
      </c>
      <c r="L55" s="37">
        <f>CASH_nov23!F55-C_RVS_23_25!E55</f>
        <v>-61</v>
      </c>
    </row>
    <row r="56" spans="1:12" ht="14.25" customHeight="1" x14ac:dyDescent="0.25">
      <c r="A56" s="61" t="s">
        <v>50</v>
      </c>
      <c r="B56" s="29">
        <v>0</v>
      </c>
      <c r="C56" s="30">
        <v>0</v>
      </c>
      <c r="D56" s="30">
        <v>0</v>
      </c>
      <c r="E56" s="28">
        <v>0</v>
      </c>
      <c r="F56" s="25"/>
      <c r="G56" s="191"/>
      <c r="H56" s="259" t="s">
        <v>50</v>
      </c>
      <c r="I56" s="35">
        <f>CASH_nov23!C56-C_RVS_23_25!B56</f>
        <v>0.35543000000000013</v>
      </c>
      <c r="J56" s="35">
        <f>CASH_nov23!D56-C_RVS_23_25!C56</f>
        <v>0</v>
      </c>
      <c r="K56" s="36">
        <f>CASH_nov23!E56-C_RVS_23_25!D56</f>
        <v>0</v>
      </c>
      <c r="L56" s="37">
        <f>CASH_nov23!F56-C_RVS_23_25!E56</f>
        <v>0</v>
      </c>
    </row>
    <row r="57" spans="1:12" ht="14.25" customHeight="1" x14ac:dyDescent="0.25">
      <c r="A57" s="61" t="s">
        <v>51</v>
      </c>
      <c r="B57" s="29">
        <v>14</v>
      </c>
      <c r="C57" s="30">
        <v>0</v>
      </c>
      <c r="D57" s="30">
        <v>0</v>
      </c>
      <c r="E57" s="28">
        <v>0</v>
      </c>
      <c r="F57" s="25"/>
      <c r="G57" s="191"/>
      <c r="H57" s="259" t="s">
        <v>51</v>
      </c>
      <c r="I57" s="35">
        <f>CASH_nov23!C57-C_RVS_23_25!B57</f>
        <v>-38.559460000000023</v>
      </c>
      <c r="J57" s="35">
        <f>CASH_nov23!D57-C_RVS_23_25!C57</f>
        <v>372</v>
      </c>
      <c r="K57" s="36">
        <f>CASH_nov23!E57-C_RVS_23_25!D57</f>
        <v>0</v>
      </c>
      <c r="L57" s="37">
        <f>CASH_nov23!F57-C_RVS_23_25!E57</f>
        <v>0</v>
      </c>
    </row>
    <row r="58" spans="1:12" ht="14.25" customHeight="1" x14ac:dyDescent="0.25">
      <c r="A58" s="61" t="s">
        <v>52</v>
      </c>
      <c r="B58" s="29">
        <v>85780</v>
      </c>
      <c r="C58" s="30">
        <v>85752</v>
      </c>
      <c r="D58" s="30">
        <v>88124</v>
      </c>
      <c r="E58" s="28">
        <v>90005</v>
      </c>
      <c r="F58" s="25"/>
      <c r="G58" s="191"/>
      <c r="H58" s="259" t="s">
        <v>52</v>
      </c>
      <c r="I58" s="35">
        <f>CASH_nov23!C58-C_RVS_23_25!B58</f>
        <v>2450.389130000025</v>
      </c>
      <c r="J58" s="35">
        <f>CASH_nov23!D58-C_RVS_23_25!C58</f>
        <v>12380</v>
      </c>
      <c r="K58" s="36">
        <f>CASH_nov23!E58-C_RVS_23_25!D58</f>
        <v>19721</v>
      </c>
      <c r="L58" s="37">
        <f>CASH_nov23!F58-C_RVS_23_25!E58</f>
        <v>24338</v>
      </c>
    </row>
    <row r="59" spans="1:12" ht="14.25" customHeight="1" thickBot="1" x14ac:dyDescent="0.3">
      <c r="A59" s="62" t="s">
        <v>53</v>
      </c>
      <c r="B59" s="65">
        <v>32180</v>
      </c>
      <c r="C59" s="66">
        <v>33712</v>
      </c>
      <c r="D59" s="66">
        <v>34868</v>
      </c>
      <c r="E59" s="64">
        <v>36433</v>
      </c>
      <c r="F59" s="25"/>
      <c r="G59" s="191"/>
      <c r="H59" s="260" t="s">
        <v>53</v>
      </c>
      <c r="I59" s="35">
        <f>CASH_nov23!C59-C_RVS_23_25!B59</f>
        <v>0.21319000000221422</v>
      </c>
      <c r="J59" s="35">
        <f>CASH_nov23!D59-C_RVS_23_25!C59</f>
        <v>-495</v>
      </c>
      <c r="K59" s="36">
        <f>CASH_nov23!E59-C_RVS_23_25!D59</f>
        <v>-268</v>
      </c>
      <c r="L59" s="37">
        <f>CASH_nov23!F59-C_RVS_23_25!E59</f>
        <v>-61</v>
      </c>
    </row>
    <row r="60" spans="1:12" ht="13.5" customHeight="1" x14ac:dyDescent="0.25">
      <c r="A60" s="18" t="s">
        <v>54</v>
      </c>
      <c r="B60" s="176">
        <f t="shared" ref="B60:E60" si="14">B61+B66</f>
        <v>14362850</v>
      </c>
      <c r="C60" s="70">
        <f t="shared" si="14"/>
        <v>15543687</v>
      </c>
      <c r="D60" s="70">
        <f t="shared" si="14"/>
        <v>16762151</v>
      </c>
      <c r="E60" s="68">
        <f t="shared" si="14"/>
        <v>17896073</v>
      </c>
      <c r="F60" s="25"/>
      <c r="G60" s="191"/>
      <c r="H60" s="18" t="s">
        <v>54</v>
      </c>
      <c r="I60" s="73">
        <f>I61+I66</f>
        <v>-165540.36774999951</v>
      </c>
      <c r="J60" s="73">
        <f>J61+J66</f>
        <v>-218586</v>
      </c>
      <c r="K60" s="73">
        <f>K61+K66</f>
        <v>-242745</v>
      </c>
      <c r="L60" s="74">
        <f>L61+L66</f>
        <v>-568167</v>
      </c>
    </row>
    <row r="61" spans="1:12" ht="13.5" customHeight="1" x14ac:dyDescent="0.25">
      <c r="A61" s="75" t="s">
        <v>55</v>
      </c>
      <c r="B61" s="178">
        <f t="shared" ref="B61:E61" si="15">B62+B65</f>
        <v>9611235</v>
      </c>
      <c r="C61" s="47">
        <f t="shared" si="15"/>
        <v>10302755</v>
      </c>
      <c r="D61" s="47">
        <f t="shared" si="15"/>
        <v>11080105</v>
      </c>
      <c r="E61" s="45">
        <f t="shared" si="15"/>
        <v>11817187</v>
      </c>
      <c r="F61" s="25"/>
      <c r="G61" s="191"/>
      <c r="H61" s="75" t="s">
        <v>55</v>
      </c>
      <c r="I61" s="47">
        <f>I62+I65</f>
        <v>-101988.52372000017</v>
      </c>
      <c r="J61" s="47">
        <f t="shared" ref="J61:L61" si="16">J62+J65</f>
        <v>-121844</v>
      </c>
      <c r="K61" s="47">
        <f t="shared" si="16"/>
        <v>-119882</v>
      </c>
      <c r="L61" s="45">
        <f t="shared" si="16"/>
        <v>-360496</v>
      </c>
    </row>
    <row r="62" spans="1:12" s="3" customFormat="1" ht="13.5" customHeight="1" x14ac:dyDescent="0.25">
      <c r="A62" s="31" t="s">
        <v>56</v>
      </c>
      <c r="B62" s="177">
        <f t="shared" ref="B62:E62" si="17">B63+B64</f>
        <v>9611235</v>
      </c>
      <c r="C62" s="30">
        <f t="shared" si="17"/>
        <v>10302755</v>
      </c>
      <c r="D62" s="30">
        <f t="shared" si="17"/>
        <v>11080105</v>
      </c>
      <c r="E62" s="28">
        <f t="shared" si="17"/>
        <v>11817187</v>
      </c>
      <c r="F62" s="25"/>
      <c r="G62" s="191"/>
      <c r="H62" s="31" t="s">
        <v>56</v>
      </c>
      <c r="I62" s="30">
        <f t="shared" ref="I62:L62" si="18">I63+I64</f>
        <v>-101988.52372000017</v>
      </c>
      <c r="J62" s="30">
        <f t="shared" si="18"/>
        <v>-121844</v>
      </c>
      <c r="K62" s="30">
        <f t="shared" si="18"/>
        <v>-119882</v>
      </c>
      <c r="L62" s="28">
        <f t="shared" si="18"/>
        <v>-360496</v>
      </c>
    </row>
    <row r="63" spans="1:12" s="3" customFormat="1" ht="13.5" customHeight="1" x14ac:dyDescent="0.25">
      <c r="A63" s="31" t="s">
        <v>57</v>
      </c>
      <c r="B63" s="177">
        <v>9216708</v>
      </c>
      <c r="C63" s="30">
        <v>10101610</v>
      </c>
      <c r="D63" s="30">
        <v>10876015</v>
      </c>
      <c r="E63" s="28">
        <v>11611487</v>
      </c>
      <c r="F63" s="25"/>
      <c r="G63" s="191"/>
      <c r="H63" s="31" t="s">
        <v>57</v>
      </c>
      <c r="I63" s="30">
        <f>CASH_nov23!C63-C_RVS_23_25!B63</f>
        <v>-110348.17688000016</v>
      </c>
      <c r="J63" s="30">
        <f>CASH_nov23!D63-C_RVS_23_25!C63</f>
        <v>-166127</v>
      </c>
      <c r="K63" s="30">
        <f>CASH_nov23!E63-C_RVS_23_25!D63</f>
        <v>-135172</v>
      </c>
      <c r="L63" s="28">
        <f>CASH_nov23!F63-C_RVS_23_25!E63</f>
        <v>-374356</v>
      </c>
    </row>
    <row r="64" spans="1:12" s="3" customFormat="1" ht="13.5" customHeight="1" x14ac:dyDescent="0.25">
      <c r="A64" s="31" t="s">
        <v>58</v>
      </c>
      <c r="B64" s="177">
        <v>394527</v>
      </c>
      <c r="C64" s="30">
        <v>201145</v>
      </c>
      <c r="D64" s="30">
        <v>204090</v>
      </c>
      <c r="E64" s="28">
        <v>205700</v>
      </c>
      <c r="F64" s="25"/>
      <c r="G64" s="191"/>
      <c r="H64" s="31" t="s">
        <v>58</v>
      </c>
      <c r="I64" s="30">
        <f>CASH_nov23!C64-C_RVS_23_25!B64</f>
        <v>8359.6531599999871</v>
      </c>
      <c r="J64" s="30">
        <f>CASH_nov23!D64-C_RVS_23_25!C64</f>
        <v>44283</v>
      </c>
      <c r="K64" s="30">
        <f>CASH_nov23!E64-C_RVS_23_25!D64</f>
        <v>15290</v>
      </c>
      <c r="L64" s="28">
        <f>CASH_nov23!F64-C_RVS_23_25!E64</f>
        <v>13860</v>
      </c>
    </row>
    <row r="65" spans="1:17" s="3" customFormat="1" ht="13.5" customHeight="1" x14ac:dyDescent="0.25">
      <c r="A65" s="31" t="s">
        <v>83</v>
      </c>
      <c r="B65" s="177">
        <v>0</v>
      </c>
      <c r="C65" s="30">
        <v>0</v>
      </c>
      <c r="D65" s="30">
        <v>0</v>
      </c>
      <c r="E65" s="28">
        <v>0</v>
      </c>
      <c r="F65" s="25"/>
      <c r="G65" s="191"/>
      <c r="H65" s="31" t="s">
        <v>83</v>
      </c>
      <c r="I65" s="30">
        <f>CASH_nov23!C65-C_RVS_23_25!B65</f>
        <v>0</v>
      </c>
      <c r="J65" s="30">
        <f>CASH_nov23!D65-C_RVS_23_25!C65</f>
        <v>0</v>
      </c>
      <c r="K65" s="30">
        <f>CASH_nov23!E65-C_RVS_23_25!D65</f>
        <v>0</v>
      </c>
      <c r="L65" s="28">
        <f>CASH_nov23!F65-C_RVS_23_25!E65</f>
        <v>0</v>
      </c>
    </row>
    <row r="66" spans="1:17" s="3" customFormat="1" ht="13.5" customHeight="1" x14ac:dyDescent="0.25">
      <c r="A66" s="75" t="s">
        <v>59</v>
      </c>
      <c r="B66" s="178">
        <f t="shared" ref="B66:E66" si="19">B67</f>
        <v>4751615</v>
      </c>
      <c r="C66" s="47">
        <f t="shared" si="19"/>
        <v>5240932</v>
      </c>
      <c r="D66" s="47">
        <f t="shared" si="19"/>
        <v>5682046</v>
      </c>
      <c r="E66" s="45">
        <f t="shared" si="19"/>
        <v>6078886</v>
      </c>
      <c r="F66" s="25"/>
      <c r="G66" s="191"/>
      <c r="H66" s="75" t="s">
        <v>59</v>
      </c>
      <c r="I66" s="47">
        <f t="shared" ref="I66:L66" si="20">I67</f>
        <v>-63551.844029999338</v>
      </c>
      <c r="J66" s="47">
        <f t="shared" si="20"/>
        <v>-96742</v>
      </c>
      <c r="K66" s="47">
        <f t="shared" si="20"/>
        <v>-122863</v>
      </c>
      <c r="L66" s="45">
        <f t="shared" si="20"/>
        <v>-207671</v>
      </c>
    </row>
    <row r="67" spans="1:17" s="3" customFormat="1" ht="13.5" customHeight="1" x14ac:dyDescent="0.25">
      <c r="A67" s="31" t="s">
        <v>56</v>
      </c>
      <c r="B67" s="177">
        <v>4751615</v>
      </c>
      <c r="C67" s="30">
        <v>5240932</v>
      </c>
      <c r="D67" s="30">
        <v>5682046</v>
      </c>
      <c r="E67" s="28">
        <v>6078886</v>
      </c>
      <c r="F67" s="25"/>
      <c r="G67" s="191"/>
      <c r="H67" s="31" t="s">
        <v>56</v>
      </c>
      <c r="I67" s="30">
        <f>CASH_nov23!C67-C_RVS_23_25!B67</f>
        <v>-63551.844029999338</v>
      </c>
      <c r="J67" s="30">
        <f>CASH_nov23!D67-C_RVS_23_25!C67</f>
        <v>-96742</v>
      </c>
      <c r="K67" s="30">
        <f>CASH_nov23!E67-C_RVS_23_25!D67</f>
        <v>-122863</v>
      </c>
      <c r="L67" s="28">
        <f>CASH_nov23!F67-C_RVS_23_25!E67</f>
        <v>-207671</v>
      </c>
    </row>
    <row r="68" spans="1:17" s="3" customFormat="1" ht="14.25" customHeight="1" thickBot="1" x14ac:dyDescent="0.3">
      <c r="A68" s="79" t="s">
        <v>60</v>
      </c>
      <c r="B68" s="179">
        <v>26037</v>
      </c>
      <c r="C68" s="42">
        <v>26806</v>
      </c>
      <c r="D68" s="42">
        <v>28541</v>
      </c>
      <c r="E68" s="56">
        <v>29538</v>
      </c>
      <c r="F68" s="25"/>
      <c r="G68" s="191"/>
      <c r="H68" s="79" t="s">
        <v>60</v>
      </c>
      <c r="I68" s="42">
        <f>CASH_nov23!C68-C_RVS_23_25!B68</f>
        <v>10848</v>
      </c>
      <c r="J68" s="42">
        <f>CASH_nov23!D68-C_RVS_23_25!C68</f>
        <v>9752</v>
      </c>
      <c r="K68" s="42">
        <f>CASH_nov23!E68-C_RVS_23_25!D68</f>
        <v>7062</v>
      </c>
      <c r="L68" s="56">
        <f>CASH_nov23!F68-C_RVS_23_25!E68</f>
        <v>3599</v>
      </c>
    </row>
    <row r="69" spans="1:17" s="3" customFormat="1" ht="14.25" customHeight="1" thickBot="1" x14ac:dyDescent="0.3">
      <c r="A69" s="81" t="s">
        <v>61</v>
      </c>
      <c r="B69" s="180">
        <f>B37+B33+B28+B17+B5</f>
        <v>20388093</v>
      </c>
      <c r="C69" s="85">
        <f>C37+C33+C28+C17+C5</f>
        <v>21528552</v>
      </c>
      <c r="D69" s="85">
        <f>D37+D33+D28+D17+D5</f>
        <v>23110707</v>
      </c>
      <c r="E69" s="83">
        <f>E37+E33+E28+E17+E5</f>
        <v>24040160</v>
      </c>
      <c r="F69" s="25"/>
      <c r="G69" s="191"/>
      <c r="H69" s="81" t="s">
        <v>61</v>
      </c>
      <c r="I69" s="85">
        <f>+I37+I33+I28+I17+I5</f>
        <v>-357478.4618800013</v>
      </c>
      <c r="J69" s="85">
        <f>+J37+J33+J28+J17+J5</f>
        <v>722399</v>
      </c>
      <c r="K69" s="85">
        <f>+K37+K33+K28+K17+K5</f>
        <v>-802298</v>
      </c>
      <c r="L69" s="83">
        <f>+L37+L33+L28+L17+L5</f>
        <v>-856088</v>
      </c>
      <c r="M69" s="24"/>
      <c r="N69" s="24"/>
      <c r="O69" s="24"/>
      <c r="P69" s="24"/>
      <c r="Q69" s="24"/>
    </row>
    <row r="70" spans="1:17" s="3" customFormat="1" ht="13.5" customHeight="1" x14ac:dyDescent="0.25">
      <c r="A70" s="86" t="s">
        <v>62</v>
      </c>
      <c r="B70" s="240">
        <f>B9+B12+B16+B18+B19+B28+B46+B50+B52+B38+B39</f>
        <v>15824879</v>
      </c>
      <c r="C70" s="90">
        <f>C9+C12+C16+C18+C19+C28+C46+C50+C52+C38+C39</f>
        <v>16774546</v>
      </c>
      <c r="D70" s="90">
        <f>D9+D12+D16+D18+D19+D28+D46+D50+D52+D38+D39</f>
        <v>18164951</v>
      </c>
      <c r="E70" s="88">
        <f>E9+E12+E16+E18+E19+E28+E46+E50+E52+E38+E39</f>
        <v>18612793</v>
      </c>
      <c r="F70" s="25"/>
      <c r="G70" s="191"/>
      <c r="H70" s="86" t="s">
        <v>62</v>
      </c>
      <c r="I70" s="90">
        <f>CASH_nov23!C70-C_RVS_23_25!B70</f>
        <v>-340614.91409000009</v>
      </c>
      <c r="J70" s="90">
        <f>CASH_nov23!D70-C_RVS_23_25!C70</f>
        <v>578685</v>
      </c>
      <c r="K70" s="90">
        <f>CASH_nov23!E70-C_RVS_23_25!D70</f>
        <v>-643463</v>
      </c>
      <c r="L70" s="88">
        <f>CASH_nov23!F70-C_RVS_23_25!E70</f>
        <v>-465938</v>
      </c>
      <c r="M70" s="24"/>
      <c r="N70" s="24"/>
      <c r="O70" s="24"/>
      <c r="P70" s="24"/>
      <c r="Q70" s="24"/>
    </row>
    <row r="71" spans="1:17" s="3" customFormat="1" ht="13.5" customHeight="1" x14ac:dyDescent="0.25">
      <c r="A71" s="86" t="s">
        <v>63</v>
      </c>
      <c r="B71" s="240">
        <f t="shared" ref="B71:E71" si="21">+B55</f>
        <v>32180</v>
      </c>
      <c r="C71" s="90">
        <f t="shared" si="21"/>
        <v>33712</v>
      </c>
      <c r="D71" s="90">
        <f t="shared" si="21"/>
        <v>34868</v>
      </c>
      <c r="E71" s="88">
        <f t="shared" si="21"/>
        <v>36433</v>
      </c>
      <c r="F71" s="25"/>
      <c r="G71" s="191"/>
      <c r="H71" s="86" t="s">
        <v>63</v>
      </c>
      <c r="I71" s="90">
        <f>CASH_nov23!C71-C_RVS_23_25!B71</f>
        <v>0.21319000000221422</v>
      </c>
      <c r="J71" s="90">
        <f>CASH_nov23!D71-C_RVS_23_25!C71</f>
        <v>-495</v>
      </c>
      <c r="K71" s="90">
        <f>CASH_nov23!E71-C_RVS_23_25!D71</f>
        <v>-268</v>
      </c>
      <c r="L71" s="88">
        <f>CASH_nov23!F71-C_RVS_23_25!E71</f>
        <v>-61</v>
      </c>
      <c r="M71" s="24"/>
      <c r="N71" s="24"/>
      <c r="O71" s="24"/>
      <c r="P71" s="24"/>
      <c r="Q71" s="24"/>
    </row>
    <row r="72" spans="1:17" s="3" customFormat="1" ht="13.5" customHeight="1" x14ac:dyDescent="0.25">
      <c r="A72" s="26" t="s">
        <v>64</v>
      </c>
      <c r="B72" s="177">
        <f>B41+B40-B71+B55</f>
        <v>76046</v>
      </c>
      <c r="C72" s="30">
        <f>C41+C40-C71+C55</f>
        <v>98340</v>
      </c>
      <c r="D72" s="30">
        <f>D41+D40-D71+D55</f>
        <v>103473</v>
      </c>
      <c r="E72" s="28">
        <f>E41+E40-E71+E55</f>
        <v>107580</v>
      </c>
      <c r="F72" s="25"/>
      <c r="G72" s="191"/>
      <c r="H72" s="26" t="s">
        <v>64</v>
      </c>
      <c r="I72" s="90">
        <f>CASH_nov23!C72-C_RVS_23_25!B72</f>
        <v>15418.898979999954</v>
      </c>
      <c r="J72" s="90">
        <f>CASH_nov23!D72-C_RVS_23_25!C72</f>
        <v>1058</v>
      </c>
      <c r="K72" s="90">
        <f>CASH_nov23!E72-C_RVS_23_25!D72</f>
        <v>-17689</v>
      </c>
      <c r="L72" s="88">
        <f>CASH_nov23!F72-C_RVS_23_25!E72</f>
        <v>-19440</v>
      </c>
      <c r="M72" s="24"/>
      <c r="N72" s="24"/>
      <c r="O72" s="24"/>
      <c r="P72" s="24"/>
      <c r="Q72" s="24"/>
    </row>
    <row r="73" spans="1:17" s="3" customFormat="1" ht="13.5" customHeight="1" x14ac:dyDescent="0.25">
      <c r="A73" s="26" t="s">
        <v>65</v>
      </c>
      <c r="B73" s="177">
        <f>B10+B34+B35+B47+B53</f>
        <v>3266002</v>
      </c>
      <c r="C73" s="30">
        <f>C10+C34+C35+C47+C53</f>
        <v>3387425</v>
      </c>
      <c r="D73" s="30">
        <f>D10+D34+D35+D47+D53</f>
        <v>3521782</v>
      </c>
      <c r="E73" s="28">
        <f>E10+E34+E35+E47+E53</f>
        <v>3859511</v>
      </c>
      <c r="F73" s="25"/>
      <c r="G73" s="191"/>
      <c r="H73" s="26" t="s">
        <v>65</v>
      </c>
      <c r="I73" s="90">
        <f>CASH_nov23!C73-C_RVS_23_25!B73</f>
        <v>-29871.116419999395</v>
      </c>
      <c r="J73" s="90">
        <f>CASH_nov23!D73-C_RVS_23_25!C73</f>
        <v>136836</v>
      </c>
      <c r="K73" s="90">
        <f>CASH_nov23!E73-C_RVS_23_25!D73</f>
        <v>-17935</v>
      </c>
      <c r="L73" s="88">
        <f>CASH_nov23!F73-C_RVS_23_25!E73</f>
        <v>-177585</v>
      </c>
      <c r="M73" s="24"/>
      <c r="N73" s="24"/>
      <c r="O73" s="24"/>
      <c r="P73" s="24"/>
      <c r="Q73" s="24"/>
    </row>
    <row r="74" spans="1:17" s="3" customFormat="1" ht="13.5" customHeight="1" x14ac:dyDescent="0.25">
      <c r="A74" s="26" t="s">
        <v>66</v>
      </c>
      <c r="B74" s="177">
        <f>B11+B36+B54</f>
        <v>1085647</v>
      </c>
      <c r="C74" s="30">
        <f>C11+C36+C54</f>
        <v>1129307</v>
      </c>
      <c r="D74" s="30">
        <f>D11+D36+D54</f>
        <v>1179484</v>
      </c>
      <c r="E74" s="28">
        <f>E11+E36+E54</f>
        <v>1316683</v>
      </c>
      <c r="F74" s="25"/>
      <c r="G74" s="191"/>
      <c r="H74" s="26" t="s">
        <v>66</v>
      </c>
      <c r="I74" s="90">
        <f>CASH_nov23!C74-C_RVS_23_25!B74</f>
        <v>-5416.4838099998888</v>
      </c>
      <c r="J74" s="90">
        <f>CASH_nov23!D74-C_RVS_23_25!C74</f>
        <v>36700</v>
      </c>
      <c r="K74" s="90">
        <f>CASH_nov23!E74-C_RVS_23_25!D74</f>
        <v>-33416</v>
      </c>
      <c r="L74" s="88">
        <f>CASH_nov23!F74-C_RVS_23_25!E74</f>
        <v>-103428</v>
      </c>
      <c r="M74" s="24"/>
      <c r="N74" s="24"/>
      <c r="O74" s="24"/>
      <c r="P74" s="24"/>
      <c r="Q74" s="24"/>
    </row>
    <row r="75" spans="1:17" ht="13.5" customHeight="1" x14ac:dyDescent="0.25">
      <c r="A75" s="26" t="s">
        <v>67</v>
      </c>
      <c r="B75" s="177">
        <f>B44</f>
        <v>75007</v>
      </c>
      <c r="C75" s="30">
        <f>C44</f>
        <v>75400</v>
      </c>
      <c r="D75" s="30">
        <f>D44</f>
        <v>75795</v>
      </c>
      <c r="E75" s="28">
        <f>E44</f>
        <v>76192</v>
      </c>
      <c r="F75" s="25"/>
      <c r="G75" s="191"/>
      <c r="H75" s="26" t="s">
        <v>67</v>
      </c>
      <c r="I75" s="90">
        <f>CASH_nov23!C75-C_RVS_23_25!B75</f>
        <v>-701.51799999999639</v>
      </c>
      <c r="J75" s="90">
        <f>CASH_nov23!D75-C_RVS_23_25!C75</f>
        <v>-31804</v>
      </c>
      <c r="K75" s="90">
        <f>CASH_nov23!E75-C_RVS_23_25!D75</f>
        <v>-75795</v>
      </c>
      <c r="L75" s="88">
        <f>CASH_nov23!F75-C_RVS_23_25!E75</f>
        <v>-76192</v>
      </c>
      <c r="M75" s="24"/>
      <c r="N75" s="24"/>
      <c r="O75" s="24"/>
      <c r="P75" s="24"/>
      <c r="Q75" s="24"/>
    </row>
    <row r="76" spans="1:17" ht="13.5" customHeight="1" x14ac:dyDescent="0.25">
      <c r="A76" s="26" t="s">
        <v>68</v>
      </c>
      <c r="B76" s="177">
        <f t="shared" ref="B76:E76" si="22">B48+B49</f>
        <v>28332</v>
      </c>
      <c r="C76" s="30">
        <f t="shared" si="22"/>
        <v>29822</v>
      </c>
      <c r="D76" s="30">
        <f t="shared" si="22"/>
        <v>30354</v>
      </c>
      <c r="E76" s="28">
        <f t="shared" si="22"/>
        <v>30968</v>
      </c>
      <c r="F76" s="25"/>
      <c r="G76" s="191"/>
      <c r="H76" s="26" t="s">
        <v>68</v>
      </c>
      <c r="I76" s="90">
        <f>CASH_nov23!C76-C_RVS_23_25!B76</f>
        <v>3706.4582699999992</v>
      </c>
      <c r="J76" s="90">
        <f>CASH_nov23!D76-C_RVS_23_25!C76</f>
        <v>1419</v>
      </c>
      <c r="K76" s="90">
        <f>CASH_nov23!E76-C_RVS_23_25!D76</f>
        <v>-13732</v>
      </c>
      <c r="L76" s="88">
        <f>CASH_nov23!F76-C_RVS_23_25!E76</f>
        <v>-13444</v>
      </c>
      <c r="M76" s="24"/>
      <c r="N76" s="24"/>
      <c r="O76" s="24"/>
      <c r="P76" s="24"/>
      <c r="Q76" s="24"/>
    </row>
    <row r="77" spans="1:17" ht="14.25" customHeight="1" thickBot="1" x14ac:dyDescent="0.3">
      <c r="A77" s="91" t="s">
        <v>69</v>
      </c>
      <c r="B77" s="252">
        <f t="shared" ref="B77:E77" si="23">B60</f>
        <v>14362850</v>
      </c>
      <c r="C77" s="94">
        <f t="shared" si="23"/>
        <v>15543687</v>
      </c>
      <c r="D77" s="94">
        <f t="shared" si="23"/>
        <v>16762151</v>
      </c>
      <c r="E77" s="92">
        <f t="shared" si="23"/>
        <v>17896073</v>
      </c>
      <c r="F77" s="25"/>
      <c r="G77" s="191"/>
      <c r="H77" s="91" t="s">
        <v>69</v>
      </c>
      <c r="I77" s="94">
        <f>CASH_nov23!C77-C_RVS_23_25!B77</f>
        <v>-165540.36775000021</v>
      </c>
      <c r="J77" s="94">
        <f>CASH_nov23!D77-C_RVS_23_25!C77</f>
        <v>-218586</v>
      </c>
      <c r="K77" s="94">
        <f>CASH_nov23!E77-C_RVS_23_25!D77</f>
        <v>-242745</v>
      </c>
      <c r="L77" s="92">
        <f>CASH_nov23!F77-C_RVS_23_25!E77</f>
        <v>-568167</v>
      </c>
      <c r="M77" s="24"/>
      <c r="N77" s="24"/>
      <c r="O77" s="24"/>
      <c r="P77" s="24"/>
      <c r="Q77" s="24"/>
    </row>
    <row r="78" spans="1:17" ht="14.25" customHeight="1" thickBot="1" x14ac:dyDescent="0.3">
      <c r="A78" s="96" t="s">
        <v>70</v>
      </c>
      <c r="B78" s="253">
        <f t="shared" ref="B78:E78" si="24">B69+B77</f>
        <v>34750943</v>
      </c>
      <c r="C78" s="246">
        <f t="shared" si="24"/>
        <v>37072239</v>
      </c>
      <c r="D78" s="246">
        <f t="shared" si="24"/>
        <v>39872858</v>
      </c>
      <c r="E78" s="97">
        <f t="shared" si="24"/>
        <v>41936233</v>
      </c>
      <c r="F78" s="25"/>
      <c r="G78" s="191"/>
      <c r="H78" s="96" t="s">
        <v>70</v>
      </c>
      <c r="I78" s="85">
        <f t="shared" ref="I78:L78" si="25">+I77+I69</f>
        <v>-523018.82963000151</v>
      </c>
      <c r="J78" s="85">
        <f t="shared" si="25"/>
        <v>503813</v>
      </c>
      <c r="K78" s="85">
        <f t="shared" si="25"/>
        <v>-1045043</v>
      </c>
      <c r="L78" s="83">
        <f t="shared" si="25"/>
        <v>-1424255</v>
      </c>
      <c r="M78" s="24"/>
      <c r="N78" s="24"/>
      <c r="O78" s="24"/>
      <c r="P78" s="24"/>
      <c r="Q78" s="24"/>
    </row>
    <row r="79" spans="1:17" ht="17.25" customHeight="1" thickBot="1" x14ac:dyDescent="0.35">
      <c r="A79" s="127"/>
      <c r="B79" s="236"/>
      <c r="C79" s="236"/>
      <c r="D79" s="236"/>
      <c r="E79" s="236"/>
      <c r="F79" s="25"/>
      <c r="G79" s="24"/>
      <c r="H79" s="99"/>
      <c r="I79" s="228"/>
      <c r="J79" s="228"/>
      <c r="K79" s="228"/>
      <c r="L79" s="228"/>
    </row>
    <row r="80" spans="1:17" ht="14.25" customHeight="1" thickBot="1" x14ac:dyDescent="0.35">
      <c r="A80" s="184" t="s">
        <v>84</v>
      </c>
      <c r="B80" s="136">
        <v>1079808</v>
      </c>
      <c r="C80" s="137">
        <v>1234187</v>
      </c>
      <c r="D80" s="137">
        <v>1397466</v>
      </c>
      <c r="E80" s="134">
        <v>1499191</v>
      </c>
      <c r="F80" s="25"/>
      <c r="G80" s="191"/>
      <c r="H80" s="107" t="s">
        <v>74</v>
      </c>
      <c r="I80" s="138">
        <f>CASH_nov23!C80-C_RVS_23_25!B80</f>
        <v>-42237</v>
      </c>
      <c r="J80" s="138">
        <f>CASH_nov23!D80-C_RVS_23_25!C80</f>
        <v>-109601</v>
      </c>
      <c r="K80" s="138">
        <f>CASH_nov23!E80-C_RVS_23_25!D80</f>
        <v>-156555</v>
      </c>
      <c r="L80" s="138">
        <f>CASH_nov23!F80-C_RVS_23_25!E80</f>
        <v>-91212</v>
      </c>
    </row>
    <row r="81" spans="2:12" x14ac:dyDescent="0.25">
      <c r="B81" s="171"/>
      <c r="C81" s="171"/>
      <c r="D81" s="171"/>
      <c r="E81" s="171"/>
      <c r="I81" s="140"/>
      <c r="J81" s="140"/>
      <c r="K81" s="140"/>
      <c r="L81" s="140"/>
    </row>
    <row r="82" spans="2:12" x14ac:dyDescent="0.25">
      <c r="B82" s="171"/>
      <c r="C82" s="171"/>
      <c r="D82" s="171"/>
      <c r="E82" s="171"/>
      <c r="I82" s="140"/>
      <c r="J82" s="140"/>
      <c r="K82" s="140"/>
      <c r="L82" s="140"/>
    </row>
    <row r="83" spans="2:12" x14ac:dyDescent="0.25">
      <c r="B83" s="139"/>
      <c r="C83" s="139"/>
      <c r="D83" s="139"/>
      <c r="E83" s="139"/>
      <c r="H83" s="140"/>
      <c r="I83" s="140"/>
      <c r="J83" s="140"/>
      <c r="K83" s="140"/>
    </row>
    <row r="84" spans="2:12" x14ac:dyDescent="0.25">
      <c r="B84" s="139"/>
      <c r="C84" s="289"/>
      <c r="D84" s="139"/>
      <c r="E84" s="139"/>
      <c r="I84" s="140"/>
      <c r="J84" s="140"/>
      <c r="K84" s="140"/>
      <c r="L84" s="140"/>
    </row>
    <row r="85" spans="2:12" x14ac:dyDescent="0.25">
      <c r="B85" s="139"/>
      <c r="C85" s="139"/>
      <c r="D85" s="139"/>
      <c r="E85" s="139"/>
      <c r="I85" s="140"/>
      <c r="J85" s="140"/>
      <c r="K85" s="140"/>
      <c r="L85" s="140"/>
    </row>
    <row r="86" spans="2:12" x14ac:dyDescent="0.25">
      <c r="I86" s="140"/>
      <c r="J86" s="140"/>
      <c r="K86" s="140"/>
      <c r="L86" s="140"/>
    </row>
    <row r="87" spans="2:12" x14ac:dyDescent="0.25">
      <c r="I87" s="140"/>
      <c r="J87" s="140"/>
      <c r="K87" s="140"/>
      <c r="L87" s="140"/>
    </row>
    <row r="88" spans="2:12" x14ac:dyDescent="0.25">
      <c r="I88" s="140"/>
      <c r="J88" s="140"/>
      <c r="K88" s="140"/>
      <c r="L88" s="140"/>
    </row>
    <row r="89" spans="2:12" x14ac:dyDescent="0.25">
      <c r="I89" s="140"/>
      <c r="J89" s="140"/>
      <c r="K89" s="140"/>
      <c r="L89" s="140"/>
    </row>
  </sheetData>
  <mergeCells count="2">
    <mergeCell ref="B3:E3"/>
    <mergeCell ref="I3:L3"/>
  </mergeCells>
  <pageMargins left="0.70866141732283472" right="0.70866141732283472" top="0.35433070866141736" bottom="0.35433070866141736" header="0.31496062992125984" footer="0.31496062992125984"/>
  <pageSetup paperSize="9" scale="69" fitToWidth="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9</vt:i4>
      </vt:variant>
      <vt:variant>
        <vt:lpstr>Pomenované rozsahy</vt:lpstr>
      </vt:variant>
      <vt:variant>
        <vt:i4>9</vt:i4>
      </vt:variant>
    </vt:vector>
  </HeadingPairs>
  <TitlesOfParts>
    <vt:vector size="18" baseType="lpstr">
      <vt:lpstr>ESA2010_nov23</vt:lpstr>
      <vt:lpstr>CASH_nov23</vt:lpstr>
      <vt:lpstr>Sankcie_nov23</vt:lpstr>
      <vt:lpstr>ESA2010_nov_vs_sept23</vt:lpstr>
      <vt:lpstr>ESA2010_sept23</vt:lpstr>
      <vt:lpstr>A_PS_23</vt:lpstr>
      <vt:lpstr>C_PS_23</vt:lpstr>
      <vt:lpstr>A_RVS_23_25</vt:lpstr>
      <vt:lpstr>C_RVS_23_25</vt:lpstr>
      <vt:lpstr>A_PS_23!Oblasť_tlače</vt:lpstr>
      <vt:lpstr>A_RVS_23_25!Oblasť_tlače</vt:lpstr>
      <vt:lpstr>C_PS_23!Oblasť_tlače</vt:lpstr>
      <vt:lpstr>C_RVS_23_25!Oblasť_tlače</vt:lpstr>
      <vt:lpstr>CASH_nov23!Oblasť_tlače</vt:lpstr>
      <vt:lpstr>ESA2010_nov_vs_sept23!Oblasť_tlače</vt:lpstr>
      <vt:lpstr>ESA2010_nov23!Oblasť_tlače</vt:lpstr>
      <vt:lpstr>ESA2010_sept23!Oblasť_tlače</vt:lpstr>
      <vt:lpstr>Sankcie_nov23!Oblasť_tlače</vt:lpstr>
    </vt:vector>
  </TitlesOfParts>
  <Company>Ministerstvo financií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Porubsky Marek</dc:creator>
  <cp:lastModifiedBy>Antalicova Jana</cp:lastModifiedBy>
  <cp:lastPrinted>2019-06-20T08:34:22Z</cp:lastPrinted>
  <dcterms:created xsi:type="dcterms:W3CDTF">2013-05-20T16:27:45Z</dcterms:created>
  <dcterms:modified xsi:type="dcterms:W3CDTF">2023-11-14T11:12:22Z</dcterms:modified>
</cp:coreProperties>
</file>