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IFP_NEW\6_VSEOBECNE\6_4_Ludia\Peciar\2023 veci\web ifp\72\"/>
    </mc:Choice>
  </mc:AlternateContent>
  <bookViews>
    <workbookView xWindow="0" yWindow="0" windowWidth="28800" windowHeight="13500" tabRatio="816"/>
  </bookViews>
  <sheets>
    <sheet name="ESA2010_jun23" sheetId="1" r:id="rId1"/>
    <sheet name="CASH_jun23" sheetId="2" r:id="rId2"/>
    <sheet name="ESA2010_jun_vs_mar_23" sheetId="3" r:id="rId3"/>
    <sheet name="Sankcie_jun23" sheetId="4" r:id="rId4"/>
    <sheet name="ESA2010_mar23" sheetId="5" r:id="rId5"/>
    <sheet name="A_PS_23" sheetId="6" r:id="rId6"/>
    <sheet name="C_PS_23" sheetId="7" r:id="rId7"/>
    <sheet name="A_RVS_23_25" sheetId="8" r:id="rId8"/>
    <sheet name="C_RVS_23_25" sheetId="9" r:id="rId9"/>
  </sheets>
  <definedNames>
    <definedName name="_xlnm.Print_Area" localSheetId="5">A_PS_23!$A$1:$M$98</definedName>
    <definedName name="_xlnm.Print_Area" localSheetId="7">A_RVS_23_25!$A$1:$M$98</definedName>
    <definedName name="_xlnm.Print_Area" localSheetId="6">C_PS_23!$A$1:$E$80</definedName>
    <definedName name="_xlnm.Print_Area" localSheetId="8">C_RVS_23_25!$A$1:$E$80</definedName>
    <definedName name="_xlnm.Print_Area" localSheetId="1">CASH_jun23!$A$1:$G$80</definedName>
    <definedName name="_xlnm.Print_Area" localSheetId="2">ESA2010_jun_vs_mar_23!$A$1:$G$91</definedName>
    <definedName name="_xlnm.Print_Area" localSheetId="0">ESA2010_jun23!$A$1:$Z$98</definedName>
    <definedName name="_xlnm.Print_Area" localSheetId="4">ESA2010_mar23!$A$1:$H$98</definedName>
    <definedName name="_xlnm.Print_Area" localSheetId="3">Sankcie_jun23!$A$1:$G$60</definedName>
  </definedNames>
  <calcPr calcId="162913"/>
</workbook>
</file>

<file path=xl/calcChain.xml><?xml version="1.0" encoding="utf-8"?>
<calcChain xmlns="http://schemas.openxmlformats.org/spreadsheetml/2006/main">
  <c r="L80" i="9" l="1"/>
  <c r="K80" i="9"/>
  <c r="J80" i="9"/>
  <c r="I80" i="9"/>
  <c r="L71" i="9"/>
  <c r="L68" i="9"/>
  <c r="K68" i="9"/>
  <c r="J68" i="9"/>
  <c r="I68" i="9"/>
  <c r="L67" i="9"/>
  <c r="K67" i="9"/>
  <c r="J67" i="9"/>
  <c r="I67" i="9"/>
  <c r="L65" i="9"/>
  <c r="K65" i="9"/>
  <c r="J65" i="9"/>
  <c r="I65" i="9"/>
  <c r="L64" i="9"/>
  <c r="K64" i="9"/>
  <c r="J64" i="9"/>
  <c r="I64" i="9"/>
  <c r="L63" i="9"/>
  <c r="K63" i="9"/>
  <c r="J63" i="9"/>
  <c r="I63" i="9"/>
  <c r="L59" i="9"/>
  <c r="K59" i="9"/>
  <c r="J59" i="9"/>
  <c r="I59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6" i="9"/>
  <c r="K46" i="9"/>
  <c r="J46" i="9"/>
  <c r="I46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L38" i="9"/>
  <c r="K38" i="9"/>
  <c r="J38" i="9"/>
  <c r="I38" i="9"/>
  <c r="L36" i="9"/>
  <c r="K36" i="9"/>
  <c r="J36" i="9"/>
  <c r="I36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L16" i="9"/>
  <c r="K16" i="9"/>
  <c r="J16" i="9"/>
  <c r="I16" i="9"/>
  <c r="L15" i="9"/>
  <c r="K15" i="9"/>
  <c r="J15" i="9"/>
  <c r="I15" i="9"/>
  <c r="L14" i="9"/>
  <c r="K14" i="9"/>
  <c r="J14" i="9"/>
  <c r="I14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L8" i="9"/>
  <c r="K8" i="9"/>
  <c r="J8" i="9"/>
  <c r="I8" i="9"/>
  <c r="L7" i="9"/>
  <c r="L6" i="9" s="1"/>
  <c r="L5" i="9" s="1"/>
  <c r="K7" i="9"/>
  <c r="J7" i="9"/>
  <c r="I7" i="9"/>
  <c r="L94" i="8"/>
  <c r="K94" i="8"/>
  <c r="J94" i="8"/>
  <c r="I94" i="8"/>
  <c r="L93" i="8"/>
  <c r="L92" i="8" s="1"/>
  <c r="K93" i="8"/>
  <c r="J93" i="8"/>
  <c r="I93" i="8"/>
  <c r="L91" i="8"/>
  <c r="K91" i="8"/>
  <c r="J91" i="8"/>
  <c r="I91" i="8"/>
  <c r="L90" i="8"/>
  <c r="L89" i="8" s="1"/>
  <c r="K90" i="8"/>
  <c r="J90" i="8"/>
  <c r="I90" i="8"/>
  <c r="L88" i="8"/>
  <c r="K88" i="8"/>
  <c r="J88" i="8"/>
  <c r="I88" i="8"/>
  <c r="L87" i="8"/>
  <c r="L86" i="8" s="1"/>
  <c r="L85" i="8" s="1"/>
  <c r="K87" i="8"/>
  <c r="J87" i="8"/>
  <c r="I87" i="8"/>
  <c r="L83" i="8"/>
  <c r="K83" i="8"/>
  <c r="J83" i="8"/>
  <c r="I83" i="8"/>
  <c r="L81" i="8"/>
  <c r="K81" i="8"/>
  <c r="J81" i="8"/>
  <c r="I81" i="8"/>
  <c r="L80" i="8"/>
  <c r="K80" i="8"/>
  <c r="J80" i="8"/>
  <c r="I80" i="8"/>
  <c r="L72" i="8"/>
  <c r="L67" i="8"/>
  <c r="K67" i="8"/>
  <c r="J67" i="8"/>
  <c r="I67" i="8"/>
  <c r="L66" i="8"/>
  <c r="K66" i="8"/>
  <c r="J66" i="8"/>
  <c r="I66" i="8"/>
  <c r="L64" i="8"/>
  <c r="L62" i="8" s="1"/>
  <c r="L61" i="8" s="1"/>
  <c r="L60" i="8" s="1"/>
  <c r="K64" i="8"/>
  <c r="J64" i="8"/>
  <c r="I64" i="8"/>
  <c r="L63" i="8"/>
  <c r="K63" i="8"/>
  <c r="J63" i="8"/>
  <c r="I63" i="8"/>
  <c r="L59" i="8"/>
  <c r="K59" i="8"/>
  <c r="J59" i="8"/>
  <c r="I59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50" i="8"/>
  <c r="K50" i="8"/>
  <c r="J50" i="8"/>
  <c r="I50" i="8"/>
  <c r="L49" i="8"/>
  <c r="K49" i="8"/>
  <c r="J49" i="8"/>
  <c r="I49" i="8"/>
  <c r="L48" i="8"/>
  <c r="K48" i="8"/>
  <c r="J48" i="8"/>
  <c r="I48" i="8"/>
  <c r="L47" i="8"/>
  <c r="K47" i="8"/>
  <c r="J47" i="8"/>
  <c r="I47" i="8"/>
  <c r="L46" i="8"/>
  <c r="K46" i="8"/>
  <c r="J46" i="8"/>
  <c r="I46" i="8"/>
  <c r="L45" i="8"/>
  <c r="K45" i="8"/>
  <c r="J45" i="8"/>
  <c r="I45" i="8"/>
  <c r="L44" i="8"/>
  <c r="K44" i="8"/>
  <c r="J44" i="8"/>
  <c r="I44" i="8"/>
  <c r="L43" i="8"/>
  <c r="K43" i="8"/>
  <c r="J43" i="8"/>
  <c r="I43" i="8"/>
  <c r="L42" i="8"/>
  <c r="K42" i="8"/>
  <c r="J42" i="8"/>
  <c r="I42" i="8"/>
  <c r="L41" i="8"/>
  <c r="K41" i="8"/>
  <c r="J41" i="8"/>
  <c r="I41" i="8"/>
  <c r="L40" i="8"/>
  <c r="K40" i="8"/>
  <c r="J40" i="8"/>
  <c r="I40" i="8"/>
  <c r="L39" i="8"/>
  <c r="K39" i="8"/>
  <c r="J39" i="8"/>
  <c r="I39" i="8"/>
  <c r="L38" i="8"/>
  <c r="K38" i="8"/>
  <c r="J38" i="8"/>
  <c r="I38" i="8"/>
  <c r="L36" i="8"/>
  <c r="K36" i="8"/>
  <c r="J36" i="8"/>
  <c r="I36" i="8"/>
  <c r="L35" i="8"/>
  <c r="K35" i="8"/>
  <c r="J35" i="8"/>
  <c r="I35" i="8"/>
  <c r="L34" i="8"/>
  <c r="L33" i="8" s="1"/>
  <c r="K34" i="8"/>
  <c r="J34" i="8"/>
  <c r="I34" i="8"/>
  <c r="L32" i="8"/>
  <c r="K32" i="8"/>
  <c r="J32" i="8"/>
  <c r="I32" i="8"/>
  <c r="L31" i="8"/>
  <c r="K31" i="8"/>
  <c r="J31" i="8"/>
  <c r="I31" i="8"/>
  <c r="L30" i="8"/>
  <c r="K30" i="8"/>
  <c r="J30" i="8"/>
  <c r="I30" i="8"/>
  <c r="L29" i="8"/>
  <c r="L28" i="8" s="1"/>
  <c r="K29" i="8"/>
  <c r="J29" i="8"/>
  <c r="I29" i="8"/>
  <c r="L27" i="8"/>
  <c r="K27" i="8"/>
  <c r="J27" i="8"/>
  <c r="I27" i="8"/>
  <c r="L26" i="8"/>
  <c r="K26" i="8"/>
  <c r="J26" i="8"/>
  <c r="I26" i="8"/>
  <c r="L25" i="8"/>
  <c r="K25" i="8"/>
  <c r="J25" i="8"/>
  <c r="I25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L19" i="8" s="1"/>
  <c r="L17" i="8" s="1"/>
  <c r="K20" i="8"/>
  <c r="J20" i="8"/>
  <c r="I20" i="8"/>
  <c r="L18" i="8"/>
  <c r="K18" i="8"/>
  <c r="J18" i="8"/>
  <c r="I18" i="8"/>
  <c r="L16" i="8"/>
  <c r="K16" i="8"/>
  <c r="J16" i="8"/>
  <c r="I16" i="8"/>
  <c r="L15" i="8"/>
  <c r="K15" i="8"/>
  <c r="J15" i="8"/>
  <c r="I15" i="8"/>
  <c r="L14" i="8"/>
  <c r="K14" i="8"/>
  <c r="J14" i="8"/>
  <c r="I14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K8" i="8"/>
  <c r="J8" i="8"/>
  <c r="I8" i="8"/>
  <c r="L7" i="8"/>
  <c r="K7" i="8"/>
  <c r="J7" i="8"/>
  <c r="I7" i="8"/>
  <c r="K80" i="7"/>
  <c r="J80" i="7"/>
  <c r="I80" i="7"/>
  <c r="H80" i="7"/>
  <c r="K75" i="7"/>
  <c r="K73" i="7"/>
  <c r="K71" i="7"/>
  <c r="K68" i="7"/>
  <c r="J68" i="7"/>
  <c r="I68" i="7"/>
  <c r="H68" i="7"/>
  <c r="K67" i="7"/>
  <c r="J67" i="7"/>
  <c r="I67" i="7"/>
  <c r="H67" i="7"/>
  <c r="K65" i="7"/>
  <c r="J65" i="7"/>
  <c r="I65" i="7"/>
  <c r="H65" i="7"/>
  <c r="K64" i="7"/>
  <c r="J64" i="7"/>
  <c r="I64" i="7"/>
  <c r="H64" i="7"/>
  <c r="K63" i="7"/>
  <c r="K62" i="7" s="1"/>
  <c r="K61" i="7" s="1"/>
  <c r="K60" i="7" s="1"/>
  <c r="J63" i="7"/>
  <c r="I63" i="7"/>
  <c r="H63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K37" i="7" s="1"/>
  <c r="J38" i="7"/>
  <c r="I38" i="7"/>
  <c r="H38" i="7"/>
  <c r="K36" i="7"/>
  <c r="J36" i="7"/>
  <c r="I36" i="7"/>
  <c r="H36" i="7"/>
  <c r="K35" i="7"/>
  <c r="K33" i="7" s="1"/>
  <c r="J35" i="7"/>
  <c r="I35" i="7"/>
  <c r="H35" i="7"/>
  <c r="K34" i="7"/>
  <c r="J34" i="7"/>
  <c r="I34" i="7"/>
  <c r="H34" i="7"/>
  <c r="K32" i="7"/>
  <c r="J32" i="7"/>
  <c r="I32" i="7"/>
  <c r="H32" i="7"/>
  <c r="K31" i="7"/>
  <c r="J31" i="7"/>
  <c r="I31" i="7"/>
  <c r="H31" i="7"/>
  <c r="K30" i="7"/>
  <c r="K28" i="7" s="1"/>
  <c r="J30" i="7"/>
  <c r="I30" i="7"/>
  <c r="H30" i="7"/>
  <c r="K29" i="7"/>
  <c r="J29" i="7"/>
  <c r="I29" i="7"/>
  <c r="H29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K19" i="7" s="1"/>
  <c r="J21" i="7"/>
  <c r="I21" i="7"/>
  <c r="H21" i="7"/>
  <c r="K20" i="7"/>
  <c r="J20" i="7"/>
  <c r="I20" i="7"/>
  <c r="H20" i="7"/>
  <c r="K18" i="7"/>
  <c r="K17" i="7" s="1"/>
  <c r="J18" i="7"/>
  <c r="I18" i="7"/>
  <c r="H18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K12" i="7"/>
  <c r="J12" i="7"/>
  <c r="I12" i="7"/>
  <c r="H12" i="7"/>
  <c r="K11" i="7"/>
  <c r="J11" i="7"/>
  <c r="I11" i="7"/>
  <c r="H11" i="7"/>
  <c r="K10" i="7"/>
  <c r="J10" i="7"/>
  <c r="I10" i="7"/>
  <c r="H10" i="7"/>
  <c r="K8" i="7"/>
  <c r="J8" i="7"/>
  <c r="I8" i="7"/>
  <c r="H8" i="7"/>
  <c r="K7" i="7"/>
  <c r="J7" i="7"/>
  <c r="I7" i="7"/>
  <c r="H7" i="7"/>
  <c r="L94" i="6"/>
  <c r="K94" i="6"/>
  <c r="J94" i="6"/>
  <c r="I94" i="6"/>
  <c r="L93" i="6"/>
  <c r="K93" i="6"/>
  <c r="J93" i="6"/>
  <c r="I93" i="6"/>
  <c r="L91" i="6"/>
  <c r="K91" i="6"/>
  <c r="J91" i="6"/>
  <c r="I91" i="6"/>
  <c r="L90" i="6"/>
  <c r="K90" i="6"/>
  <c r="J90" i="6"/>
  <c r="I90" i="6"/>
  <c r="L88" i="6"/>
  <c r="K88" i="6"/>
  <c r="J88" i="6"/>
  <c r="I88" i="6"/>
  <c r="L87" i="6"/>
  <c r="K87" i="6"/>
  <c r="J87" i="6"/>
  <c r="I87" i="6"/>
  <c r="L83" i="6"/>
  <c r="K83" i="6"/>
  <c r="J83" i="6"/>
  <c r="I83" i="6"/>
  <c r="L81" i="6"/>
  <c r="K81" i="6"/>
  <c r="J81" i="6"/>
  <c r="I81" i="6"/>
  <c r="L80" i="6"/>
  <c r="K80" i="6"/>
  <c r="J80" i="6"/>
  <c r="I80" i="6"/>
  <c r="L67" i="6"/>
  <c r="K67" i="6"/>
  <c r="J67" i="6"/>
  <c r="I67" i="6"/>
  <c r="L66" i="6"/>
  <c r="K66" i="6"/>
  <c r="J66" i="6"/>
  <c r="I66" i="6"/>
  <c r="L64" i="6"/>
  <c r="K64" i="6"/>
  <c r="J64" i="6"/>
  <c r="I64" i="6"/>
  <c r="L63" i="6"/>
  <c r="K63" i="6"/>
  <c r="J63" i="6"/>
  <c r="I63" i="6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L36" i="6"/>
  <c r="K36" i="6"/>
  <c r="J36" i="6"/>
  <c r="I36" i="6"/>
  <c r="L35" i="6"/>
  <c r="K35" i="6"/>
  <c r="J35" i="6"/>
  <c r="I35" i="6"/>
  <c r="L34" i="6"/>
  <c r="K34" i="6"/>
  <c r="J34" i="6"/>
  <c r="I34" i="6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L18" i="6"/>
  <c r="K18" i="6"/>
  <c r="J18" i="6"/>
  <c r="I18" i="6"/>
  <c r="L16" i="6"/>
  <c r="K16" i="6"/>
  <c r="J16" i="6"/>
  <c r="I16" i="6"/>
  <c r="L15" i="6"/>
  <c r="K15" i="6"/>
  <c r="J15" i="6"/>
  <c r="I15" i="6"/>
  <c r="L14" i="6"/>
  <c r="K14" i="6"/>
  <c r="J14" i="6"/>
  <c r="I14" i="6"/>
  <c r="L12" i="6"/>
  <c r="K12" i="6"/>
  <c r="J12" i="6"/>
  <c r="I12" i="6"/>
  <c r="L11" i="6"/>
  <c r="K11" i="6"/>
  <c r="J11" i="6"/>
  <c r="I11" i="6"/>
  <c r="L10" i="6"/>
  <c r="K10" i="6"/>
  <c r="J10" i="6"/>
  <c r="I10" i="6"/>
  <c r="L8" i="6"/>
  <c r="K8" i="6"/>
  <c r="J8" i="6"/>
  <c r="I8" i="6"/>
  <c r="L7" i="6"/>
  <c r="K7" i="6"/>
  <c r="J7" i="6"/>
  <c r="I7" i="6"/>
  <c r="G91" i="3"/>
  <c r="F91" i="3"/>
  <c r="E91" i="3"/>
  <c r="D91" i="3"/>
  <c r="C91" i="3"/>
  <c r="B91" i="3"/>
  <c r="G90" i="3"/>
  <c r="F90" i="3"/>
  <c r="E90" i="3"/>
  <c r="D90" i="3"/>
  <c r="C90" i="3"/>
  <c r="B90" i="3"/>
  <c r="G88" i="3"/>
  <c r="G86" i="3" s="1"/>
  <c r="F88" i="3"/>
  <c r="E88" i="3"/>
  <c r="D88" i="3"/>
  <c r="C88" i="3"/>
  <c r="B88" i="3"/>
  <c r="G87" i="3"/>
  <c r="F87" i="3"/>
  <c r="E87" i="3"/>
  <c r="E86" i="3" s="1"/>
  <c r="D87" i="3"/>
  <c r="C87" i="3"/>
  <c r="B87" i="3"/>
  <c r="G85" i="3"/>
  <c r="F85" i="3"/>
  <c r="E85" i="3"/>
  <c r="D85" i="3"/>
  <c r="C85" i="3"/>
  <c r="C83" i="3" s="1"/>
  <c r="B85" i="3"/>
  <c r="G84" i="3"/>
  <c r="F84" i="3"/>
  <c r="E84" i="3"/>
  <c r="D84" i="3"/>
  <c r="C84" i="3"/>
  <c r="B84" i="3"/>
  <c r="G80" i="3"/>
  <c r="F80" i="3"/>
  <c r="E80" i="3"/>
  <c r="D80" i="3"/>
  <c r="C80" i="3"/>
  <c r="B80" i="3"/>
  <c r="G78" i="3"/>
  <c r="F78" i="3"/>
  <c r="E78" i="3"/>
  <c r="E76" i="3" s="1"/>
  <c r="D78" i="3"/>
  <c r="C78" i="3"/>
  <c r="B78" i="3"/>
  <c r="G77" i="3"/>
  <c r="F77" i="3"/>
  <c r="E77" i="3"/>
  <c r="D77" i="3"/>
  <c r="C77" i="3"/>
  <c r="B77" i="3"/>
  <c r="G64" i="3"/>
  <c r="F64" i="3"/>
  <c r="E64" i="3"/>
  <c r="D64" i="3"/>
  <c r="C64" i="3"/>
  <c r="B64" i="3"/>
  <c r="G63" i="3"/>
  <c r="F63" i="3"/>
  <c r="E63" i="3"/>
  <c r="D63" i="3"/>
  <c r="C63" i="3"/>
  <c r="B63" i="3"/>
  <c r="G61" i="3"/>
  <c r="G59" i="3" s="1"/>
  <c r="F61" i="3"/>
  <c r="E61" i="3"/>
  <c r="D61" i="3"/>
  <c r="C61" i="3"/>
  <c r="B61" i="3"/>
  <c r="G60" i="3"/>
  <c r="F60" i="3"/>
  <c r="E60" i="3"/>
  <c r="E59" i="3" s="1"/>
  <c r="E58" i="3" s="1"/>
  <c r="D60" i="3"/>
  <c r="C60" i="3"/>
  <c r="B60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G33" i="3"/>
  <c r="F33" i="3"/>
  <c r="E33" i="3"/>
  <c r="E30" i="3" s="1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29" i="3"/>
  <c r="G25" i="3" s="1"/>
  <c r="F29" i="3"/>
  <c r="E29" i="3"/>
  <c r="D29" i="3"/>
  <c r="C29" i="3"/>
  <c r="B29" i="3"/>
  <c r="G28" i="3"/>
  <c r="F28" i="3"/>
  <c r="E28" i="3"/>
  <c r="E25" i="3" s="1"/>
  <c r="D28" i="3"/>
  <c r="C28" i="3"/>
  <c r="B28" i="3"/>
  <c r="G27" i="3"/>
  <c r="F27" i="3"/>
  <c r="E27" i="3"/>
  <c r="D27" i="3"/>
  <c r="C27" i="3"/>
  <c r="C25" i="3" s="1"/>
  <c r="B27" i="3"/>
  <c r="G26" i="3"/>
  <c r="F26" i="3"/>
  <c r="E26" i="3"/>
  <c r="D26" i="3"/>
  <c r="C26" i="3"/>
  <c r="B26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E16" i="3" s="1"/>
  <c r="D19" i="3"/>
  <c r="C19" i="3"/>
  <c r="B19" i="3"/>
  <c r="G18" i="3"/>
  <c r="F18" i="3"/>
  <c r="E18" i="3"/>
  <c r="D18" i="3"/>
  <c r="C18" i="3"/>
  <c r="C16" i="3" s="1"/>
  <c r="C14" i="3" s="1"/>
  <c r="B18" i="3"/>
  <c r="G17" i="3"/>
  <c r="F17" i="3"/>
  <c r="E17" i="3"/>
  <c r="D17" i="3"/>
  <c r="C17" i="3"/>
  <c r="B17" i="3"/>
  <c r="G15" i="3"/>
  <c r="F15" i="3"/>
  <c r="E15" i="3"/>
  <c r="D15" i="3"/>
  <c r="C15" i="3"/>
  <c r="B15" i="3"/>
  <c r="G13" i="3"/>
  <c r="F13" i="3"/>
  <c r="E13" i="3"/>
  <c r="E5" i="3" s="1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E77" i="9"/>
  <c r="E76" i="9"/>
  <c r="D76" i="9"/>
  <c r="C76" i="9"/>
  <c r="B76" i="9"/>
  <c r="E75" i="9"/>
  <c r="L75" i="9" s="1"/>
  <c r="D75" i="9"/>
  <c r="C75" i="9"/>
  <c r="B75" i="9"/>
  <c r="E74" i="9"/>
  <c r="D74" i="9"/>
  <c r="C74" i="9"/>
  <c r="B74" i="9"/>
  <c r="E73" i="9"/>
  <c r="L73" i="9" s="1"/>
  <c r="D73" i="9"/>
  <c r="C73" i="9"/>
  <c r="B73" i="9"/>
  <c r="E71" i="9"/>
  <c r="E72" i="9" s="1"/>
  <c r="D71" i="9"/>
  <c r="D72" i="9" s="1"/>
  <c r="C71" i="9"/>
  <c r="C72" i="9" s="1"/>
  <c r="B71" i="9"/>
  <c r="B72" i="9" s="1"/>
  <c r="L69" i="9"/>
  <c r="L66" i="9"/>
  <c r="K66" i="9"/>
  <c r="J66" i="9"/>
  <c r="I66" i="9"/>
  <c r="E66" i="9"/>
  <c r="D66" i="9"/>
  <c r="C66" i="9"/>
  <c r="B66" i="9"/>
  <c r="L62" i="9"/>
  <c r="K62" i="9"/>
  <c r="J62" i="9"/>
  <c r="I62" i="9"/>
  <c r="E62" i="9"/>
  <c r="D62" i="9"/>
  <c r="C62" i="9"/>
  <c r="B62" i="9"/>
  <c r="L61" i="9"/>
  <c r="K61" i="9"/>
  <c r="J61" i="9"/>
  <c r="I61" i="9"/>
  <c r="E61" i="9"/>
  <c r="D61" i="9"/>
  <c r="C61" i="9"/>
  <c r="B61" i="9"/>
  <c r="L60" i="9"/>
  <c r="K60" i="9"/>
  <c r="J60" i="9"/>
  <c r="I60" i="9"/>
  <c r="E60" i="9"/>
  <c r="D60" i="9"/>
  <c r="D77" i="9" s="1"/>
  <c r="C60" i="9"/>
  <c r="C77" i="9" s="1"/>
  <c r="B60" i="9"/>
  <c r="B77" i="9" s="1"/>
  <c r="L37" i="9"/>
  <c r="K37" i="9"/>
  <c r="K69" i="9" s="1"/>
  <c r="J37" i="9"/>
  <c r="J69" i="9" s="1"/>
  <c r="I37" i="9"/>
  <c r="I69" i="9" s="1"/>
  <c r="E37" i="9"/>
  <c r="D37" i="9"/>
  <c r="D69" i="9" s="1"/>
  <c r="D78" i="9" s="1"/>
  <c r="C37" i="9"/>
  <c r="C69" i="9" s="1"/>
  <c r="C78" i="9" s="1"/>
  <c r="B37" i="9"/>
  <c r="B69" i="9" s="1"/>
  <c r="B78" i="9" s="1"/>
  <c r="L33" i="9"/>
  <c r="K33" i="9"/>
  <c r="J33" i="9"/>
  <c r="I33" i="9"/>
  <c r="E33" i="9"/>
  <c r="D33" i="9"/>
  <c r="C33" i="9"/>
  <c r="B33" i="9"/>
  <c r="L28" i="9"/>
  <c r="K28" i="9"/>
  <c r="J28" i="9"/>
  <c r="I28" i="9"/>
  <c r="E28" i="9"/>
  <c r="D28" i="9"/>
  <c r="C28" i="9"/>
  <c r="B28" i="9"/>
  <c r="L19" i="9"/>
  <c r="K19" i="9"/>
  <c r="J19" i="9"/>
  <c r="I19" i="9"/>
  <c r="E19" i="9"/>
  <c r="E70" i="9" s="1"/>
  <c r="D19" i="9"/>
  <c r="D70" i="9" s="1"/>
  <c r="C19" i="9"/>
  <c r="C70" i="9" s="1"/>
  <c r="B19" i="9"/>
  <c r="B70" i="9" s="1"/>
  <c r="L17" i="9"/>
  <c r="K17" i="9"/>
  <c r="J17" i="9"/>
  <c r="I17" i="9"/>
  <c r="E17" i="9"/>
  <c r="D17" i="9"/>
  <c r="C17" i="9"/>
  <c r="B17" i="9"/>
  <c r="E13" i="9"/>
  <c r="L13" i="9" s="1"/>
  <c r="D13" i="9"/>
  <c r="K13" i="9" s="1"/>
  <c r="C13" i="9"/>
  <c r="J13" i="9" s="1"/>
  <c r="B13" i="9"/>
  <c r="I13" i="9" s="1"/>
  <c r="K6" i="9"/>
  <c r="J6" i="9"/>
  <c r="I6" i="9"/>
  <c r="E6" i="9"/>
  <c r="E5" i="9" s="1"/>
  <c r="D6" i="9"/>
  <c r="C6" i="9"/>
  <c r="B6" i="9"/>
  <c r="K5" i="9"/>
  <c r="J5" i="9"/>
  <c r="I5" i="9"/>
  <c r="D5" i="9"/>
  <c r="C5" i="9"/>
  <c r="B5" i="9"/>
  <c r="K92" i="8"/>
  <c r="J92" i="8"/>
  <c r="I92" i="8"/>
  <c r="E92" i="8"/>
  <c r="D92" i="8"/>
  <c r="C92" i="8"/>
  <c r="B92" i="8"/>
  <c r="K89" i="8"/>
  <c r="J89" i="8"/>
  <c r="I89" i="8"/>
  <c r="E89" i="8"/>
  <c r="D89" i="8"/>
  <c r="C89" i="8"/>
  <c r="B89" i="8"/>
  <c r="K86" i="8"/>
  <c r="J86" i="8"/>
  <c r="I86" i="8"/>
  <c r="E86" i="8"/>
  <c r="D86" i="8"/>
  <c r="C86" i="8"/>
  <c r="B86" i="8"/>
  <c r="K85" i="8"/>
  <c r="J85" i="8"/>
  <c r="I85" i="8"/>
  <c r="E85" i="8"/>
  <c r="D85" i="8"/>
  <c r="C85" i="8"/>
  <c r="B85" i="8"/>
  <c r="E79" i="8"/>
  <c r="D79" i="8"/>
  <c r="C79" i="8"/>
  <c r="B79" i="8"/>
  <c r="L76" i="8"/>
  <c r="E75" i="8"/>
  <c r="D75" i="8"/>
  <c r="C75" i="8"/>
  <c r="B75" i="8"/>
  <c r="E74" i="8"/>
  <c r="D74" i="8"/>
  <c r="C74" i="8"/>
  <c r="B74" i="8"/>
  <c r="E73" i="8"/>
  <c r="D73" i="8"/>
  <c r="C73" i="8"/>
  <c r="B73" i="8"/>
  <c r="E72" i="8"/>
  <c r="D72" i="8"/>
  <c r="C72" i="8"/>
  <c r="B72" i="8"/>
  <c r="E71" i="8"/>
  <c r="D71" i="8"/>
  <c r="C71" i="8"/>
  <c r="B71" i="8"/>
  <c r="E70" i="8"/>
  <c r="D70" i="8"/>
  <c r="C70" i="8"/>
  <c r="B70" i="8"/>
  <c r="L65" i="8"/>
  <c r="K65" i="8"/>
  <c r="J65" i="8"/>
  <c r="I65" i="8"/>
  <c r="E65" i="8"/>
  <c r="D65" i="8"/>
  <c r="C65" i="8"/>
  <c r="B65" i="8"/>
  <c r="K62" i="8"/>
  <c r="J62" i="8"/>
  <c r="I62" i="8"/>
  <c r="E62" i="8"/>
  <c r="E61" i="8" s="1"/>
  <c r="E60" i="8" s="1"/>
  <c r="E76" i="8" s="1"/>
  <c r="D62" i="8"/>
  <c r="C62" i="8"/>
  <c r="B62" i="8"/>
  <c r="K61" i="8"/>
  <c r="J61" i="8"/>
  <c r="I61" i="8"/>
  <c r="D61" i="8"/>
  <c r="C61" i="8"/>
  <c r="B61" i="8"/>
  <c r="K60" i="8"/>
  <c r="K76" i="8" s="1"/>
  <c r="K77" i="8" s="1"/>
  <c r="J60" i="8"/>
  <c r="J76" i="8" s="1"/>
  <c r="I60" i="8"/>
  <c r="I76" i="8" s="1"/>
  <c r="I77" i="8" s="1"/>
  <c r="D60" i="8"/>
  <c r="D76" i="8" s="1"/>
  <c r="C60" i="8"/>
  <c r="C76" i="8" s="1"/>
  <c r="B60" i="8"/>
  <c r="B76" i="8" s="1"/>
  <c r="K37" i="8"/>
  <c r="K68" i="8" s="1"/>
  <c r="J37" i="8"/>
  <c r="J68" i="8" s="1"/>
  <c r="I37" i="8"/>
  <c r="I68" i="8" s="1"/>
  <c r="E37" i="8"/>
  <c r="E68" i="8" s="1"/>
  <c r="D37" i="8"/>
  <c r="D68" i="8" s="1"/>
  <c r="D77" i="8" s="1"/>
  <c r="C37" i="8"/>
  <c r="C68" i="8" s="1"/>
  <c r="B37" i="8"/>
  <c r="B68" i="8" s="1"/>
  <c r="K33" i="8"/>
  <c r="J33" i="8"/>
  <c r="I33" i="8"/>
  <c r="E33" i="8"/>
  <c r="D33" i="8"/>
  <c r="C33" i="8"/>
  <c r="B33" i="8"/>
  <c r="K28" i="8"/>
  <c r="J28" i="8"/>
  <c r="I28" i="8"/>
  <c r="E28" i="8"/>
  <c r="E69" i="8" s="1"/>
  <c r="D28" i="8"/>
  <c r="C28" i="8"/>
  <c r="B28" i="8"/>
  <c r="K19" i="8"/>
  <c r="J19" i="8"/>
  <c r="I19" i="8"/>
  <c r="E19" i="8"/>
  <c r="D19" i="8"/>
  <c r="D69" i="8" s="1"/>
  <c r="C19" i="8"/>
  <c r="C69" i="8" s="1"/>
  <c r="B19" i="8"/>
  <c r="B69" i="8" s="1"/>
  <c r="K17" i="8"/>
  <c r="J17" i="8"/>
  <c r="I17" i="8"/>
  <c r="E17" i="8"/>
  <c r="D17" i="8"/>
  <c r="C17" i="8"/>
  <c r="B17" i="8"/>
  <c r="E13" i="8"/>
  <c r="L13" i="8" s="1"/>
  <c r="D13" i="8"/>
  <c r="K13" i="8" s="1"/>
  <c r="C13" i="8"/>
  <c r="J13" i="8" s="1"/>
  <c r="B13" i="8"/>
  <c r="I13" i="8" s="1"/>
  <c r="L6" i="8"/>
  <c r="L5" i="8" s="1"/>
  <c r="K6" i="8"/>
  <c r="J6" i="8"/>
  <c r="I6" i="8"/>
  <c r="E6" i="8"/>
  <c r="D6" i="8"/>
  <c r="C6" i="8"/>
  <c r="B6" i="8"/>
  <c r="K5" i="8"/>
  <c r="J5" i="8"/>
  <c r="I5" i="8"/>
  <c r="E5" i="8"/>
  <c r="D5" i="8"/>
  <c r="C5" i="8"/>
  <c r="B5" i="8"/>
  <c r="K77" i="7"/>
  <c r="E76" i="7"/>
  <c r="D76" i="7"/>
  <c r="C76" i="7"/>
  <c r="B76" i="7"/>
  <c r="E75" i="7"/>
  <c r="D75" i="7"/>
  <c r="C75" i="7"/>
  <c r="B75" i="7"/>
  <c r="E74" i="7"/>
  <c r="D74" i="7"/>
  <c r="C74" i="7"/>
  <c r="B74" i="7"/>
  <c r="E73" i="7"/>
  <c r="D73" i="7"/>
  <c r="C73" i="7"/>
  <c r="B73" i="7"/>
  <c r="E72" i="7"/>
  <c r="D72" i="7"/>
  <c r="C72" i="7"/>
  <c r="B72" i="7"/>
  <c r="E71" i="7"/>
  <c r="D71" i="7"/>
  <c r="C71" i="7"/>
  <c r="B71" i="7"/>
  <c r="K66" i="7"/>
  <c r="J66" i="7"/>
  <c r="I66" i="7"/>
  <c r="H66" i="7"/>
  <c r="E66" i="7"/>
  <c r="D66" i="7"/>
  <c r="C66" i="7"/>
  <c r="B66" i="7"/>
  <c r="J62" i="7"/>
  <c r="I62" i="7"/>
  <c r="H62" i="7"/>
  <c r="E62" i="7"/>
  <c r="E61" i="7" s="1"/>
  <c r="E60" i="7" s="1"/>
  <c r="E77" i="7" s="1"/>
  <c r="D62" i="7"/>
  <c r="C62" i="7"/>
  <c r="B62" i="7"/>
  <c r="J61" i="7"/>
  <c r="I61" i="7"/>
  <c r="H61" i="7"/>
  <c r="D61" i="7"/>
  <c r="C61" i="7"/>
  <c r="B61" i="7"/>
  <c r="J60" i="7"/>
  <c r="J77" i="7" s="1"/>
  <c r="I60" i="7"/>
  <c r="I77" i="7" s="1"/>
  <c r="H60" i="7"/>
  <c r="H77" i="7" s="1"/>
  <c r="D60" i="7"/>
  <c r="D77" i="7" s="1"/>
  <c r="C60" i="7"/>
  <c r="C77" i="7" s="1"/>
  <c r="B60" i="7"/>
  <c r="B77" i="7" s="1"/>
  <c r="J37" i="7"/>
  <c r="I37" i="7"/>
  <c r="H37" i="7"/>
  <c r="E37" i="7"/>
  <c r="E69" i="7" s="1"/>
  <c r="D37" i="7"/>
  <c r="D69" i="7" s="1"/>
  <c r="D78" i="7" s="1"/>
  <c r="C37" i="7"/>
  <c r="C69" i="7" s="1"/>
  <c r="B37" i="7"/>
  <c r="B69" i="7" s="1"/>
  <c r="J33" i="7"/>
  <c r="I33" i="7"/>
  <c r="H33" i="7"/>
  <c r="E33" i="7"/>
  <c r="D33" i="7"/>
  <c r="C33" i="7"/>
  <c r="B33" i="7"/>
  <c r="J28" i="7"/>
  <c r="I28" i="7"/>
  <c r="H28" i="7"/>
  <c r="E28" i="7"/>
  <c r="D28" i="7"/>
  <c r="C28" i="7"/>
  <c r="B28" i="7"/>
  <c r="J19" i="7"/>
  <c r="I19" i="7"/>
  <c r="H19" i="7"/>
  <c r="E19" i="7"/>
  <c r="D19" i="7"/>
  <c r="C19" i="7"/>
  <c r="B19" i="7"/>
  <c r="J17" i="7"/>
  <c r="I17" i="7"/>
  <c r="H17" i="7"/>
  <c r="E17" i="7"/>
  <c r="D17" i="7"/>
  <c r="C17" i="7"/>
  <c r="B17" i="7"/>
  <c r="E13" i="7"/>
  <c r="D13" i="7"/>
  <c r="J13" i="7" s="1"/>
  <c r="C13" i="7"/>
  <c r="I13" i="7" s="1"/>
  <c r="B13" i="7"/>
  <c r="H13" i="7" s="1"/>
  <c r="E9" i="7"/>
  <c r="K9" i="7" s="1"/>
  <c r="D9" i="7"/>
  <c r="J9" i="7" s="1"/>
  <c r="C9" i="7"/>
  <c r="I9" i="7" s="1"/>
  <c r="B9" i="7"/>
  <c r="H9" i="7" s="1"/>
  <c r="E6" i="7"/>
  <c r="D6" i="7"/>
  <c r="C6" i="7"/>
  <c r="B6" i="7"/>
  <c r="K5" i="7"/>
  <c r="E5" i="7"/>
  <c r="D5" i="7"/>
  <c r="C5" i="7"/>
  <c r="B5" i="7"/>
  <c r="L92" i="6"/>
  <c r="K92" i="6"/>
  <c r="J92" i="6"/>
  <c r="I92" i="6"/>
  <c r="E92" i="6"/>
  <c r="D92" i="6"/>
  <c r="C92" i="6"/>
  <c r="B92" i="6"/>
  <c r="L89" i="6"/>
  <c r="K89" i="6"/>
  <c r="J89" i="6"/>
  <c r="I89" i="6"/>
  <c r="E89" i="6"/>
  <c r="D89" i="6"/>
  <c r="C89" i="6"/>
  <c r="B89" i="6"/>
  <c r="L86" i="6"/>
  <c r="K86" i="6"/>
  <c r="J86" i="6"/>
  <c r="I86" i="6"/>
  <c r="E86" i="6"/>
  <c r="D86" i="6"/>
  <c r="C86" i="6"/>
  <c r="B86" i="6"/>
  <c r="L85" i="6"/>
  <c r="K85" i="6"/>
  <c r="J85" i="6"/>
  <c r="I85" i="6"/>
  <c r="E85" i="6"/>
  <c r="D85" i="6"/>
  <c r="C85" i="6"/>
  <c r="B85" i="6"/>
  <c r="E79" i="6"/>
  <c r="D79" i="6"/>
  <c r="C79" i="6"/>
  <c r="B79" i="6"/>
  <c r="E76" i="6"/>
  <c r="E75" i="6"/>
  <c r="D75" i="6"/>
  <c r="C75" i="6"/>
  <c r="B75" i="6"/>
  <c r="E74" i="6"/>
  <c r="D74" i="6"/>
  <c r="C74" i="6"/>
  <c r="B74" i="6"/>
  <c r="E73" i="6"/>
  <c r="D73" i="6"/>
  <c r="C73" i="6"/>
  <c r="B73" i="6"/>
  <c r="E72" i="6"/>
  <c r="D72" i="6"/>
  <c r="C72" i="6"/>
  <c r="B72" i="6"/>
  <c r="E70" i="6"/>
  <c r="E71" i="6" s="1"/>
  <c r="D70" i="6"/>
  <c r="D71" i="6" s="1"/>
  <c r="C70" i="6"/>
  <c r="C71" i="6" s="1"/>
  <c r="B70" i="6"/>
  <c r="B71" i="6" s="1"/>
  <c r="L65" i="6"/>
  <c r="K65" i="6"/>
  <c r="J65" i="6"/>
  <c r="I65" i="6"/>
  <c r="E65" i="6"/>
  <c r="D65" i="6"/>
  <c r="C65" i="6"/>
  <c r="B65" i="6"/>
  <c r="L62" i="6"/>
  <c r="K62" i="6"/>
  <c r="J62" i="6"/>
  <c r="I62" i="6"/>
  <c r="E62" i="6"/>
  <c r="D62" i="6"/>
  <c r="C62" i="6"/>
  <c r="B62" i="6"/>
  <c r="L61" i="6"/>
  <c r="L60" i="6" s="1"/>
  <c r="L76" i="6" s="1"/>
  <c r="K61" i="6"/>
  <c r="J61" i="6"/>
  <c r="I61" i="6"/>
  <c r="E61" i="6"/>
  <c r="D61" i="6"/>
  <c r="C61" i="6"/>
  <c r="B61" i="6"/>
  <c r="K60" i="6"/>
  <c r="K76" i="6" s="1"/>
  <c r="J60" i="6"/>
  <c r="J76" i="6" s="1"/>
  <c r="I60" i="6"/>
  <c r="I76" i="6" s="1"/>
  <c r="E60" i="6"/>
  <c r="D60" i="6"/>
  <c r="D76" i="6" s="1"/>
  <c r="C60" i="6"/>
  <c r="C76" i="6" s="1"/>
  <c r="B60" i="6"/>
  <c r="B76" i="6" s="1"/>
  <c r="L37" i="6"/>
  <c r="K37" i="6"/>
  <c r="K68" i="6" s="1"/>
  <c r="J37" i="6"/>
  <c r="J68" i="6" s="1"/>
  <c r="I37" i="6"/>
  <c r="I68" i="6" s="1"/>
  <c r="E37" i="6"/>
  <c r="E68" i="6" s="1"/>
  <c r="E77" i="6" s="1"/>
  <c r="D37" i="6"/>
  <c r="D68" i="6" s="1"/>
  <c r="D77" i="6" s="1"/>
  <c r="C37" i="6"/>
  <c r="C68" i="6" s="1"/>
  <c r="C77" i="6" s="1"/>
  <c r="B37" i="6"/>
  <c r="B68" i="6" s="1"/>
  <c r="B77" i="6" s="1"/>
  <c r="L33" i="6"/>
  <c r="K33" i="6"/>
  <c r="J33" i="6"/>
  <c r="I33" i="6"/>
  <c r="E33" i="6"/>
  <c r="D33" i="6"/>
  <c r="C33" i="6"/>
  <c r="B33" i="6"/>
  <c r="L28" i="6"/>
  <c r="K28" i="6"/>
  <c r="J28" i="6"/>
  <c r="I28" i="6"/>
  <c r="E28" i="6"/>
  <c r="D28" i="6"/>
  <c r="C28" i="6"/>
  <c r="B28" i="6"/>
  <c r="L19" i="6"/>
  <c r="L17" i="6" s="1"/>
  <c r="K19" i="6"/>
  <c r="J19" i="6"/>
  <c r="I19" i="6"/>
  <c r="E19" i="6"/>
  <c r="D19" i="6"/>
  <c r="C19" i="6"/>
  <c r="B19" i="6"/>
  <c r="K17" i="6"/>
  <c r="J17" i="6"/>
  <c r="I17" i="6"/>
  <c r="E17" i="6"/>
  <c r="D17" i="6"/>
  <c r="C17" i="6"/>
  <c r="B17" i="6"/>
  <c r="E13" i="6"/>
  <c r="L13" i="6" s="1"/>
  <c r="D13" i="6"/>
  <c r="K13" i="6" s="1"/>
  <c r="C13" i="6"/>
  <c r="J13" i="6" s="1"/>
  <c r="B13" i="6"/>
  <c r="I13" i="6" s="1"/>
  <c r="L6" i="6"/>
  <c r="K6" i="6"/>
  <c r="J6" i="6"/>
  <c r="I6" i="6"/>
  <c r="E6" i="6"/>
  <c r="E9" i="6" s="1"/>
  <c r="E69" i="6" s="1"/>
  <c r="D6" i="6"/>
  <c r="D9" i="6" s="1"/>
  <c r="C6" i="6"/>
  <c r="C9" i="6" s="1"/>
  <c r="B6" i="6"/>
  <c r="B9" i="6" s="1"/>
  <c r="L5" i="6"/>
  <c r="K5" i="6"/>
  <c r="J5" i="6"/>
  <c r="I5" i="6"/>
  <c r="E5" i="6"/>
  <c r="D5" i="6"/>
  <c r="C5" i="6"/>
  <c r="B5" i="6"/>
  <c r="G92" i="5"/>
  <c r="G85" i="5" s="1"/>
  <c r="F92" i="5"/>
  <c r="E92" i="5"/>
  <c r="D92" i="5"/>
  <c r="C92" i="5"/>
  <c r="B92" i="5"/>
  <c r="G89" i="5"/>
  <c r="F89" i="5"/>
  <c r="E89" i="5"/>
  <c r="E85" i="5" s="1"/>
  <c r="D89" i="5"/>
  <c r="D85" i="5" s="1"/>
  <c r="C89" i="5"/>
  <c r="B89" i="5"/>
  <c r="G86" i="5"/>
  <c r="F86" i="5"/>
  <c r="E86" i="5"/>
  <c r="D86" i="5"/>
  <c r="C86" i="5"/>
  <c r="C85" i="5" s="1"/>
  <c r="B86" i="5"/>
  <c r="B85" i="5" s="1"/>
  <c r="F85" i="5"/>
  <c r="G79" i="5"/>
  <c r="F79" i="5"/>
  <c r="E79" i="5"/>
  <c r="D79" i="5"/>
  <c r="C79" i="5"/>
  <c r="B79" i="5"/>
  <c r="G75" i="5"/>
  <c r="F75" i="5"/>
  <c r="E75" i="5"/>
  <c r="D75" i="5"/>
  <c r="C75" i="5"/>
  <c r="B75" i="5"/>
  <c r="G74" i="5"/>
  <c r="F74" i="5"/>
  <c r="E74" i="5"/>
  <c r="D74" i="5"/>
  <c r="C74" i="5"/>
  <c r="B74" i="5"/>
  <c r="G73" i="5"/>
  <c r="F73" i="5"/>
  <c r="E73" i="5"/>
  <c r="D73" i="5"/>
  <c r="C73" i="5"/>
  <c r="B73" i="5"/>
  <c r="G72" i="5"/>
  <c r="F72" i="5"/>
  <c r="E72" i="5"/>
  <c r="D72" i="5"/>
  <c r="C72" i="5"/>
  <c r="B72" i="5"/>
  <c r="G70" i="5"/>
  <c r="G71" i="5" s="1"/>
  <c r="F70" i="5"/>
  <c r="F71" i="5" s="1"/>
  <c r="E70" i="5"/>
  <c r="E71" i="5" s="1"/>
  <c r="D70" i="5"/>
  <c r="D71" i="5" s="1"/>
  <c r="C70" i="5"/>
  <c r="C71" i="5" s="1"/>
  <c r="B70" i="5"/>
  <c r="B71" i="5" s="1"/>
  <c r="G65" i="5"/>
  <c r="F65" i="5"/>
  <c r="E65" i="5"/>
  <c r="D65" i="5"/>
  <c r="C65" i="5"/>
  <c r="B65" i="5"/>
  <c r="G62" i="5"/>
  <c r="G61" i="5" s="1"/>
  <c r="G60" i="5" s="1"/>
  <c r="G76" i="5" s="1"/>
  <c r="F62" i="5"/>
  <c r="F61" i="5" s="1"/>
  <c r="F60" i="5" s="1"/>
  <c r="F76" i="5" s="1"/>
  <c r="E62" i="5"/>
  <c r="D62" i="5"/>
  <c r="C62" i="5"/>
  <c r="B62" i="5"/>
  <c r="E61" i="5"/>
  <c r="E60" i="5" s="1"/>
  <c r="E76" i="5" s="1"/>
  <c r="D61" i="5"/>
  <c r="D60" i="5" s="1"/>
  <c r="D76" i="5" s="1"/>
  <c r="C61" i="5"/>
  <c r="B61" i="5"/>
  <c r="C60" i="5"/>
  <c r="C76" i="5" s="1"/>
  <c r="B60" i="5"/>
  <c r="B76" i="5" s="1"/>
  <c r="G37" i="5"/>
  <c r="F37" i="5"/>
  <c r="F68" i="5" s="1"/>
  <c r="F77" i="5" s="1"/>
  <c r="E37" i="5"/>
  <c r="D37" i="5"/>
  <c r="D68" i="5" s="1"/>
  <c r="D77" i="5" s="1"/>
  <c r="C37" i="5"/>
  <c r="B37" i="5"/>
  <c r="B68" i="5" s="1"/>
  <c r="G33" i="5"/>
  <c r="F33" i="5"/>
  <c r="E33" i="5"/>
  <c r="D33" i="5"/>
  <c r="C33" i="5"/>
  <c r="B33" i="5"/>
  <c r="G28" i="5"/>
  <c r="F28" i="5"/>
  <c r="E28" i="5"/>
  <c r="E69" i="5" s="1"/>
  <c r="D28" i="5"/>
  <c r="C28" i="5"/>
  <c r="B28" i="5"/>
  <c r="G19" i="5"/>
  <c r="G69" i="5" s="1"/>
  <c r="F19" i="5"/>
  <c r="F69" i="5" s="1"/>
  <c r="E19" i="5"/>
  <c r="D19" i="5"/>
  <c r="D69" i="5" s="1"/>
  <c r="C19" i="5"/>
  <c r="B19" i="5"/>
  <c r="B69" i="5" s="1"/>
  <c r="G17" i="5"/>
  <c r="F17" i="5"/>
  <c r="E17" i="5"/>
  <c r="D17" i="5"/>
  <c r="B17" i="5"/>
  <c r="G6" i="5"/>
  <c r="G5" i="5" s="1"/>
  <c r="F6" i="5"/>
  <c r="E6" i="5"/>
  <c r="D6" i="5"/>
  <c r="D5" i="5" s="1"/>
  <c r="C6" i="5"/>
  <c r="B6" i="5"/>
  <c r="F5" i="5"/>
  <c r="E5" i="5"/>
  <c r="C5" i="5"/>
  <c r="B5" i="5"/>
  <c r="H57" i="4"/>
  <c r="G57" i="4"/>
  <c r="F57" i="4"/>
  <c r="E57" i="4"/>
  <c r="D57" i="4"/>
  <c r="C57" i="4"/>
  <c r="B57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F50" i="4"/>
  <c r="H46" i="4"/>
  <c r="G46" i="4"/>
  <c r="F46" i="4"/>
  <c r="E46" i="4"/>
  <c r="D46" i="4"/>
  <c r="C46" i="4"/>
  <c r="B46" i="4"/>
  <c r="H34" i="4"/>
  <c r="G34" i="4"/>
  <c r="G49" i="4" s="1"/>
  <c r="G60" i="4" s="1"/>
  <c r="F34" i="4"/>
  <c r="E34" i="4"/>
  <c r="D34" i="4"/>
  <c r="C34" i="4"/>
  <c r="B34" i="4"/>
  <c r="H30" i="4"/>
  <c r="G30" i="4"/>
  <c r="F30" i="4"/>
  <c r="E30" i="4"/>
  <c r="D30" i="4"/>
  <c r="C30" i="4"/>
  <c r="B30" i="4"/>
  <c r="H25" i="4"/>
  <c r="G25" i="4"/>
  <c r="F25" i="4"/>
  <c r="E25" i="4"/>
  <c r="D25" i="4"/>
  <c r="C25" i="4"/>
  <c r="B25" i="4"/>
  <c r="H16" i="4"/>
  <c r="G16" i="4"/>
  <c r="G50" i="4" s="1"/>
  <c r="F16" i="4"/>
  <c r="E16" i="4"/>
  <c r="E50" i="4" s="1"/>
  <c r="D16" i="4"/>
  <c r="D50" i="4" s="1"/>
  <c r="C16" i="4"/>
  <c r="C50" i="4" s="1"/>
  <c r="B16" i="4"/>
  <c r="B50" i="4" s="1"/>
  <c r="G14" i="4"/>
  <c r="F14" i="4"/>
  <c r="D14" i="4"/>
  <c r="C14" i="4"/>
  <c r="H6" i="4"/>
  <c r="H5" i="4" s="1"/>
  <c r="G6" i="4"/>
  <c r="F6" i="4"/>
  <c r="F5" i="4" s="1"/>
  <c r="E6" i="4"/>
  <c r="D6" i="4"/>
  <c r="C6" i="4"/>
  <c r="C5" i="4" s="1"/>
  <c r="B6" i="4"/>
  <c r="G5" i="4"/>
  <c r="E5" i="4"/>
  <c r="D5" i="4"/>
  <c r="B5" i="4"/>
  <c r="G89" i="3"/>
  <c r="F89" i="3"/>
  <c r="E89" i="3"/>
  <c r="D89" i="3"/>
  <c r="C89" i="3"/>
  <c r="B89" i="3"/>
  <c r="F86" i="3"/>
  <c r="D86" i="3"/>
  <c r="C86" i="3"/>
  <c r="B86" i="3"/>
  <c r="G83" i="3"/>
  <c r="G82" i="3" s="1"/>
  <c r="F83" i="3"/>
  <c r="F82" i="3" s="1"/>
  <c r="E83" i="3"/>
  <c r="D83" i="3"/>
  <c r="B83" i="3"/>
  <c r="E82" i="3"/>
  <c r="D82" i="3"/>
  <c r="B82" i="3"/>
  <c r="G76" i="3"/>
  <c r="F76" i="3"/>
  <c r="D76" i="3"/>
  <c r="C76" i="3"/>
  <c r="B76" i="3"/>
  <c r="G73" i="3"/>
  <c r="E65" i="3"/>
  <c r="E74" i="3" s="1"/>
  <c r="G62" i="3"/>
  <c r="F62" i="3"/>
  <c r="E62" i="3"/>
  <c r="D62" i="3"/>
  <c r="C62" i="3"/>
  <c r="B62" i="3"/>
  <c r="F59" i="3"/>
  <c r="F58" i="3" s="1"/>
  <c r="F57" i="3" s="1"/>
  <c r="F73" i="3" s="1"/>
  <c r="D59" i="3"/>
  <c r="C59" i="3"/>
  <c r="C58" i="3" s="1"/>
  <c r="B59" i="3"/>
  <c r="G58" i="3"/>
  <c r="G57" i="3" s="1"/>
  <c r="D58" i="3"/>
  <c r="D57" i="3" s="1"/>
  <c r="D73" i="3" s="1"/>
  <c r="B58" i="3"/>
  <c r="E57" i="3"/>
  <c r="E73" i="3" s="1"/>
  <c r="B57" i="3"/>
  <c r="B73" i="3" s="1"/>
  <c r="G30" i="3"/>
  <c r="F30" i="3"/>
  <c r="D30" i="3"/>
  <c r="C30" i="3"/>
  <c r="B30" i="3"/>
  <c r="F25" i="3"/>
  <c r="D25" i="3"/>
  <c r="B25" i="3"/>
  <c r="G16" i="3"/>
  <c r="F16" i="3"/>
  <c r="F14" i="3" s="1"/>
  <c r="D16" i="3"/>
  <c r="B16" i="3"/>
  <c r="E14" i="3"/>
  <c r="D14" i="3"/>
  <c r="B14" i="3"/>
  <c r="G6" i="3"/>
  <c r="F6" i="3"/>
  <c r="E6" i="3"/>
  <c r="D6" i="3"/>
  <c r="C6" i="3"/>
  <c r="C5" i="3" s="1"/>
  <c r="B6" i="3"/>
  <c r="B5" i="3" s="1"/>
  <c r="G5" i="3"/>
  <c r="F5" i="3"/>
  <c r="D5" i="3"/>
  <c r="H78" i="2"/>
  <c r="H76" i="2"/>
  <c r="G76" i="2"/>
  <c r="K76" i="7" s="1"/>
  <c r="F76" i="2"/>
  <c r="E76" i="2"/>
  <c r="K76" i="9" s="1"/>
  <c r="D76" i="2"/>
  <c r="J76" i="9" s="1"/>
  <c r="C76" i="2"/>
  <c r="I76" i="9" s="1"/>
  <c r="B76" i="2"/>
  <c r="H75" i="2"/>
  <c r="G75" i="2"/>
  <c r="F75" i="2"/>
  <c r="J75" i="7" s="1"/>
  <c r="E75" i="2"/>
  <c r="D75" i="2"/>
  <c r="J75" i="9" s="1"/>
  <c r="C75" i="2"/>
  <c r="I75" i="9" s="1"/>
  <c r="B75" i="2"/>
  <c r="H74" i="2"/>
  <c r="G74" i="2"/>
  <c r="K74" i="7" s="1"/>
  <c r="F74" i="2"/>
  <c r="L74" i="9" s="1"/>
  <c r="E74" i="2"/>
  <c r="K74" i="9" s="1"/>
  <c r="D74" i="2"/>
  <c r="C74" i="2"/>
  <c r="I74" i="9" s="1"/>
  <c r="B74" i="2"/>
  <c r="H73" i="2"/>
  <c r="G73" i="2"/>
  <c r="F73" i="2"/>
  <c r="J73" i="7" s="1"/>
  <c r="E73" i="2"/>
  <c r="K73" i="9" s="1"/>
  <c r="D73" i="2"/>
  <c r="J73" i="9" s="1"/>
  <c r="C73" i="2"/>
  <c r="I73" i="9" s="1"/>
  <c r="B73" i="2"/>
  <c r="G72" i="2"/>
  <c r="K72" i="7" s="1"/>
  <c r="B72" i="2"/>
  <c r="H71" i="2"/>
  <c r="H72" i="2" s="1"/>
  <c r="G71" i="2"/>
  <c r="F71" i="2"/>
  <c r="F72" i="2" s="1"/>
  <c r="E71" i="2"/>
  <c r="E72" i="2" s="1"/>
  <c r="D71" i="2"/>
  <c r="D72" i="2" s="1"/>
  <c r="C71" i="2"/>
  <c r="C72" i="2" s="1"/>
  <c r="I72" i="9" s="1"/>
  <c r="B71" i="2"/>
  <c r="H70" i="2"/>
  <c r="H66" i="2"/>
  <c r="G66" i="2"/>
  <c r="F66" i="2"/>
  <c r="E66" i="2"/>
  <c r="D66" i="2"/>
  <c r="C66" i="2"/>
  <c r="B66" i="2"/>
  <c r="H62" i="2"/>
  <c r="G62" i="2"/>
  <c r="G61" i="2" s="1"/>
  <c r="G60" i="2" s="1"/>
  <c r="G77" i="2" s="1"/>
  <c r="F62" i="2"/>
  <c r="E62" i="2"/>
  <c r="E61" i="2" s="1"/>
  <c r="E60" i="2" s="1"/>
  <c r="E77" i="2" s="1"/>
  <c r="K77" i="9" s="1"/>
  <c r="K78" i="9" s="1"/>
  <c r="D62" i="2"/>
  <c r="C62" i="2"/>
  <c r="B62" i="2"/>
  <c r="B61" i="2" s="1"/>
  <c r="B60" i="2" s="1"/>
  <c r="B77" i="2" s="1"/>
  <c r="H61" i="2"/>
  <c r="F61" i="2"/>
  <c r="F60" i="2" s="1"/>
  <c r="F77" i="2" s="1"/>
  <c r="L77" i="9" s="1"/>
  <c r="L78" i="9" s="1"/>
  <c r="D61" i="2"/>
  <c r="D60" i="2" s="1"/>
  <c r="D77" i="2" s="1"/>
  <c r="J77" i="9" s="1"/>
  <c r="C61" i="2"/>
  <c r="H60" i="2"/>
  <c r="H77" i="2" s="1"/>
  <c r="C60" i="2"/>
  <c r="C77" i="2" s="1"/>
  <c r="I77" i="9" s="1"/>
  <c r="I78" i="9" s="1"/>
  <c r="H37" i="2"/>
  <c r="H69" i="2" s="1"/>
  <c r="G37" i="2"/>
  <c r="F37" i="2"/>
  <c r="F69" i="2" s="1"/>
  <c r="E37" i="2"/>
  <c r="D37" i="2"/>
  <c r="C37" i="2"/>
  <c r="C69" i="2" s="1"/>
  <c r="C78" i="2" s="1"/>
  <c r="B37" i="2"/>
  <c r="H33" i="2"/>
  <c r="G33" i="2"/>
  <c r="F33" i="2"/>
  <c r="E33" i="2"/>
  <c r="D33" i="2"/>
  <c r="C33" i="2"/>
  <c r="B33" i="2"/>
  <c r="H28" i="2"/>
  <c r="G28" i="2"/>
  <c r="F28" i="2"/>
  <c r="E28" i="2"/>
  <c r="D28" i="2"/>
  <c r="C28" i="2"/>
  <c r="B28" i="2"/>
  <c r="H19" i="2"/>
  <c r="G19" i="2"/>
  <c r="F19" i="2"/>
  <c r="F70" i="2" s="1"/>
  <c r="E19" i="2"/>
  <c r="E70" i="2" s="1"/>
  <c r="D19" i="2"/>
  <c r="D70" i="2" s="1"/>
  <c r="C19" i="2"/>
  <c r="C70" i="2" s="1"/>
  <c r="I70" i="9" s="1"/>
  <c r="B19" i="2"/>
  <c r="B70" i="2" s="1"/>
  <c r="H17" i="2"/>
  <c r="F17" i="2"/>
  <c r="E17" i="2"/>
  <c r="C17" i="2"/>
  <c r="B17" i="2"/>
  <c r="H6" i="2"/>
  <c r="G6" i="2"/>
  <c r="K6" i="7" s="1"/>
  <c r="F6" i="2"/>
  <c r="J6" i="7" s="1"/>
  <c r="J5" i="7" s="1"/>
  <c r="E6" i="2"/>
  <c r="D6" i="2"/>
  <c r="H6" i="7" s="1"/>
  <c r="H5" i="7" s="1"/>
  <c r="C6" i="2"/>
  <c r="B6" i="2"/>
  <c r="B5" i="2" s="1"/>
  <c r="H5" i="2"/>
  <c r="F5" i="2"/>
  <c r="D5" i="2"/>
  <c r="C5" i="2"/>
  <c r="Z94" i="1"/>
  <c r="Y94" i="1"/>
  <c r="X94" i="1"/>
  <c r="W94" i="1"/>
  <c r="V94" i="1"/>
  <c r="U94" i="1"/>
  <c r="U92" i="1" s="1"/>
  <c r="T94" i="1"/>
  <c r="Z93" i="1"/>
  <c r="Y93" i="1"/>
  <c r="Y92" i="1" s="1"/>
  <c r="X93" i="1"/>
  <c r="W93" i="1"/>
  <c r="V93" i="1"/>
  <c r="V92" i="1" s="1"/>
  <c r="U93" i="1"/>
  <c r="T93" i="1"/>
  <c r="T92" i="1" s="1"/>
  <c r="Z92" i="1"/>
  <c r="X92" i="1"/>
  <c r="W92" i="1"/>
  <c r="Q92" i="1"/>
  <c r="Q85" i="1" s="1"/>
  <c r="P92" i="1"/>
  <c r="O92" i="1"/>
  <c r="N92" i="1"/>
  <c r="M92" i="1"/>
  <c r="L92" i="1"/>
  <c r="K92" i="1"/>
  <c r="H92" i="1"/>
  <c r="G92" i="1"/>
  <c r="G85" i="1" s="1"/>
  <c r="F92" i="1"/>
  <c r="E92" i="1"/>
  <c r="D92" i="1"/>
  <c r="C92" i="1"/>
  <c r="B92" i="1"/>
  <c r="Z91" i="1"/>
  <c r="Y91" i="1"/>
  <c r="X91" i="1"/>
  <c r="X89" i="1" s="1"/>
  <c r="W91" i="1"/>
  <c r="V91" i="1"/>
  <c r="U91" i="1"/>
  <c r="T91" i="1"/>
  <c r="Z90" i="1"/>
  <c r="Y90" i="1"/>
  <c r="Y89" i="1" s="1"/>
  <c r="X90" i="1"/>
  <c r="W90" i="1"/>
  <c r="W89" i="1" s="1"/>
  <c r="V90" i="1"/>
  <c r="U90" i="1"/>
  <c r="T90" i="1"/>
  <c r="T89" i="1" s="1"/>
  <c r="Z89" i="1"/>
  <c r="V89" i="1"/>
  <c r="U89" i="1"/>
  <c r="Q89" i="1"/>
  <c r="P89" i="1"/>
  <c r="O89" i="1"/>
  <c r="N89" i="1"/>
  <c r="M89" i="1"/>
  <c r="L89" i="1"/>
  <c r="K89" i="1"/>
  <c r="H89" i="1"/>
  <c r="G89" i="1"/>
  <c r="F89" i="1"/>
  <c r="E89" i="1"/>
  <c r="D89" i="1"/>
  <c r="C89" i="1"/>
  <c r="B89" i="1"/>
  <c r="Z88" i="1"/>
  <c r="Y88" i="1"/>
  <c r="X88" i="1"/>
  <c r="W88" i="1"/>
  <c r="V88" i="1"/>
  <c r="U88" i="1"/>
  <c r="T88" i="1"/>
  <c r="Z87" i="1"/>
  <c r="Y87" i="1"/>
  <c r="X87" i="1"/>
  <c r="X86" i="1" s="1"/>
  <c r="X85" i="1" s="1"/>
  <c r="W87" i="1"/>
  <c r="V87" i="1"/>
  <c r="V86" i="1" s="1"/>
  <c r="U87" i="1"/>
  <c r="T87" i="1"/>
  <c r="T86" i="1" s="1"/>
  <c r="T85" i="1" s="1"/>
  <c r="Z86" i="1"/>
  <c r="Z85" i="1" s="1"/>
  <c r="Y86" i="1"/>
  <c r="W86" i="1"/>
  <c r="U86" i="1"/>
  <c r="U85" i="1" s="1"/>
  <c r="Q86" i="1"/>
  <c r="P86" i="1"/>
  <c r="O86" i="1"/>
  <c r="O85" i="1" s="1"/>
  <c r="N86" i="1"/>
  <c r="M86" i="1"/>
  <c r="M85" i="1" s="1"/>
  <c r="L86" i="1"/>
  <c r="K86" i="1"/>
  <c r="K85" i="1" s="1"/>
  <c r="H86" i="1"/>
  <c r="G86" i="1"/>
  <c r="F86" i="1"/>
  <c r="E86" i="1"/>
  <c r="E85" i="1" s="1"/>
  <c r="D86" i="1"/>
  <c r="C86" i="1"/>
  <c r="C85" i="1" s="1"/>
  <c r="B86" i="1"/>
  <c r="W85" i="1"/>
  <c r="V85" i="1"/>
  <c r="P85" i="1"/>
  <c r="N85" i="1"/>
  <c r="L85" i="1"/>
  <c r="H85" i="1"/>
  <c r="F85" i="1"/>
  <c r="D85" i="1"/>
  <c r="B85" i="1"/>
  <c r="Z83" i="1"/>
  <c r="Y83" i="1"/>
  <c r="X83" i="1"/>
  <c r="W83" i="1"/>
  <c r="V83" i="1"/>
  <c r="U83" i="1"/>
  <c r="T83" i="1"/>
  <c r="Z81" i="1"/>
  <c r="Y81" i="1"/>
  <c r="X81" i="1"/>
  <c r="W81" i="1"/>
  <c r="V81" i="1"/>
  <c r="U81" i="1"/>
  <c r="T81" i="1"/>
  <c r="Z80" i="1"/>
  <c r="Y80" i="1"/>
  <c r="X80" i="1"/>
  <c r="W80" i="1"/>
  <c r="V80" i="1"/>
  <c r="U80" i="1"/>
  <c r="T80" i="1"/>
  <c r="Z79" i="1"/>
  <c r="U79" i="1"/>
  <c r="Q79" i="1"/>
  <c r="P79" i="1"/>
  <c r="O79" i="1"/>
  <c r="N79" i="1"/>
  <c r="W79" i="1" s="1"/>
  <c r="M79" i="1"/>
  <c r="L79" i="1"/>
  <c r="K79" i="1"/>
  <c r="H79" i="1"/>
  <c r="G79" i="1"/>
  <c r="L79" i="6" s="1"/>
  <c r="F79" i="1"/>
  <c r="K79" i="6" s="1"/>
  <c r="E79" i="1"/>
  <c r="D79" i="1"/>
  <c r="V79" i="1" s="1"/>
  <c r="C79" i="1"/>
  <c r="I79" i="8" s="1"/>
  <c r="B79" i="1"/>
  <c r="T79" i="1" s="1"/>
  <c r="Z75" i="1"/>
  <c r="Y75" i="1"/>
  <c r="T75" i="1"/>
  <c r="Q75" i="1"/>
  <c r="P75" i="1"/>
  <c r="O75" i="1"/>
  <c r="N75" i="1"/>
  <c r="M75" i="1"/>
  <c r="V75" i="1" s="1"/>
  <c r="L75" i="1"/>
  <c r="K75" i="1"/>
  <c r="H75" i="1"/>
  <c r="G75" i="1"/>
  <c r="G72" i="3" s="1"/>
  <c r="F75" i="1"/>
  <c r="E75" i="1"/>
  <c r="D75" i="1"/>
  <c r="C75" i="1"/>
  <c r="U75" i="1" s="1"/>
  <c r="B75" i="1"/>
  <c r="B72" i="3" s="1"/>
  <c r="Y74" i="1"/>
  <c r="W74" i="1"/>
  <c r="V74" i="1"/>
  <c r="Q74" i="1"/>
  <c r="P74" i="1"/>
  <c r="O74" i="1"/>
  <c r="N74" i="1"/>
  <c r="M74" i="1"/>
  <c r="L74" i="1"/>
  <c r="K74" i="1"/>
  <c r="H74" i="1"/>
  <c r="Z74" i="1" s="1"/>
  <c r="G74" i="1"/>
  <c r="L74" i="6" s="1"/>
  <c r="F74" i="1"/>
  <c r="X74" i="1" s="1"/>
  <c r="E74" i="1"/>
  <c r="D74" i="1"/>
  <c r="C74" i="1"/>
  <c r="B74" i="1"/>
  <c r="B71" i="3" s="1"/>
  <c r="V73" i="1"/>
  <c r="T73" i="1"/>
  <c r="Q73" i="1"/>
  <c r="P73" i="1"/>
  <c r="O73" i="1"/>
  <c r="X73" i="1" s="1"/>
  <c r="N73" i="1"/>
  <c r="M73" i="1"/>
  <c r="L73" i="1"/>
  <c r="K73" i="1"/>
  <c r="H73" i="1"/>
  <c r="Z73" i="1" s="1"/>
  <c r="G73" i="1"/>
  <c r="G70" i="3" s="1"/>
  <c r="F73" i="1"/>
  <c r="E73" i="1"/>
  <c r="E70" i="3" s="1"/>
  <c r="D73" i="1"/>
  <c r="C73" i="1"/>
  <c r="U73" i="1" s="1"/>
  <c r="B73" i="1"/>
  <c r="B70" i="3" s="1"/>
  <c r="Y72" i="1"/>
  <c r="X72" i="1"/>
  <c r="Q72" i="1"/>
  <c r="P72" i="1"/>
  <c r="O72" i="1"/>
  <c r="N72" i="1"/>
  <c r="M72" i="1"/>
  <c r="L72" i="1"/>
  <c r="U72" i="1" s="1"/>
  <c r="K72" i="1"/>
  <c r="H72" i="1"/>
  <c r="Z72" i="1" s="1"/>
  <c r="G72" i="1"/>
  <c r="F72" i="1"/>
  <c r="E72" i="1"/>
  <c r="D72" i="1"/>
  <c r="C72" i="1"/>
  <c r="I72" i="8" s="1"/>
  <c r="B72" i="1"/>
  <c r="B69" i="3" s="1"/>
  <c r="O71" i="1"/>
  <c r="L71" i="1"/>
  <c r="K71" i="1"/>
  <c r="E71" i="1"/>
  <c r="B71" i="1"/>
  <c r="B68" i="3" s="1"/>
  <c r="Z70" i="1"/>
  <c r="U70" i="1"/>
  <c r="Q70" i="1"/>
  <c r="Q71" i="1" s="1"/>
  <c r="P70" i="1"/>
  <c r="P71" i="1" s="1"/>
  <c r="O70" i="1"/>
  <c r="N70" i="1"/>
  <c r="W70" i="1" s="1"/>
  <c r="M70" i="1"/>
  <c r="M71" i="1" s="1"/>
  <c r="L70" i="1"/>
  <c r="K70" i="1"/>
  <c r="H70" i="1"/>
  <c r="H71" i="1" s="1"/>
  <c r="Z71" i="1" s="1"/>
  <c r="G70" i="1"/>
  <c r="L70" i="6" s="1"/>
  <c r="F70" i="1"/>
  <c r="E70" i="1"/>
  <c r="D70" i="1"/>
  <c r="V70" i="1" s="1"/>
  <c r="C70" i="1"/>
  <c r="C71" i="1" s="1"/>
  <c r="B70" i="1"/>
  <c r="B67" i="3" s="1"/>
  <c r="M69" i="1"/>
  <c r="C69" i="1"/>
  <c r="Z67" i="1"/>
  <c r="Y67" i="1"/>
  <c r="X67" i="1"/>
  <c r="W67" i="1"/>
  <c r="V67" i="1"/>
  <c r="U67" i="1"/>
  <c r="T67" i="1"/>
  <c r="Z66" i="1"/>
  <c r="Y66" i="1"/>
  <c r="Y65" i="1" s="1"/>
  <c r="X66" i="1"/>
  <c r="X65" i="1" s="1"/>
  <c r="W66" i="1"/>
  <c r="V66" i="1"/>
  <c r="V65" i="1" s="1"/>
  <c r="U66" i="1"/>
  <c r="T66" i="1"/>
  <c r="T65" i="1" s="1"/>
  <c r="Z65" i="1"/>
  <c r="W65" i="1"/>
  <c r="U65" i="1"/>
  <c r="Q65" i="1"/>
  <c r="P65" i="1"/>
  <c r="O65" i="1"/>
  <c r="N65" i="1"/>
  <c r="M65" i="1"/>
  <c r="L65" i="1"/>
  <c r="K65" i="1"/>
  <c r="H65" i="1"/>
  <c r="G65" i="1"/>
  <c r="F65" i="1"/>
  <c r="E65" i="1"/>
  <c r="D65" i="1"/>
  <c r="C65" i="1"/>
  <c r="B65" i="1"/>
  <c r="Z64" i="1"/>
  <c r="Y64" i="1"/>
  <c r="X64" i="1"/>
  <c r="W64" i="1"/>
  <c r="V64" i="1"/>
  <c r="U64" i="1"/>
  <c r="U62" i="1" s="1"/>
  <c r="U61" i="1" s="1"/>
  <c r="U60" i="1" s="1"/>
  <c r="U76" i="1" s="1"/>
  <c r="T64" i="1"/>
  <c r="Z63" i="1"/>
  <c r="Y63" i="1"/>
  <c r="Y62" i="1" s="1"/>
  <c r="Y61" i="1" s="1"/>
  <c r="Y60" i="1" s="1"/>
  <c r="Y76" i="1" s="1"/>
  <c r="X63" i="1"/>
  <c r="W63" i="1"/>
  <c r="W62" i="1" s="1"/>
  <c r="W61" i="1" s="1"/>
  <c r="W60" i="1" s="1"/>
  <c r="W76" i="1" s="1"/>
  <c r="V63" i="1"/>
  <c r="V62" i="1" s="1"/>
  <c r="V61" i="1" s="1"/>
  <c r="V60" i="1" s="1"/>
  <c r="V76" i="1" s="1"/>
  <c r="U63" i="1"/>
  <c r="T63" i="1"/>
  <c r="T62" i="1" s="1"/>
  <c r="T61" i="1" s="1"/>
  <c r="Z62" i="1"/>
  <c r="Z61" i="1" s="1"/>
  <c r="Z60" i="1" s="1"/>
  <c r="Z76" i="1" s="1"/>
  <c r="X62" i="1"/>
  <c r="Q62" i="1"/>
  <c r="Q61" i="1" s="1"/>
  <c r="Q60" i="1" s="1"/>
  <c r="Q76" i="1" s="1"/>
  <c r="Q77" i="1" s="1"/>
  <c r="P62" i="1"/>
  <c r="P61" i="1" s="1"/>
  <c r="P60" i="1" s="1"/>
  <c r="P76" i="1" s="1"/>
  <c r="O62" i="1"/>
  <c r="N62" i="1"/>
  <c r="M62" i="1"/>
  <c r="L62" i="1"/>
  <c r="L61" i="1" s="1"/>
  <c r="L60" i="1" s="1"/>
  <c r="L76" i="1" s="1"/>
  <c r="K62" i="1"/>
  <c r="H62" i="1"/>
  <c r="G62" i="1"/>
  <c r="G61" i="1" s="1"/>
  <c r="G60" i="1" s="1"/>
  <c r="G76" i="1" s="1"/>
  <c r="F62" i="1"/>
  <c r="F61" i="1" s="1"/>
  <c r="F60" i="1" s="1"/>
  <c r="F76" i="1" s="1"/>
  <c r="E62" i="1"/>
  <c r="D62" i="1"/>
  <c r="C62" i="1"/>
  <c r="B62" i="1"/>
  <c r="B61" i="1" s="1"/>
  <c r="B60" i="1" s="1"/>
  <c r="B76" i="1" s="1"/>
  <c r="X61" i="1"/>
  <c r="X60" i="1" s="1"/>
  <c r="X76" i="1" s="1"/>
  <c r="O61" i="1"/>
  <c r="N61" i="1"/>
  <c r="N60" i="1" s="1"/>
  <c r="N76" i="1" s="1"/>
  <c r="N77" i="1" s="1"/>
  <c r="M61" i="1"/>
  <c r="M60" i="1" s="1"/>
  <c r="M76" i="1" s="1"/>
  <c r="K61" i="1"/>
  <c r="H61" i="1"/>
  <c r="E61" i="1"/>
  <c r="D61" i="1"/>
  <c r="D60" i="1" s="1"/>
  <c r="D76" i="1" s="1"/>
  <c r="C61" i="1"/>
  <c r="C60" i="1" s="1"/>
  <c r="C76" i="1" s="1"/>
  <c r="O60" i="1"/>
  <c r="O76" i="1" s="1"/>
  <c r="K60" i="1"/>
  <c r="K76" i="1" s="1"/>
  <c r="H60" i="1"/>
  <c r="H76" i="1" s="1"/>
  <c r="E60" i="1"/>
  <c r="E76" i="1" s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Z57" i="1"/>
  <c r="Y57" i="1"/>
  <c r="X57" i="1"/>
  <c r="W57" i="1"/>
  <c r="V57" i="1"/>
  <c r="U57" i="1"/>
  <c r="T57" i="1"/>
  <c r="Z56" i="1"/>
  <c r="Y56" i="1"/>
  <c r="X56" i="1"/>
  <c r="W56" i="1"/>
  <c r="V56" i="1"/>
  <c r="U56" i="1"/>
  <c r="T56" i="1"/>
  <c r="Z55" i="1"/>
  <c r="Y55" i="1"/>
  <c r="X55" i="1"/>
  <c r="W55" i="1"/>
  <c r="V55" i="1"/>
  <c r="U55" i="1"/>
  <c r="T55" i="1"/>
  <c r="Z54" i="1"/>
  <c r="Y54" i="1"/>
  <c r="X54" i="1"/>
  <c r="W54" i="1"/>
  <c r="V54" i="1"/>
  <c r="U54" i="1"/>
  <c r="T54" i="1"/>
  <c r="Z53" i="1"/>
  <c r="Y53" i="1"/>
  <c r="X53" i="1"/>
  <c r="W53" i="1"/>
  <c r="V53" i="1"/>
  <c r="U53" i="1"/>
  <c r="T53" i="1"/>
  <c r="Z52" i="1"/>
  <c r="Y52" i="1"/>
  <c r="X52" i="1"/>
  <c r="W52" i="1"/>
  <c r="V52" i="1"/>
  <c r="U52" i="1"/>
  <c r="T52" i="1"/>
  <c r="Z51" i="1"/>
  <c r="Y51" i="1"/>
  <c r="W51" i="1"/>
  <c r="U51" i="1"/>
  <c r="T51" i="1"/>
  <c r="Q51" i="1"/>
  <c r="P51" i="1"/>
  <c r="O51" i="1"/>
  <c r="X51" i="1" s="1"/>
  <c r="N51" i="1"/>
  <c r="M51" i="1"/>
  <c r="V51" i="1" s="1"/>
  <c r="L51" i="1"/>
  <c r="K51" i="1"/>
  <c r="Z50" i="1"/>
  <c r="Y50" i="1"/>
  <c r="X50" i="1"/>
  <c r="W50" i="1"/>
  <c r="V50" i="1"/>
  <c r="U50" i="1"/>
  <c r="T50" i="1"/>
  <c r="Z49" i="1"/>
  <c r="Y49" i="1"/>
  <c r="X49" i="1"/>
  <c r="W49" i="1"/>
  <c r="V49" i="1"/>
  <c r="U49" i="1"/>
  <c r="T49" i="1"/>
  <c r="Z48" i="1"/>
  <c r="Y48" i="1"/>
  <c r="X48" i="1"/>
  <c r="W48" i="1"/>
  <c r="V48" i="1"/>
  <c r="U48" i="1"/>
  <c r="T48" i="1"/>
  <c r="Z47" i="1"/>
  <c r="Y47" i="1"/>
  <c r="X47" i="1"/>
  <c r="W47" i="1"/>
  <c r="V47" i="1"/>
  <c r="U47" i="1"/>
  <c r="T47" i="1"/>
  <c r="Z46" i="1"/>
  <c r="Y46" i="1"/>
  <c r="X46" i="1"/>
  <c r="W46" i="1"/>
  <c r="V46" i="1"/>
  <c r="U46" i="1"/>
  <c r="T46" i="1"/>
  <c r="Z45" i="1"/>
  <c r="Y45" i="1"/>
  <c r="X45" i="1"/>
  <c r="W45" i="1"/>
  <c r="V45" i="1"/>
  <c r="U45" i="1"/>
  <c r="T45" i="1"/>
  <c r="Z44" i="1"/>
  <c r="Y44" i="1"/>
  <c r="X44" i="1"/>
  <c r="W44" i="1"/>
  <c r="V44" i="1"/>
  <c r="U44" i="1"/>
  <c r="T44" i="1"/>
  <c r="Z43" i="1"/>
  <c r="Y43" i="1"/>
  <c r="X43" i="1"/>
  <c r="W43" i="1"/>
  <c r="V43" i="1"/>
  <c r="U43" i="1"/>
  <c r="T43" i="1"/>
  <c r="Z42" i="1"/>
  <c r="Y42" i="1"/>
  <c r="X42" i="1"/>
  <c r="W42" i="1"/>
  <c r="V42" i="1"/>
  <c r="U42" i="1"/>
  <c r="T42" i="1"/>
  <c r="Z41" i="1"/>
  <c r="Y41" i="1"/>
  <c r="X41" i="1"/>
  <c r="W41" i="1"/>
  <c r="V41" i="1"/>
  <c r="U41" i="1"/>
  <c r="T41" i="1"/>
  <c r="Z40" i="1"/>
  <c r="Y40" i="1"/>
  <c r="X40" i="1"/>
  <c r="W40" i="1"/>
  <c r="V40" i="1"/>
  <c r="U40" i="1"/>
  <c r="T40" i="1"/>
  <c r="Z39" i="1"/>
  <c r="Y39" i="1"/>
  <c r="X39" i="1"/>
  <c r="W39" i="1"/>
  <c r="V39" i="1"/>
  <c r="U39" i="1"/>
  <c r="U37" i="1" s="1"/>
  <c r="T39" i="1"/>
  <c r="Z38" i="1"/>
  <c r="Y38" i="1"/>
  <c r="Y37" i="1" s="1"/>
  <c r="X38" i="1"/>
  <c r="W38" i="1"/>
  <c r="W37" i="1" s="1"/>
  <c r="W68" i="1" s="1"/>
  <c r="V38" i="1"/>
  <c r="V37" i="1" s="1"/>
  <c r="U38" i="1"/>
  <c r="T38" i="1"/>
  <c r="T37" i="1" s="1"/>
  <c r="Z37" i="1"/>
  <c r="Q37" i="1"/>
  <c r="P37" i="1"/>
  <c r="N37" i="1"/>
  <c r="M37" i="1"/>
  <c r="L37" i="1"/>
  <c r="K37" i="1"/>
  <c r="H37" i="1"/>
  <c r="G37" i="1"/>
  <c r="F37" i="1"/>
  <c r="F34" i="3" s="1"/>
  <c r="F65" i="3" s="1"/>
  <c r="F74" i="3" s="1"/>
  <c r="E37" i="1"/>
  <c r="E34" i="3" s="1"/>
  <c r="D37" i="1"/>
  <c r="D34" i="3" s="1"/>
  <c r="D65" i="3" s="1"/>
  <c r="D74" i="3" s="1"/>
  <c r="C37" i="1"/>
  <c r="C34" i="3" s="1"/>
  <c r="C65" i="3" s="1"/>
  <c r="B37" i="1"/>
  <c r="B34" i="3" s="1"/>
  <c r="B65" i="3" s="1"/>
  <c r="B74" i="3" s="1"/>
  <c r="Z36" i="1"/>
  <c r="Y36" i="1"/>
  <c r="X36" i="1"/>
  <c r="X33" i="1" s="1"/>
  <c r="W36" i="1"/>
  <c r="V36" i="1"/>
  <c r="U36" i="1"/>
  <c r="T36" i="1"/>
  <c r="Z35" i="1"/>
  <c r="Y35" i="1"/>
  <c r="X35" i="1"/>
  <c r="W35" i="1"/>
  <c r="W33" i="1" s="1"/>
  <c r="V35" i="1"/>
  <c r="U35" i="1"/>
  <c r="T35" i="1"/>
  <c r="Z34" i="1"/>
  <c r="Y34" i="1"/>
  <c r="Y33" i="1" s="1"/>
  <c r="X34" i="1"/>
  <c r="W34" i="1"/>
  <c r="V34" i="1"/>
  <c r="V33" i="1" s="1"/>
  <c r="U34" i="1"/>
  <c r="U33" i="1" s="1"/>
  <c r="T34" i="1"/>
  <c r="Z33" i="1"/>
  <c r="T33" i="1"/>
  <c r="Q33" i="1"/>
  <c r="P33" i="1"/>
  <c r="O33" i="1"/>
  <c r="N33" i="1"/>
  <c r="M33" i="1"/>
  <c r="L33" i="1"/>
  <c r="K33" i="1"/>
  <c r="H33" i="1"/>
  <c r="H68" i="1" s="1"/>
  <c r="H77" i="1" s="1"/>
  <c r="G33" i="1"/>
  <c r="F33" i="1"/>
  <c r="E33" i="1"/>
  <c r="D33" i="1"/>
  <c r="C33" i="1"/>
  <c r="B33" i="1"/>
  <c r="Z32" i="1"/>
  <c r="Z28" i="1" s="1"/>
  <c r="Y32" i="1"/>
  <c r="X32" i="1"/>
  <c r="W32" i="1"/>
  <c r="V32" i="1"/>
  <c r="U32" i="1"/>
  <c r="T32" i="1"/>
  <c r="Z31" i="1"/>
  <c r="Y31" i="1"/>
  <c r="Y28" i="1" s="1"/>
  <c r="X31" i="1"/>
  <c r="W31" i="1"/>
  <c r="V31" i="1"/>
  <c r="U31" i="1"/>
  <c r="T31" i="1"/>
  <c r="Z30" i="1"/>
  <c r="Y30" i="1"/>
  <c r="X30" i="1"/>
  <c r="X28" i="1" s="1"/>
  <c r="W30" i="1"/>
  <c r="V30" i="1"/>
  <c r="U30" i="1"/>
  <c r="T30" i="1"/>
  <c r="Z29" i="1"/>
  <c r="Y29" i="1"/>
  <c r="X29" i="1"/>
  <c r="W29" i="1"/>
  <c r="W28" i="1" s="1"/>
  <c r="V29" i="1"/>
  <c r="V28" i="1" s="1"/>
  <c r="U29" i="1"/>
  <c r="T29" i="1"/>
  <c r="T28" i="1" s="1"/>
  <c r="U28" i="1"/>
  <c r="Q28" i="1"/>
  <c r="P28" i="1"/>
  <c r="O28" i="1"/>
  <c r="N28" i="1"/>
  <c r="M28" i="1"/>
  <c r="L28" i="1"/>
  <c r="K28" i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X19" i="1" s="1"/>
  <c r="W24" i="1"/>
  <c r="V24" i="1"/>
  <c r="U24" i="1"/>
  <c r="T24" i="1"/>
  <c r="Z23" i="1"/>
  <c r="Y23" i="1"/>
  <c r="X23" i="1"/>
  <c r="W23" i="1"/>
  <c r="W19" i="1" s="1"/>
  <c r="V23" i="1"/>
  <c r="U23" i="1"/>
  <c r="T23" i="1"/>
  <c r="Z22" i="1"/>
  <c r="Y22" i="1"/>
  <c r="X22" i="1"/>
  <c r="W22" i="1"/>
  <c r="V22" i="1"/>
  <c r="V19" i="1" s="1"/>
  <c r="V17" i="1" s="1"/>
  <c r="U22" i="1"/>
  <c r="T22" i="1"/>
  <c r="Z21" i="1"/>
  <c r="Y21" i="1"/>
  <c r="X21" i="1"/>
  <c r="W21" i="1"/>
  <c r="V21" i="1"/>
  <c r="U21" i="1"/>
  <c r="U19" i="1" s="1"/>
  <c r="T21" i="1"/>
  <c r="Z20" i="1"/>
  <c r="Y20" i="1"/>
  <c r="Y19" i="1" s="1"/>
  <c r="Y17" i="1" s="1"/>
  <c r="X20" i="1"/>
  <c r="W20" i="1"/>
  <c r="V20" i="1"/>
  <c r="U20" i="1"/>
  <c r="T20" i="1"/>
  <c r="T19" i="1" s="1"/>
  <c r="Z19" i="1"/>
  <c r="Z17" i="1" s="1"/>
  <c r="Q19" i="1"/>
  <c r="Q17" i="1" s="1"/>
  <c r="P19" i="1"/>
  <c r="P17" i="1" s="1"/>
  <c r="O19" i="1"/>
  <c r="O69" i="1" s="1"/>
  <c r="N19" i="1"/>
  <c r="N17" i="1" s="1"/>
  <c r="M19" i="1"/>
  <c r="L19" i="1"/>
  <c r="L69" i="1" s="1"/>
  <c r="K19" i="1"/>
  <c r="K17" i="1" s="1"/>
  <c r="H19" i="1"/>
  <c r="H69" i="1" s="1"/>
  <c r="G19" i="1"/>
  <c r="G17" i="1" s="1"/>
  <c r="F19" i="1"/>
  <c r="F17" i="1" s="1"/>
  <c r="E19" i="1"/>
  <c r="E69" i="1" s="1"/>
  <c r="D19" i="1"/>
  <c r="D17" i="1" s="1"/>
  <c r="C19" i="1"/>
  <c r="B19" i="1"/>
  <c r="B69" i="1" s="1"/>
  <c r="Z18" i="1"/>
  <c r="Y18" i="1"/>
  <c r="X18" i="1"/>
  <c r="W18" i="1"/>
  <c r="W17" i="1" s="1"/>
  <c r="V18" i="1"/>
  <c r="U18" i="1"/>
  <c r="T18" i="1"/>
  <c r="T17" i="1" s="1"/>
  <c r="O17" i="1"/>
  <c r="M17" i="1"/>
  <c r="L17" i="1"/>
  <c r="H17" i="1"/>
  <c r="E17" i="1"/>
  <c r="C17" i="1"/>
  <c r="B17" i="1"/>
  <c r="Z16" i="1"/>
  <c r="Y16" i="1"/>
  <c r="X16" i="1"/>
  <c r="W16" i="1"/>
  <c r="V16" i="1"/>
  <c r="U16" i="1"/>
  <c r="T16" i="1"/>
  <c r="Z15" i="1"/>
  <c r="Y15" i="1"/>
  <c r="X15" i="1"/>
  <c r="W15" i="1"/>
  <c r="V15" i="1"/>
  <c r="U15" i="1"/>
  <c r="T15" i="1"/>
  <c r="Z14" i="1"/>
  <c r="Y14" i="1"/>
  <c r="X14" i="1"/>
  <c r="W14" i="1"/>
  <c r="V14" i="1"/>
  <c r="U14" i="1"/>
  <c r="T14" i="1"/>
  <c r="Z13" i="1"/>
  <c r="Y13" i="1"/>
  <c r="X13" i="1"/>
  <c r="W13" i="1"/>
  <c r="V13" i="1"/>
  <c r="U13" i="1"/>
  <c r="T13" i="1"/>
  <c r="Z12" i="1"/>
  <c r="Y12" i="1"/>
  <c r="X12" i="1"/>
  <c r="W12" i="1"/>
  <c r="V12" i="1"/>
  <c r="U12" i="1"/>
  <c r="T12" i="1"/>
  <c r="Z11" i="1"/>
  <c r="Y11" i="1"/>
  <c r="X11" i="1"/>
  <c r="W11" i="1"/>
  <c r="V11" i="1"/>
  <c r="U11" i="1"/>
  <c r="T11" i="1"/>
  <c r="Z10" i="1"/>
  <c r="Y10" i="1"/>
  <c r="X10" i="1"/>
  <c r="W10" i="1"/>
  <c r="V10" i="1"/>
  <c r="U10" i="1"/>
  <c r="T10" i="1"/>
  <c r="Z9" i="1"/>
  <c r="Y9" i="1"/>
  <c r="X9" i="1"/>
  <c r="W9" i="1"/>
  <c r="V9" i="1"/>
  <c r="U9" i="1"/>
  <c r="T9" i="1"/>
  <c r="Z8" i="1"/>
  <c r="Y8" i="1"/>
  <c r="X8" i="1"/>
  <c r="W8" i="1"/>
  <c r="V8" i="1"/>
  <c r="U8" i="1"/>
  <c r="T8" i="1"/>
  <c r="T6" i="1" s="1"/>
  <c r="T5" i="1" s="1"/>
  <c r="Z7" i="1"/>
  <c r="Z6" i="1" s="1"/>
  <c r="Z5" i="1" s="1"/>
  <c r="Y7" i="1"/>
  <c r="X7" i="1"/>
  <c r="X6" i="1" s="1"/>
  <c r="X5" i="1" s="1"/>
  <c r="W7" i="1"/>
  <c r="W6" i="1" s="1"/>
  <c r="W5" i="1" s="1"/>
  <c r="V7" i="1"/>
  <c r="U7" i="1"/>
  <c r="T7" i="1"/>
  <c r="Y6" i="1"/>
  <c r="Y5" i="1" s="1"/>
  <c r="V6" i="1"/>
  <c r="U6" i="1"/>
  <c r="U5" i="1" s="1"/>
  <c r="Q6" i="1"/>
  <c r="P6" i="1"/>
  <c r="P5" i="1" s="1"/>
  <c r="P68" i="1" s="1"/>
  <c r="O6" i="1"/>
  <c r="O5" i="1" s="1"/>
  <c r="N6" i="1"/>
  <c r="M6" i="1"/>
  <c r="L6" i="1"/>
  <c r="K6" i="1"/>
  <c r="K5" i="1" s="1"/>
  <c r="H6" i="1"/>
  <c r="G6" i="1"/>
  <c r="F6" i="1"/>
  <c r="F5" i="1" s="1"/>
  <c r="E6" i="1"/>
  <c r="E5" i="1" s="1"/>
  <c r="D6" i="1"/>
  <c r="C6" i="1"/>
  <c r="B6" i="1"/>
  <c r="V5" i="1"/>
  <c r="Q5" i="1"/>
  <c r="Q68" i="1" s="1"/>
  <c r="N5" i="1"/>
  <c r="N68" i="1" s="1"/>
  <c r="M5" i="1"/>
  <c r="M68" i="1" s="1"/>
  <c r="L5" i="1"/>
  <c r="L68" i="1" s="1"/>
  <c r="H5" i="1"/>
  <c r="G5" i="1"/>
  <c r="D5" i="1"/>
  <c r="C5" i="1"/>
  <c r="B5" i="1"/>
  <c r="V68" i="1" l="1"/>
  <c r="Y77" i="1"/>
  <c r="L77" i="1"/>
  <c r="T60" i="1"/>
  <c r="T76" i="1" s="1"/>
  <c r="T77" i="1" s="1"/>
  <c r="C68" i="3"/>
  <c r="I71" i="8"/>
  <c r="U71" i="1"/>
  <c r="L77" i="6"/>
  <c r="K68" i="1"/>
  <c r="K77" i="1" s="1"/>
  <c r="U17" i="1"/>
  <c r="Y68" i="1"/>
  <c r="L68" i="6"/>
  <c r="K69" i="8"/>
  <c r="E66" i="3"/>
  <c r="V77" i="1"/>
  <c r="E78" i="7"/>
  <c r="B66" i="3"/>
  <c r="G68" i="1"/>
  <c r="G77" i="1" s="1"/>
  <c r="Z68" i="1"/>
  <c r="Z77" i="1" s="1"/>
  <c r="W77" i="1"/>
  <c r="X17" i="1"/>
  <c r="T68" i="1"/>
  <c r="U68" i="1"/>
  <c r="U77" i="1" s="1"/>
  <c r="X37" i="1"/>
  <c r="M77" i="1"/>
  <c r="P77" i="1"/>
  <c r="E77" i="8"/>
  <c r="D69" i="1"/>
  <c r="N69" i="1"/>
  <c r="W69" i="1" s="1"/>
  <c r="J72" i="6"/>
  <c r="E69" i="3"/>
  <c r="K72" i="8"/>
  <c r="C71" i="3"/>
  <c r="I74" i="8"/>
  <c r="L75" i="8"/>
  <c r="K75" i="6"/>
  <c r="F72" i="3"/>
  <c r="F78" i="2"/>
  <c r="F49" i="4"/>
  <c r="F60" i="4" s="1"/>
  <c r="C17" i="5"/>
  <c r="C68" i="5" s="1"/>
  <c r="C77" i="5" s="1"/>
  <c r="C69" i="5"/>
  <c r="B78" i="7"/>
  <c r="B77" i="8"/>
  <c r="G14" i="3"/>
  <c r="L75" i="6"/>
  <c r="L74" i="8"/>
  <c r="B68" i="1"/>
  <c r="B77" i="1" s="1"/>
  <c r="T70" i="1"/>
  <c r="K72" i="6"/>
  <c r="F69" i="3"/>
  <c r="I74" i="6"/>
  <c r="J74" i="8"/>
  <c r="D71" i="3"/>
  <c r="Y85" i="1"/>
  <c r="J70" i="9"/>
  <c r="B77" i="5"/>
  <c r="C78" i="7"/>
  <c r="C77" i="8"/>
  <c r="G67" i="3"/>
  <c r="L79" i="8"/>
  <c r="I72" i="6"/>
  <c r="D69" i="3"/>
  <c r="J72" i="8"/>
  <c r="C68" i="1"/>
  <c r="C77" i="1" s="1"/>
  <c r="F69" i="1"/>
  <c r="P69" i="1"/>
  <c r="D71" i="1"/>
  <c r="N71" i="1"/>
  <c r="W71" i="1" s="1"/>
  <c r="L72" i="6"/>
  <c r="G69" i="3"/>
  <c r="J74" i="6"/>
  <c r="K74" i="8"/>
  <c r="E71" i="3"/>
  <c r="K70" i="9"/>
  <c r="I70" i="7"/>
  <c r="C69" i="3"/>
  <c r="K69" i="7"/>
  <c r="K78" i="7" s="1"/>
  <c r="I69" i="8"/>
  <c r="C66" i="3"/>
  <c r="E72" i="3"/>
  <c r="K75" i="8"/>
  <c r="J75" i="6"/>
  <c r="D68" i="1"/>
  <c r="D77" i="1" s="1"/>
  <c r="G69" i="1"/>
  <c r="Q69" i="1"/>
  <c r="Z69" i="1" s="1"/>
  <c r="E68" i="3"/>
  <c r="K71" i="8"/>
  <c r="J71" i="6"/>
  <c r="T72" i="1"/>
  <c r="I73" i="8"/>
  <c r="C70" i="3"/>
  <c r="W73" i="1"/>
  <c r="K74" i="6"/>
  <c r="F71" i="3"/>
  <c r="L70" i="9"/>
  <c r="J72" i="9"/>
  <c r="H72" i="7"/>
  <c r="J74" i="9"/>
  <c r="H74" i="7"/>
  <c r="K75" i="9"/>
  <c r="I75" i="7"/>
  <c r="L76" i="9"/>
  <c r="J76" i="7"/>
  <c r="G34" i="3"/>
  <c r="G65" i="3" s="1"/>
  <c r="G74" i="3" s="1"/>
  <c r="L9" i="6"/>
  <c r="K70" i="6"/>
  <c r="F67" i="3"/>
  <c r="L73" i="6"/>
  <c r="E68" i="1"/>
  <c r="E77" i="1" s="1"/>
  <c r="C67" i="3"/>
  <c r="I70" i="8"/>
  <c r="F71" i="1"/>
  <c r="J73" i="8"/>
  <c r="D70" i="3"/>
  <c r="I73" i="6"/>
  <c r="G17" i="2"/>
  <c r="G70" i="2"/>
  <c r="B69" i="2"/>
  <c r="B78" i="2" s="1"/>
  <c r="K72" i="9"/>
  <c r="I72" i="7"/>
  <c r="E68" i="5"/>
  <c r="E77" i="5" s="1"/>
  <c r="B69" i="6"/>
  <c r="I9" i="6"/>
  <c r="I77" i="6"/>
  <c r="H69" i="7"/>
  <c r="H78" i="7" s="1"/>
  <c r="J77" i="8"/>
  <c r="G71" i="3"/>
  <c r="F68" i="1"/>
  <c r="F77" i="1" s="1"/>
  <c r="K69" i="1"/>
  <c r="T69" i="1" s="1"/>
  <c r="U69" i="1"/>
  <c r="I70" i="6"/>
  <c r="J70" i="8"/>
  <c r="D67" i="3"/>
  <c r="X70" i="1"/>
  <c r="G71" i="1"/>
  <c r="V72" i="1"/>
  <c r="K73" i="8"/>
  <c r="J73" i="6"/>
  <c r="Y73" i="1"/>
  <c r="T74" i="1"/>
  <c r="C72" i="3"/>
  <c r="I75" i="8"/>
  <c r="W75" i="1"/>
  <c r="I79" i="6"/>
  <c r="J79" i="8"/>
  <c r="X79" i="1"/>
  <c r="L72" i="9"/>
  <c r="J72" i="7"/>
  <c r="H50" i="4"/>
  <c r="H14" i="4"/>
  <c r="H49" i="4" s="1"/>
  <c r="H60" i="4" s="1"/>
  <c r="C49" i="4"/>
  <c r="C60" i="4" s="1"/>
  <c r="C69" i="6"/>
  <c r="J69" i="6" s="1"/>
  <c r="J9" i="6"/>
  <c r="J77" i="6"/>
  <c r="E70" i="7"/>
  <c r="E69" i="9"/>
  <c r="E78" i="9" s="1"/>
  <c r="L37" i="8"/>
  <c r="L68" i="8" s="1"/>
  <c r="L77" i="8" s="1"/>
  <c r="O37" i="1"/>
  <c r="O68" i="1" s="1"/>
  <c r="O77" i="1" s="1"/>
  <c r="J70" i="6"/>
  <c r="K70" i="8"/>
  <c r="E67" i="3"/>
  <c r="Y70" i="1"/>
  <c r="T71" i="1"/>
  <c r="W72" i="1"/>
  <c r="L73" i="8"/>
  <c r="F70" i="3"/>
  <c r="K73" i="6"/>
  <c r="U74" i="1"/>
  <c r="D72" i="3"/>
  <c r="J75" i="8"/>
  <c r="I75" i="6"/>
  <c r="X75" i="1"/>
  <c r="J79" i="6"/>
  <c r="K79" i="8"/>
  <c r="Y79" i="1"/>
  <c r="I6" i="7"/>
  <c r="I5" i="7" s="1"/>
  <c r="I69" i="7" s="1"/>
  <c r="I78" i="7" s="1"/>
  <c r="E5" i="2"/>
  <c r="E69" i="2" s="1"/>
  <c r="E78" i="2" s="1"/>
  <c r="J78" i="9"/>
  <c r="C57" i="3"/>
  <c r="C73" i="3" s="1"/>
  <c r="C74" i="3" s="1"/>
  <c r="D49" i="4"/>
  <c r="D60" i="4" s="1"/>
  <c r="G68" i="5"/>
  <c r="G77" i="5" s="1"/>
  <c r="D69" i="6"/>
  <c r="K9" i="6"/>
  <c r="K77" i="6"/>
  <c r="J69" i="7"/>
  <c r="J78" i="7" s="1"/>
  <c r="C82" i="3"/>
  <c r="L70" i="8"/>
  <c r="B70" i="7"/>
  <c r="H70" i="7" s="1"/>
  <c r="H71" i="7"/>
  <c r="H73" i="7"/>
  <c r="H75" i="7"/>
  <c r="I71" i="9"/>
  <c r="D17" i="2"/>
  <c r="D69" i="2" s="1"/>
  <c r="D78" i="2" s="1"/>
  <c r="E14" i="4"/>
  <c r="E49" i="4" s="1"/>
  <c r="E60" i="4" s="1"/>
  <c r="C70" i="7"/>
  <c r="I71" i="7"/>
  <c r="I73" i="7"/>
  <c r="J71" i="9"/>
  <c r="D70" i="7"/>
  <c r="J70" i="7" s="1"/>
  <c r="J71" i="7"/>
  <c r="K71" i="9"/>
  <c r="H76" i="7"/>
  <c r="I74" i="7"/>
  <c r="I76" i="7"/>
  <c r="G5" i="2"/>
  <c r="B14" i="4"/>
  <c r="B49" i="4" s="1"/>
  <c r="B60" i="4" s="1"/>
  <c r="J74" i="7"/>
  <c r="J69" i="8" l="1"/>
  <c r="D66" i="3"/>
  <c r="I69" i="6"/>
  <c r="V69" i="1"/>
  <c r="K70" i="7"/>
  <c r="L69" i="8"/>
  <c r="F66" i="3"/>
  <c r="K69" i="6"/>
  <c r="X69" i="1"/>
  <c r="D68" i="3"/>
  <c r="J71" i="8"/>
  <c r="I71" i="6"/>
  <c r="V71" i="1"/>
  <c r="G69" i="2"/>
  <c r="G78" i="2" s="1"/>
  <c r="X68" i="1"/>
  <c r="X77" i="1" s="1"/>
  <c r="G68" i="3"/>
  <c r="L71" i="6"/>
  <c r="Y71" i="1"/>
  <c r="G66" i="3"/>
  <c r="L69" i="6"/>
  <c r="Y69" i="1"/>
  <c r="L71" i="8"/>
  <c r="K71" i="6"/>
  <c r="F68" i="3"/>
  <c r="X71" i="1"/>
</calcChain>
</file>

<file path=xl/sharedStrings.xml><?xml version="1.0" encoding="utf-8"?>
<sst xmlns="http://schemas.openxmlformats.org/spreadsheetml/2006/main" count="1295" uniqueCount="102">
  <si>
    <t>Prognóza daňových príjmov verejnej správy v metodike ESA2010 (v tis. EUR) - jún 2023</t>
  </si>
  <si>
    <t>Vplyv legislatívnych zmien na prognózu daňových príjmov VS - nová legislatíva (ESA2010, v tis. EUR) - jún 2023</t>
  </si>
  <si>
    <r>
      <t xml:space="preserve">Prognóza daňových príjmov verejnej správy v metodike ESA2010 (v tis. EUR) - jún 2023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</si>
  <si>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</si>
  <si>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</si>
  <si>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</si>
  <si>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</si>
  <si>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</si>
  <si>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</si>
  <si>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</si>
  <si>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</si>
  <si>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</si>
  <si>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</si>
  <si>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</si>
  <si>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</si>
  <si>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</si>
  <si>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</si>
  <si>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</si>
  <si>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</si>
  <si>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</si>
  <si>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</si>
  <si>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</si>
  <si>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</si>
  <si>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</si>
  <si>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</si>
  <si>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</si>
  <si>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</si>
  <si>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</si>
  <si>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</si>
  <si>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</si>
  <si>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</si>
  <si>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</si>
  <si>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</si>
  <si>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</si>
  <si>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</si>
  <si>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</si>
  <si>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</si>
  <si>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</si>
  <si>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</si>
  <si>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</si>
  <si>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</si>
  <si>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</si>
  <si>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</si>
  <si>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</si>
  <si>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</si>
  <si>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</si>
  <si>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Príjem z odvodu z nadmerných príjmov - elektrárne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</si>
  <si>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</si>
  <si>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</si>
  <si>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</si>
  <si>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</si>
  <si>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</si>
  <si>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</si>
  <si>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</si>
  <si>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</si>
  <si>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</si>
  <si>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</si>
  <si>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</si>
  <si>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</si>
  <si>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</si>
  <si>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</si>
  <si>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</si>
  <si>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</si>
  <si>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</si>
  <si>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</si>
  <si>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</si>
  <si>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</si>
  <si>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</si>
  <si>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</si>
  <si>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</si>
  <si>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</si>
  <si>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</si>
  <si>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</si>
  <si>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</si>
  <si>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</si>
  <si>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</si>
  <si>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</si>
  <si>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</si>
  <si>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</si>
  <si>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</si>
  <si>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</si>
  <si>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</si>
  <si>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</si>
  <si>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</si>
  <si>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</si>
  <si>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</si>
  <si>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</si>
  <si>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jún 23</t>
  </si>
  <si>
    <t>Iné dane *</t>
  </si>
  <si>
    <t>transfer úspor z DSS do SP- od vystúpených</t>
  </si>
  <si>
    <t>Príspevky na starobné dôchodkové sporenie</t>
  </si>
  <si>
    <t>Prognóza daňových príjmov verejnej správy v metodike ESA2010 (v tis. EUR) - rozdiel jún - marec 23</t>
  </si>
  <si>
    <t>Iné dane</t>
  </si>
  <si>
    <t>Sankcie, cash = akruál (v tis.EUR) - jún 2023</t>
  </si>
  <si>
    <t>Sankcie uložené v daňovom konaní</t>
  </si>
  <si>
    <t>Prognóza daňových príjmov verejnej správy v metodike ESA2010 (v tis. EUR) - Program  stability 2023</t>
  </si>
  <si>
    <t>Prognóza daňových príjmov verejnej správy v metodike ESA2010 (v tis. EUR) - porovnanie aktuálnej prognózy oproti PS 2023</t>
  </si>
  <si>
    <t xml:space="preserve"> Prognóza daňových príjmov verejnej správy na hotovostnom princípe (v tis. EUR) - Program Stability 23</t>
  </si>
  <si>
    <t>Prognóza daňových príjmov verejnej správy na hotovostnom princípe (v tis. EUR) - porovnanie aktuálnej prognózy oproti PS 2023</t>
  </si>
  <si>
    <t>Prognóza daňových príjmov verejnej správy v metodike ESA2010 (v tis. EUR) - Schválený rozpočet VS na roky 2023 až 2025</t>
  </si>
  <si>
    <t>Porovnanie aktuálnej prognózy s rozpočtom</t>
  </si>
  <si>
    <t>Prognóza daňových príjmov verejnej správy na hotovostnom princípe (v tis. EUR) - Schválený rozpočet VS na roky 2023 až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</si>
</sst>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000"/>
    <numFmt numFmtId="168" formatCode="#,##0.0"/>
    <numFmt numFmtId="169" formatCode="0.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9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2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20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0" fillId="0" borderId="26" xfId="45" applyFont="1" applyFill="1" applyBorder="1" applyAlignment="1">
      <alignment horizontal="center" vertical="center"/>
    </xf>
    <xf numFmtId="0" fontId="20" fillId="0" borderId="27" xfId="45" applyFont="1" applyFill="1" applyBorder="1" applyAlignment="1">
      <alignment horizontal="center" vertical="center"/>
    </xf>
    <xf numFmtId="0" fontId="27" fillId="0" borderId="28" xfId="42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166" fontId="22" fillId="0" borderId="0" xfId="0" applyNumberFormat="1" applyFont="1"/>
    <xf numFmtId="0" fontId="26" fillId="0" borderId="35" xfId="42" applyFont="1" applyFill="1" applyBorder="1" applyAlignment="1">
      <alignment horizontal="left" vertical="center" indent="2"/>
    </xf>
    <xf numFmtId="3" fontId="29" fillId="0" borderId="36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4"/>
    </xf>
    <xf numFmtId="3" fontId="29" fillId="0" borderId="36" xfId="43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9" fillId="0" borderId="43" xfId="43" applyNumberFormat="1" applyFont="1" applyFill="1" applyBorder="1" applyAlignment="1">
      <alignment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39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6"/>
    </xf>
    <xf numFmtId="3" fontId="29" fillId="0" borderId="44" xfId="43" applyNumberFormat="1" applyFont="1" applyFill="1" applyBorder="1" applyAlignment="1">
      <alignment vertical="center"/>
    </xf>
    <xf numFmtId="3" fontId="29" fillId="0" borderId="45" xfId="43" applyNumberFormat="1" applyFont="1" applyFill="1" applyBorder="1" applyAlignment="1">
      <alignment vertical="center"/>
    </xf>
    <xf numFmtId="3" fontId="29" fillId="0" borderId="46" xfId="43" applyNumberFormat="1" applyFont="1" applyFill="1" applyBorder="1" applyAlignment="1">
      <alignment vertical="center"/>
    </xf>
    <xf numFmtId="3" fontId="29" fillId="0" borderId="47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vertical="center"/>
    </xf>
    <xf numFmtId="3" fontId="20" fillId="0" borderId="36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3" fontId="20" fillId="0" borderId="40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30" fillId="0" borderId="39" xfId="42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9" fillId="0" borderId="48" xfId="43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3" fontId="29" fillId="0" borderId="43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2"/>
    </xf>
    <xf numFmtId="3" fontId="29" fillId="0" borderId="49" xfId="42" applyNumberFormat="1" applyFont="1" applyFill="1" applyBorder="1" applyAlignment="1">
      <alignment vertical="center"/>
    </xf>
    <xf numFmtId="3" fontId="29" fillId="0" borderId="50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6"/>
    </xf>
    <xf numFmtId="0" fontId="26" fillId="0" borderId="28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9"/>
    </xf>
    <xf numFmtId="0" fontId="26" fillId="0" borderId="52" xfId="42" applyFont="1" applyFill="1" applyBorder="1" applyAlignment="1">
      <alignment horizontal="left" vertical="center" indent="9"/>
    </xf>
    <xf numFmtId="3" fontId="29" fillId="0" borderId="21" xfId="42" applyNumberFormat="1" applyFont="1" applyFill="1" applyBorder="1" applyAlignment="1">
      <alignment vertical="center"/>
    </xf>
    <xf numFmtId="3" fontId="29" fillId="0" borderId="22" xfId="42" applyNumberFormat="1" applyFont="1" applyFill="1" applyBorder="1" applyAlignment="1">
      <alignment vertical="center"/>
    </xf>
    <xf numFmtId="3" fontId="29" fillId="0" borderId="53" xfId="42" applyNumberFormat="1" applyFont="1" applyFill="1" applyBorder="1" applyAlignment="1">
      <alignment vertical="center"/>
    </xf>
    <xf numFmtId="3" fontId="29" fillId="0" borderId="54" xfId="42" applyNumberFormat="1" applyFont="1" applyFill="1" applyBorder="1" applyAlignment="1">
      <alignment vertical="center"/>
    </xf>
    <xf numFmtId="3" fontId="29" fillId="0" borderId="55" xfId="42" applyNumberFormat="1" applyFont="1" applyFill="1" applyBorder="1" applyAlignment="1">
      <alignment vertical="center"/>
    </xf>
    <xf numFmtId="3" fontId="29" fillId="0" borderId="56" xfId="42" applyNumberFormat="1" applyFont="1" applyFill="1" applyBorder="1" applyAlignment="1">
      <alignment vertical="center"/>
    </xf>
    <xf numFmtId="3" fontId="20" fillId="0" borderId="44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57" xfId="42" applyNumberFormat="1" applyFont="1" applyFill="1" applyBorder="1" applyAlignment="1">
      <alignment vertical="center"/>
    </xf>
    <xf numFmtId="3" fontId="20" fillId="0" borderId="58" xfId="42" applyNumberFormat="1" applyFont="1" applyFill="1" applyBorder="1" applyAlignment="1">
      <alignment vertical="center"/>
    </xf>
    <xf numFmtId="3" fontId="20" fillId="0" borderId="59" xfId="42" applyNumberFormat="1" applyFont="1" applyFill="1" applyBorder="1" applyAlignment="1">
      <alignment vertical="center"/>
    </xf>
    <xf numFmtId="3" fontId="20" fillId="0" borderId="60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61" xfId="42" applyNumberFormat="1" applyFont="1" applyFill="1" applyBorder="1" applyAlignment="1">
      <alignment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0" fillId="0" borderId="64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horizontal="left" vertical="center" indent="2"/>
    </xf>
    <xf numFmtId="3" fontId="30" fillId="0" borderId="36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0" fontId="26" fillId="0" borderId="65" xfId="42" applyFont="1" applyFill="1" applyBorder="1" applyAlignment="1">
      <alignment horizontal="left" vertical="center" indent="6"/>
    </xf>
    <xf numFmtId="3" fontId="30" fillId="0" borderId="47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/>
    </xf>
    <xf numFmtId="3" fontId="20" fillId="34" borderId="66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0" fillId="34" borderId="17" xfId="42" applyNumberFormat="1" applyFont="1" applyFill="1" applyBorder="1" applyAlignment="1">
      <alignment vertical="center"/>
    </xf>
    <xf numFmtId="3" fontId="20" fillId="34" borderId="68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16" xfId="42" applyNumberFormat="1" applyFont="1" applyFill="1" applyBorder="1" applyAlignment="1">
      <alignment vertical="center"/>
    </xf>
    <xf numFmtId="0" fontId="26" fillId="0" borderId="28" xfId="42" applyFont="1" applyFill="1" applyBorder="1" applyAlignment="1">
      <alignment horizontal="left" vertical="center" indent="2"/>
    </xf>
    <xf numFmtId="3" fontId="29" fillId="0" borderId="44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9" fillId="0" borderId="57" xfId="42" applyNumberFormat="1" applyFont="1" applyFill="1" applyBorder="1" applyAlignment="1">
      <alignment vertical="center"/>
    </xf>
    <xf numFmtId="3" fontId="29" fillId="0" borderId="58" xfId="42" applyNumberFormat="1" applyFont="1" applyFill="1" applyBorder="1" applyAlignment="1">
      <alignment vertical="center"/>
    </xf>
    <xf numFmtId="3" fontId="29" fillId="0" borderId="59" xfId="42" applyNumberFormat="1" applyFont="1" applyFill="1" applyBorder="1" applyAlignment="1">
      <alignment vertical="center"/>
    </xf>
    <xf numFmtId="3" fontId="29" fillId="0" borderId="60" xfId="42" applyNumberFormat="1" applyFont="1" applyFill="1" applyBorder="1" applyAlignment="1">
      <alignment vertical="center"/>
    </xf>
    <xf numFmtId="0" fontId="27" fillId="0" borderId="65" xfId="42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/>
    </xf>
    <xf numFmtId="3" fontId="20" fillId="0" borderId="53" xfId="42" applyNumberFormat="1" applyFont="1" applyFill="1" applyBorder="1" applyAlignment="1">
      <alignment vertical="center"/>
    </xf>
    <xf numFmtId="3" fontId="20" fillId="0" borderId="54" xfId="42" applyNumberFormat="1" applyFont="1" applyFill="1" applyBorder="1" applyAlignment="1">
      <alignment vertical="center"/>
    </xf>
    <xf numFmtId="3" fontId="20" fillId="0" borderId="55" xfId="42" applyNumberFormat="1" applyFont="1" applyFill="1" applyBorder="1" applyAlignment="1">
      <alignment vertical="center"/>
    </xf>
    <xf numFmtId="3" fontId="20" fillId="0" borderId="56" xfId="42" applyNumberFormat="1" applyFont="1" applyFill="1" applyBorder="1" applyAlignment="1">
      <alignment vertical="center"/>
    </xf>
    <xf numFmtId="3" fontId="20" fillId="0" borderId="21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 wrapText="1"/>
    </xf>
    <xf numFmtId="3" fontId="20" fillId="34" borderId="69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0" fontId="27" fillId="34" borderId="10" xfId="45" applyFont="1" applyFill="1" applyBorder="1" applyAlignment="1">
      <alignment horizontal="left" vertical="center"/>
    </xf>
    <xf numFmtId="3" fontId="21" fillId="34" borderId="70" xfId="45" applyNumberFormat="1" applyFont="1" applyFill="1" applyBorder="1" applyAlignment="1">
      <alignment vertical="center"/>
    </xf>
    <xf numFmtId="3" fontId="21" fillId="34" borderId="30" xfId="45" applyNumberFormat="1" applyFont="1" applyFill="1" applyBorder="1" applyAlignment="1">
      <alignment vertical="center"/>
    </xf>
    <xf numFmtId="3" fontId="21" fillId="34" borderId="31" xfId="45" applyNumberFormat="1" applyFont="1" applyFill="1" applyBorder="1" applyAlignment="1">
      <alignment vertical="center"/>
    </xf>
    <xf numFmtId="3" fontId="21" fillId="34" borderId="32" xfId="45" applyNumberFormat="1" applyFont="1" applyFill="1" applyBorder="1" applyAlignment="1">
      <alignment vertical="center"/>
    </xf>
    <xf numFmtId="3" fontId="21" fillId="34" borderId="33" xfId="45" applyNumberFormat="1" applyFont="1" applyFill="1" applyBorder="1" applyAlignment="1">
      <alignment vertical="center"/>
    </xf>
    <xf numFmtId="3" fontId="21" fillId="34" borderId="34" xfId="45" applyNumberFormat="1" applyFont="1" applyFill="1" applyBorder="1" applyAlignment="1">
      <alignment vertical="center"/>
    </xf>
    <xf numFmtId="0" fontId="27" fillId="34" borderId="13" xfId="45" applyFont="1" applyFill="1" applyBorder="1" applyAlignment="1">
      <alignment horizontal="left" vertical="center"/>
    </xf>
    <xf numFmtId="3" fontId="21" fillId="34" borderId="71" xfId="45" applyNumberFormat="1" applyFont="1" applyFill="1" applyBorder="1" applyAlignment="1">
      <alignment vertical="center"/>
    </xf>
    <xf numFmtId="3" fontId="21" fillId="34" borderId="17" xfId="45" applyNumberFormat="1" applyFont="1" applyFill="1" applyBorder="1" applyAlignment="1">
      <alignment vertical="center"/>
    </xf>
    <xf numFmtId="3" fontId="21" fillId="34" borderId="68" xfId="45" applyNumberFormat="1" applyFont="1" applyFill="1" applyBorder="1" applyAlignment="1">
      <alignment vertical="center"/>
    </xf>
    <xf numFmtId="3" fontId="21" fillId="34" borderId="25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72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61" xfId="45" applyNumberFormat="1" applyFont="1" applyFill="1" applyBorder="1" applyAlignment="1">
      <alignment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63" xfId="45" applyNumberFormat="1" applyFont="1" applyFill="1" applyBorder="1" applyAlignment="1">
      <alignment vertical="center"/>
    </xf>
    <xf numFmtId="3" fontId="30" fillId="0" borderId="64" xfId="45" applyNumberFormat="1" applyFont="1" applyFill="1" applyBorder="1" applyAlignment="1">
      <alignment vertical="center"/>
    </xf>
    <xf numFmtId="0" fontId="26" fillId="0" borderId="73" xfId="45" applyFont="1" applyFill="1" applyBorder="1" applyAlignment="1">
      <alignment horizontal="left" vertical="center" indent="3"/>
    </xf>
    <xf numFmtId="3" fontId="29" fillId="0" borderId="58" xfId="43" applyNumberFormat="1" applyFont="1" applyFill="1" applyBorder="1" applyAlignment="1">
      <alignment vertical="center"/>
    </xf>
    <xf numFmtId="3" fontId="29" fillId="0" borderId="59" xfId="43" applyNumberFormat="1" applyFont="1" applyFill="1" applyBorder="1" applyAlignment="1">
      <alignment vertical="center"/>
    </xf>
    <xf numFmtId="3" fontId="29" fillId="0" borderId="60" xfId="43" applyNumberFormat="1" applyFont="1" applyFill="1" applyBorder="1" applyAlignment="1">
      <alignment vertical="center"/>
    </xf>
    <xf numFmtId="0" fontId="26" fillId="0" borderId="52" xfId="45" applyFont="1" applyFill="1" applyBorder="1" applyAlignment="1">
      <alignment horizontal="left" vertical="center" indent="6"/>
    </xf>
    <xf numFmtId="3" fontId="30" fillId="0" borderId="74" xfId="0" applyNumberFormat="1" applyFont="1" applyFill="1" applyBorder="1" applyAlignment="1">
      <alignment horizontal="right" vertical="center"/>
    </xf>
    <xf numFmtId="3" fontId="30" fillId="0" borderId="22" xfId="0" applyNumberFormat="1" applyFont="1" applyFill="1" applyBorder="1" applyAlignment="1">
      <alignment horizontal="right" vertical="center"/>
    </xf>
    <xf numFmtId="3" fontId="30" fillId="0" borderId="53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1" xfId="43" applyNumberFormat="1" applyFont="1" applyFill="1" applyBorder="1" applyAlignment="1">
      <alignment vertical="center"/>
    </xf>
    <xf numFmtId="3" fontId="29" fillId="0" borderId="54" xfId="43" applyNumberFormat="1" applyFont="1" applyFill="1" applyBorder="1" applyAlignment="1">
      <alignment vertical="center"/>
    </xf>
    <xf numFmtId="3" fontId="29" fillId="0" borderId="55" xfId="43" applyNumberFormat="1" applyFont="1" applyFill="1" applyBorder="1" applyAlignment="1">
      <alignment vertical="center"/>
    </xf>
    <xf numFmtId="3" fontId="29" fillId="0" borderId="56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17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66" xfId="45" applyNumberFormat="1" applyFont="1" applyFill="1" applyBorder="1" applyAlignment="1">
      <alignment vertical="center"/>
    </xf>
    <xf numFmtId="3" fontId="20" fillId="34" borderId="67" xfId="45" applyNumberFormat="1" applyFont="1" applyFill="1" applyBorder="1" applyAlignment="1">
      <alignment vertical="center"/>
    </xf>
    <xf numFmtId="3" fontId="20" fillId="34" borderId="71" xfId="45" applyNumberFormat="1" applyFont="1" applyFill="1" applyBorder="1" applyAlignment="1">
      <alignment vertical="center"/>
    </xf>
    <xf numFmtId="3" fontId="20" fillId="34" borderId="17" xfId="45" applyNumberFormat="1" applyFont="1" applyFill="1" applyBorder="1" applyAlignment="1">
      <alignment vertical="center"/>
    </xf>
    <xf numFmtId="3" fontId="20" fillId="34" borderId="68" xfId="45" applyNumberFormat="1" applyFont="1" applyFill="1" applyBorder="1" applyAlignment="1">
      <alignment vertical="center"/>
    </xf>
    <xf numFmtId="3" fontId="20" fillId="34" borderId="25" xfId="45" applyNumberFormat="1" applyFont="1" applyFill="1" applyBorder="1" applyAlignment="1">
      <alignment vertical="center"/>
    </xf>
    <xf numFmtId="3" fontId="20" fillId="34" borderId="16" xfId="45" applyNumberFormat="1" applyFont="1" applyFill="1" applyBorder="1" applyAlignment="1">
      <alignment vertical="center"/>
    </xf>
    <xf numFmtId="3" fontId="22" fillId="0" borderId="0" xfId="0" applyNumberFormat="1" applyFont="1"/>
    <xf numFmtId="166" fontId="23" fillId="0" borderId="0" xfId="0" applyNumberFormat="1" applyFont="1"/>
    <xf numFmtId="3" fontId="24" fillId="0" borderId="0" xfId="0" applyNumberFormat="1" applyFont="1"/>
    <xf numFmtId="0" fontId="34" fillId="35" borderId="75" xfId="43" applyFont="1" applyFill="1" applyBorder="1" applyAlignment="1">
      <alignment horizontal="left" vertical="center" indent="6"/>
    </xf>
    <xf numFmtId="3" fontId="21" fillId="35" borderId="19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63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64" xfId="43" applyNumberFormat="1" applyFont="1" applyFill="1" applyBorder="1" applyAlignment="1">
      <alignment vertical="center"/>
    </xf>
    <xf numFmtId="0" fontId="31" fillId="0" borderId="51" xfId="42" applyFont="1" applyFill="1" applyBorder="1" applyAlignment="1">
      <alignment horizontal="left" vertical="center" indent="2"/>
    </xf>
    <xf numFmtId="3" fontId="30" fillId="0" borderId="35" xfId="43" applyNumberFormat="1" applyFont="1" applyFill="1" applyBorder="1"/>
    <xf numFmtId="3" fontId="30" fillId="0" borderId="37" xfId="43" applyNumberFormat="1" applyFont="1" applyFill="1" applyBorder="1"/>
    <xf numFmtId="3" fontId="30" fillId="0" borderId="38" xfId="43" applyNumberFormat="1" applyFont="1" applyFill="1" applyBorder="1"/>
    <xf numFmtId="3" fontId="30" fillId="0" borderId="40" xfId="43" applyNumberFormat="1" applyFont="1" applyFill="1" applyBorder="1"/>
    <xf numFmtId="3" fontId="30" fillId="0" borderId="39" xfId="43" applyNumberFormat="1" applyFont="1" applyFill="1" applyBorder="1"/>
    <xf numFmtId="3" fontId="30" fillId="0" borderId="41" xfId="43" applyNumberFormat="1" applyFont="1" applyFill="1" applyBorder="1"/>
    <xf numFmtId="0" fontId="31" fillId="0" borderId="51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43" xfId="43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0" fontId="31" fillId="0" borderId="76" xfId="42" applyFont="1" applyFill="1" applyBorder="1" applyAlignment="1">
      <alignment horizontal="left" vertical="center" indent="2"/>
    </xf>
    <xf numFmtId="3" fontId="30" fillId="0" borderId="44" xfId="43" applyNumberFormat="1" applyFont="1" applyFill="1" applyBorder="1" applyAlignment="1">
      <alignment vertical="center"/>
    </xf>
    <xf numFmtId="3" fontId="30" fillId="0" borderId="48" xfId="43" applyNumberFormat="1" applyFont="1" applyFill="1" applyBorder="1" applyAlignment="1">
      <alignment vertical="center"/>
    </xf>
    <xf numFmtId="3" fontId="30" fillId="0" borderId="77" xfId="43" applyNumberFormat="1" applyFont="1" applyFill="1" applyBorder="1" applyAlignment="1">
      <alignment vertical="center"/>
    </xf>
    <xf numFmtId="3" fontId="30" fillId="0" borderId="58" xfId="42" applyNumberFormat="1" applyFont="1" applyFill="1" applyBorder="1" applyAlignment="1">
      <alignment vertical="center"/>
    </xf>
    <xf numFmtId="3" fontId="30" fillId="0" borderId="59" xfId="42" applyNumberFormat="1" applyFont="1" applyFill="1" applyBorder="1" applyAlignment="1">
      <alignment vertical="center"/>
    </xf>
    <xf numFmtId="3" fontId="30" fillId="0" borderId="60" xfId="42" applyNumberFormat="1" applyFont="1" applyFill="1" applyBorder="1" applyAlignment="1">
      <alignment vertical="center"/>
    </xf>
    <xf numFmtId="3" fontId="30" fillId="0" borderId="59" xfId="43" applyNumberFormat="1" applyFont="1" applyFill="1" applyBorder="1" applyAlignment="1">
      <alignment vertical="center"/>
    </xf>
    <xf numFmtId="0" fontId="31" fillId="0" borderId="52" xfId="42" applyFont="1" applyFill="1" applyBorder="1" applyAlignment="1">
      <alignment horizontal="left" vertical="center" indent="4"/>
    </xf>
    <xf numFmtId="3" fontId="30" fillId="0" borderId="74" xfId="43" applyNumberFormat="1" applyFont="1" applyFill="1" applyBorder="1" applyAlignment="1">
      <alignment vertical="center"/>
    </xf>
    <xf numFmtId="3" fontId="30" fillId="0" borderId="22" xfId="43" applyNumberFormat="1" applyFont="1" applyFill="1" applyBorder="1" applyAlignment="1">
      <alignment vertical="center"/>
    </xf>
    <xf numFmtId="3" fontId="30" fillId="0" borderId="55" xfId="43" applyNumberFormat="1" applyFont="1" applyFill="1" applyBorder="1" applyAlignment="1">
      <alignment vertical="center"/>
    </xf>
    <xf numFmtId="3" fontId="30" fillId="0" borderId="56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0" fontId="35" fillId="0" borderId="0" xfId="42" applyFont="1" applyFill="1" applyBorder="1" applyAlignment="1">
      <alignment horizontal="left" wrapText="1"/>
    </xf>
    <xf numFmtId="166" fontId="43" fillId="0" borderId="0" xfId="0" applyNumberFormat="1" applyFont="1"/>
    <xf numFmtId="0" fontId="21" fillId="0" borderId="19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78" xfId="45" applyFont="1" applyFill="1" applyBorder="1" applyAlignment="1">
      <alignment horizontal="center" vertical="center"/>
    </xf>
    <xf numFmtId="0" fontId="21" fillId="0" borderId="22" xfId="45" applyFont="1" applyFill="1" applyBorder="1" applyAlignment="1">
      <alignment horizontal="center" vertical="center"/>
    </xf>
    <xf numFmtId="0" fontId="21" fillId="0" borderId="20" xfId="45" applyFont="1" applyFill="1" applyBorder="1" applyAlignment="1">
      <alignment horizontal="center" vertical="center"/>
    </xf>
    <xf numFmtId="0" fontId="21" fillId="0" borderId="24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0" fontId="21" fillId="0" borderId="26" xfId="45" applyFont="1" applyFill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4" fontId="22" fillId="0" borderId="0" xfId="0" applyNumberFormat="1" applyFont="1"/>
    <xf numFmtId="167" fontId="22" fillId="0" borderId="0" xfId="0" applyNumberFormat="1" applyFont="1"/>
    <xf numFmtId="3" fontId="29" fillId="0" borderId="35" xfId="42" applyNumberFormat="1" applyFont="1" applyFill="1" applyBorder="1" applyAlignment="1">
      <alignment vertical="center"/>
    </xf>
    <xf numFmtId="3" fontId="29" fillId="0" borderId="35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9" fillId="0" borderId="39" xfId="44" applyNumberFormat="1" applyFont="1" applyFill="1" applyBorder="1" applyAlignment="1">
      <alignment vertical="center"/>
    </xf>
    <xf numFmtId="3" fontId="29" fillId="0" borderId="40" xfId="44" applyNumberFormat="1" applyFont="1" applyFill="1" applyBorder="1" applyAlignment="1">
      <alignment vertical="center"/>
    </xf>
    <xf numFmtId="3" fontId="29" fillId="0" borderId="41" xfId="44" applyNumberFormat="1" applyFont="1" applyFill="1" applyBorder="1" applyAlignment="1">
      <alignment vertical="center"/>
    </xf>
    <xf numFmtId="3" fontId="29" fillId="0" borderId="36" xfId="44" applyNumberFormat="1" applyFont="1" applyFill="1" applyBorder="1" applyAlignment="1">
      <alignment vertical="center"/>
    </xf>
    <xf numFmtId="3" fontId="20" fillId="0" borderId="35" xfId="42" applyNumberFormat="1" applyFont="1" applyFill="1" applyBorder="1" applyAlignment="1">
      <alignment vertical="center"/>
    </xf>
    <xf numFmtId="3" fontId="29" fillId="0" borderId="65" xfId="42" applyNumberFormat="1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0" fillId="34" borderId="15" xfId="42" applyNumberFormat="1" applyFont="1" applyFill="1" applyBorder="1" applyAlignment="1">
      <alignment vertical="center"/>
    </xf>
    <xf numFmtId="3" fontId="29" fillId="0" borderId="28" xfId="42" applyNumberFormat="1" applyFont="1" applyFill="1" applyBorder="1" applyAlignment="1">
      <alignment vertical="center"/>
    </xf>
    <xf numFmtId="3" fontId="20" fillId="0" borderId="65" xfId="42" applyNumberFormat="1" applyFont="1" applyFill="1" applyBorder="1" applyAlignment="1">
      <alignment vertical="center"/>
    </xf>
    <xf numFmtId="3" fontId="20" fillId="0" borderId="78" xfId="42" applyNumberFormat="1" applyFont="1" applyFill="1" applyBorder="1" applyAlignment="1">
      <alignment vertical="center"/>
    </xf>
    <xf numFmtId="3" fontId="20" fillId="34" borderId="20" xfId="42" applyNumberFormat="1" applyFont="1" applyFill="1" applyBorder="1" applyAlignment="1">
      <alignment vertical="center"/>
    </xf>
    <xf numFmtId="3" fontId="20" fillId="34" borderId="24" xfId="42" applyNumberFormat="1" applyFont="1" applyFill="1" applyBorder="1" applyAlignment="1">
      <alignment vertical="center"/>
    </xf>
    <xf numFmtId="3" fontId="20" fillId="34" borderId="27" xfId="42" applyNumberFormat="1" applyFont="1" applyFill="1" applyBorder="1" applyAlignment="1">
      <alignment vertical="center"/>
    </xf>
    <xf numFmtId="3" fontId="20" fillId="34" borderId="26" xfId="42" applyNumberFormat="1" applyFont="1" applyFill="1" applyBorder="1" applyAlignment="1">
      <alignment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34" fillId="34" borderId="15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3" fontId="35" fillId="0" borderId="0" xfId="42" applyNumberFormat="1" applyFont="1" applyFill="1" applyBorder="1" applyAlignment="1"/>
    <xf numFmtId="167" fontId="35" fillId="0" borderId="0" xfId="42" applyNumberFormat="1" applyFont="1" applyFill="1" applyBorder="1" applyAlignment="1"/>
    <xf numFmtId="0" fontId="20" fillId="0" borderId="19" xfId="45" applyFont="1" applyFill="1" applyBorder="1" applyAlignment="1">
      <alignment horizontal="center" vertical="center"/>
    </xf>
    <xf numFmtId="0" fontId="20" fillId="0" borderId="64" xfId="45" applyFont="1" applyFill="1" applyBorder="1" applyAlignment="1">
      <alignment horizontal="center" vertical="center"/>
    </xf>
    <xf numFmtId="0" fontId="20" fillId="0" borderId="61" xfId="45" applyFont="1" applyFill="1" applyBorder="1" applyAlignment="1">
      <alignment horizontal="center" vertical="center"/>
    </xf>
    <xf numFmtId="0" fontId="20" fillId="0" borderId="78" xfId="45" applyFont="1" applyFill="1" applyBorder="1" applyAlignment="1">
      <alignment horizontal="center" vertical="center"/>
    </xf>
    <xf numFmtId="0" fontId="20" fillId="0" borderId="54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49" xfId="42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24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23" xfId="45" applyNumberFormat="1" applyFont="1" applyFill="1" applyBorder="1" applyAlignment="1">
      <alignment vertical="center"/>
    </xf>
    <xf numFmtId="3" fontId="24" fillId="0" borderId="23" xfId="45" applyNumberFormat="1" applyFont="1" applyFill="1" applyBorder="1"/>
    <xf numFmtId="166" fontId="24" fillId="0" borderId="31" xfId="45" applyNumberFormat="1" applyFont="1" applyFill="1" applyBorder="1"/>
    <xf numFmtId="3" fontId="21" fillId="35" borderId="70" xfId="43" applyNumberFormat="1" applyFont="1" applyFill="1" applyBorder="1" applyAlignment="1">
      <alignment vertical="center"/>
    </xf>
    <xf numFmtId="3" fontId="21" fillId="35" borderId="30" xfId="43" applyNumberFormat="1" applyFont="1" applyFill="1" applyBorder="1" applyAlignment="1">
      <alignment vertical="center"/>
    </xf>
    <xf numFmtId="3" fontId="21" fillId="35" borderId="25" xfId="43" applyNumberFormat="1" applyFont="1" applyFill="1" applyBorder="1" applyAlignment="1">
      <alignment vertical="center"/>
    </xf>
    <xf numFmtId="3" fontId="21" fillId="35" borderId="32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72" xfId="43" applyNumberFormat="1" applyFont="1" applyFill="1" applyBorder="1"/>
    <xf numFmtId="3" fontId="29" fillId="0" borderId="63" xfId="43" applyNumberFormat="1" applyFont="1" applyFill="1" applyBorder="1"/>
    <xf numFmtId="3" fontId="29" fillId="0" borderId="62" xfId="43" applyNumberFormat="1" applyFont="1" applyFill="1" applyBorder="1"/>
    <xf numFmtId="0" fontId="31" fillId="0" borderId="35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/>
    <xf numFmtId="3" fontId="30" fillId="0" borderId="43" xfId="43" applyNumberFormat="1" applyFont="1" applyFill="1" applyBorder="1"/>
    <xf numFmtId="3" fontId="29" fillId="0" borderId="37" xfId="43" applyNumberFormat="1" applyFont="1" applyFill="1" applyBorder="1"/>
    <xf numFmtId="3" fontId="29" fillId="0" borderId="43" xfId="43" applyNumberFormat="1" applyFont="1" applyFill="1" applyBorder="1"/>
    <xf numFmtId="3" fontId="29" fillId="0" borderId="40" xfId="43" applyNumberFormat="1" applyFont="1" applyFill="1" applyBorder="1"/>
    <xf numFmtId="3" fontId="29" fillId="0" borderId="39" xfId="43" applyNumberFormat="1" applyFont="1" applyFill="1" applyBorder="1"/>
    <xf numFmtId="0" fontId="31" fillId="0" borderId="28" xfId="42" applyFont="1" applyFill="1" applyBorder="1" applyAlignment="1">
      <alignment horizontal="left" vertical="center" indent="2"/>
    </xf>
    <xf numFmtId="3" fontId="30" fillId="0" borderId="48" xfId="42" applyNumberFormat="1" applyFont="1" applyFill="1" applyBorder="1" applyAlignment="1">
      <alignment vertical="center"/>
    </xf>
    <xf numFmtId="3" fontId="30" fillId="0" borderId="38" xfId="43" applyNumberFormat="1" applyFont="1" applyFill="1" applyBorder="1" applyAlignment="1">
      <alignment vertical="center"/>
    </xf>
    <xf numFmtId="3" fontId="30" fillId="0" borderId="53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9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79" xfId="45" applyFont="1" applyFill="1" applyBorder="1" applyAlignment="1">
      <alignment horizontal="center" vertical="center"/>
    </xf>
    <xf numFmtId="1" fontId="20" fillId="0" borderId="54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1" fontId="20" fillId="0" borderId="80" xfId="45" applyNumberFormat="1" applyFont="1" applyFill="1" applyBorder="1" applyAlignment="1">
      <alignment horizontal="center" vertical="center"/>
    </xf>
    <xf numFmtId="1" fontId="20" fillId="0" borderId="24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6" xfId="45" applyNumberFormat="1" applyFont="1" applyFill="1" applyBorder="1" applyAlignment="1">
      <alignment horizontal="center" vertical="center"/>
    </xf>
    <xf numFmtId="3" fontId="20" fillId="0" borderId="19" xfId="42" applyNumberFormat="1" applyFont="1" applyFill="1" applyBorder="1" applyAlignment="1">
      <alignment vertical="center"/>
    </xf>
    <xf numFmtId="0" fontId="27" fillId="0" borderId="14" xfId="42" applyFont="1" applyFill="1" applyBorder="1" applyAlignment="1">
      <alignment horizontal="left"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50" xfId="42" applyNumberFormat="1" applyFont="1" applyFill="1" applyBorder="1" applyAlignment="1">
      <alignment vertical="center"/>
    </xf>
    <xf numFmtId="0" fontId="34" fillId="34" borderId="15" xfId="42" applyFont="1" applyFill="1" applyBorder="1" applyAlignment="1">
      <alignment horizontal="left" vertical="center"/>
    </xf>
    <xf numFmtId="3" fontId="20" fillId="34" borderId="74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54" xfId="42" applyNumberFormat="1" applyFont="1" applyFill="1" applyBorder="1" applyAlignment="1">
      <alignment vertical="center"/>
    </xf>
    <xf numFmtId="3" fontId="20" fillId="34" borderId="55" xfId="42" applyNumberFormat="1" applyFont="1" applyFill="1" applyBorder="1" applyAlignment="1">
      <alignment vertical="center"/>
    </xf>
    <xf numFmtId="3" fontId="20" fillId="34" borderId="56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0" fontId="31" fillId="0" borderId="7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9" xfId="42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63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7" fontId="44" fillId="0" borderId="0" xfId="0" applyNumberFormat="1" applyFont="1"/>
    <xf numFmtId="0" fontId="20" fillId="0" borderId="18" xfId="45" applyFont="1" applyFill="1" applyBorder="1" applyAlignment="1">
      <alignment horizontal="center" vertical="center"/>
    </xf>
    <xf numFmtId="0" fontId="20" fillId="0" borderId="34" xfId="45" applyFont="1" applyFill="1" applyBorder="1" applyAlignment="1">
      <alignment horizontal="center" vertical="center"/>
    </xf>
    <xf numFmtId="0" fontId="20" fillId="0" borderId="31" xfId="45" applyFont="1" applyFill="1" applyBorder="1" applyAlignment="1">
      <alignment horizontal="center" vertical="center"/>
    </xf>
    <xf numFmtId="0" fontId="20" fillId="0" borderId="53" xfId="45" applyFont="1" applyFill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29" fillId="0" borderId="37" xfId="43" applyNumberFormat="1" applyFont="1" applyFill="1" applyBorder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4" fillId="0" borderId="17" xfId="45" applyNumberFormat="1" applyFont="1" applyFill="1" applyBorder="1"/>
    <xf numFmtId="0" fontId="20" fillId="0" borderId="62" xfId="45" applyFont="1" applyFill="1" applyBorder="1" applyAlignment="1">
      <alignment horizontal="center" vertical="center"/>
    </xf>
    <xf numFmtId="0" fontId="26" fillId="0" borderId="35" xfId="42" applyFont="1" applyFill="1" applyBorder="1" applyAlignment="1">
      <alignment horizontal="left" vertical="center" indent="9"/>
    </xf>
    <xf numFmtId="0" fontId="26" fillId="0" borderId="78" xfId="42" applyFont="1" applyFill="1" applyBorder="1" applyAlignment="1">
      <alignment horizontal="left" vertical="center" indent="9"/>
    </xf>
    <xf numFmtId="3" fontId="20" fillId="0" borderId="12" xfId="42" applyNumberFormat="1" applyFont="1" applyFill="1" applyBorder="1" applyAlignment="1">
      <alignment vertical="center"/>
    </xf>
    <xf numFmtId="3" fontId="22" fillId="0" borderId="0" xfId="0" applyNumberFormat="1" applyFont="1" applyFill="1"/>
    <xf numFmtId="3" fontId="21" fillId="34" borderId="67" xfId="45" applyNumberFormat="1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4" xfId="45" applyFont="1" applyFill="1" applyBorder="1" applyAlignment="1">
      <alignment horizontal="center" vertical="center"/>
    </xf>
    <xf numFmtId="0" fontId="21" fillId="0" borderId="61" xfId="45" applyFont="1" applyFill="1" applyBorder="1" applyAlignment="1">
      <alignment horizontal="center" vertical="center"/>
    </xf>
    <xf numFmtId="0" fontId="21" fillId="0" borderId="54" xfId="45" applyFont="1" applyFill="1" applyBorder="1" applyAlignment="1">
      <alignment horizontal="center" vertical="center"/>
    </xf>
    <xf numFmtId="166" fontId="0" fillId="0" borderId="0" xfId="0" applyNumberFormat="1" applyFont="1"/>
    <xf numFmtId="166" fontId="29" fillId="0" borderId="0" xfId="45" applyNumberFormat="1" applyFont="1" applyFill="1"/>
    <xf numFmtId="0" fontId="27" fillId="0" borderId="29" xfId="45" applyFont="1" applyFill="1" applyBorder="1" applyAlignment="1">
      <alignment horizontal="center" vertical="center"/>
    </xf>
    <xf numFmtId="0" fontId="20" fillId="0" borderId="32" xfId="45" applyFont="1" applyFill="1" applyBorder="1" applyAlignment="1">
      <alignment horizontal="center" vertical="center"/>
    </xf>
    <xf numFmtId="0" fontId="27" fillId="0" borderId="80" xfId="45" applyFont="1" applyFill="1" applyBorder="1" applyAlignment="1">
      <alignment horizontal="center" vertical="center"/>
    </xf>
    <xf numFmtId="0" fontId="27" fillId="0" borderId="44" xfId="42" applyFont="1" applyFill="1" applyBorder="1" applyAlignment="1">
      <alignment vertical="center"/>
    </xf>
    <xf numFmtId="0" fontId="26" fillId="0" borderId="36" xfId="42" applyFont="1" applyFill="1" applyBorder="1" applyAlignment="1">
      <alignment horizontal="left" vertical="center" indent="2"/>
    </xf>
    <xf numFmtId="0" fontId="26" fillId="0" borderId="36" xfId="42" applyFont="1" applyFill="1" applyBorder="1" applyAlignment="1">
      <alignment horizontal="left" vertical="center" indent="4"/>
    </xf>
    <xf numFmtId="0" fontId="26" fillId="0" borderId="36" xfId="42" applyFont="1" applyFill="1" applyBorder="1" applyAlignment="1">
      <alignment horizontal="left" vertical="center" indent="6"/>
    </xf>
    <xf numFmtId="0" fontId="27" fillId="0" borderId="36" xfId="42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6"/>
    </xf>
    <xf numFmtId="0" fontId="26" fillId="0" borderId="44" xfId="42" applyFont="1" applyFill="1" applyBorder="1" applyAlignment="1">
      <alignment horizontal="left" vertical="center" indent="6"/>
    </xf>
    <xf numFmtId="0" fontId="26" fillId="0" borderId="36" xfId="42" applyFont="1" applyFill="1" applyBorder="1" applyAlignment="1">
      <alignment horizontal="left" vertical="center" indent="9"/>
    </xf>
    <xf numFmtId="0" fontId="26" fillId="0" borderId="21" xfId="42" applyFont="1" applyFill="1" applyBorder="1" applyAlignment="1">
      <alignment horizontal="left" vertical="center" indent="9"/>
    </xf>
    <xf numFmtId="0" fontId="27" fillId="0" borderId="36" xfId="42" applyFont="1" applyFill="1" applyBorder="1" applyAlignment="1">
      <alignment horizontal="left" vertical="center" indent="2"/>
    </xf>
    <xf numFmtId="0" fontId="26" fillId="0" borderId="47" xfId="42" applyFont="1" applyFill="1" applyBorder="1" applyAlignment="1">
      <alignment horizontal="left" vertical="center" indent="6"/>
    </xf>
    <xf numFmtId="0" fontId="27" fillId="34" borderId="66" xfId="42" applyFont="1" applyFill="1" applyBorder="1" applyAlignment="1">
      <alignment horizontal="left" vertical="center"/>
    </xf>
    <xf numFmtId="0" fontId="26" fillId="0" borderId="44" xfId="42" applyFont="1" applyFill="1" applyBorder="1" applyAlignment="1">
      <alignment horizontal="left" vertical="center" indent="2"/>
    </xf>
    <xf numFmtId="0" fontId="27" fillId="0" borderId="47" xfId="42" applyFont="1" applyFill="1" applyBorder="1" applyAlignment="1">
      <alignment vertical="center" wrapText="1"/>
    </xf>
    <xf numFmtId="0" fontId="27" fillId="34" borderId="66" xfId="42" applyFont="1" applyFill="1" applyBorder="1" applyAlignment="1">
      <alignment horizontal="left" vertical="center" wrapText="1"/>
    </xf>
    <xf numFmtId="166" fontId="41" fillId="0" borderId="0" xfId="45" applyNumberFormat="1" applyFont="1" applyFill="1"/>
    <xf numFmtId="167" fontId="23" fillId="0" borderId="0" xfId="0" applyNumberFormat="1" applyFont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5"/>
  <sheetViews>
    <sheetView showGridLines="0" tabSelected="1" workbookViewId="0">
      <pane xSplit="1" ySplit="4" topLeftCell="B5" activePane="bottomRight" state="frozen"/>
      <selection activeCell="D66" sqref="D66"/>
      <selection pane="topRight" activeCell="D66" sqref="D66"/>
      <selection pane="bottomLeft" activeCell="D66" sqref="D66"/>
      <selection pane="bottomRight" activeCell="J9" sqref="J9"/>
    </sheetView>
  </sheetViews>
  <sheetFormatPr defaultColWidth="9.5703125" defaultRowHeight="13.5" customHeight="1" x14ac:dyDescent="0.25"/>
  <cols>
    <col min="1" max="1" width="45.5703125" style="1" customWidth="1"/>
    <col min="2" max="8" width="13.140625" style="2" customWidth="1"/>
    <col min="9" max="9" width="10.7109375" style="1" customWidth="1"/>
    <col min="10" max="10" width="47.42578125" style="1" customWidth="1"/>
    <col min="11" max="12" width="13.140625" style="3" customWidth="1"/>
    <col min="13" max="17" width="13.140625" style="1" customWidth="1"/>
    <col min="18" max="18" width="7" style="1" customWidth="1"/>
    <col min="19" max="19" width="50.140625" style="1" customWidth="1"/>
    <col min="20" max="21" width="13.140625" style="3" customWidth="1"/>
    <col min="22" max="26" width="13.140625" style="1" customWidth="1"/>
    <col min="27" max="16384" width="9.5703125" style="1"/>
  </cols>
  <sheetData>
    <row r="1" spans="1:35" ht="15.7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J1" s="6" t="s">
        <v>1</v>
      </c>
      <c r="S1" s="4" t="s">
        <v>2</v>
      </c>
    </row>
    <row r="2" spans="1:35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  <c r="J2" s="7" t="s">
        <v>3</v>
      </c>
      <c r="K2" s="8"/>
      <c r="S2" s="7" t="s">
        <v>3</v>
      </c>
    </row>
    <row r="3" spans="1:35" ht="13.5" customHeight="1" thickBot="1" x14ac:dyDescent="0.25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  <c r="J3" s="15" t="s">
        <v>4</v>
      </c>
      <c r="K3" s="16" t="s">
        <v>5</v>
      </c>
      <c r="L3" s="11" t="s">
        <v>6</v>
      </c>
      <c r="M3" s="12" t="s">
        <v>7</v>
      </c>
      <c r="N3" s="14"/>
      <c r="O3" s="14"/>
      <c r="P3" s="14"/>
      <c r="Q3" s="13"/>
      <c r="S3" s="15" t="s">
        <v>4</v>
      </c>
      <c r="T3" s="10" t="s">
        <v>5</v>
      </c>
      <c r="U3" s="11" t="s">
        <v>6</v>
      </c>
      <c r="V3" s="12" t="s">
        <v>7</v>
      </c>
      <c r="W3" s="14"/>
      <c r="X3" s="14"/>
      <c r="Y3" s="14"/>
      <c r="Z3" s="13"/>
    </row>
    <row r="4" spans="1:35" ht="14.25" customHeight="1" thickBot="1" x14ac:dyDescent="0.25">
      <c r="A4" s="17"/>
      <c r="B4" s="18">
        <v>2021</v>
      </c>
      <c r="C4" s="19">
        <v>2022</v>
      </c>
      <c r="D4" s="20">
        <v>2023</v>
      </c>
      <c r="E4" s="21">
        <v>2024</v>
      </c>
      <c r="F4" s="21">
        <v>2025</v>
      </c>
      <c r="G4" s="22">
        <v>2026</v>
      </c>
      <c r="H4" s="23">
        <v>2027</v>
      </c>
      <c r="J4" s="17"/>
      <c r="K4" s="18">
        <v>2021</v>
      </c>
      <c r="L4" s="19">
        <v>2022</v>
      </c>
      <c r="M4" s="20">
        <v>2023</v>
      </c>
      <c r="N4" s="21">
        <v>2024</v>
      </c>
      <c r="O4" s="21">
        <v>2025</v>
      </c>
      <c r="P4" s="22">
        <v>2026</v>
      </c>
      <c r="Q4" s="23">
        <v>2027</v>
      </c>
      <c r="S4" s="17"/>
      <c r="T4" s="18">
        <v>2021</v>
      </c>
      <c r="U4" s="19">
        <v>2022</v>
      </c>
      <c r="V4" s="20">
        <v>2023</v>
      </c>
      <c r="W4" s="21">
        <v>2024</v>
      </c>
      <c r="X4" s="21">
        <v>2025</v>
      </c>
      <c r="Y4" s="24">
        <v>2026</v>
      </c>
      <c r="Z4" s="23">
        <v>2027</v>
      </c>
    </row>
    <row r="5" spans="1:35" ht="13.5" customHeight="1" x14ac:dyDescent="0.2">
      <c r="A5" s="25" t="s">
        <v>8</v>
      </c>
      <c r="B5" s="26">
        <f t="shared" ref="B5:H5" si="0">B6+B12+B16</f>
        <v>7580229.0623337561</v>
      </c>
      <c r="C5" s="27">
        <f t="shared" si="0"/>
        <v>8114074.7148155831</v>
      </c>
      <c r="D5" s="28">
        <f t="shared" si="0"/>
        <v>8858961</v>
      </c>
      <c r="E5" s="29">
        <f t="shared" si="0"/>
        <v>9287522</v>
      </c>
      <c r="F5" s="29">
        <f t="shared" si="0"/>
        <v>9804462</v>
      </c>
      <c r="G5" s="30">
        <f t="shared" si="0"/>
        <v>10226857</v>
      </c>
      <c r="H5" s="31">
        <f t="shared" si="0"/>
        <v>10887181</v>
      </c>
      <c r="I5" s="32"/>
      <c r="J5" s="25" t="s">
        <v>8</v>
      </c>
      <c r="K5" s="26">
        <f t="shared" ref="K5:Q5" si="1">K6+K12+K16</f>
        <v>0</v>
      </c>
      <c r="L5" s="27">
        <f t="shared" si="1"/>
        <v>0</v>
      </c>
      <c r="M5" s="28">
        <f t="shared" si="1"/>
        <v>3711</v>
      </c>
      <c r="N5" s="29">
        <f t="shared" si="1"/>
        <v>0</v>
      </c>
      <c r="O5" s="29">
        <f t="shared" si="1"/>
        <v>0</v>
      </c>
      <c r="P5" s="30">
        <f t="shared" si="1"/>
        <v>0</v>
      </c>
      <c r="Q5" s="31">
        <f t="shared" si="1"/>
        <v>0</v>
      </c>
      <c r="S5" s="25" t="s">
        <v>8</v>
      </c>
      <c r="T5" s="26">
        <f t="shared" ref="T5:Z5" si="2">T6+T12+T16</f>
        <v>7580229.0623337561</v>
      </c>
      <c r="U5" s="27">
        <f t="shared" si="2"/>
        <v>8114074.7148155831</v>
      </c>
      <c r="V5" s="28">
        <f t="shared" si="2"/>
        <v>8855250</v>
      </c>
      <c r="W5" s="29">
        <f t="shared" si="2"/>
        <v>9287522</v>
      </c>
      <c r="X5" s="29">
        <f t="shared" si="2"/>
        <v>9804462</v>
      </c>
      <c r="Y5" s="30">
        <f t="shared" si="2"/>
        <v>10226857</v>
      </c>
      <c r="Z5" s="31">
        <f t="shared" si="2"/>
        <v>10887181</v>
      </c>
      <c r="AA5" s="33"/>
      <c r="AB5" s="33"/>
      <c r="AC5" s="33"/>
      <c r="AD5" s="33"/>
      <c r="AE5" s="33"/>
      <c r="AF5" s="33"/>
      <c r="AG5" s="33"/>
      <c r="AH5" s="33"/>
      <c r="AI5" s="33"/>
    </row>
    <row r="6" spans="1:35" ht="13.5" customHeight="1" x14ac:dyDescent="0.2">
      <c r="A6" s="34" t="s">
        <v>9</v>
      </c>
      <c r="B6" s="35">
        <f t="shared" ref="B6:H6" si="3">B7+B8</f>
        <v>3759520.319233757</v>
      </c>
      <c r="C6" s="36">
        <f t="shared" si="3"/>
        <v>4173789.5676655835</v>
      </c>
      <c r="D6" s="37">
        <f t="shared" si="3"/>
        <v>4663336</v>
      </c>
      <c r="E6" s="38">
        <f t="shared" si="3"/>
        <v>4813833</v>
      </c>
      <c r="F6" s="38">
        <f t="shared" si="3"/>
        <v>5150877</v>
      </c>
      <c r="G6" s="39">
        <f t="shared" si="3"/>
        <v>5440883</v>
      </c>
      <c r="H6" s="40">
        <f t="shared" si="3"/>
        <v>5825240</v>
      </c>
      <c r="I6" s="32"/>
      <c r="J6" s="34" t="s">
        <v>10</v>
      </c>
      <c r="K6" s="35">
        <f t="shared" ref="K6:Q6" si="4">K7+K8</f>
        <v>0</v>
      </c>
      <c r="L6" s="36">
        <f t="shared" si="4"/>
        <v>0</v>
      </c>
      <c r="M6" s="37">
        <f t="shared" si="4"/>
        <v>0</v>
      </c>
      <c r="N6" s="38">
        <f t="shared" si="4"/>
        <v>0</v>
      </c>
      <c r="O6" s="38">
        <f t="shared" si="4"/>
        <v>0</v>
      </c>
      <c r="P6" s="39">
        <f t="shared" si="4"/>
        <v>0</v>
      </c>
      <c r="Q6" s="40">
        <f t="shared" si="4"/>
        <v>0</v>
      </c>
      <c r="S6" s="34" t="s">
        <v>10</v>
      </c>
      <c r="T6" s="35">
        <f t="shared" ref="T6:Z6" si="5">T7+T8</f>
        <v>3759520.319233757</v>
      </c>
      <c r="U6" s="36">
        <f t="shared" si="5"/>
        <v>4173789.5676655835</v>
      </c>
      <c r="V6" s="37">
        <f t="shared" si="5"/>
        <v>4663336</v>
      </c>
      <c r="W6" s="38">
        <f t="shared" si="5"/>
        <v>4813833</v>
      </c>
      <c r="X6" s="38">
        <f t="shared" si="5"/>
        <v>5150877</v>
      </c>
      <c r="Y6" s="39">
        <f t="shared" si="5"/>
        <v>5440883</v>
      </c>
      <c r="Z6" s="40">
        <f t="shared" si="5"/>
        <v>5825240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5" ht="13.5" customHeight="1" x14ac:dyDescent="0.2">
      <c r="A7" s="41" t="s">
        <v>11</v>
      </c>
      <c r="B7" s="42">
        <v>3630160.9679137571</v>
      </c>
      <c r="C7" s="43">
        <v>4019919.5676655835</v>
      </c>
      <c r="D7" s="44">
        <v>4494108</v>
      </c>
      <c r="E7" s="45">
        <v>4635724</v>
      </c>
      <c r="F7" s="46">
        <v>4963448</v>
      </c>
      <c r="G7" s="45">
        <v>5241627</v>
      </c>
      <c r="H7" s="47">
        <v>5611719</v>
      </c>
      <c r="I7" s="32"/>
      <c r="J7" s="41" t="s">
        <v>11</v>
      </c>
      <c r="K7" s="35"/>
      <c r="L7" s="36"/>
      <c r="M7" s="37"/>
      <c r="N7" s="38"/>
      <c r="O7" s="38"/>
      <c r="P7" s="39"/>
      <c r="Q7" s="40"/>
      <c r="S7" s="41" t="s">
        <v>11</v>
      </c>
      <c r="T7" s="42">
        <f t="shared" ref="T7:T16" si="6">+B7-K7</f>
        <v>3630160.9679137571</v>
      </c>
      <c r="U7" s="43">
        <f t="shared" ref="U7:U16" si="7">+C7-L7</f>
        <v>4019919.5676655835</v>
      </c>
      <c r="V7" s="44">
        <f t="shared" ref="V7:V16" si="8">+D7-M7</f>
        <v>4494108</v>
      </c>
      <c r="W7" s="45">
        <f t="shared" ref="W7:W16" si="9">+E7-N7</f>
        <v>4635724</v>
      </c>
      <c r="X7" s="46">
        <f t="shared" ref="X7:X16" si="10">+F7-O7</f>
        <v>4963448</v>
      </c>
      <c r="Y7" s="45">
        <f t="shared" ref="Y7:Y16" si="11">+G7-P7</f>
        <v>5241627</v>
      </c>
      <c r="Z7" s="47">
        <f t="shared" ref="Z7:Z16" si="12">+H7-Q7</f>
        <v>5611719</v>
      </c>
      <c r="AA7" s="33"/>
      <c r="AB7" s="33"/>
      <c r="AC7" s="33"/>
      <c r="AD7" s="33"/>
      <c r="AE7" s="33"/>
      <c r="AF7" s="33"/>
      <c r="AG7" s="33"/>
      <c r="AH7" s="33"/>
      <c r="AI7" s="33"/>
    </row>
    <row r="8" spans="1:35" ht="13.5" customHeight="1" x14ac:dyDescent="0.2">
      <c r="A8" s="41" t="s">
        <v>12</v>
      </c>
      <c r="B8" s="42">
        <v>129359.35131999999</v>
      </c>
      <c r="C8" s="43">
        <v>153870</v>
      </c>
      <c r="D8" s="44">
        <v>169228</v>
      </c>
      <c r="E8" s="45">
        <v>178109</v>
      </c>
      <c r="F8" s="46">
        <v>187429</v>
      </c>
      <c r="G8" s="45">
        <v>199256</v>
      </c>
      <c r="H8" s="47">
        <v>213521</v>
      </c>
      <c r="I8" s="32"/>
      <c r="J8" s="41" t="s">
        <v>12</v>
      </c>
      <c r="K8" s="35"/>
      <c r="L8" s="36"/>
      <c r="M8" s="37"/>
      <c r="N8" s="38"/>
      <c r="O8" s="38"/>
      <c r="P8" s="39"/>
      <c r="Q8" s="40"/>
      <c r="S8" s="41" t="s">
        <v>12</v>
      </c>
      <c r="T8" s="42">
        <f t="shared" si="6"/>
        <v>129359.35131999999</v>
      </c>
      <c r="U8" s="43">
        <f t="shared" si="7"/>
        <v>153870</v>
      </c>
      <c r="V8" s="44">
        <f t="shared" si="8"/>
        <v>169228</v>
      </c>
      <c r="W8" s="45">
        <f t="shared" si="9"/>
        <v>178109</v>
      </c>
      <c r="X8" s="46">
        <f t="shared" si="10"/>
        <v>187429</v>
      </c>
      <c r="Y8" s="45">
        <f t="shared" si="11"/>
        <v>199256</v>
      </c>
      <c r="Z8" s="47">
        <f t="shared" si="12"/>
        <v>213521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5" ht="13.5" customHeight="1" x14ac:dyDescent="0.2">
      <c r="A9" s="48" t="s">
        <v>13</v>
      </c>
      <c r="B9" s="42">
        <v>484543.31923375698</v>
      </c>
      <c r="C9" s="43">
        <v>573021.12404558319</v>
      </c>
      <c r="D9" s="44">
        <v>1111136</v>
      </c>
      <c r="E9" s="45">
        <v>1367487</v>
      </c>
      <c r="F9" s="46">
        <v>1102895</v>
      </c>
      <c r="G9" s="45">
        <v>960186</v>
      </c>
      <c r="H9" s="47">
        <v>1021710</v>
      </c>
      <c r="I9" s="32"/>
      <c r="J9" s="48" t="s">
        <v>13</v>
      </c>
      <c r="K9" s="35"/>
      <c r="L9" s="36"/>
      <c r="M9" s="37"/>
      <c r="N9" s="38"/>
      <c r="O9" s="38"/>
      <c r="P9" s="39"/>
      <c r="Q9" s="40"/>
      <c r="S9" s="48" t="s">
        <v>13</v>
      </c>
      <c r="T9" s="42">
        <f t="shared" si="6"/>
        <v>484543.31923375698</v>
      </c>
      <c r="U9" s="43">
        <f t="shared" si="7"/>
        <v>573021.12404558319</v>
      </c>
      <c r="V9" s="44">
        <f t="shared" si="8"/>
        <v>1111136</v>
      </c>
      <c r="W9" s="45">
        <f t="shared" si="9"/>
        <v>1367487</v>
      </c>
      <c r="X9" s="46">
        <f t="shared" si="10"/>
        <v>1102895</v>
      </c>
      <c r="Y9" s="45">
        <f t="shared" si="11"/>
        <v>960186</v>
      </c>
      <c r="Z9" s="47">
        <f t="shared" si="12"/>
        <v>1021710</v>
      </c>
      <c r="AA9" s="33"/>
      <c r="AB9" s="33"/>
      <c r="AC9" s="33"/>
      <c r="AD9" s="33"/>
      <c r="AE9" s="33"/>
      <c r="AF9" s="33"/>
      <c r="AG9" s="33"/>
      <c r="AH9" s="33"/>
      <c r="AI9" s="33"/>
    </row>
    <row r="10" spans="1:35" ht="13.5" customHeight="1" x14ac:dyDescent="0.2">
      <c r="A10" s="48" t="s">
        <v>14</v>
      </c>
      <c r="B10" s="42">
        <v>2292484</v>
      </c>
      <c r="C10" s="43">
        <v>2520537.9274300002</v>
      </c>
      <c r="D10" s="44">
        <v>2486540</v>
      </c>
      <c r="E10" s="45">
        <v>2412442</v>
      </c>
      <c r="F10" s="46">
        <v>2833587</v>
      </c>
      <c r="G10" s="45">
        <v>3136488</v>
      </c>
      <c r="H10" s="47">
        <v>3362471</v>
      </c>
      <c r="I10" s="32"/>
      <c r="J10" s="48" t="s">
        <v>14</v>
      </c>
      <c r="K10" s="35"/>
      <c r="L10" s="36"/>
      <c r="M10" s="37"/>
      <c r="N10" s="38"/>
      <c r="O10" s="38"/>
      <c r="P10" s="39"/>
      <c r="Q10" s="40"/>
      <c r="S10" s="48" t="s">
        <v>14</v>
      </c>
      <c r="T10" s="42">
        <f t="shared" si="6"/>
        <v>2292484</v>
      </c>
      <c r="U10" s="43">
        <f t="shared" si="7"/>
        <v>2520537.9274300002</v>
      </c>
      <c r="V10" s="44">
        <f t="shared" si="8"/>
        <v>2486540</v>
      </c>
      <c r="W10" s="45">
        <f t="shared" si="9"/>
        <v>2412442</v>
      </c>
      <c r="X10" s="46">
        <f t="shared" si="10"/>
        <v>2833587</v>
      </c>
      <c r="Y10" s="45">
        <f t="shared" si="11"/>
        <v>3136488</v>
      </c>
      <c r="Z10" s="47">
        <f t="shared" si="12"/>
        <v>3362471</v>
      </c>
      <c r="AA10" s="33"/>
      <c r="AB10" s="33"/>
      <c r="AC10" s="33"/>
      <c r="AD10" s="33"/>
      <c r="AE10" s="33"/>
      <c r="AF10" s="33"/>
      <c r="AG10" s="33"/>
      <c r="AH10" s="33"/>
      <c r="AI10" s="33"/>
    </row>
    <row r="11" spans="1:35" ht="13.5" customHeight="1" x14ac:dyDescent="0.2">
      <c r="A11" s="48" t="s">
        <v>15</v>
      </c>
      <c r="B11" s="42">
        <v>982493</v>
      </c>
      <c r="C11" s="43">
        <v>1080230.5161900001</v>
      </c>
      <c r="D11" s="44">
        <v>1065660</v>
      </c>
      <c r="E11" s="45">
        <v>1033904</v>
      </c>
      <c r="F11" s="46">
        <v>1214395</v>
      </c>
      <c r="G11" s="45">
        <v>1344209</v>
      </c>
      <c r="H11" s="47">
        <v>1441059</v>
      </c>
      <c r="I11" s="32"/>
      <c r="J11" s="48" t="s">
        <v>15</v>
      </c>
      <c r="K11" s="35"/>
      <c r="L11" s="36"/>
      <c r="M11" s="37"/>
      <c r="N11" s="38"/>
      <c r="O11" s="38"/>
      <c r="P11" s="39"/>
      <c r="Q11" s="40"/>
      <c r="S11" s="48" t="s">
        <v>15</v>
      </c>
      <c r="T11" s="42">
        <f t="shared" si="6"/>
        <v>982493</v>
      </c>
      <c r="U11" s="43">
        <f t="shared" si="7"/>
        <v>1080230.5161900001</v>
      </c>
      <c r="V11" s="44">
        <f t="shared" si="8"/>
        <v>1065660</v>
      </c>
      <c r="W11" s="45">
        <f t="shared" si="9"/>
        <v>1033904</v>
      </c>
      <c r="X11" s="46">
        <f t="shared" si="10"/>
        <v>1214395</v>
      </c>
      <c r="Y11" s="45">
        <f t="shared" si="11"/>
        <v>1344209</v>
      </c>
      <c r="Z11" s="47">
        <f t="shared" si="12"/>
        <v>1441059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5" ht="13.5" customHeight="1" x14ac:dyDescent="0.2">
      <c r="A12" s="34" t="s">
        <v>16</v>
      </c>
      <c r="B12" s="49">
        <v>3530954.4099399992</v>
      </c>
      <c r="C12" s="43">
        <v>3625521</v>
      </c>
      <c r="D12" s="44">
        <v>3807106</v>
      </c>
      <c r="E12" s="45">
        <v>4096752</v>
      </c>
      <c r="F12" s="46">
        <v>4280632</v>
      </c>
      <c r="G12" s="45">
        <v>4417393</v>
      </c>
      <c r="H12" s="47">
        <v>4647208</v>
      </c>
      <c r="I12" s="32"/>
      <c r="J12" s="34" t="s">
        <v>17</v>
      </c>
      <c r="K12" s="35"/>
      <c r="L12" s="36"/>
      <c r="M12" s="37"/>
      <c r="N12" s="38"/>
      <c r="O12" s="38"/>
      <c r="P12" s="39"/>
      <c r="Q12" s="40"/>
      <c r="S12" s="34" t="s">
        <v>17</v>
      </c>
      <c r="T12" s="42">
        <f t="shared" si="6"/>
        <v>3530954.4099399992</v>
      </c>
      <c r="U12" s="43">
        <f t="shared" si="7"/>
        <v>3625521</v>
      </c>
      <c r="V12" s="44">
        <f t="shared" si="8"/>
        <v>3807106</v>
      </c>
      <c r="W12" s="45">
        <f t="shared" si="9"/>
        <v>4096752</v>
      </c>
      <c r="X12" s="46">
        <f t="shared" si="10"/>
        <v>4280632</v>
      </c>
      <c r="Y12" s="45">
        <f t="shared" si="11"/>
        <v>4417393</v>
      </c>
      <c r="Z12" s="47">
        <f t="shared" si="12"/>
        <v>4647208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5" ht="13.5" customHeight="1" x14ac:dyDescent="0.2">
      <c r="A13" s="48" t="s">
        <v>13</v>
      </c>
      <c r="B13" s="49">
        <v>3530954.4099399992</v>
      </c>
      <c r="C13" s="43">
        <v>3625521</v>
      </c>
      <c r="D13" s="50">
        <v>3481308</v>
      </c>
      <c r="E13" s="51">
        <v>3758829</v>
      </c>
      <c r="F13" s="46">
        <v>4280632</v>
      </c>
      <c r="G13" s="45">
        <v>4417393</v>
      </c>
      <c r="H13" s="47">
        <v>4647208</v>
      </c>
      <c r="I13" s="32"/>
      <c r="J13" s="34" t="s">
        <v>13</v>
      </c>
      <c r="K13" s="35"/>
      <c r="L13" s="36"/>
      <c r="M13" s="37"/>
      <c r="N13" s="38"/>
      <c r="O13" s="38"/>
      <c r="P13" s="39"/>
      <c r="Q13" s="40"/>
      <c r="S13" s="48" t="s">
        <v>13</v>
      </c>
      <c r="T13" s="42">
        <f t="shared" si="6"/>
        <v>3530954.4099399992</v>
      </c>
      <c r="U13" s="43">
        <f t="shared" si="7"/>
        <v>3625521</v>
      </c>
      <c r="V13" s="44">
        <f t="shared" si="8"/>
        <v>3481308</v>
      </c>
      <c r="W13" s="45">
        <f t="shared" si="9"/>
        <v>3758829</v>
      </c>
      <c r="X13" s="46">
        <f t="shared" si="10"/>
        <v>4280632</v>
      </c>
      <c r="Y13" s="45">
        <f t="shared" si="11"/>
        <v>4417393</v>
      </c>
      <c r="Z13" s="47">
        <f t="shared" si="12"/>
        <v>4647208</v>
      </c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5" ht="13.5" customHeight="1" x14ac:dyDescent="0.2">
      <c r="A14" s="48" t="s">
        <v>14</v>
      </c>
      <c r="B14" s="49">
        <v>0</v>
      </c>
      <c r="C14" s="43">
        <v>0</v>
      </c>
      <c r="D14" s="50">
        <v>228059</v>
      </c>
      <c r="E14" s="51">
        <v>236546</v>
      </c>
      <c r="F14" s="46">
        <v>0</v>
      </c>
      <c r="G14" s="45">
        <v>0</v>
      </c>
      <c r="H14" s="47">
        <v>0</v>
      </c>
      <c r="I14" s="32"/>
      <c r="J14" s="34" t="s">
        <v>14</v>
      </c>
      <c r="K14" s="35"/>
      <c r="L14" s="36"/>
      <c r="M14" s="37"/>
      <c r="N14" s="38"/>
      <c r="O14" s="38"/>
      <c r="P14" s="39"/>
      <c r="Q14" s="40"/>
      <c r="S14" s="48" t="s">
        <v>14</v>
      </c>
      <c r="T14" s="42">
        <f t="shared" si="6"/>
        <v>0</v>
      </c>
      <c r="U14" s="43">
        <f t="shared" si="7"/>
        <v>0</v>
      </c>
      <c r="V14" s="44">
        <f t="shared" si="8"/>
        <v>228059</v>
      </c>
      <c r="W14" s="45">
        <f t="shared" si="9"/>
        <v>236546</v>
      </c>
      <c r="X14" s="46">
        <f t="shared" si="10"/>
        <v>0</v>
      </c>
      <c r="Y14" s="45">
        <f t="shared" si="11"/>
        <v>0</v>
      </c>
      <c r="Z14" s="47">
        <f t="shared" si="12"/>
        <v>0</v>
      </c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5" ht="13.5" customHeight="1" x14ac:dyDescent="0.2">
      <c r="A15" s="48" t="s">
        <v>15</v>
      </c>
      <c r="B15" s="49">
        <v>0</v>
      </c>
      <c r="C15" s="43">
        <v>0</v>
      </c>
      <c r="D15" s="50">
        <v>97739</v>
      </c>
      <c r="E15" s="51">
        <v>101377</v>
      </c>
      <c r="F15" s="46">
        <v>0</v>
      </c>
      <c r="G15" s="45">
        <v>0</v>
      </c>
      <c r="H15" s="47">
        <v>0</v>
      </c>
      <c r="I15" s="32"/>
      <c r="J15" s="34" t="s">
        <v>15</v>
      </c>
      <c r="K15" s="35"/>
      <c r="L15" s="36"/>
      <c r="M15" s="37"/>
      <c r="N15" s="38"/>
      <c r="O15" s="38"/>
      <c r="P15" s="39"/>
      <c r="Q15" s="40"/>
      <c r="S15" s="48" t="s">
        <v>15</v>
      </c>
      <c r="T15" s="42">
        <f t="shared" si="6"/>
        <v>0</v>
      </c>
      <c r="U15" s="43">
        <f t="shared" si="7"/>
        <v>0</v>
      </c>
      <c r="V15" s="44">
        <f t="shared" si="8"/>
        <v>97739</v>
      </c>
      <c r="W15" s="45">
        <f t="shared" si="9"/>
        <v>101377</v>
      </c>
      <c r="X15" s="46">
        <f t="shared" si="10"/>
        <v>0</v>
      </c>
      <c r="Y15" s="45">
        <f t="shared" si="11"/>
        <v>0</v>
      </c>
      <c r="Z15" s="47">
        <f t="shared" si="12"/>
        <v>0</v>
      </c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5" ht="13.5" customHeight="1" x14ac:dyDescent="0.2">
      <c r="A16" s="34" t="s">
        <v>18</v>
      </c>
      <c r="B16" s="52">
        <v>289754.33315999998</v>
      </c>
      <c r="C16" s="36">
        <v>314764.14714999998</v>
      </c>
      <c r="D16" s="53">
        <v>388519</v>
      </c>
      <c r="E16" s="54">
        <v>376937</v>
      </c>
      <c r="F16" s="38">
        <v>372953</v>
      </c>
      <c r="G16" s="39">
        <v>368581</v>
      </c>
      <c r="H16" s="40">
        <v>414733</v>
      </c>
      <c r="I16" s="32"/>
      <c r="J16" s="34" t="s">
        <v>18</v>
      </c>
      <c r="K16" s="35"/>
      <c r="L16" s="36"/>
      <c r="M16" s="37">
        <v>3711</v>
      </c>
      <c r="N16" s="38"/>
      <c r="O16" s="38"/>
      <c r="P16" s="39"/>
      <c r="Q16" s="40"/>
      <c r="S16" s="34" t="s">
        <v>18</v>
      </c>
      <c r="T16" s="42">
        <f t="shared" si="6"/>
        <v>289754.33315999998</v>
      </c>
      <c r="U16" s="43">
        <f t="shared" si="7"/>
        <v>314764.14714999998</v>
      </c>
      <c r="V16" s="44">
        <f t="shared" si="8"/>
        <v>384808</v>
      </c>
      <c r="W16" s="45">
        <f t="shared" si="9"/>
        <v>376937</v>
      </c>
      <c r="X16" s="46">
        <f t="shared" si="10"/>
        <v>372953</v>
      </c>
      <c r="Y16" s="45">
        <f t="shared" si="11"/>
        <v>368581</v>
      </c>
      <c r="Z16" s="47">
        <f t="shared" si="12"/>
        <v>414733</v>
      </c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3.5" customHeight="1" x14ac:dyDescent="0.2">
      <c r="A17" s="55" t="s">
        <v>19</v>
      </c>
      <c r="B17" s="56">
        <f t="shared" ref="B17:H17" si="13">B18+B19</f>
        <v>9893258.4494599998</v>
      </c>
      <c r="C17" s="57">
        <f t="shared" si="13"/>
        <v>10971856.990050003</v>
      </c>
      <c r="D17" s="58">
        <f t="shared" si="13"/>
        <v>12377173</v>
      </c>
      <c r="E17" s="59">
        <f t="shared" si="13"/>
        <v>12780606</v>
      </c>
      <c r="F17" s="59">
        <f t="shared" si="13"/>
        <v>13196127</v>
      </c>
      <c r="G17" s="60">
        <f t="shared" si="13"/>
        <v>13382934</v>
      </c>
      <c r="H17" s="61">
        <f t="shared" si="13"/>
        <v>13910104</v>
      </c>
      <c r="I17" s="32"/>
      <c r="J17" s="55" t="s">
        <v>19</v>
      </c>
      <c r="K17" s="56">
        <f t="shared" ref="K17:Q17" si="14">K18+K19</f>
        <v>0</v>
      </c>
      <c r="L17" s="57">
        <f t="shared" si="14"/>
        <v>0</v>
      </c>
      <c r="M17" s="58">
        <f t="shared" si="14"/>
        <v>0</v>
      </c>
      <c r="N17" s="59">
        <f t="shared" si="14"/>
        <v>0</v>
      </c>
      <c r="O17" s="59">
        <f t="shared" si="14"/>
        <v>0</v>
      </c>
      <c r="P17" s="60">
        <f t="shared" si="14"/>
        <v>0</v>
      </c>
      <c r="Q17" s="61">
        <f t="shared" si="14"/>
        <v>0</v>
      </c>
      <c r="S17" s="55" t="s">
        <v>19</v>
      </c>
      <c r="T17" s="56">
        <f t="shared" ref="T17:Z17" si="15">T18+T19</f>
        <v>9893258.4494599998</v>
      </c>
      <c r="U17" s="57">
        <f t="shared" si="15"/>
        <v>10971856.990050003</v>
      </c>
      <c r="V17" s="58">
        <f t="shared" si="15"/>
        <v>12377173</v>
      </c>
      <c r="W17" s="59">
        <f t="shared" si="15"/>
        <v>12780606</v>
      </c>
      <c r="X17" s="59">
        <f t="shared" si="15"/>
        <v>13196127</v>
      </c>
      <c r="Y17" s="60">
        <f t="shared" si="15"/>
        <v>13382934</v>
      </c>
      <c r="Z17" s="61">
        <f t="shared" si="15"/>
        <v>13910104</v>
      </c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3.5" customHeight="1" x14ac:dyDescent="0.2">
      <c r="A18" s="34" t="s">
        <v>20</v>
      </c>
      <c r="B18" s="52">
        <v>7494067.5246200012</v>
      </c>
      <c r="C18" s="36">
        <v>8440843.1460500024</v>
      </c>
      <c r="D18" s="53">
        <v>9791640</v>
      </c>
      <c r="E18" s="54">
        <v>10116248</v>
      </c>
      <c r="F18" s="38">
        <v>10489353</v>
      </c>
      <c r="G18" s="39">
        <v>10650285</v>
      </c>
      <c r="H18" s="40">
        <v>11140152</v>
      </c>
      <c r="I18" s="32"/>
      <c r="J18" s="34" t="s">
        <v>20</v>
      </c>
      <c r="K18" s="35"/>
      <c r="L18" s="36"/>
      <c r="M18" s="37"/>
      <c r="N18" s="38"/>
      <c r="O18" s="38"/>
      <c r="P18" s="39"/>
      <c r="Q18" s="40"/>
      <c r="S18" s="34" t="s">
        <v>20</v>
      </c>
      <c r="T18" s="35">
        <f t="shared" ref="T18:Z18" si="16">+B18-K18</f>
        <v>7494067.5246200012</v>
      </c>
      <c r="U18" s="36">
        <f t="shared" si="16"/>
        <v>8440843.1460500024</v>
      </c>
      <c r="V18" s="44">
        <f t="shared" si="16"/>
        <v>9791640</v>
      </c>
      <c r="W18" s="45">
        <f t="shared" si="16"/>
        <v>10116248</v>
      </c>
      <c r="X18" s="38">
        <f t="shared" si="16"/>
        <v>10489353</v>
      </c>
      <c r="Y18" s="39">
        <f t="shared" si="16"/>
        <v>10650285</v>
      </c>
      <c r="Z18" s="40">
        <f t="shared" si="16"/>
        <v>11140152</v>
      </c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13.5" customHeight="1" x14ac:dyDescent="0.2">
      <c r="A19" s="34" t="s">
        <v>21</v>
      </c>
      <c r="B19" s="35">
        <f t="shared" ref="B19:H19" si="17">SUM(B20:B27)</f>
        <v>2399190.9248399995</v>
      </c>
      <c r="C19" s="36">
        <f t="shared" si="17"/>
        <v>2531013.8439999996</v>
      </c>
      <c r="D19" s="44">
        <f t="shared" si="17"/>
        <v>2585533</v>
      </c>
      <c r="E19" s="45">
        <f t="shared" si="17"/>
        <v>2664358</v>
      </c>
      <c r="F19" s="38">
        <f t="shared" si="17"/>
        <v>2706774</v>
      </c>
      <c r="G19" s="39">
        <f t="shared" si="17"/>
        <v>2732649</v>
      </c>
      <c r="H19" s="40">
        <f t="shared" si="17"/>
        <v>2769952</v>
      </c>
      <c r="I19" s="32"/>
      <c r="J19" s="34" t="s">
        <v>21</v>
      </c>
      <c r="K19" s="35">
        <f t="shared" ref="K19:Q19" si="18">SUM(K20:K27)</f>
        <v>0</v>
      </c>
      <c r="L19" s="36">
        <f t="shared" si="18"/>
        <v>0</v>
      </c>
      <c r="M19" s="44">
        <f t="shared" si="18"/>
        <v>0</v>
      </c>
      <c r="N19" s="45">
        <f t="shared" si="18"/>
        <v>0</v>
      </c>
      <c r="O19" s="62">
        <f t="shared" si="18"/>
        <v>0</v>
      </c>
      <c r="P19" s="63">
        <f t="shared" si="18"/>
        <v>0</v>
      </c>
      <c r="Q19" s="64">
        <f t="shared" si="18"/>
        <v>0</v>
      </c>
      <c r="S19" s="34" t="s">
        <v>21</v>
      </c>
      <c r="T19" s="35">
        <f t="shared" ref="T19:Z19" si="19">SUM(T20:T27)</f>
        <v>2399190.9248399995</v>
      </c>
      <c r="U19" s="36">
        <f t="shared" si="19"/>
        <v>2531013.8439999996</v>
      </c>
      <c r="V19" s="44">
        <f t="shared" si="19"/>
        <v>2585533</v>
      </c>
      <c r="W19" s="45">
        <f t="shared" si="19"/>
        <v>2664358</v>
      </c>
      <c r="X19" s="38">
        <f t="shared" si="19"/>
        <v>2706774</v>
      </c>
      <c r="Y19" s="39">
        <f t="shared" si="19"/>
        <v>2732649</v>
      </c>
      <c r="Z19" s="40">
        <f t="shared" si="19"/>
        <v>2769952</v>
      </c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3.5" customHeight="1" x14ac:dyDescent="0.2">
      <c r="A20" s="41" t="s">
        <v>22</v>
      </c>
      <c r="B20" s="52">
        <v>1237044.4437599995</v>
      </c>
      <c r="C20" s="36">
        <v>1294143.4468799999</v>
      </c>
      <c r="D20" s="53">
        <v>1306671</v>
      </c>
      <c r="E20" s="54">
        <v>1320362</v>
      </c>
      <c r="F20" s="38">
        <v>1359176</v>
      </c>
      <c r="G20" s="39">
        <v>1385305</v>
      </c>
      <c r="H20" s="40">
        <v>1411309</v>
      </c>
      <c r="I20" s="32"/>
      <c r="J20" s="41" t="s">
        <v>22</v>
      </c>
      <c r="K20" s="35"/>
      <c r="L20" s="36"/>
      <c r="M20" s="37"/>
      <c r="N20" s="38"/>
      <c r="O20" s="38"/>
      <c r="P20" s="39"/>
      <c r="Q20" s="40"/>
      <c r="S20" s="41" t="s">
        <v>22</v>
      </c>
      <c r="T20" s="49">
        <f t="shared" ref="T20:Z27" si="20">+B20-K20</f>
        <v>1237044.4437599995</v>
      </c>
      <c r="U20" s="65">
        <f t="shared" si="20"/>
        <v>1294143.4468799999</v>
      </c>
      <c r="V20" s="44">
        <f t="shared" si="20"/>
        <v>1306671</v>
      </c>
      <c r="W20" s="45">
        <f t="shared" si="20"/>
        <v>1320362</v>
      </c>
      <c r="X20" s="38">
        <f t="shared" si="20"/>
        <v>1359176</v>
      </c>
      <c r="Y20" s="39">
        <f t="shared" si="20"/>
        <v>1385305</v>
      </c>
      <c r="Z20" s="40">
        <f t="shared" si="20"/>
        <v>1411309</v>
      </c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13.5" customHeight="1" x14ac:dyDescent="0.2">
      <c r="A21" s="41" t="s">
        <v>23</v>
      </c>
      <c r="B21" s="52">
        <v>215507.22308999998</v>
      </c>
      <c r="C21" s="36">
        <v>237907.41753999997</v>
      </c>
      <c r="D21" s="53">
        <v>239096</v>
      </c>
      <c r="E21" s="54">
        <v>292954</v>
      </c>
      <c r="F21" s="38">
        <v>294502</v>
      </c>
      <c r="G21" s="39">
        <v>295108</v>
      </c>
      <c r="H21" s="40">
        <v>298006</v>
      </c>
      <c r="I21" s="32"/>
      <c r="J21" s="41" t="s">
        <v>23</v>
      </c>
      <c r="K21" s="35"/>
      <c r="L21" s="36"/>
      <c r="M21" s="37"/>
      <c r="N21" s="38"/>
      <c r="O21" s="38"/>
      <c r="P21" s="39"/>
      <c r="Q21" s="40"/>
      <c r="S21" s="41" t="s">
        <v>23</v>
      </c>
      <c r="T21" s="49">
        <f t="shared" si="20"/>
        <v>215507.22308999998</v>
      </c>
      <c r="U21" s="65">
        <f t="shared" si="20"/>
        <v>237907.41753999997</v>
      </c>
      <c r="V21" s="44">
        <f t="shared" si="20"/>
        <v>239096</v>
      </c>
      <c r="W21" s="45">
        <f t="shared" si="20"/>
        <v>292954</v>
      </c>
      <c r="X21" s="38">
        <f t="shared" si="20"/>
        <v>294502</v>
      </c>
      <c r="Y21" s="39">
        <f t="shared" si="20"/>
        <v>295108</v>
      </c>
      <c r="Z21" s="40">
        <f t="shared" si="20"/>
        <v>298006</v>
      </c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3.5" customHeight="1" x14ac:dyDescent="0.2">
      <c r="A22" s="41" t="s">
        <v>24</v>
      </c>
      <c r="B22" s="52">
        <v>55003.153540000007</v>
      </c>
      <c r="C22" s="36">
        <v>56343.800469999995</v>
      </c>
      <c r="D22" s="53">
        <v>54242</v>
      </c>
      <c r="E22" s="54">
        <v>54560</v>
      </c>
      <c r="F22" s="38">
        <v>54787</v>
      </c>
      <c r="G22" s="39">
        <v>54839</v>
      </c>
      <c r="H22" s="40">
        <v>55317</v>
      </c>
      <c r="I22" s="32"/>
      <c r="J22" s="41" t="s">
        <v>24</v>
      </c>
      <c r="K22" s="35"/>
      <c r="L22" s="36"/>
      <c r="M22" s="37"/>
      <c r="N22" s="38"/>
      <c r="O22" s="38"/>
      <c r="P22" s="39"/>
      <c r="Q22" s="40"/>
      <c r="S22" s="41" t="s">
        <v>24</v>
      </c>
      <c r="T22" s="49">
        <f t="shared" si="20"/>
        <v>55003.153540000007</v>
      </c>
      <c r="U22" s="65">
        <f t="shared" si="20"/>
        <v>56343.800469999995</v>
      </c>
      <c r="V22" s="44">
        <f t="shared" si="20"/>
        <v>54242</v>
      </c>
      <c r="W22" s="45">
        <f t="shared" si="20"/>
        <v>54560</v>
      </c>
      <c r="X22" s="38">
        <f t="shared" si="20"/>
        <v>54787</v>
      </c>
      <c r="Y22" s="39">
        <f t="shared" si="20"/>
        <v>54839</v>
      </c>
      <c r="Z22" s="40">
        <f t="shared" si="20"/>
        <v>55317</v>
      </c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5" ht="13.5" customHeight="1" x14ac:dyDescent="0.2">
      <c r="A23" s="41" t="s">
        <v>25</v>
      </c>
      <c r="B23" s="52">
        <v>5107.3286799999996</v>
      </c>
      <c r="C23" s="36">
        <v>5219.6114199999993</v>
      </c>
      <c r="D23" s="53">
        <v>5365</v>
      </c>
      <c r="E23" s="54">
        <v>5383</v>
      </c>
      <c r="F23" s="38">
        <v>5391</v>
      </c>
      <c r="G23" s="39">
        <v>5382</v>
      </c>
      <c r="H23" s="40">
        <v>5415</v>
      </c>
      <c r="I23" s="32"/>
      <c r="J23" s="41" t="s">
        <v>25</v>
      </c>
      <c r="K23" s="35"/>
      <c r="L23" s="36"/>
      <c r="M23" s="37"/>
      <c r="N23" s="38"/>
      <c r="O23" s="38"/>
      <c r="P23" s="39"/>
      <c r="Q23" s="40"/>
      <c r="S23" s="41" t="s">
        <v>25</v>
      </c>
      <c r="T23" s="49">
        <f t="shared" si="20"/>
        <v>5107.3286799999996</v>
      </c>
      <c r="U23" s="65">
        <f t="shared" si="20"/>
        <v>5219.6114199999993</v>
      </c>
      <c r="V23" s="44">
        <f t="shared" si="20"/>
        <v>5365</v>
      </c>
      <c r="W23" s="45">
        <f t="shared" si="20"/>
        <v>5383</v>
      </c>
      <c r="X23" s="38">
        <f t="shared" si="20"/>
        <v>5391</v>
      </c>
      <c r="Y23" s="39">
        <f t="shared" si="20"/>
        <v>5382</v>
      </c>
      <c r="Z23" s="40">
        <f t="shared" si="20"/>
        <v>5415</v>
      </c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3.5" customHeight="1" x14ac:dyDescent="0.2">
      <c r="A24" s="41" t="s">
        <v>26</v>
      </c>
      <c r="B24" s="52">
        <v>851554.10416999971</v>
      </c>
      <c r="C24" s="36">
        <v>901197.60029999982</v>
      </c>
      <c r="D24" s="53">
        <v>946555</v>
      </c>
      <c r="E24" s="54">
        <v>957268</v>
      </c>
      <c r="F24" s="38">
        <v>958464</v>
      </c>
      <c r="G24" s="39">
        <v>957033</v>
      </c>
      <c r="H24" s="40">
        <v>964110</v>
      </c>
      <c r="I24" s="32"/>
      <c r="J24" s="41" t="s">
        <v>26</v>
      </c>
      <c r="K24" s="35"/>
      <c r="L24" s="36"/>
      <c r="M24" s="37"/>
      <c r="N24" s="38"/>
      <c r="O24" s="38"/>
      <c r="P24" s="39"/>
      <c r="Q24" s="40"/>
      <c r="S24" s="41" t="s">
        <v>26</v>
      </c>
      <c r="T24" s="49">
        <f t="shared" si="20"/>
        <v>851554.10416999971</v>
      </c>
      <c r="U24" s="65">
        <f t="shared" si="20"/>
        <v>901197.60029999982</v>
      </c>
      <c r="V24" s="44">
        <f t="shared" si="20"/>
        <v>946555</v>
      </c>
      <c r="W24" s="45">
        <f t="shared" si="20"/>
        <v>957268</v>
      </c>
      <c r="X24" s="38">
        <f t="shared" si="20"/>
        <v>958464</v>
      </c>
      <c r="Y24" s="39">
        <f t="shared" si="20"/>
        <v>957033</v>
      </c>
      <c r="Z24" s="40">
        <f t="shared" si="20"/>
        <v>964110</v>
      </c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3.5" customHeight="1" x14ac:dyDescent="0.2">
      <c r="A25" s="41" t="s">
        <v>27</v>
      </c>
      <c r="B25" s="52">
        <v>10014.616400000001</v>
      </c>
      <c r="C25" s="36">
        <v>11597.070300000001</v>
      </c>
      <c r="D25" s="53">
        <v>11577</v>
      </c>
      <c r="E25" s="54">
        <v>11645</v>
      </c>
      <c r="F25" s="38">
        <v>11848</v>
      </c>
      <c r="G25" s="39">
        <v>12016</v>
      </c>
      <c r="H25" s="40">
        <v>12281</v>
      </c>
      <c r="I25" s="32"/>
      <c r="J25" s="41" t="s">
        <v>27</v>
      </c>
      <c r="K25" s="35"/>
      <c r="L25" s="36"/>
      <c r="M25" s="37"/>
      <c r="N25" s="38"/>
      <c r="O25" s="38"/>
      <c r="P25" s="39"/>
      <c r="Q25" s="40"/>
      <c r="S25" s="41" t="s">
        <v>27</v>
      </c>
      <c r="T25" s="49">
        <f t="shared" si="20"/>
        <v>10014.616400000001</v>
      </c>
      <c r="U25" s="65">
        <f t="shared" si="20"/>
        <v>11597.070300000001</v>
      </c>
      <c r="V25" s="44">
        <f t="shared" si="20"/>
        <v>11577</v>
      </c>
      <c r="W25" s="45">
        <f t="shared" si="20"/>
        <v>11645</v>
      </c>
      <c r="X25" s="38">
        <f t="shared" si="20"/>
        <v>11848</v>
      </c>
      <c r="Y25" s="39">
        <f t="shared" si="20"/>
        <v>12016</v>
      </c>
      <c r="Z25" s="40">
        <f t="shared" si="20"/>
        <v>12281</v>
      </c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3.5" customHeight="1" x14ac:dyDescent="0.2">
      <c r="A26" s="41" t="s">
        <v>28</v>
      </c>
      <c r="B26" s="52">
        <v>24701.802639999998</v>
      </c>
      <c r="C26" s="36">
        <v>24343.003249999998</v>
      </c>
      <c r="D26" s="53">
        <v>21819</v>
      </c>
      <c r="E26" s="54">
        <v>22007</v>
      </c>
      <c r="F26" s="38">
        <v>22450</v>
      </c>
      <c r="G26" s="39">
        <v>22830</v>
      </c>
      <c r="H26" s="40">
        <v>23395</v>
      </c>
      <c r="I26" s="32"/>
      <c r="J26" s="41" t="s">
        <v>28</v>
      </c>
      <c r="K26" s="35"/>
      <c r="L26" s="36"/>
      <c r="M26" s="37"/>
      <c r="N26" s="38"/>
      <c r="O26" s="38"/>
      <c r="P26" s="39"/>
      <c r="Q26" s="40"/>
      <c r="S26" s="41" t="s">
        <v>28</v>
      </c>
      <c r="T26" s="49">
        <f t="shared" si="20"/>
        <v>24701.802639999998</v>
      </c>
      <c r="U26" s="65">
        <f t="shared" si="20"/>
        <v>24343.003249999998</v>
      </c>
      <c r="V26" s="44">
        <f t="shared" si="20"/>
        <v>21819</v>
      </c>
      <c r="W26" s="45">
        <f t="shared" si="20"/>
        <v>22007</v>
      </c>
      <c r="X26" s="38">
        <f t="shared" si="20"/>
        <v>22450</v>
      </c>
      <c r="Y26" s="39">
        <f t="shared" si="20"/>
        <v>22830</v>
      </c>
      <c r="Z26" s="40">
        <f t="shared" si="20"/>
        <v>23395</v>
      </c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3.5" customHeight="1" x14ac:dyDescent="0.2">
      <c r="A27" s="41" t="s">
        <v>29</v>
      </c>
      <c r="B27" s="52">
        <v>258.25256000000002</v>
      </c>
      <c r="C27" s="36">
        <v>261.89383999999995</v>
      </c>
      <c r="D27" s="53">
        <v>208</v>
      </c>
      <c r="E27" s="54">
        <v>179</v>
      </c>
      <c r="F27" s="38">
        <v>156</v>
      </c>
      <c r="G27" s="39">
        <v>136</v>
      </c>
      <c r="H27" s="40">
        <v>119</v>
      </c>
      <c r="I27" s="32"/>
      <c r="J27" s="41" t="s">
        <v>29</v>
      </c>
      <c r="K27" s="35"/>
      <c r="L27" s="36"/>
      <c r="M27" s="37"/>
      <c r="N27" s="38"/>
      <c r="O27" s="38"/>
      <c r="P27" s="39"/>
      <c r="Q27" s="40"/>
      <c r="S27" s="41" t="s">
        <v>29</v>
      </c>
      <c r="T27" s="49">
        <f t="shared" si="20"/>
        <v>258.25256000000002</v>
      </c>
      <c r="U27" s="65">
        <f t="shared" si="20"/>
        <v>261.89383999999995</v>
      </c>
      <c r="V27" s="44">
        <f t="shared" si="20"/>
        <v>208</v>
      </c>
      <c r="W27" s="45">
        <f t="shared" si="20"/>
        <v>179</v>
      </c>
      <c r="X27" s="38">
        <f t="shared" si="20"/>
        <v>156</v>
      </c>
      <c r="Y27" s="39">
        <f t="shared" si="20"/>
        <v>136</v>
      </c>
      <c r="Z27" s="40">
        <f t="shared" si="20"/>
        <v>119</v>
      </c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5" ht="13.5" customHeight="1" x14ac:dyDescent="0.2">
      <c r="A28" s="55" t="s">
        <v>30</v>
      </c>
      <c r="B28" s="56">
        <f t="shared" ref="B28:H28" si="21">SUM(B29:B32)</f>
        <v>28735.304479999999</v>
      </c>
      <c r="C28" s="57">
        <f t="shared" si="21"/>
        <v>39847.674830000004</v>
      </c>
      <c r="D28" s="58">
        <f t="shared" si="21"/>
        <v>39680</v>
      </c>
      <c r="E28" s="59">
        <f t="shared" si="21"/>
        <v>43977</v>
      </c>
      <c r="F28" s="59">
        <f t="shared" si="21"/>
        <v>47486</v>
      </c>
      <c r="G28" s="60">
        <f t="shared" si="21"/>
        <v>51507</v>
      </c>
      <c r="H28" s="61">
        <f t="shared" si="21"/>
        <v>55302</v>
      </c>
      <c r="I28" s="32"/>
      <c r="J28" s="55" t="s">
        <v>30</v>
      </c>
      <c r="K28" s="56">
        <f t="shared" ref="K28:Q28" si="22">SUM(K29:K32)</f>
        <v>0</v>
      </c>
      <c r="L28" s="57">
        <f t="shared" si="22"/>
        <v>0</v>
      </c>
      <c r="M28" s="58">
        <f t="shared" si="22"/>
        <v>0</v>
      </c>
      <c r="N28" s="59">
        <f t="shared" si="22"/>
        <v>0</v>
      </c>
      <c r="O28" s="59">
        <f t="shared" si="22"/>
        <v>0</v>
      </c>
      <c r="P28" s="60">
        <f t="shared" si="22"/>
        <v>0</v>
      </c>
      <c r="Q28" s="61">
        <f t="shared" si="22"/>
        <v>0</v>
      </c>
      <c r="S28" s="55" t="s">
        <v>30</v>
      </c>
      <c r="T28" s="56">
        <f t="shared" ref="T28:Z28" si="23">SUM(T29:T32)</f>
        <v>28735.304479999999</v>
      </c>
      <c r="U28" s="57">
        <f t="shared" si="23"/>
        <v>39847.674830000004</v>
      </c>
      <c r="V28" s="58">
        <f t="shared" si="23"/>
        <v>39680</v>
      </c>
      <c r="W28" s="59">
        <f t="shared" si="23"/>
        <v>43977</v>
      </c>
      <c r="X28" s="59">
        <f t="shared" si="23"/>
        <v>47486</v>
      </c>
      <c r="Y28" s="60">
        <f t="shared" si="23"/>
        <v>51507</v>
      </c>
      <c r="Z28" s="61">
        <f t="shared" si="23"/>
        <v>55302</v>
      </c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3.5" customHeight="1" x14ac:dyDescent="0.2">
      <c r="A29" s="34" t="s">
        <v>31</v>
      </c>
      <c r="B29" s="52">
        <v>10.492319999999999</v>
      </c>
      <c r="C29" s="36">
        <v>21.53632</v>
      </c>
      <c r="D29" s="53">
        <v>4</v>
      </c>
      <c r="E29" s="54">
        <v>0</v>
      </c>
      <c r="F29" s="38">
        <v>0</v>
      </c>
      <c r="G29" s="39">
        <v>0</v>
      </c>
      <c r="H29" s="40">
        <v>0</v>
      </c>
      <c r="I29" s="32"/>
      <c r="J29" s="34" t="s">
        <v>31</v>
      </c>
      <c r="K29" s="35"/>
      <c r="L29" s="36"/>
      <c r="M29" s="37"/>
      <c r="N29" s="38"/>
      <c r="O29" s="38"/>
      <c r="P29" s="39"/>
      <c r="Q29" s="40"/>
      <c r="S29" s="34" t="s">
        <v>31</v>
      </c>
      <c r="T29" s="35">
        <f t="shared" ref="T29:Z32" si="24">+B29-K29</f>
        <v>10.492319999999999</v>
      </c>
      <c r="U29" s="65">
        <f t="shared" si="24"/>
        <v>21.53632</v>
      </c>
      <c r="V29" s="44">
        <f t="shared" si="24"/>
        <v>4</v>
      </c>
      <c r="W29" s="45">
        <f t="shared" si="24"/>
        <v>0</v>
      </c>
      <c r="X29" s="38">
        <f t="shared" si="24"/>
        <v>0</v>
      </c>
      <c r="Y29" s="39">
        <f t="shared" si="24"/>
        <v>0</v>
      </c>
      <c r="Z29" s="40">
        <f t="shared" si="24"/>
        <v>0</v>
      </c>
      <c r="AA29" s="33"/>
      <c r="AB29" s="33"/>
      <c r="AC29" s="33"/>
      <c r="AD29" s="33"/>
      <c r="AE29" s="33"/>
      <c r="AF29" s="33"/>
      <c r="AG29" s="33"/>
      <c r="AH29" s="33"/>
      <c r="AI29" s="33"/>
    </row>
    <row r="30" spans="1:35" ht="13.5" customHeight="1" x14ac:dyDescent="0.2">
      <c r="A30" s="34" t="s">
        <v>32</v>
      </c>
      <c r="B30" s="52">
        <v>0.55334000000000005</v>
      </c>
      <c r="C30" s="36">
        <v>7.4841899999999999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32"/>
      <c r="J30" s="34" t="s">
        <v>32</v>
      </c>
      <c r="K30" s="35"/>
      <c r="L30" s="36"/>
      <c r="M30" s="37"/>
      <c r="N30" s="38"/>
      <c r="O30" s="38"/>
      <c r="P30" s="39"/>
      <c r="Q30" s="40"/>
      <c r="S30" s="34" t="s">
        <v>32</v>
      </c>
      <c r="T30" s="35">
        <f t="shared" si="24"/>
        <v>0.55334000000000005</v>
      </c>
      <c r="U30" s="65">
        <f t="shared" si="24"/>
        <v>7.4841899999999999</v>
      </c>
      <c r="V30" s="44">
        <f t="shared" si="24"/>
        <v>0</v>
      </c>
      <c r="W30" s="45">
        <f t="shared" si="24"/>
        <v>0</v>
      </c>
      <c r="X30" s="38">
        <f t="shared" si="24"/>
        <v>0</v>
      </c>
      <c r="Y30" s="39">
        <f t="shared" si="24"/>
        <v>0</v>
      </c>
      <c r="Z30" s="40">
        <f t="shared" si="24"/>
        <v>0</v>
      </c>
      <c r="AA30" s="33"/>
      <c r="AB30" s="33"/>
      <c r="AC30" s="33"/>
      <c r="AD30" s="33"/>
      <c r="AE30" s="33"/>
      <c r="AF30" s="33"/>
      <c r="AG30" s="33"/>
      <c r="AH30" s="33"/>
      <c r="AI30" s="33"/>
    </row>
    <row r="31" spans="1:35" ht="13.5" customHeight="1" x14ac:dyDescent="0.2">
      <c r="A31" s="34" t="s">
        <v>33</v>
      </c>
      <c r="B31" s="52">
        <v>28724.258819999999</v>
      </c>
      <c r="C31" s="36">
        <v>39818.654320000001</v>
      </c>
      <c r="D31" s="53">
        <v>39676</v>
      </c>
      <c r="E31" s="54">
        <v>43977</v>
      </c>
      <c r="F31" s="38">
        <v>47486</v>
      </c>
      <c r="G31" s="39">
        <v>51507</v>
      </c>
      <c r="H31" s="40">
        <v>55302</v>
      </c>
      <c r="I31" s="32"/>
      <c r="J31" s="34" t="s">
        <v>33</v>
      </c>
      <c r="K31" s="35"/>
      <c r="L31" s="36"/>
      <c r="M31" s="37"/>
      <c r="N31" s="38"/>
      <c r="O31" s="38"/>
      <c r="P31" s="39"/>
      <c r="Q31" s="40"/>
      <c r="S31" s="34" t="s">
        <v>33</v>
      </c>
      <c r="T31" s="52">
        <f t="shared" si="24"/>
        <v>28724.258819999999</v>
      </c>
      <c r="U31" s="65">
        <f t="shared" si="24"/>
        <v>39818.654320000001</v>
      </c>
      <c r="V31" s="44">
        <f t="shared" si="24"/>
        <v>39676</v>
      </c>
      <c r="W31" s="45">
        <f t="shared" si="24"/>
        <v>43977</v>
      </c>
      <c r="X31" s="38">
        <f t="shared" si="24"/>
        <v>47486</v>
      </c>
      <c r="Y31" s="39">
        <f t="shared" si="24"/>
        <v>51507</v>
      </c>
      <c r="Z31" s="40">
        <f t="shared" si="24"/>
        <v>55302</v>
      </c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32"/>
      <c r="J32" s="34" t="s">
        <v>34</v>
      </c>
      <c r="K32" s="35"/>
      <c r="L32" s="36"/>
      <c r="M32" s="37"/>
      <c r="N32" s="38"/>
      <c r="O32" s="38"/>
      <c r="P32" s="39"/>
      <c r="Q32" s="40"/>
      <c r="S32" s="34" t="s">
        <v>34</v>
      </c>
      <c r="T32" s="35">
        <f t="shared" si="24"/>
        <v>0</v>
      </c>
      <c r="U32" s="65">
        <f t="shared" si="24"/>
        <v>0</v>
      </c>
      <c r="V32" s="44">
        <f t="shared" si="24"/>
        <v>0</v>
      </c>
      <c r="W32" s="45">
        <f t="shared" si="24"/>
        <v>0</v>
      </c>
      <c r="X32" s="38">
        <f t="shared" si="24"/>
        <v>0</v>
      </c>
      <c r="Y32" s="39">
        <f t="shared" si="24"/>
        <v>0</v>
      </c>
      <c r="Z32" s="40">
        <f t="shared" si="24"/>
        <v>0</v>
      </c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ht="13.5" customHeight="1" x14ac:dyDescent="0.2">
      <c r="A33" s="55" t="s">
        <v>35</v>
      </c>
      <c r="B33" s="56">
        <f t="shared" ref="B33:H33" si="25">SUM(B34:B36)</f>
        <v>701418.03603999992</v>
      </c>
      <c r="C33" s="57">
        <f t="shared" si="25"/>
        <v>714845.81651000003</v>
      </c>
      <c r="D33" s="58">
        <f t="shared" si="25"/>
        <v>817161</v>
      </c>
      <c r="E33" s="59">
        <f t="shared" si="25"/>
        <v>840831</v>
      </c>
      <c r="F33" s="59">
        <f t="shared" si="25"/>
        <v>863862</v>
      </c>
      <c r="G33" s="60">
        <f t="shared" si="25"/>
        <v>884684</v>
      </c>
      <c r="H33" s="61">
        <f t="shared" si="25"/>
        <v>909162</v>
      </c>
      <c r="I33" s="32"/>
      <c r="J33" s="55" t="s">
        <v>35</v>
      </c>
      <c r="K33" s="66">
        <f t="shared" ref="K33:Q33" si="26">+K34+K35+K36</f>
        <v>0</v>
      </c>
      <c r="L33" s="57">
        <f t="shared" si="26"/>
        <v>0</v>
      </c>
      <c r="M33" s="58">
        <f t="shared" si="26"/>
        <v>0</v>
      </c>
      <c r="N33" s="59">
        <f t="shared" si="26"/>
        <v>0</v>
      </c>
      <c r="O33" s="59">
        <f t="shared" si="26"/>
        <v>0</v>
      </c>
      <c r="P33" s="60">
        <f t="shared" si="26"/>
        <v>0</v>
      </c>
      <c r="Q33" s="61">
        <f t="shared" si="26"/>
        <v>0</v>
      </c>
      <c r="R33" s="67"/>
      <c r="S33" s="55" t="s">
        <v>35</v>
      </c>
      <c r="T33" s="56">
        <f t="shared" ref="T33:Z33" si="27">SUM(T34:T36)</f>
        <v>701418.03603999992</v>
      </c>
      <c r="U33" s="57">
        <f t="shared" si="27"/>
        <v>714845.81651000003</v>
      </c>
      <c r="V33" s="58">
        <f t="shared" si="27"/>
        <v>817161</v>
      </c>
      <c r="W33" s="59">
        <f t="shared" si="27"/>
        <v>840831</v>
      </c>
      <c r="X33" s="59">
        <f t="shared" si="27"/>
        <v>863862</v>
      </c>
      <c r="Y33" s="60">
        <f t="shared" si="27"/>
        <v>884684</v>
      </c>
      <c r="Z33" s="61">
        <f t="shared" si="27"/>
        <v>909162</v>
      </c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3.5" customHeight="1" x14ac:dyDescent="0.2">
      <c r="A34" s="34" t="s">
        <v>36</v>
      </c>
      <c r="B34" s="52">
        <v>455911.11642999999</v>
      </c>
      <c r="C34" s="36">
        <v>456735.76896000002</v>
      </c>
      <c r="D34" s="53">
        <v>512152</v>
      </c>
      <c r="E34" s="54">
        <v>528381</v>
      </c>
      <c r="F34" s="38">
        <v>537736</v>
      </c>
      <c r="G34" s="39">
        <v>547326</v>
      </c>
      <c r="H34" s="40">
        <v>560085</v>
      </c>
      <c r="I34" s="32"/>
      <c r="J34" s="34" t="s">
        <v>36</v>
      </c>
      <c r="K34" s="52"/>
      <c r="L34" s="36"/>
      <c r="M34" s="37"/>
      <c r="N34" s="38"/>
      <c r="O34" s="38"/>
      <c r="P34" s="39"/>
      <c r="Q34" s="40"/>
      <c r="S34" s="34" t="s">
        <v>36</v>
      </c>
      <c r="T34" s="35">
        <f t="shared" ref="T34:Z36" si="28">+B34-K34</f>
        <v>455911.11642999999</v>
      </c>
      <c r="U34" s="36">
        <f t="shared" si="28"/>
        <v>456735.76896000002</v>
      </c>
      <c r="V34" s="53">
        <f t="shared" si="28"/>
        <v>512152</v>
      </c>
      <c r="W34" s="54">
        <f t="shared" si="28"/>
        <v>528381</v>
      </c>
      <c r="X34" s="38">
        <f t="shared" si="28"/>
        <v>537736</v>
      </c>
      <c r="Y34" s="39">
        <f t="shared" si="28"/>
        <v>547326</v>
      </c>
      <c r="Z34" s="40">
        <f t="shared" si="28"/>
        <v>560085</v>
      </c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13.5" customHeight="1" x14ac:dyDescent="0.2">
      <c r="A35" s="34" t="s">
        <v>37</v>
      </c>
      <c r="B35" s="52">
        <v>245506.91960999998</v>
      </c>
      <c r="C35" s="36">
        <v>258110.04755000002</v>
      </c>
      <c r="D35" s="53">
        <v>305009</v>
      </c>
      <c r="E35" s="54">
        <v>312450</v>
      </c>
      <c r="F35" s="38">
        <v>326126</v>
      </c>
      <c r="G35" s="39">
        <v>337358</v>
      </c>
      <c r="H35" s="40">
        <v>349077</v>
      </c>
      <c r="I35" s="32"/>
      <c r="J35" s="34" t="s">
        <v>37</v>
      </c>
      <c r="K35" s="52"/>
      <c r="L35" s="36"/>
      <c r="M35" s="37"/>
      <c r="N35" s="38"/>
      <c r="O35" s="38"/>
      <c r="P35" s="39"/>
      <c r="Q35" s="40"/>
      <c r="S35" s="34" t="s">
        <v>37</v>
      </c>
      <c r="T35" s="52">
        <f t="shared" si="28"/>
        <v>245506.91960999998</v>
      </c>
      <c r="U35" s="36">
        <f t="shared" si="28"/>
        <v>258110.04755000002</v>
      </c>
      <c r="V35" s="53">
        <f t="shared" si="28"/>
        <v>305009</v>
      </c>
      <c r="W35" s="54">
        <f t="shared" si="28"/>
        <v>312450</v>
      </c>
      <c r="X35" s="38">
        <f t="shared" si="28"/>
        <v>326126</v>
      </c>
      <c r="Y35" s="39">
        <f t="shared" si="28"/>
        <v>337358</v>
      </c>
      <c r="Z35" s="40">
        <f t="shared" si="28"/>
        <v>349077</v>
      </c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">
      <c r="A36" s="34" t="s">
        <v>38</v>
      </c>
      <c r="B36" s="52">
        <v>0</v>
      </c>
      <c r="C36" s="36">
        <v>0</v>
      </c>
      <c r="D36" s="53">
        <v>0</v>
      </c>
      <c r="E36" s="54">
        <v>0</v>
      </c>
      <c r="F36" s="38">
        <v>0</v>
      </c>
      <c r="G36" s="39">
        <v>0</v>
      </c>
      <c r="H36" s="40">
        <v>0</v>
      </c>
      <c r="I36" s="32"/>
      <c r="J36" s="34" t="s">
        <v>38</v>
      </c>
      <c r="K36" s="52"/>
      <c r="L36" s="36"/>
      <c r="M36" s="37"/>
      <c r="N36" s="38"/>
      <c r="O36" s="38"/>
      <c r="P36" s="39"/>
      <c r="Q36" s="40"/>
      <c r="S36" s="34" t="s">
        <v>38</v>
      </c>
      <c r="T36" s="35">
        <f t="shared" si="28"/>
        <v>0</v>
      </c>
      <c r="U36" s="36">
        <f t="shared" si="28"/>
        <v>0</v>
      </c>
      <c r="V36" s="68">
        <f t="shared" si="28"/>
        <v>0</v>
      </c>
      <c r="W36" s="53">
        <f t="shared" si="28"/>
        <v>0</v>
      </c>
      <c r="X36" s="38">
        <f t="shared" si="28"/>
        <v>0</v>
      </c>
      <c r="Y36" s="39">
        <f t="shared" si="28"/>
        <v>0</v>
      </c>
      <c r="Z36" s="40">
        <f t="shared" si="28"/>
        <v>0</v>
      </c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3.5" customHeight="1" x14ac:dyDescent="0.2">
      <c r="A37" s="55" t="s">
        <v>39</v>
      </c>
      <c r="B37" s="56">
        <f t="shared" ref="B37:H37" si="29">SUM(B38:B45,B48:B51)</f>
        <v>453223.33131000004</v>
      </c>
      <c r="C37" s="57">
        <f t="shared" si="29"/>
        <v>976665.38369000005</v>
      </c>
      <c r="D37" s="58">
        <f t="shared" si="29"/>
        <v>714685</v>
      </c>
      <c r="E37" s="59">
        <f t="shared" si="29"/>
        <v>383856</v>
      </c>
      <c r="F37" s="59">
        <f t="shared" si="29"/>
        <v>398723</v>
      </c>
      <c r="G37" s="60">
        <f t="shared" si="29"/>
        <v>411028</v>
      </c>
      <c r="H37" s="61">
        <f t="shared" si="29"/>
        <v>425407</v>
      </c>
      <c r="I37" s="32"/>
      <c r="J37" s="55" t="s">
        <v>40</v>
      </c>
      <c r="K37" s="56">
        <f t="shared" ref="K37:Q37" si="30">SUM(K38:K45,K48:K51)</f>
        <v>0</v>
      </c>
      <c r="L37" s="57">
        <f t="shared" si="30"/>
        <v>0</v>
      </c>
      <c r="M37" s="58">
        <f t="shared" si="30"/>
        <v>0</v>
      </c>
      <c r="N37" s="59">
        <f t="shared" si="30"/>
        <v>0</v>
      </c>
      <c r="O37" s="59">
        <f t="shared" si="30"/>
        <v>0</v>
      </c>
      <c r="P37" s="60">
        <f t="shared" si="30"/>
        <v>0</v>
      </c>
      <c r="Q37" s="61">
        <f t="shared" si="30"/>
        <v>0</v>
      </c>
      <c r="S37" s="55" t="s">
        <v>40</v>
      </c>
      <c r="T37" s="56">
        <f t="shared" ref="T37:Z37" si="31">SUM(T38:T45,T48:T51)</f>
        <v>453223.33131000004</v>
      </c>
      <c r="U37" s="57">
        <f t="shared" si="31"/>
        <v>976665.38369000005</v>
      </c>
      <c r="V37" s="58">
        <f t="shared" si="31"/>
        <v>714685</v>
      </c>
      <c r="W37" s="59">
        <f t="shared" si="31"/>
        <v>383856</v>
      </c>
      <c r="X37" s="59">
        <f t="shared" si="31"/>
        <v>398723</v>
      </c>
      <c r="Y37" s="60">
        <f t="shared" si="31"/>
        <v>411028</v>
      </c>
      <c r="Z37" s="61">
        <f t="shared" si="31"/>
        <v>425407</v>
      </c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3.5" customHeight="1" x14ac:dyDescent="0.2">
      <c r="A38" s="69" t="s">
        <v>41</v>
      </c>
      <c r="B38" s="52">
        <v>0</v>
      </c>
      <c r="C38" s="36">
        <v>0</v>
      </c>
      <c r="D38" s="53">
        <v>0</v>
      </c>
      <c r="E38" s="54">
        <v>0</v>
      </c>
      <c r="F38" s="38">
        <v>0</v>
      </c>
      <c r="G38" s="39">
        <v>0</v>
      </c>
      <c r="H38" s="40">
        <v>0</v>
      </c>
      <c r="I38" s="32"/>
      <c r="J38" s="34" t="s">
        <v>41</v>
      </c>
      <c r="K38" s="35"/>
      <c r="L38" s="36"/>
      <c r="M38" s="37"/>
      <c r="N38" s="38"/>
      <c r="O38" s="38"/>
      <c r="P38" s="39"/>
      <c r="Q38" s="40"/>
      <c r="S38" s="34" t="s">
        <v>41</v>
      </c>
      <c r="T38" s="52">
        <f t="shared" ref="T38:T59" si="32">+B38-K38</f>
        <v>0</v>
      </c>
      <c r="U38" s="36">
        <f t="shared" ref="U38:U59" si="33">+C38-L38</f>
        <v>0</v>
      </c>
      <c r="V38" s="53">
        <f t="shared" ref="V38:V59" si="34">+D38-M38</f>
        <v>0</v>
      </c>
      <c r="W38" s="54">
        <f t="shared" ref="W38:W59" si="35">+E38-N38</f>
        <v>0</v>
      </c>
      <c r="X38" s="54">
        <f t="shared" ref="X38:X59" si="36">+F38-O38</f>
        <v>0</v>
      </c>
      <c r="Y38" s="70">
        <f t="shared" ref="Y38:Y59" si="37">+G38-P38</f>
        <v>0</v>
      </c>
      <c r="Z38" s="71">
        <f t="shared" ref="Z38:Z59" si="38">+H38-Q38</f>
        <v>0</v>
      </c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3.5" customHeight="1" x14ac:dyDescent="0.2">
      <c r="A39" s="34" t="s">
        <v>42</v>
      </c>
      <c r="B39" s="52">
        <v>129527.97982000002</v>
      </c>
      <c r="C39" s="36">
        <v>133898</v>
      </c>
      <c r="D39" s="53">
        <v>133012</v>
      </c>
      <c r="E39" s="54">
        <v>133592</v>
      </c>
      <c r="F39" s="38">
        <v>138111</v>
      </c>
      <c r="G39" s="39">
        <v>141047</v>
      </c>
      <c r="H39" s="40">
        <v>143980</v>
      </c>
      <c r="I39" s="32"/>
      <c r="J39" s="34" t="s">
        <v>42</v>
      </c>
      <c r="K39" s="35"/>
      <c r="L39" s="36"/>
      <c r="M39" s="37"/>
      <c r="N39" s="38"/>
      <c r="O39" s="38"/>
      <c r="P39" s="39"/>
      <c r="Q39" s="40"/>
      <c r="S39" s="34" t="s">
        <v>42</v>
      </c>
      <c r="T39" s="52">
        <f t="shared" si="32"/>
        <v>129527.97982000002</v>
      </c>
      <c r="U39" s="36">
        <f t="shared" si="33"/>
        <v>133898</v>
      </c>
      <c r="V39" s="68">
        <f t="shared" si="34"/>
        <v>133012</v>
      </c>
      <c r="W39" s="39">
        <f t="shared" si="35"/>
        <v>133592</v>
      </c>
      <c r="X39" s="38">
        <f t="shared" si="36"/>
        <v>138111</v>
      </c>
      <c r="Y39" s="39">
        <f t="shared" si="37"/>
        <v>141047</v>
      </c>
      <c r="Z39" s="40">
        <f t="shared" si="38"/>
        <v>143980</v>
      </c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3.5" customHeight="1" x14ac:dyDescent="0.2">
      <c r="A40" s="69" t="s">
        <v>43</v>
      </c>
      <c r="B40" s="52">
        <v>0</v>
      </c>
      <c r="C40" s="36">
        <v>0</v>
      </c>
      <c r="D40" s="53">
        <v>0</v>
      </c>
      <c r="E40" s="54">
        <v>0</v>
      </c>
      <c r="F40" s="38">
        <v>0</v>
      </c>
      <c r="G40" s="39">
        <v>0</v>
      </c>
      <c r="H40" s="40">
        <v>0</v>
      </c>
      <c r="I40" s="32"/>
      <c r="J40" s="34" t="s">
        <v>43</v>
      </c>
      <c r="K40" s="35"/>
      <c r="L40" s="36"/>
      <c r="M40" s="37"/>
      <c r="N40" s="38"/>
      <c r="O40" s="38"/>
      <c r="P40" s="39"/>
      <c r="Q40" s="40"/>
      <c r="S40" s="34" t="s">
        <v>43</v>
      </c>
      <c r="T40" s="35">
        <f t="shared" si="32"/>
        <v>0</v>
      </c>
      <c r="U40" s="36">
        <f t="shared" si="33"/>
        <v>0</v>
      </c>
      <c r="V40" s="68">
        <f t="shared" si="34"/>
        <v>0</v>
      </c>
      <c r="W40" s="39">
        <f t="shared" si="35"/>
        <v>0</v>
      </c>
      <c r="X40" s="38">
        <f t="shared" si="36"/>
        <v>0</v>
      </c>
      <c r="Y40" s="39">
        <f t="shared" si="37"/>
        <v>0</v>
      </c>
      <c r="Z40" s="40">
        <f t="shared" si="38"/>
        <v>0</v>
      </c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3.5" customHeight="1" x14ac:dyDescent="0.2">
      <c r="A41" s="69" t="s">
        <v>44</v>
      </c>
      <c r="B41" s="52">
        <v>101682.54787000004</v>
      </c>
      <c r="C41" s="36">
        <v>90668</v>
      </c>
      <c r="D41" s="53">
        <v>83904</v>
      </c>
      <c r="E41" s="54">
        <v>86877</v>
      </c>
      <c r="F41" s="38">
        <v>89109</v>
      </c>
      <c r="G41" s="39">
        <v>90820</v>
      </c>
      <c r="H41" s="40">
        <v>93176</v>
      </c>
      <c r="I41" s="32"/>
      <c r="J41" s="34" t="s">
        <v>44</v>
      </c>
      <c r="K41" s="35"/>
      <c r="L41" s="36"/>
      <c r="M41" s="37"/>
      <c r="N41" s="38"/>
      <c r="O41" s="38"/>
      <c r="P41" s="39"/>
      <c r="Q41" s="40"/>
      <c r="S41" s="34" t="s">
        <v>44</v>
      </c>
      <c r="T41" s="35">
        <f t="shared" si="32"/>
        <v>101682.54787000004</v>
      </c>
      <c r="U41" s="36">
        <f t="shared" si="33"/>
        <v>90668</v>
      </c>
      <c r="V41" s="68">
        <f t="shared" si="34"/>
        <v>83904</v>
      </c>
      <c r="W41" s="39">
        <f t="shared" si="35"/>
        <v>86877</v>
      </c>
      <c r="X41" s="38">
        <f t="shared" si="36"/>
        <v>89109</v>
      </c>
      <c r="Y41" s="39">
        <f t="shared" si="37"/>
        <v>90820</v>
      </c>
      <c r="Z41" s="40">
        <f t="shared" si="38"/>
        <v>93176</v>
      </c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13.5" customHeight="1" x14ac:dyDescent="0.2">
      <c r="A42" s="69" t="s">
        <v>45</v>
      </c>
      <c r="B42" s="52">
        <v>0</v>
      </c>
      <c r="C42" s="36">
        <v>521165</v>
      </c>
      <c r="D42" s="53">
        <v>260673</v>
      </c>
      <c r="E42" s="54">
        <v>0</v>
      </c>
      <c r="F42" s="38">
        <v>0</v>
      </c>
      <c r="G42" s="39">
        <v>0</v>
      </c>
      <c r="H42" s="40">
        <v>0</v>
      </c>
      <c r="I42" s="32"/>
      <c r="J42" s="34" t="s">
        <v>45</v>
      </c>
      <c r="K42" s="35"/>
      <c r="L42" s="36"/>
      <c r="M42" s="37"/>
      <c r="N42" s="38"/>
      <c r="O42" s="38"/>
      <c r="P42" s="39"/>
      <c r="Q42" s="40"/>
      <c r="S42" s="34" t="s">
        <v>45</v>
      </c>
      <c r="T42" s="35">
        <f t="shared" si="32"/>
        <v>0</v>
      </c>
      <c r="U42" s="36">
        <f t="shared" si="33"/>
        <v>521165</v>
      </c>
      <c r="V42" s="68">
        <f t="shared" si="34"/>
        <v>260673</v>
      </c>
      <c r="W42" s="39">
        <f t="shared" si="35"/>
        <v>0</v>
      </c>
      <c r="X42" s="38">
        <f t="shared" si="36"/>
        <v>0</v>
      </c>
      <c r="Y42" s="39">
        <f t="shared" si="37"/>
        <v>0</v>
      </c>
      <c r="Z42" s="40">
        <f t="shared" si="38"/>
        <v>0</v>
      </c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13.5" customHeight="1" x14ac:dyDescent="0.2">
      <c r="A43" s="69" t="s">
        <v>46</v>
      </c>
      <c r="B43" s="52">
        <v>0</v>
      </c>
      <c r="C43" s="36">
        <v>0</v>
      </c>
      <c r="D43" s="53">
        <v>29747</v>
      </c>
      <c r="E43" s="54">
        <v>1584</v>
      </c>
      <c r="F43" s="38">
        <v>0</v>
      </c>
      <c r="G43" s="39">
        <v>0</v>
      </c>
      <c r="H43" s="40">
        <v>0</v>
      </c>
      <c r="I43" s="32"/>
      <c r="J43" s="34" t="s">
        <v>46</v>
      </c>
      <c r="K43" s="35"/>
      <c r="L43" s="36"/>
      <c r="M43" s="37"/>
      <c r="N43" s="38"/>
      <c r="O43" s="38"/>
      <c r="P43" s="39"/>
      <c r="Q43" s="40"/>
      <c r="S43" s="34" t="s">
        <v>46</v>
      </c>
      <c r="T43" s="35">
        <f t="shared" si="32"/>
        <v>0</v>
      </c>
      <c r="U43" s="36">
        <f t="shared" si="33"/>
        <v>0</v>
      </c>
      <c r="V43" s="68">
        <f t="shared" si="34"/>
        <v>29747</v>
      </c>
      <c r="W43" s="39">
        <f t="shared" si="35"/>
        <v>1584</v>
      </c>
      <c r="X43" s="38">
        <f t="shared" si="36"/>
        <v>0</v>
      </c>
      <c r="Y43" s="39">
        <f t="shared" si="37"/>
        <v>0</v>
      </c>
      <c r="Z43" s="40">
        <f t="shared" si="38"/>
        <v>0</v>
      </c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13.5" customHeight="1" x14ac:dyDescent="0.2">
      <c r="A44" s="69" t="s">
        <v>47</v>
      </c>
      <c r="B44" s="52">
        <v>76294.162960000001</v>
      </c>
      <c r="C44" s="36">
        <v>74305.482000000004</v>
      </c>
      <c r="D44" s="53">
        <v>40093</v>
      </c>
      <c r="E44" s="54">
        <v>0</v>
      </c>
      <c r="F44" s="38">
        <v>0</v>
      </c>
      <c r="G44" s="39">
        <v>0</v>
      </c>
      <c r="H44" s="40">
        <v>0</v>
      </c>
      <c r="I44" s="32"/>
      <c r="J44" s="34" t="s">
        <v>47</v>
      </c>
      <c r="K44" s="35"/>
      <c r="L44" s="36"/>
      <c r="M44" s="37"/>
      <c r="N44" s="38"/>
      <c r="O44" s="38"/>
      <c r="P44" s="39"/>
      <c r="Q44" s="40"/>
      <c r="S44" s="34" t="s">
        <v>47</v>
      </c>
      <c r="T44" s="35">
        <f t="shared" si="32"/>
        <v>76294.162960000001</v>
      </c>
      <c r="U44" s="36">
        <f t="shared" si="33"/>
        <v>74305.482000000004</v>
      </c>
      <c r="V44" s="68">
        <f t="shared" si="34"/>
        <v>40093</v>
      </c>
      <c r="W44" s="39">
        <f t="shared" si="35"/>
        <v>0</v>
      </c>
      <c r="X44" s="38">
        <f t="shared" si="36"/>
        <v>0</v>
      </c>
      <c r="Y44" s="39">
        <f t="shared" si="37"/>
        <v>0</v>
      </c>
      <c r="Z44" s="40">
        <f t="shared" si="38"/>
        <v>0</v>
      </c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13.5" customHeight="1" x14ac:dyDescent="0.2">
      <c r="A45" s="69" t="s">
        <v>48</v>
      </c>
      <c r="B45" s="52">
        <v>278.38602000000003</v>
      </c>
      <c r="C45" s="36">
        <v>303.34433000000001</v>
      </c>
      <c r="D45" s="53">
        <v>328</v>
      </c>
      <c r="E45" s="54">
        <v>328</v>
      </c>
      <c r="F45" s="38">
        <v>328</v>
      </c>
      <c r="G45" s="39">
        <v>328</v>
      </c>
      <c r="H45" s="40">
        <v>328</v>
      </c>
      <c r="I45" s="32"/>
      <c r="J45" s="34" t="s">
        <v>48</v>
      </c>
      <c r="K45" s="35"/>
      <c r="L45" s="36"/>
      <c r="M45" s="37"/>
      <c r="N45" s="38"/>
      <c r="O45" s="38"/>
      <c r="P45" s="39"/>
      <c r="Q45" s="40"/>
      <c r="S45" s="69" t="s">
        <v>48</v>
      </c>
      <c r="T45" s="52">
        <f t="shared" si="32"/>
        <v>278.38602000000003</v>
      </c>
      <c r="U45" s="36">
        <f t="shared" si="33"/>
        <v>303.34433000000001</v>
      </c>
      <c r="V45" s="53">
        <f t="shared" si="34"/>
        <v>328</v>
      </c>
      <c r="W45" s="54">
        <f t="shared" si="35"/>
        <v>328</v>
      </c>
      <c r="X45" s="54">
        <f t="shared" si="36"/>
        <v>328</v>
      </c>
      <c r="Y45" s="70">
        <f t="shared" si="37"/>
        <v>328</v>
      </c>
      <c r="Z45" s="71">
        <f t="shared" si="38"/>
        <v>328</v>
      </c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13.5" customHeight="1" x14ac:dyDescent="0.2">
      <c r="A46" s="72" t="s">
        <v>13</v>
      </c>
      <c r="B46" s="52">
        <v>81.658150000000006</v>
      </c>
      <c r="C46" s="36">
        <v>82.45478</v>
      </c>
      <c r="D46" s="53">
        <v>82</v>
      </c>
      <c r="E46" s="54">
        <v>82</v>
      </c>
      <c r="F46" s="38">
        <v>82</v>
      </c>
      <c r="G46" s="39">
        <v>82</v>
      </c>
      <c r="H46" s="40">
        <v>82</v>
      </c>
      <c r="I46" s="32"/>
      <c r="J46" s="48" t="s">
        <v>13</v>
      </c>
      <c r="K46" s="35"/>
      <c r="L46" s="36"/>
      <c r="M46" s="37"/>
      <c r="N46" s="38"/>
      <c r="O46" s="38"/>
      <c r="P46" s="39"/>
      <c r="Q46" s="40"/>
      <c r="S46" s="72" t="s">
        <v>13</v>
      </c>
      <c r="T46" s="52">
        <f t="shared" si="32"/>
        <v>81.658150000000006</v>
      </c>
      <c r="U46" s="36">
        <f t="shared" si="33"/>
        <v>82.45478</v>
      </c>
      <c r="V46" s="53">
        <f t="shared" si="34"/>
        <v>82</v>
      </c>
      <c r="W46" s="54">
        <f t="shared" si="35"/>
        <v>82</v>
      </c>
      <c r="X46" s="54">
        <f t="shared" si="36"/>
        <v>82</v>
      </c>
      <c r="Y46" s="70">
        <f t="shared" si="37"/>
        <v>82</v>
      </c>
      <c r="Z46" s="71">
        <f t="shared" si="38"/>
        <v>82</v>
      </c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13.5" customHeight="1" x14ac:dyDescent="0.2">
      <c r="A47" s="72" t="s">
        <v>14</v>
      </c>
      <c r="B47" s="52">
        <v>196.72787</v>
      </c>
      <c r="C47" s="36">
        <v>220.88954999999999</v>
      </c>
      <c r="D47" s="53">
        <v>246</v>
      </c>
      <c r="E47" s="54">
        <v>246</v>
      </c>
      <c r="F47" s="38">
        <v>246</v>
      </c>
      <c r="G47" s="39">
        <v>246</v>
      </c>
      <c r="H47" s="40">
        <v>246</v>
      </c>
      <c r="I47" s="32"/>
      <c r="J47" s="48" t="s">
        <v>14</v>
      </c>
      <c r="K47" s="35"/>
      <c r="L47" s="36"/>
      <c r="M47" s="37"/>
      <c r="N47" s="38"/>
      <c r="O47" s="38"/>
      <c r="P47" s="39"/>
      <c r="Q47" s="40"/>
      <c r="S47" s="72" t="s">
        <v>14</v>
      </c>
      <c r="T47" s="52">
        <f t="shared" si="32"/>
        <v>196.72787</v>
      </c>
      <c r="U47" s="36">
        <f t="shared" si="33"/>
        <v>220.88954999999999</v>
      </c>
      <c r="V47" s="53">
        <f t="shared" si="34"/>
        <v>246</v>
      </c>
      <c r="W47" s="54">
        <f t="shared" si="35"/>
        <v>246</v>
      </c>
      <c r="X47" s="54">
        <f t="shared" si="36"/>
        <v>246</v>
      </c>
      <c r="Y47" s="70">
        <f t="shared" si="37"/>
        <v>246</v>
      </c>
      <c r="Z47" s="71">
        <f t="shared" si="38"/>
        <v>246</v>
      </c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3.5" customHeight="1" x14ac:dyDescent="0.2">
      <c r="A48" s="69" t="s">
        <v>49</v>
      </c>
      <c r="B48" s="52">
        <v>323.81599</v>
      </c>
      <c r="C48" s="36">
        <v>1619.40786</v>
      </c>
      <c r="D48" s="53">
        <v>1000</v>
      </c>
      <c r="E48" s="54">
        <v>1000</v>
      </c>
      <c r="F48" s="38">
        <v>1000</v>
      </c>
      <c r="G48" s="39">
        <v>1000</v>
      </c>
      <c r="H48" s="40">
        <v>1000</v>
      </c>
      <c r="I48" s="32"/>
      <c r="J48" s="34" t="s">
        <v>49</v>
      </c>
      <c r="K48" s="35"/>
      <c r="L48" s="36"/>
      <c r="M48" s="37"/>
      <c r="N48" s="38"/>
      <c r="O48" s="38"/>
      <c r="P48" s="39"/>
      <c r="Q48" s="40"/>
      <c r="S48" s="69" t="s">
        <v>49</v>
      </c>
      <c r="T48" s="52">
        <f t="shared" si="32"/>
        <v>323.81599</v>
      </c>
      <c r="U48" s="36">
        <f t="shared" si="33"/>
        <v>1619.40786</v>
      </c>
      <c r="V48" s="53">
        <f t="shared" si="34"/>
        <v>1000</v>
      </c>
      <c r="W48" s="54">
        <f t="shared" si="35"/>
        <v>1000</v>
      </c>
      <c r="X48" s="54">
        <f t="shared" si="36"/>
        <v>1000</v>
      </c>
      <c r="Y48" s="70">
        <f t="shared" si="37"/>
        <v>1000</v>
      </c>
      <c r="Z48" s="71">
        <f t="shared" si="38"/>
        <v>1000</v>
      </c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13.5" customHeight="1" x14ac:dyDescent="0.2">
      <c r="A49" s="69" t="s">
        <v>50</v>
      </c>
      <c r="B49" s="52">
        <v>31625.248179999999</v>
      </c>
      <c r="C49" s="36">
        <v>30419.05041</v>
      </c>
      <c r="D49" s="53">
        <v>31106</v>
      </c>
      <c r="E49" s="54">
        <v>16478</v>
      </c>
      <c r="F49" s="38">
        <v>17508</v>
      </c>
      <c r="G49" s="39">
        <v>18037</v>
      </c>
      <c r="H49" s="40">
        <v>18677</v>
      </c>
      <c r="I49" s="32"/>
      <c r="J49" s="69" t="s">
        <v>50</v>
      </c>
      <c r="K49" s="35"/>
      <c r="L49" s="36"/>
      <c r="M49" s="37"/>
      <c r="N49" s="38"/>
      <c r="O49" s="38"/>
      <c r="P49" s="39"/>
      <c r="Q49" s="40"/>
      <c r="S49" s="69" t="s">
        <v>50</v>
      </c>
      <c r="T49" s="52">
        <f t="shared" si="32"/>
        <v>31625.248179999999</v>
      </c>
      <c r="U49" s="36">
        <f t="shared" si="33"/>
        <v>30419.05041</v>
      </c>
      <c r="V49" s="53">
        <f t="shared" si="34"/>
        <v>31106</v>
      </c>
      <c r="W49" s="54">
        <f t="shared" si="35"/>
        <v>16478</v>
      </c>
      <c r="X49" s="54">
        <f t="shared" si="36"/>
        <v>17508</v>
      </c>
      <c r="Y49" s="70">
        <f t="shared" si="37"/>
        <v>18037</v>
      </c>
      <c r="Z49" s="71">
        <f t="shared" si="38"/>
        <v>18677</v>
      </c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13.5" customHeight="1" x14ac:dyDescent="0.2">
      <c r="A50" s="69" t="s">
        <v>51</v>
      </c>
      <c r="B50" s="52">
        <v>10.97395</v>
      </c>
      <c r="C50" s="36">
        <v>9.0853400000000022</v>
      </c>
      <c r="D50" s="53">
        <v>3</v>
      </c>
      <c r="E50" s="54">
        <v>0</v>
      </c>
      <c r="F50" s="38">
        <v>0</v>
      </c>
      <c r="G50" s="39">
        <v>0</v>
      </c>
      <c r="H50" s="40">
        <v>0</v>
      </c>
      <c r="I50" s="32"/>
      <c r="J50" s="34" t="s">
        <v>51</v>
      </c>
      <c r="K50" s="35"/>
      <c r="L50" s="36"/>
      <c r="M50" s="37"/>
      <c r="N50" s="38"/>
      <c r="O50" s="38"/>
      <c r="P50" s="39"/>
      <c r="Q50" s="40"/>
      <c r="S50" s="69" t="s">
        <v>51</v>
      </c>
      <c r="T50" s="52">
        <f t="shared" si="32"/>
        <v>10.97395</v>
      </c>
      <c r="U50" s="36">
        <f t="shared" si="33"/>
        <v>9.0853400000000022</v>
      </c>
      <c r="V50" s="53">
        <f t="shared" si="34"/>
        <v>3</v>
      </c>
      <c r="W50" s="54">
        <f t="shared" si="35"/>
        <v>0</v>
      </c>
      <c r="X50" s="54">
        <f t="shared" si="36"/>
        <v>0</v>
      </c>
      <c r="Y50" s="70">
        <f t="shared" si="37"/>
        <v>0</v>
      </c>
      <c r="Z50" s="71">
        <f t="shared" si="38"/>
        <v>0</v>
      </c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13.5" customHeight="1" x14ac:dyDescent="0.2">
      <c r="A51" s="34" t="s">
        <v>52</v>
      </c>
      <c r="B51" s="35">
        <v>113480.21652</v>
      </c>
      <c r="C51" s="36">
        <v>124278.01375</v>
      </c>
      <c r="D51" s="37">
        <v>134819</v>
      </c>
      <c r="E51" s="38">
        <v>143997</v>
      </c>
      <c r="F51" s="38">
        <v>152667</v>
      </c>
      <c r="G51" s="39">
        <v>159796</v>
      </c>
      <c r="H51" s="40">
        <v>168246</v>
      </c>
      <c r="I51" s="32"/>
      <c r="J51" s="34" t="s">
        <v>53</v>
      </c>
      <c r="K51" s="35">
        <f t="shared" ref="K51:Q51" si="39">+SUM(K52:K55)</f>
        <v>0</v>
      </c>
      <c r="L51" s="36">
        <f t="shared" si="39"/>
        <v>0</v>
      </c>
      <c r="M51" s="37">
        <f t="shared" si="39"/>
        <v>0</v>
      </c>
      <c r="N51" s="38">
        <f t="shared" si="39"/>
        <v>0</v>
      </c>
      <c r="O51" s="38">
        <f t="shared" si="39"/>
        <v>0</v>
      </c>
      <c r="P51" s="39">
        <f t="shared" si="39"/>
        <v>0</v>
      </c>
      <c r="Q51" s="40">
        <f t="shared" si="39"/>
        <v>0</v>
      </c>
      <c r="S51" s="34" t="s">
        <v>53</v>
      </c>
      <c r="T51" s="35">
        <f t="shared" si="32"/>
        <v>113480.21652</v>
      </c>
      <c r="U51" s="36">
        <f t="shared" si="33"/>
        <v>124278.01375</v>
      </c>
      <c r="V51" s="37">
        <f t="shared" si="34"/>
        <v>134819</v>
      </c>
      <c r="W51" s="38">
        <f t="shared" si="35"/>
        <v>143997</v>
      </c>
      <c r="X51" s="38">
        <f t="shared" si="36"/>
        <v>152667</v>
      </c>
      <c r="Y51" s="39">
        <f t="shared" si="37"/>
        <v>159796</v>
      </c>
      <c r="Z51" s="40">
        <f t="shared" si="38"/>
        <v>168246</v>
      </c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13.5" customHeight="1" x14ac:dyDescent="0.2">
      <c r="A52" s="48" t="s">
        <v>13</v>
      </c>
      <c r="B52" s="35">
        <v>80877.39688</v>
      </c>
      <c r="C52" s="36">
        <v>90534.548049999998</v>
      </c>
      <c r="D52" s="37">
        <v>100224</v>
      </c>
      <c r="E52" s="38">
        <v>107961</v>
      </c>
      <c r="F52" s="38">
        <v>114427</v>
      </c>
      <c r="G52" s="39">
        <v>119619</v>
      </c>
      <c r="H52" s="40">
        <v>126052</v>
      </c>
      <c r="I52" s="32"/>
      <c r="J52" s="48" t="s">
        <v>13</v>
      </c>
      <c r="K52" s="35"/>
      <c r="L52" s="36"/>
      <c r="M52" s="37"/>
      <c r="N52" s="38"/>
      <c r="O52" s="38"/>
      <c r="P52" s="39"/>
      <c r="Q52" s="40"/>
      <c r="S52" s="48" t="s">
        <v>13</v>
      </c>
      <c r="T52" s="35">
        <f t="shared" si="32"/>
        <v>80877.39688</v>
      </c>
      <c r="U52" s="36">
        <f t="shared" si="33"/>
        <v>90534.548049999998</v>
      </c>
      <c r="V52" s="37">
        <f t="shared" si="34"/>
        <v>100224</v>
      </c>
      <c r="W52" s="38">
        <f t="shared" si="35"/>
        <v>107961</v>
      </c>
      <c r="X52" s="38">
        <f t="shared" si="36"/>
        <v>114427</v>
      </c>
      <c r="Y52" s="39">
        <f t="shared" si="37"/>
        <v>119619</v>
      </c>
      <c r="Z52" s="40">
        <f t="shared" si="38"/>
        <v>126052</v>
      </c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14.25" customHeight="1" x14ac:dyDescent="0.2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32"/>
      <c r="J53" s="73" t="s">
        <v>14</v>
      </c>
      <c r="K53" s="35"/>
      <c r="L53" s="36"/>
      <c r="M53" s="37"/>
      <c r="N53" s="38"/>
      <c r="O53" s="38"/>
      <c r="P53" s="39"/>
      <c r="Q53" s="40"/>
      <c r="S53" s="73" t="s">
        <v>14</v>
      </c>
      <c r="T53" s="35">
        <f t="shared" si="32"/>
        <v>422.60645</v>
      </c>
      <c r="U53" s="36">
        <f t="shared" si="33"/>
        <v>526.25009</v>
      </c>
      <c r="V53" s="37">
        <f t="shared" si="34"/>
        <v>0</v>
      </c>
      <c r="W53" s="38">
        <f t="shared" si="35"/>
        <v>0</v>
      </c>
      <c r="X53" s="38">
        <f t="shared" si="36"/>
        <v>0</v>
      </c>
      <c r="Y53" s="39">
        <f t="shared" si="37"/>
        <v>0</v>
      </c>
      <c r="Z53" s="40">
        <f t="shared" si="38"/>
        <v>0</v>
      </c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32"/>
      <c r="J54" s="74" t="s">
        <v>15</v>
      </c>
      <c r="K54" s="35"/>
      <c r="L54" s="36"/>
      <c r="M54" s="37"/>
      <c r="N54" s="38"/>
      <c r="O54" s="38"/>
      <c r="P54" s="39"/>
      <c r="Q54" s="40"/>
      <c r="S54" s="74" t="s">
        <v>15</v>
      </c>
      <c r="T54" s="35">
        <f t="shared" si="32"/>
        <v>0</v>
      </c>
      <c r="U54" s="36">
        <f t="shared" si="33"/>
        <v>0</v>
      </c>
      <c r="V54" s="37">
        <f t="shared" si="34"/>
        <v>0</v>
      </c>
      <c r="W54" s="38">
        <f t="shared" si="35"/>
        <v>0</v>
      </c>
      <c r="X54" s="38">
        <f t="shared" si="36"/>
        <v>0</v>
      </c>
      <c r="Y54" s="39">
        <f t="shared" si="37"/>
        <v>0</v>
      </c>
      <c r="Z54" s="40">
        <f t="shared" si="38"/>
        <v>0</v>
      </c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4.25" customHeight="1" x14ac:dyDescent="0.2">
      <c r="A55" s="48" t="s">
        <v>54</v>
      </c>
      <c r="B55" s="35">
        <v>32180.213189999999</v>
      </c>
      <c r="C55" s="36">
        <v>33217.215609999999</v>
      </c>
      <c r="D55" s="37">
        <v>34595</v>
      </c>
      <c r="E55" s="38">
        <v>36036</v>
      </c>
      <c r="F55" s="38">
        <v>38240</v>
      </c>
      <c r="G55" s="39">
        <v>40177</v>
      </c>
      <c r="H55" s="40">
        <v>42194</v>
      </c>
      <c r="I55" s="32"/>
      <c r="J55" s="48" t="s">
        <v>54</v>
      </c>
      <c r="K55" s="35"/>
      <c r="L55" s="36"/>
      <c r="M55" s="37"/>
      <c r="N55" s="38"/>
      <c r="O55" s="38"/>
      <c r="P55" s="39"/>
      <c r="Q55" s="40"/>
      <c r="S55" s="48" t="s">
        <v>54</v>
      </c>
      <c r="T55" s="35">
        <f t="shared" si="32"/>
        <v>32180.213189999999</v>
      </c>
      <c r="U55" s="36">
        <f t="shared" si="33"/>
        <v>33217.215609999999</v>
      </c>
      <c r="V55" s="37">
        <f t="shared" si="34"/>
        <v>34595</v>
      </c>
      <c r="W55" s="38">
        <f t="shared" si="35"/>
        <v>36036</v>
      </c>
      <c r="X55" s="38">
        <f t="shared" si="36"/>
        <v>38240</v>
      </c>
      <c r="Y55" s="39">
        <f t="shared" si="37"/>
        <v>40177</v>
      </c>
      <c r="Z55" s="40">
        <f t="shared" si="38"/>
        <v>42194</v>
      </c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14.25" customHeight="1" x14ac:dyDescent="0.2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32"/>
      <c r="J56" s="75" t="s">
        <v>55</v>
      </c>
      <c r="K56" s="35"/>
      <c r="L56" s="36"/>
      <c r="M56" s="37"/>
      <c r="N56" s="38"/>
      <c r="O56" s="38"/>
      <c r="P56" s="39"/>
      <c r="Q56" s="40"/>
      <c r="S56" s="75" t="s">
        <v>55</v>
      </c>
      <c r="T56" s="35">
        <f t="shared" si="32"/>
        <v>0.74687000000000037</v>
      </c>
      <c r="U56" s="36">
        <f t="shared" si="33"/>
        <v>0.35543000000000013</v>
      </c>
      <c r="V56" s="37">
        <f t="shared" si="34"/>
        <v>0</v>
      </c>
      <c r="W56" s="38">
        <f t="shared" si="35"/>
        <v>0</v>
      </c>
      <c r="X56" s="38">
        <f t="shared" si="36"/>
        <v>0</v>
      </c>
      <c r="Y56" s="39">
        <f t="shared" si="37"/>
        <v>0</v>
      </c>
      <c r="Z56" s="40">
        <f t="shared" si="38"/>
        <v>0</v>
      </c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ht="14.25" customHeight="1" x14ac:dyDescent="0.2">
      <c r="A57" s="75" t="s">
        <v>56</v>
      </c>
      <c r="B57" s="35">
        <v>507.44049000000001</v>
      </c>
      <c r="C57" s="36">
        <v>214.69233000000006</v>
      </c>
      <c r="D57" s="37">
        <v>12</v>
      </c>
      <c r="E57" s="38">
        <v>0</v>
      </c>
      <c r="F57" s="38">
        <v>0</v>
      </c>
      <c r="G57" s="39">
        <v>0</v>
      </c>
      <c r="H57" s="40">
        <v>0</v>
      </c>
      <c r="I57" s="32"/>
      <c r="J57" s="75" t="s">
        <v>56</v>
      </c>
      <c r="K57" s="35"/>
      <c r="L57" s="36"/>
      <c r="M57" s="37"/>
      <c r="N57" s="38"/>
      <c r="O57" s="38"/>
      <c r="P57" s="39"/>
      <c r="Q57" s="40"/>
      <c r="S57" s="75" t="s">
        <v>56</v>
      </c>
      <c r="T57" s="35">
        <f t="shared" si="32"/>
        <v>507.44049000000001</v>
      </c>
      <c r="U57" s="36">
        <f t="shared" si="33"/>
        <v>214.69233000000006</v>
      </c>
      <c r="V57" s="37">
        <f t="shared" si="34"/>
        <v>12</v>
      </c>
      <c r="W57" s="38">
        <f t="shared" si="35"/>
        <v>0</v>
      </c>
      <c r="X57" s="38">
        <f t="shared" si="36"/>
        <v>0</v>
      </c>
      <c r="Y57" s="39">
        <f t="shared" si="37"/>
        <v>0</v>
      </c>
      <c r="Z57" s="40">
        <f t="shared" si="38"/>
        <v>0</v>
      </c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ht="14.25" customHeight="1" x14ac:dyDescent="0.2">
      <c r="A58" s="75" t="s">
        <v>57</v>
      </c>
      <c r="B58" s="35">
        <v>80369.209520000004</v>
      </c>
      <c r="C58" s="36">
        <v>90319.500289999996</v>
      </c>
      <c r="D58" s="37">
        <v>100212</v>
      </c>
      <c r="E58" s="38">
        <v>107961</v>
      </c>
      <c r="F58" s="38">
        <v>114427</v>
      </c>
      <c r="G58" s="39">
        <v>119619</v>
      </c>
      <c r="H58" s="40">
        <v>126052</v>
      </c>
      <c r="I58" s="32"/>
      <c r="J58" s="75" t="s">
        <v>57</v>
      </c>
      <c r="K58" s="35"/>
      <c r="L58" s="36"/>
      <c r="M58" s="37"/>
      <c r="N58" s="38"/>
      <c r="O58" s="38"/>
      <c r="P58" s="39"/>
      <c r="Q58" s="40"/>
      <c r="S58" s="75" t="s">
        <v>57</v>
      </c>
      <c r="T58" s="35">
        <f t="shared" si="32"/>
        <v>80369.209520000004</v>
      </c>
      <c r="U58" s="36">
        <f t="shared" si="33"/>
        <v>90319.500289999996</v>
      </c>
      <c r="V58" s="37">
        <f t="shared" si="34"/>
        <v>100212</v>
      </c>
      <c r="W58" s="38">
        <f t="shared" si="35"/>
        <v>107961</v>
      </c>
      <c r="X58" s="38">
        <f t="shared" si="36"/>
        <v>114427</v>
      </c>
      <c r="Y58" s="39">
        <f t="shared" si="37"/>
        <v>119619</v>
      </c>
      <c r="Z58" s="40">
        <f t="shared" si="38"/>
        <v>126052</v>
      </c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ht="14.25" customHeight="1" thickBot="1" x14ac:dyDescent="0.25">
      <c r="A59" s="76" t="s">
        <v>58</v>
      </c>
      <c r="B59" s="77">
        <v>32180.213189999999</v>
      </c>
      <c r="C59" s="78">
        <v>33217.215609999999</v>
      </c>
      <c r="D59" s="79">
        <v>34595</v>
      </c>
      <c r="E59" s="80">
        <v>36036</v>
      </c>
      <c r="F59" s="80">
        <v>38240</v>
      </c>
      <c r="G59" s="81">
        <v>40177</v>
      </c>
      <c r="H59" s="82">
        <v>42194</v>
      </c>
      <c r="I59" s="32"/>
      <c r="J59" s="76" t="s">
        <v>58</v>
      </c>
      <c r="K59" s="77"/>
      <c r="L59" s="78"/>
      <c r="M59" s="79"/>
      <c r="N59" s="80"/>
      <c r="O59" s="80"/>
      <c r="P59" s="81"/>
      <c r="Q59" s="82"/>
      <c r="S59" s="76" t="s">
        <v>58</v>
      </c>
      <c r="T59" s="77">
        <f t="shared" si="32"/>
        <v>32180.213189999999</v>
      </c>
      <c r="U59" s="78">
        <f t="shared" si="33"/>
        <v>33217.215609999999</v>
      </c>
      <c r="V59" s="79">
        <f t="shared" si="34"/>
        <v>34595</v>
      </c>
      <c r="W59" s="80">
        <f t="shared" si="35"/>
        <v>36036</v>
      </c>
      <c r="X59" s="80">
        <f t="shared" si="36"/>
        <v>38240</v>
      </c>
      <c r="Y59" s="81">
        <f t="shared" si="37"/>
        <v>40177</v>
      </c>
      <c r="Z59" s="82">
        <f t="shared" si="38"/>
        <v>42194</v>
      </c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13.5" customHeight="1" x14ac:dyDescent="0.2">
      <c r="A60" s="25" t="s">
        <v>59</v>
      </c>
      <c r="B60" s="83">
        <f t="shared" ref="B60:H60" si="40">B61+B65</f>
        <v>13079644.876037396</v>
      </c>
      <c r="C60" s="84">
        <f t="shared" si="40"/>
        <v>14174039.65316</v>
      </c>
      <c r="D60" s="85">
        <f t="shared" si="40"/>
        <v>15395462</v>
      </c>
      <c r="E60" s="86">
        <f t="shared" si="40"/>
        <v>16467409</v>
      </c>
      <c r="F60" s="86">
        <f t="shared" si="40"/>
        <v>17408653</v>
      </c>
      <c r="G60" s="87">
        <f t="shared" si="40"/>
        <v>18194484</v>
      </c>
      <c r="H60" s="88">
        <f t="shared" si="40"/>
        <v>19136261</v>
      </c>
      <c r="I60" s="32"/>
      <c r="J60" s="25" t="s">
        <v>59</v>
      </c>
      <c r="K60" s="89">
        <f t="shared" ref="K60:Q60" si="41">K61+K65</f>
        <v>0</v>
      </c>
      <c r="L60" s="84">
        <f t="shared" si="41"/>
        <v>0</v>
      </c>
      <c r="M60" s="90">
        <f t="shared" si="41"/>
        <v>0</v>
      </c>
      <c r="N60" s="91">
        <f t="shared" si="41"/>
        <v>0</v>
      </c>
      <c r="O60" s="91">
        <f t="shared" si="41"/>
        <v>0</v>
      </c>
      <c r="P60" s="92">
        <f t="shared" si="41"/>
        <v>0</v>
      </c>
      <c r="Q60" s="93">
        <f t="shared" si="41"/>
        <v>0</v>
      </c>
      <c r="S60" s="25" t="s">
        <v>59</v>
      </c>
      <c r="T60" s="89">
        <f t="shared" ref="T60:Z60" si="42">T61+T65</f>
        <v>13079644.876037396</v>
      </c>
      <c r="U60" s="84">
        <f t="shared" si="42"/>
        <v>14174039.65316</v>
      </c>
      <c r="V60" s="90">
        <f t="shared" si="42"/>
        <v>15395462</v>
      </c>
      <c r="W60" s="91">
        <f t="shared" si="42"/>
        <v>16467409</v>
      </c>
      <c r="X60" s="91">
        <f t="shared" si="42"/>
        <v>17408653</v>
      </c>
      <c r="Y60" s="92">
        <f t="shared" si="42"/>
        <v>18194484</v>
      </c>
      <c r="Z60" s="93">
        <f t="shared" si="42"/>
        <v>19136261</v>
      </c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ht="13.5" customHeight="1" x14ac:dyDescent="0.2">
      <c r="A61" s="94" t="s">
        <v>60</v>
      </c>
      <c r="B61" s="56">
        <f t="shared" ref="B61:H61" si="43">B62</f>
        <v>8699966.3864173964</v>
      </c>
      <c r="C61" s="57">
        <f t="shared" si="43"/>
        <v>9466716.6531600002</v>
      </c>
      <c r="D61" s="58">
        <f t="shared" si="43"/>
        <v>10202606</v>
      </c>
      <c r="E61" s="59">
        <f t="shared" si="43"/>
        <v>10899377</v>
      </c>
      <c r="F61" s="59">
        <f t="shared" si="43"/>
        <v>11485341</v>
      </c>
      <c r="G61" s="60">
        <f t="shared" si="43"/>
        <v>11983004</v>
      </c>
      <c r="H61" s="61">
        <f t="shared" si="43"/>
        <v>12582532</v>
      </c>
      <c r="I61" s="32"/>
      <c r="J61" s="94" t="s">
        <v>60</v>
      </c>
      <c r="K61" s="56">
        <f t="shared" ref="K61:Q61" si="44">K62</f>
        <v>0</v>
      </c>
      <c r="L61" s="57">
        <f t="shared" si="44"/>
        <v>0</v>
      </c>
      <c r="M61" s="58">
        <f t="shared" si="44"/>
        <v>0</v>
      </c>
      <c r="N61" s="59">
        <f t="shared" si="44"/>
        <v>0</v>
      </c>
      <c r="O61" s="59">
        <f t="shared" si="44"/>
        <v>0</v>
      </c>
      <c r="P61" s="60">
        <f t="shared" si="44"/>
        <v>0</v>
      </c>
      <c r="Q61" s="61">
        <f t="shared" si="44"/>
        <v>0</v>
      </c>
      <c r="S61" s="94" t="s">
        <v>60</v>
      </c>
      <c r="T61" s="56">
        <f t="shared" ref="T61:Z61" si="45">T62</f>
        <v>8699966.3864173964</v>
      </c>
      <c r="U61" s="57">
        <f t="shared" si="45"/>
        <v>9466716.6531600002</v>
      </c>
      <c r="V61" s="58">
        <f t="shared" si="45"/>
        <v>10202606</v>
      </c>
      <c r="W61" s="59">
        <f t="shared" si="45"/>
        <v>10899377</v>
      </c>
      <c r="X61" s="59">
        <f t="shared" si="45"/>
        <v>11485341</v>
      </c>
      <c r="Y61" s="60">
        <f t="shared" si="45"/>
        <v>11983004</v>
      </c>
      <c r="Z61" s="61">
        <f t="shared" si="45"/>
        <v>12582532</v>
      </c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3.5" customHeight="1" x14ac:dyDescent="0.2">
      <c r="A62" s="41" t="s">
        <v>61</v>
      </c>
      <c r="B62" s="35">
        <f t="shared" ref="B62:H62" si="46">B63+B64</f>
        <v>8699966.3864173964</v>
      </c>
      <c r="C62" s="36">
        <f t="shared" si="46"/>
        <v>9466716.6531600002</v>
      </c>
      <c r="D62" s="37">
        <f t="shared" si="46"/>
        <v>10202606</v>
      </c>
      <c r="E62" s="38">
        <f t="shared" si="46"/>
        <v>10899377</v>
      </c>
      <c r="F62" s="38">
        <f t="shared" si="46"/>
        <v>11485341</v>
      </c>
      <c r="G62" s="39">
        <f t="shared" si="46"/>
        <v>11983004</v>
      </c>
      <c r="H62" s="40">
        <f t="shared" si="46"/>
        <v>12582532</v>
      </c>
      <c r="I62" s="32"/>
      <c r="J62" s="41" t="s">
        <v>61</v>
      </c>
      <c r="K62" s="35">
        <f t="shared" ref="K62:Q62" si="47">+K63+K64</f>
        <v>0</v>
      </c>
      <c r="L62" s="36">
        <f t="shared" si="47"/>
        <v>0</v>
      </c>
      <c r="M62" s="37">
        <f t="shared" si="47"/>
        <v>0</v>
      </c>
      <c r="N62" s="38">
        <f t="shared" si="47"/>
        <v>0</v>
      </c>
      <c r="O62" s="38">
        <f t="shared" si="47"/>
        <v>0</v>
      </c>
      <c r="P62" s="39">
        <f t="shared" si="47"/>
        <v>0</v>
      </c>
      <c r="Q62" s="40">
        <f t="shared" si="47"/>
        <v>0</v>
      </c>
      <c r="S62" s="41" t="s">
        <v>61</v>
      </c>
      <c r="T62" s="35">
        <f t="shared" ref="T62:Z62" si="48">T63+T64</f>
        <v>8699966.3864173964</v>
      </c>
      <c r="U62" s="36">
        <f t="shared" si="48"/>
        <v>9466716.6531600002</v>
      </c>
      <c r="V62" s="37">
        <f t="shared" si="48"/>
        <v>10202606</v>
      </c>
      <c r="W62" s="38">
        <f t="shared" si="48"/>
        <v>10899377</v>
      </c>
      <c r="X62" s="38">
        <f t="shared" si="48"/>
        <v>11485341</v>
      </c>
      <c r="Y62" s="39">
        <f t="shared" si="48"/>
        <v>11983004</v>
      </c>
      <c r="Z62" s="40">
        <f t="shared" si="48"/>
        <v>12582532</v>
      </c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ht="13.5" customHeight="1" x14ac:dyDescent="0.2">
      <c r="A63" s="41" t="s">
        <v>62</v>
      </c>
      <c r="B63" s="35">
        <v>8510358.446607396</v>
      </c>
      <c r="C63" s="36">
        <v>9063830</v>
      </c>
      <c r="D63" s="37">
        <v>9985288</v>
      </c>
      <c r="E63" s="38">
        <v>10681103</v>
      </c>
      <c r="F63" s="38">
        <v>11265782</v>
      </c>
      <c r="G63" s="39">
        <v>11763996</v>
      </c>
      <c r="H63" s="40">
        <v>12363258</v>
      </c>
      <c r="I63" s="32"/>
      <c r="J63" s="41" t="s">
        <v>62</v>
      </c>
      <c r="K63" s="35"/>
      <c r="L63" s="36"/>
      <c r="M63" s="37"/>
      <c r="N63" s="62"/>
      <c r="O63" s="62"/>
      <c r="P63" s="63"/>
      <c r="Q63" s="64"/>
      <c r="S63" s="41" t="s">
        <v>62</v>
      </c>
      <c r="T63" s="35">
        <f t="shared" ref="T63:Z64" si="49">+B63-K63</f>
        <v>8510358.446607396</v>
      </c>
      <c r="U63" s="36">
        <f t="shared" si="49"/>
        <v>9063830</v>
      </c>
      <c r="V63" s="37">
        <f t="shared" si="49"/>
        <v>9985288</v>
      </c>
      <c r="W63" s="38">
        <f t="shared" si="49"/>
        <v>10681103</v>
      </c>
      <c r="X63" s="38">
        <f t="shared" si="49"/>
        <v>11265782</v>
      </c>
      <c r="Y63" s="39">
        <f t="shared" si="49"/>
        <v>11763996</v>
      </c>
      <c r="Z63" s="40">
        <f t="shared" si="49"/>
        <v>12363258</v>
      </c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5" ht="13.5" customHeight="1" x14ac:dyDescent="0.2">
      <c r="A64" s="41" t="s">
        <v>63</v>
      </c>
      <c r="B64" s="35">
        <v>189607.93981000001</v>
      </c>
      <c r="C64" s="36">
        <v>402886.65315999999</v>
      </c>
      <c r="D64" s="37">
        <v>217318</v>
      </c>
      <c r="E64" s="38">
        <v>218274</v>
      </c>
      <c r="F64" s="38">
        <v>219559</v>
      </c>
      <c r="G64" s="39">
        <v>219008</v>
      </c>
      <c r="H64" s="40">
        <v>219274</v>
      </c>
      <c r="I64" s="32"/>
      <c r="J64" s="41" t="s">
        <v>63</v>
      </c>
      <c r="K64" s="95"/>
      <c r="L64" s="96"/>
      <c r="M64" s="97"/>
      <c r="N64" s="62"/>
      <c r="O64" s="62"/>
      <c r="P64" s="63"/>
      <c r="Q64" s="64"/>
      <c r="S64" s="41" t="s">
        <v>63</v>
      </c>
      <c r="T64" s="35">
        <f t="shared" si="49"/>
        <v>189607.93981000001</v>
      </c>
      <c r="U64" s="36">
        <f t="shared" si="49"/>
        <v>402886.65315999999</v>
      </c>
      <c r="V64" s="37">
        <f t="shared" si="49"/>
        <v>217318</v>
      </c>
      <c r="W64" s="38">
        <f t="shared" si="49"/>
        <v>218274</v>
      </c>
      <c r="X64" s="38">
        <f t="shared" si="49"/>
        <v>219559</v>
      </c>
      <c r="Y64" s="39">
        <f t="shared" si="49"/>
        <v>219008</v>
      </c>
      <c r="Z64" s="40">
        <f t="shared" si="49"/>
        <v>219274</v>
      </c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5" ht="13.5" customHeight="1" x14ac:dyDescent="0.2">
      <c r="A65" s="94" t="s">
        <v>64</v>
      </c>
      <c r="B65" s="56">
        <f t="shared" ref="B65:H65" si="50">B66</f>
        <v>4379678.4896200001</v>
      </c>
      <c r="C65" s="57">
        <f t="shared" si="50"/>
        <v>4707323</v>
      </c>
      <c r="D65" s="58">
        <f t="shared" si="50"/>
        <v>5192856</v>
      </c>
      <c r="E65" s="59">
        <f t="shared" si="50"/>
        <v>5568032</v>
      </c>
      <c r="F65" s="59">
        <f t="shared" si="50"/>
        <v>5923312</v>
      </c>
      <c r="G65" s="60">
        <f t="shared" si="50"/>
        <v>6211480</v>
      </c>
      <c r="H65" s="61">
        <f t="shared" si="50"/>
        <v>6553729</v>
      </c>
      <c r="I65" s="32"/>
      <c r="J65" s="94" t="s">
        <v>64</v>
      </c>
      <c r="K65" s="56">
        <f t="shared" ref="K65:Q65" si="51">K66</f>
        <v>0</v>
      </c>
      <c r="L65" s="57">
        <f t="shared" si="51"/>
        <v>0</v>
      </c>
      <c r="M65" s="58">
        <f t="shared" si="51"/>
        <v>0</v>
      </c>
      <c r="N65" s="59">
        <f t="shared" si="51"/>
        <v>0</v>
      </c>
      <c r="O65" s="59">
        <f t="shared" si="51"/>
        <v>0</v>
      </c>
      <c r="P65" s="60">
        <f t="shared" si="51"/>
        <v>0</v>
      </c>
      <c r="Q65" s="61">
        <f t="shared" si="51"/>
        <v>0</v>
      </c>
      <c r="S65" s="94" t="s">
        <v>64</v>
      </c>
      <c r="T65" s="56">
        <f t="shared" ref="T65:Z65" si="52">T66</f>
        <v>4379678.4896200001</v>
      </c>
      <c r="U65" s="57">
        <f t="shared" si="52"/>
        <v>4707323</v>
      </c>
      <c r="V65" s="58">
        <f t="shared" si="52"/>
        <v>5192856</v>
      </c>
      <c r="W65" s="59">
        <f t="shared" si="52"/>
        <v>5568032</v>
      </c>
      <c r="X65" s="59">
        <f t="shared" si="52"/>
        <v>5923312</v>
      </c>
      <c r="Y65" s="60">
        <f t="shared" si="52"/>
        <v>6211480</v>
      </c>
      <c r="Z65" s="61">
        <f t="shared" si="52"/>
        <v>6553729</v>
      </c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5" ht="13.5" customHeight="1" x14ac:dyDescent="0.2">
      <c r="A66" s="41" t="s">
        <v>61</v>
      </c>
      <c r="B66" s="35">
        <v>4379678.4896200001</v>
      </c>
      <c r="C66" s="36">
        <v>4707323</v>
      </c>
      <c r="D66" s="37">
        <v>5192856</v>
      </c>
      <c r="E66" s="38">
        <v>5568032</v>
      </c>
      <c r="F66" s="38">
        <v>5923312</v>
      </c>
      <c r="G66" s="39">
        <v>6211480</v>
      </c>
      <c r="H66" s="40">
        <v>6553729</v>
      </c>
      <c r="I66" s="32"/>
      <c r="J66" s="41" t="s">
        <v>61</v>
      </c>
      <c r="K66" s="95"/>
      <c r="L66" s="96"/>
      <c r="M66" s="97"/>
      <c r="N66" s="62"/>
      <c r="O66" s="62"/>
      <c r="P66" s="63"/>
      <c r="Q66" s="64"/>
      <c r="S66" s="41" t="s">
        <v>61</v>
      </c>
      <c r="T66" s="35">
        <f t="shared" ref="T66:Z67" si="53">+B66-K66</f>
        <v>4379678.4896200001</v>
      </c>
      <c r="U66" s="36">
        <f t="shared" si="53"/>
        <v>4707323</v>
      </c>
      <c r="V66" s="37">
        <f t="shared" si="53"/>
        <v>5192856</v>
      </c>
      <c r="W66" s="38">
        <f t="shared" si="53"/>
        <v>5568032</v>
      </c>
      <c r="X66" s="38">
        <f t="shared" si="53"/>
        <v>5923312</v>
      </c>
      <c r="Y66" s="39">
        <f t="shared" si="53"/>
        <v>6211480</v>
      </c>
      <c r="Z66" s="40">
        <f t="shared" si="53"/>
        <v>6553729</v>
      </c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5" ht="14.25" customHeight="1" thickBot="1" x14ac:dyDescent="0.25">
      <c r="A67" s="98" t="s">
        <v>65</v>
      </c>
      <c r="B67" s="52">
        <v>30463</v>
      </c>
      <c r="C67" s="36">
        <v>37172</v>
      </c>
      <c r="D67" s="53">
        <v>36667</v>
      </c>
      <c r="E67" s="54">
        <v>35635</v>
      </c>
      <c r="F67" s="54">
        <v>35920</v>
      </c>
      <c r="G67" s="70">
        <v>36004</v>
      </c>
      <c r="H67" s="71">
        <v>34691</v>
      </c>
      <c r="I67" s="32"/>
      <c r="J67" s="98" t="s">
        <v>65</v>
      </c>
      <c r="K67" s="99"/>
      <c r="L67" s="96"/>
      <c r="M67" s="97"/>
      <c r="N67" s="62"/>
      <c r="O67" s="62"/>
      <c r="P67" s="63"/>
      <c r="Q67" s="64"/>
      <c r="S67" s="98" t="s">
        <v>65</v>
      </c>
      <c r="T67" s="52">
        <f t="shared" si="53"/>
        <v>30463</v>
      </c>
      <c r="U67" s="36">
        <f t="shared" si="53"/>
        <v>37172</v>
      </c>
      <c r="V67" s="53">
        <f t="shared" si="53"/>
        <v>36667</v>
      </c>
      <c r="W67" s="54">
        <f t="shared" si="53"/>
        <v>35635</v>
      </c>
      <c r="X67" s="54">
        <f t="shared" si="53"/>
        <v>35920</v>
      </c>
      <c r="Y67" s="70">
        <f t="shared" si="53"/>
        <v>36004</v>
      </c>
      <c r="Z67" s="71">
        <f t="shared" si="53"/>
        <v>34691</v>
      </c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5" ht="14.25" customHeight="1" thickBot="1" x14ac:dyDescent="0.25">
      <c r="A68" s="100" t="s">
        <v>66</v>
      </c>
      <c r="B68" s="101">
        <f t="shared" ref="B68:H68" si="54">B37+B33+B28+B17+B5</f>
        <v>18656864.183623757</v>
      </c>
      <c r="C68" s="102">
        <f t="shared" si="54"/>
        <v>20817290.579895586</v>
      </c>
      <c r="D68" s="103">
        <f t="shared" si="54"/>
        <v>22807660</v>
      </c>
      <c r="E68" s="104">
        <f t="shared" si="54"/>
        <v>23336792</v>
      </c>
      <c r="F68" s="104">
        <f t="shared" si="54"/>
        <v>24310660</v>
      </c>
      <c r="G68" s="105">
        <f t="shared" si="54"/>
        <v>24957010</v>
      </c>
      <c r="H68" s="106">
        <f t="shared" si="54"/>
        <v>26187156</v>
      </c>
      <c r="I68" s="32"/>
      <c r="J68" s="100" t="s">
        <v>66</v>
      </c>
      <c r="K68" s="101">
        <f t="shared" ref="K68:Q68" si="55">+K5+K17+K28+K33+K37</f>
        <v>0</v>
      </c>
      <c r="L68" s="102">
        <f t="shared" si="55"/>
        <v>0</v>
      </c>
      <c r="M68" s="103">
        <f t="shared" si="55"/>
        <v>3711</v>
      </c>
      <c r="N68" s="104">
        <f t="shared" si="55"/>
        <v>0</v>
      </c>
      <c r="O68" s="104">
        <f t="shared" si="55"/>
        <v>0</v>
      </c>
      <c r="P68" s="105">
        <f t="shared" si="55"/>
        <v>0</v>
      </c>
      <c r="Q68" s="106">
        <f t="shared" si="55"/>
        <v>0</v>
      </c>
      <c r="S68" s="100" t="s">
        <v>66</v>
      </c>
      <c r="T68" s="101">
        <f t="shared" ref="T68:Z68" si="56">+T37+T33+T28+T17+T5</f>
        <v>18656864.183623757</v>
      </c>
      <c r="U68" s="102">
        <f t="shared" si="56"/>
        <v>20817290.579895586</v>
      </c>
      <c r="V68" s="103">
        <f t="shared" si="56"/>
        <v>22803949</v>
      </c>
      <c r="W68" s="104">
        <f t="shared" si="56"/>
        <v>23336792</v>
      </c>
      <c r="X68" s="104">
        <f t="shared" si="56"/>
        <v>24310660</v>
      </c>
      <c r="Y68" s="105">
        <f t="shared" si="56"/>
        <v>24957010</v>
      </c>
      <c r="Z68" s="106">
        <f t="shared" si="56"/>
        <v>26187156</v>
      </c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3.5" customHeight="1" x14ac:dyDescent="0.2">
      <c r="A69" s="107" t="s">
        <v>67</v>
      </c>
      <c r="B69" s="108">
        <f t="shared" ref="B69:H69" si="57">B9+B13+B16+B18+B19+B28+B46+B50+B52+B39+B38+B42+B43</f>
        <v>14437743.825073758</v>
      </c>
      <c r="C69" s="109">
        <f t="shared" si="57"/>
        <v>16270700.024245586</v>
      </c>
      <c r="D69" s="110">
        <f t="shared" si="57"/>
        <v>17921557</v>
      </c>
      <c r="E69" s="111">
        <f t="shared" si="57"/>
        <v>18571055</v>
      </c>
      <c r="F69" s="111">
        <f t="shared" si="57"/>
        <v>19252713</v>
      </c>
      <c r="G69" s="112">
        <f t="shared" si="57"/>
        <v>19441349</v>
      </c>
      <c r="H69" s="113">
        <f t="shared" si="57"/>
        <v>20319171</v>
      </c>
      <c r="I69" s="32"/>
      <c r="J69" s="107" t="s">
        <v>67</v>
      </c>
      <c r="K69" s="108">
        <f t="shared" ref="K69:Q69" si="58">K9+K13+K16+K18+K19+K28+K46+K50+K52+K39+K38+K42+K43</f>
        <v>0</v>
      </c>
      <c r="L69" s="109">
        <f t="shared" si="58"/>
        <v>0</v>
      </c>
      <c r="M69" s="110">
        <f t="shared" si="58"/>
        <v>3711</v>
      </c>
      <c r="N69" s="111">
        <f t="shared" si="58"/>
        <v>0</v>
      </c>
      <c r="O69" s="111">
        <f t="shared" si="58"/>
        <v>0</v>
      </c>
      <c r="P69" s="112">
        <f t="shared" si="58"/>
        <v>0</v>
      </c>
      <c r="Q69" s="113">
        <f t="shared" si="58"/>
        <v>0</v>
      </c>
      <c r="S69" s="107" t="s">
        <v>67</v>
      </c>
      <c r="T69" s="108">
        <f t="shared" ref="T69:Z75" si="59">+B69-K69</f>
        <v>14437743.825073758</v>
      </c>
      <c r="U69" s="109">
        <f t="shared" si="59"/>
        <v>16270700.024245586</v>
      </c>
      <c r="V69" s="110">
        <f t="shared" si="59"/>
        <v>17917846</v>
      </c>
      <c r="W69" s="111">
        <f t="shared" si="59"/>
        <v>18571055</v>
      </c>
      <c r="X69" s="111">
        <f t="shared" si="59"/>
        <v>19252713</v>
      </c>
      <c r="Y69" s="112">
        <f t="shared" si="59"/>
        <v>19441349</v>
      </c>
      <c r="Z69" s="113">
        <f t="shared" si="59"/>
        <v>20319171</v>
      </c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5" ht="13.5" customHeight="1" x14ac:dyDescent="0.2">
      <c r="A70" s="107" t="s">
        <v>68</v>
      </c>
      <c r="B70" s="108">
        <f>+B59</f>
        <v>32180.213189999999</v>
      </c>
      <c r="C70" s="109">
        <f t="shared" ref="C70:H70" si="60">0+C55</f>
        <v>33217.215609999999</v>
      </c>
      <c r="D70" s="110">
        <f t="shared" si="60"/>
        <v>34595</v>
      </c>
      <c r="E70" s="111">
        <f t="shared" si="60"/>
        <v>36036</v>
      </c>
      <c r="F70" s="111">
        <f t="shared" si="60"/>
        <v>38240</v>
      </c>
      <c r="G70" s="112">
        <f t="shared" si="60"/>
        <v>40177</v>
      </c>
      <c r="H70" s="113">
        <f t="shared" si="60"/>
        <v>42194</v>
      </c>
      <c r="I70" s="32"/>
      <c r="J70" s="107" t="s">
        <v>68</v>
      </c>
      <c r="K70" s="108">
        <f>+K59</f>
        <v>0</v>
      </c>
      <c r="L70" s="109">
        <f t="shared" ref="L70:Q70" si="61">0+L55</f>
        <v>0</v>
      </c>
      <c r="M70" s="110">
        <f t="shared" si="61"/>
        <v>0</v>
      </c>
      <c r="N70" s="111">
        <f t="shared" si="61"/>
        <v>0</v>
      </c>
      <c r="O70" s="111">
        <f t="shared" si="61"/>
        <v>0</v>
      </c>
      <c r="P70" s="112">
        <f t="shared" si="61"/>
        <v>0</v>
      </c>
      <c r="Q70" s="113">
        <f t="shared" si="61"/>
        <v>0</v>
      </c>
      <c r="S70" s="107" t="s">
        <v>68</v>
      </c>
      <c r="T70" s="108">
        <f t="shared" si="59"/>
        <v>32180.213189999999</v>
      </c>
      <c r="U70" s="109">
        <f t="shared" si="59"/>
        <v>33217.215609999999</v>
      </c>
      <c r="V70" s="110">
        <f t="shared" si="59"/>
        <v>34595</v>
      </c>
      <c r="W70" s="111">
        <f t="shared" si="59"/>
        <v>36036</v>
      </c>
      <c r="X70" s="111">
        <f t="shared" si="59"/>
        <v>38240</v>
      </c>
      <c r="Y70" s="112">
        <f t="shared" si="59"/>
        <v>40177</v>
      </c>
      <c r="Z70" s="113">
        <f t="shared" si="59"/>
        <v>42194</v>
      </c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5" ht="13.5" customHeight="1" x14ac:dyDescent="0.2">
      <c r="A71" s="34" t="s">
        <v>69</v>
      </c>
      <c r="B71" s="108">
        <f t="shared" ref="B71:H71" si="62">B40+B41-B70+B55</f>
        <v>101682.54787000004</v>
      </c>
      <c r="C71" s="109">
        <f t="shared" si="62"/>
        <v>90668</v>
      </c>
      <c r="D71" s="110">
        <f t="shared" si="62"/>
        <v>83904</v>
      </c>
      <c r="E71" s="111">
        <f t="shared" si="62"/>
        <v>86877</v>
      </c>
      <c r="F71" s="111">
        <f t="shared" si="62"/>
        <v>89109</v>
      </c>
      <c r="G71" s="112">
        <f t="shared" si="62"/>
        <v>90820</v>
      </c>
      <c r="H71" s="113">
        <f t="shared" si="62"/>
        <v>93176</v>
      </c>
      <c r="I71" s="32"/>
      <c r="J71" s="34" t="s">
        <v>69</v>
      </c>
      <c r="K71" s="108">
        <f t="shared" ref="K71:Q71" si="63">K40+K41-K70+K55</f>
        <v>0</v>
      </c>
      <c r="L71" s="109">
        <f t="shared" si="63"/>
        <v>0</v>
      </c>
      <c r="M71" s="110">
        <f t="shared" si="63"/>
        <v>0</v>
      </c>
      <c r="N71" s="111">
        <f t="shared" si="63"/>
        <v>0</v>
      </c>
      <c r="O71" s="111">
        <f t="shared" si="63"/>
        <v>0</v>
      </c>
      <c r="P71" s="112">
        <f t="shared" si="63"/>
        <v>0</v>
      </c>
      <c r="Q71" s="113">
        <f t="shared" si="63"/>
        <v>0</v>
      </c>
      <c r="S71" s="34" t="s">
        <v>69</v>
      </c>
      <c r="T71" s="108">
        <f t="shared" si="59"/>
        <v>101682.54787000004</v>
      </c>
      <c r="U71" s="109">
        <f t="shared" si="59"/>
        <v>90668</v>
      </c>
      <c r="V71" s="110">
        <f t="shared" si="59"/>
        <v>83904</v>
      </c>
      <c r="W71" s="111">
        <f t="shared" si="59"/>
        <v>86877</v>
      </c>
      <c r="X71" s="111">
        <f t="shared" si="59"/>
        <v>89109</v>
      </c>
      <c r="Y71" s="112">
        <f t="shared" si="59"/>
        <v>90820</v>
      </c>
      <c r="Z71" s="113">
        <f t="shared" si="59"/>
        <v>93176</v>
      </c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5" ht="13.5" customHeight="1" x14ac:dyDescent="0.2">
      <c r="A72" s="34" t="s">
        <v>70</v>
      </c>
      <c r="B72" s="108">
        <f t="shared" ref="B72:H72" si="64">B10+B35+B34+B47+B53+B14</f>
        <v>2994521.3703600001</v>
      </c>
      <c r="C72" s="109">
        <f t="shared" si="64"/>
        <v>3236130.8835800006</v>
      </c>
      <c r="D72" s="110">
        <f t="shared" si="64"/>
        <v>3532006</v>
      </c>
      <c r="E72" s="111">
        <f t="shared" si="64"/>
        <v>3490065</v>
      </c>
      <c r="F72" s="111">
        <f t="shared" si="64"/>
        <v>3697695</v>
      </c>
      <c r="G72" s="112">
        <f t="shared" si="64"/>
        <v>4021418</v>
      </c>
      <c r="H72" s="113">
        <f t="shared" si="64"/>
        <v>4271879</v>
      </c>
      <c r="I72" s="32"/>
      <c r="J72" s="34" t="s">
        <v>70</v>
      </c>
      <c r="K72" s="108">
        <f t="shared" ref="K72:Q72" si="65">K10+K35+K34+K47+K53+K14</f>
        <v>0</v>
      </c>
      <c r="L72" s="109">
        <f t="shared" si="65"/>
        <v>0</v>
      </c>
      <c r="M72" s="110">
        <f t="shared" si="65"/>
        <v>0</v>
      </c>
      <c r="N72" s="111">
        <f t="shared" si="65"/>
        <v>0</v>
      </c>
      <c r="O72" s="111">
        <f t="shared" si="65"/>
        <v>0</v>
      </c>
      <c r="P72" s="112">
        <f t="shared" si="65"/>
        <v>0</v>
      </c>
      <c r="Q72" s="113">
        <f t="shared" si="65"/>
        <v>0</v>
      </c>
      <c r="S72" s="34" t="s">
        <v>70</v>
      </c>
      <c r="T72" s="108">
        <f t="shared" si="59"/>
        <v>2994521.3703600001</v>
      </c>
      <c r="U72" s="109">
        <f t="shared" si="59"/>
        <v>3236130.8835800006</v>
      </c>
      <c r="V72" s="110">
        <f t="shared" si="59"/>
        <v>3532006</v>
      </c>
      <c r="W72" s="111">
        <f t="shared" si="59"/>
        <v>3490065</v>
      </c>
      <c r="X72" s="111">
        <f t="shared" si="59"/>
        <v>3697695</v>
      </c>
      <c r="Y72" s="112">
        <f t="shared" si="59"/>
        <v>4021418</v>
      </c>
      <c r="Z72" s="113">
        <f t="shared" si="59"/>
        <v>4271879</v>
      </c>
      <c r="AA72" s="33"/>
      <c r="AB72" s="33"/>
      <c r="AC72" s="33"/>
      <c r="AD72" s="33"/>
      <c r="AE72" s="33"/>
      <c r="AF72" s="33"/>
      <c r="AG72" s="33"/>
      <c r="AH72" s="33"/>
      <c r="AI72" s="33"/>
    </row>
    <row r="73" spans="1:35" ht="13.5" customHeight="1" x14ac:dyDescent="0.2">
      <c r="A73" s="34" t="s">
        <v>71</v>
      </c>
      <c r="B73" s="108">
        <f t="shared" ref="B73:H73" si="66">B11+B36+B54+B15</f>
        <v>982493</v>
      </c>
      <c r="C73" s="109">
        <f t="shared" si="66"/>
        <v>1080230.5161900001</v>
      </c>
      <c r="D73" s="110">
        <f t="shared" si="66"/>
        <v>1163399</v>
      </c>
      <c r="E73" s="111">
        <f t="shared" si="66"/>
        <v>1135281</v>
      </c>
      <c r="F73" s="111">
        <f t="shared" si="66"/>
        <v>1214395</v>
      </c>
      <c r="G73" s="112">
        <f t="shared" si="66"/>
        <v>1344209</v>
      </c>
      <c r="H73" s="113">
        <f t="shared" si="66"/>
        <v>1441059</v>
      </c>
      <c r="I73" s="32"/>
      <c r="J73" s="34" t="s">
        <v>71</v>
      </c>
      <c r="K73" s="108">
        <f t="shared" ref="K73:Q73" si="67">K11+K36+K54+K15</f>
        <v>0</v>
      </c>
      <c r="L73" s="109">
        <f t="shared" si="67"/>
        <v>0</v>
      </c>
      <c r="M73" s="110">
        <f t="shared" si="67"/>
        <v>0</v>
      </c>
      <c r="N73" s="111">
        <f t="shared" si="67"/>
        <v>0</v>
      </c>
      <c r="O73" s="111">
        <f t="shared" si="67"/>
        <v>0</v>
      </c>
      <c r="P73" s="112">
        <f t="shared" si="67"/>
        <v>0</v>
      </c>
      <c r="Q73" s="113">
        <f t="shared" si="67"/>
        <v>0</v>
      </c>
      <c r="S73" s="34" t="s">
        <v>71</v>
      </c>
      <c r="T73" s="108">
        <f t="shared" si="59"/>
        <v>982493</v>
      </c>
      <c r="U73" s="109">
        <f t="shared" si="59"/>
        <v>1080230.5161900001</v>
      </c>
      <c r="V73" s="110">
        <f t="shared" si="59"/>
        <v>1163399</v>
      </c>
      <c r="W73" s="111">
        <f t="shared" si="59"/>
        <v>1135281</v>
      </c>
      <c r="X73" s="111">
        <f t="shared" si="59"/>
        <v>1214395</v>
      </c>
      <c r="Y73" s="112">
        <f t="shared" si="59"/>
        <v>1344209</v>
      </c>
      <c r="Z73" s="113">
        <f t="shared" si="59"/>
        <v>1441059</v>
      </c>
      <c r="AA73" s="33"/>
      <c r="AB73" s="33"/>
      <c r="AC73" s="33"/>
      <c r="AD73" s="33"/>
      <c r="AE73" s="33"/>
      <c r="AF73" s="33"/>
      <c r="AG73" s="33"/>
      <c r="AH73" s="33"/>
      <c r="AI73" s="33"/>
    </row>
    <row r="74" spans="1:35" ht="13.5" customHeight="1" x14ac:dyDescent="0.2">
      <c r="A74" s="34" t="s">
        <v>72</v>
      </c>
      <c r="B74" s="108">
        <f t="shared" ref="B74:H74" si="68">B44</f>
        <v>76294.162960000001</v>
      </c>
      <c r="C74" s="109">
        <f t="shared" si="68"/>
        <v>74305.482000000004</v>
      </c>
      <c r="D74" s="110">
        <f t="shared" si="68"/>
        <v>40093</v>
      </c>
      <c r="E74" s="111">
        <f t="shared" si="68"/>
        <v>0</v>
      </c>
      <c r="F74" s="111">
        <f t="shared" si="68"/>
        <v>0</v>
      </c>
      <c r="G74" s="112">
        <f t="shared" si="68"/>
        <v>0</v>
      </c>
      <c r="H74" s="113">
        <f t="shared" si="68"/>
        <v>0</v>
      </c>
      <c r="I74" s="32"/>
      <c r="J74" s="34" t="s">
        <v>72</v>
      </c>
      <c r="K74" s="108">
        <f t="shared" ref="K74:Q74" si="69">K44</f>
        <v>0</v>
      </c>
      <c r="L74" s="109">
        <f t="shared" si="69"/>
        <v>0</v>
      </c>
      <c r="M74" s="110">
        <f t="shared" si="69"/>
        <v>0</v>
      </c>
      <c r="N74" s="111">
        <f t="shared" si="69"/>
        <v>0</v>
      </c>
      <c r="O74" s="111">
        <f t="shared" si="69"/>
        <v>0</v>
      </c>
      <c r="P74" s="112">
        <f t="shared" si="69"/>
        <v>0</v>
      </c>
      <c r="Q74" s="113">
        <f t="shared" si="69"/>
        <v>0</v>
      </c>
      <c r="S74" s="34" t="s">
        <v>72</v>
      </c>
      <c r="T74" s="108">
        <f t="shared" si="59"/>
        <v>76294.162960000001</v>
      </c>
      <c r="U74" s="109">
        <f t="shared" si="59"/>
        <v>74305.482000000004</v>
      </c>
      <c r="V74" s="110">
        <f t="shared" si="59"/>
        <v>40093</v>
      </c>
      <c r="W74" s="111">
        <f t="shared" si="59"/>
        <v>0</v>
      </c>
      <c r="X74" s="111">
        <f t="shared" si="59"/>
        <v>0</v>
      </c>
      <c r="Y74" s="112">
        <f t="shared" si="59"/>
        <v>0</v>
      </c>
      <c r="Z74" s="113">
        <f t="shared" si="59"/>
        <v>0</v>
      </c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3.5" customHeight="1" x14ac:dyDescent="0.2">
      <c r="A75" s="34" t="s">
        <v>73</v>
      </c>
      <c r="B75" s="108">
        <f t="shared" ref="B75:H75" si="70">B49+B48</f>
        <v>31949.064169999998</v>
      </c>
      <c r="C75" s="109">
        <f t="shared" si="70"/>
        <v>32038.458269999999</v>
      </c>
      <c r="D75" s="110">
        <f t="shared" si="70"/>
        <v>32106</v>
      </c>
      <c r="E75" s="111">
        <f t="shared" si="70"/>
        <v>17478</v>
      </c>
      <c r="F75" s="111">
        <f t="shared" si="70"/>
        <v>18508</v>
      </c>
      <c r="G75" s="112">
        <f t="shared" si="70"/>
        <v>19037</v>
      </c>
      <c r="H75" s="113">
        <f t="shared" si="70"/>
        <v>19677</v>
      </c>
      <c r="I75" s="32"/>
      <c r="J75" s="34" t="s">
        <v>73</v>
      </c>
      <c r="K75" s="108">
        <f t="shared" ref="K75:Q75" si="71">K49+K48</f>
        <v>0</v>
      </c>
      <c r="L75" s="109">
        <f t="shared" si="71"/>
        <v>0</v>
      </c>
      <c r="M75" s="110">
        <f t="shared" si="71"/>
        <v>0</v>
      </c>
      <c r="N75" s="111">
        <f t="shared" si="71"/>
        <v>0</v>
      </c>
      <c r="O75" s="111">
        <f t="shared" si="71"/>
        <v>0</v>
      </c>
      <c r="P75" s="112">
        <f t="shared" si="71"/>
        <v>0</v>
      </c>
      <c r="Q75" s="113">
        <f t="shared" si="71"/>
        <v>0</v>
      </c>
      <c r="S75" s="34" t="s">
        <v>73</v>
      </c>
      <c r="T75" s="108">
        <f t="shared" si="59"/>
        <v>31949.064169999998</v>
      </c>
      <c r="U75" s="109">
        <f t="shared" si="59"/>
        <v>32038.458269999999</v>
      </c>
      <c r="V75" s="110">
        <f t="shared" si="59"/>
        <v>32106</v>
      </c>
      <c r="W75" s="111">
        <f t="shared" si="59"/>
        <v>17478</v>
      </c>
      <c r="X75" s="111">
        <f t="shared" si="59"/>
        <v>18508</v>
      </c>
      <c r="Y75" s="112">
        <f t="shared" si="59"/>
        <v>19037</v>
      </c>
      <c r="Z75" s="113">
        <f t="shared" si="59"/>
        <v>19677</v>
      </c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4.25" customHeight="1" thickBot="1" x14ac:dyDescent="0.25">
      <c r="A76" s="114" t="s">
        <v>74</v>
      </c>
      <c r="B76" s="66">
        <f t="shared" ref="B76:H76" si="72">B60</f>
        <v>13079644.876037396</v>
      </c>
      <c r="C76" s="115">
        <f t="shared" si="72"/>
        <v>14174039.65316</v>
      </c>
      <c r="D76" s="116">
        <f t="shared" si="72"/>
        <v>15395462</v>
      </c>
      <c r="E76" s="117">
        <f t="shared" si="72"/>
        <v>16467409</v>
      </c>
      <c r="F76" s="117">
        <f t="shared" si="72"/>
        <v>17408653</v>
      </c>
      <c r="G76" s="118">
        <f t="shared" si="72"/>
        <v>18194484</v>
      </c>
      <c r="H76" s="119">
        <f t="shared" si="72"/>
        <v>19136261</v>
      </c>
      <c r="I76" s="32"/>
      <c r="J76" s="114" t="s">
        <v>74</v>
      </c>
      <c r="K76" s="120">
        <f t="shared" ref="K76:Q76" si="73">K60</f>
        <v>0</v>
      </c>
      <c r="L76" s="115">
        <f t="shared" si="73"/>
        <v>0</v>
      </c>
      <c r="M76" s="116">
        <f t="shared" si="73"/>
        <v>0</v>
      </c>
      <c r="N76" s="117">
        <f t="shared" si="73"/>
        <v>0</v>
      </c>
      <c r="O76" s="117">
        <f t="shared" si="73"/>
        <v>0</v>
      </c>
      <c r="P76" s="118">
        <f t="shared" si="73"/>
        <v>0</v>
      </c>
      <c r="Q76" s="119">
        <f t="shared" si="73"/>
        <v>0</v>
      </c>
      <c r="S76" s="114" t="s">
        <v>74</v>
      </c>
      <c r="T76" s="66">
        <f t="shared" ref="T76:Z76" si="74">T60</f>
        <v>13079644.876037396</v>
      </c>
      <c r="U76" s="115">
        <f t="shared" si="74"/>
        <v>14174039.65316</v>
      </c>
      <c r="V76" s="116">
        <f t="shared" si="74"/>
        <v>15395462</v>
      </c>
      <c r="W76" s="117">
        <f t="shared" si="74"/>
        <v>16467409</v>
      </c>
      <c r="X76" s="117">
        <f t="shared" si="74"/>
        <v>17408653</v>
      </c>
      <c r="Y76" s="118">
        <f t="shared" si="74"/>
        <v>18194484</v>
      </c>
      <c r="Z76" s="119">
        <f t="shared" si="74"/>
        <v>19136261</v>
      </c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4.25" customHeight="1" thickBot="1" x14ac:dyDescent="0.25">
      <c r="A77" s="121" t="s">
        <v>75</v>
      </c>
      <c r="B77" s="101">
        <f t="shared" ref="B77:H77" si="75">B68+B76</f>
        <v>31736509.059661154</v>
      </c>
      <c r="C77" s="122">
        <f t="shared" si="75"/>
        <v>34991330.233055584</v>
      </c>
      <c r="D77" s="103">
        <f t="shared" si="75"/>
        <v>38203122</v>
      </c>
      <c r="E77" s="104">
        <f t="shared" si="75"/>
        <v>39804201</v>
      </c>
      <c r="F77" s="104">
        <f t="shared" si="75"/>
        <v>41719313</v>
      </c>
      <c r="G77" s="105">
        <f t="shared" si="75"/>
        <v>43151494</v>
      </c>
      <c r="H77" s="106">
        <f t="shared" si="75"/>
        <v>45323417</v>
      </c>
      <c r="I77" s="32"/>
      <c r="J77" s="121" t="s">
        <v>75</v>
      </c>
      <c r="K77" s="101">
        <f t="shared" ref="K77:Q77" si="76">+K76+K68</f>
        <v>0</v>
      </c>
      <c r="L77" s="102">
        <f t="shared" si="76"/>
        <v>0</v>
      </c>
      <c r="M77" s="103">
        <f t="shared" si="76"/>
        <v>3711</v>
      </c>
      <c r="N77" s="104">
        <f t="shared" si="76"/>
        <v>0</v>
      </c>
      <c r="O77" s="104">
        <f t="shared" si="76"/>
        <v>0</v>
      </c>
      <c r="P77" s="105">
        <f t="shared" si="76"/>
        <v>0</v>
      </c>
      <c r="Q77" s="106">
        <f t="shared" si="76"/>
        <v>0</v>
      </c>
      <c r="S77" s="121" t="s">
        <v>75</v>
      </c>
      <c r="T77" s="101">
        <f t="shared" ref="T77:Z77" si="77">+T76+T68</f>
        <v>31736509.059661154</v>
      </c>
      <c r="U77" s="102">
        <f t="shared" si="77"/>
        <v>34991330.233055584</v>
      </c>
      <c r="V77" s="103">
        <f t="shared" si="77"/>
        <v>38199411</v>
      </c>
      <c r="W77" s="104">
        <f t="shared" si="77"/>
        <v>39804201</v>
      </c>
      <c r="X77" s="104">
        <f t="shared" si="77"/>
        <v>41719313</v>
      </c>
      <c r="Y77" s="105">
        <f t="shared" si="77"/>
        <v>43151494</v>
      </c>
      <c r="Z77" s="106">
        <f t="shared" si="77"/>
        <v>45323417</v>
      </c>
      <c r="AA77" s="33"/>
      <c r="AB77" s="33"/>
      <c r="AC77" s="33"/>
      <c r="AD77" s="33"/>
      <c r="AE77" s="33"/>
      <c r="AF77" s="33"/>
      <c r="AG77" s="33"/>
      <c r="AH77" s="33"/>
      <c r="AI77" s="33"/>
    </row>
    <row r="78" spans="1:35" s="123" customFormat="1" ht="13.5" customHeight="1" thickBot="1" x14ac:dyDescent="0.25">
      <c r="A78" s="124"/>
      <c r="B78" s="125"/>
      <c r="C78" s="125"/>
      <c r="D78" s="125"/>
      <c r="E78" s="125"/>
      <c r="F78" s="125"/>
      <c r="G78" s="125"/>
      <c r="H78" s="125"/>
      <c r="I78" s="126"/>
      <c r="J78" s="124"/>
      <c r="K78" s="127"/>
      <c r="L78" s="127"/>
      <c r="M78" s="127"/>
      <c r="N78" s="127"/>
      <c r="O78" s="127"/>
      <c r="P78" s="127"/>
      <c r="Q78" s="127"/>
      <c r="S78" s="124"/>
      <c r="T78" s="128"/>
      <c r="U78" s="128"/>
      <c r="V78" s="128"/>
      <c r="W78" s="128"/>
      <c r="X78" s="128"/>
      <c r="Y78" s="128"/>
      <c r="Z78" s="128"/>
      <c r="AA78" s="33"/>
      <c r="AB78" s="33"/>
      <c r="AC78" s="33"/>
      <c r="AD78" s="33"/>
      <c r="AE78" s="33"/>
      <c r="AF78" s="33"/>
      <c r="AG78" s="33"/>
      <c r="AH78" s="33"/>
      <c r="AI78" s="33"/>
    </row>
    <row r="79" spans="1:35" ht="14.25" customHeight="1" thickBot="1" x14ac:dyDescent="0.25">
      <c r="A79" s="129" t="s">
        <v>76</v>
      </c>
      <c r="B79" s="130">
        <f t="shared" ref="B79:H79" si="78">SUM(B80:B81)</f>
        <v>87190.37384</v>
      </c>
      <c r="C79" s="131">
        <f t="shared" si="78"/>
        <v>87993.031049999991</v>
      </c>
      <c r="D79" s="132">
        <f t="shared" si="78"/>
        <v>93535</v>
      </c>
      <c r="E79" s="133">
        <f t="shared" si="78"/>
        <v>94925</v>
      </c>
      <c r="F79" s="133">
        <f t="shared" si="78"/>
        <v>99830</v>
      </c>
      <c r="G79" s="134">
        <f t="shared" si="78"/>
        <v>109966</v>
      </c>
      <c r="H79" s="135">
        <f t="shared" si="78"/>
        <v>115495</v>
      </c>
      <c r="J79" s="129" t="s">
        <v>76</v>
      </c>
      <c r="K79" s="130">
        <f t="shared" ref="K79:Q79" si="79">+K80+K81</f>
        <v>0</v>
      </c>
      <c r="L79" s="132">
        <f t="shared" si="79"/>
        <v>0</v>
      </c>
      <c r="M79" s="133">
        <f t="shared" si="79"/>
        <v>0</v>
      </c>
      <c r="N79" s="133">
        <f t="shared" si="79"/>
        <v>0</v>
      </c>
      <c r="O79" s="133">
        <f t="shared" si="79"/>
        <v>0</v>
      </c>
      <c r="P79" s="134">
        <f t="shared" si="79"/>
        <v>0</v>
      </c>
      <c r="Q79" s="135">
        <f t="shared" si="79"/>
        <v>0</v>
      </c>
      <c r="S79" s="136" t="s">
        <v>76</v>
      </c>
      <c r="T79" s="137">
        <f t="shared" ref="T79:Z81" si="80">+B79-K79</f>
        <v>87190.37384</v>
      </c>
      <c r="U79" s="138">
        <f t="shared" si="80"/>
        <v>87993.031049999991</v>
      </c>
      <c r="V79" s="139">
        <f t="shared" si="80"/>
        <v>93535</v>
      </c>
      <c r="W79" s="139">
        <f t="shared" si="80"/>
        <v>94925</v>
      </c>
      <c r="X79" s="139">
        <f t="shared" si="80"/>
        <v>99830</v>
      </c>
      <c r="Y79" s="140">
        <f t="shared" si="80"/>
        <v>109966</v>
      </c>
      <c r="Z79" s="141">
        <f t="shared" si="80"/>
        <v>115495</v>
      </c>
      <c r="AA79" s="33"/>
      <c r="AB79" s="33"/>
      <c r="AC79" s="33"/>
      <c r="AD79" s="33"/>
      <c r="AE79" s="33"/>
      <c r="AF79" s="33"/>
      <c r="AG79" s="33"/>
      <c r="AH79" s="33"/>
      <c r="AI79" s="33"/>
    </row>
    <row r="80" spans="1:35" ht="13.5" customHeight="1" x14ac:dyDescent="0.2">
      <c r="A80" s="142" t="s">
        <v>77</v>
      </c>
      <c r="B80" s="143">
        <v>49849.812879999998</v>
      </c>
      <c r="C80" s="144">
        <v>42860.262529999993</v>
      </c>
      <c r="D80" s="145">
        <v>46421</v>
      </c>
      <c r="E80" s="146">
        <v>45451</v>
      </c>
      <c r="F80" s="146">
        <v>46592</v>
      </c>
      <c r="G80" s="147">
        <v>54339</v>
      </c>
      <c r="H80" s="148">
        <v>58091</v>
      </c>
      <c r="J80" s="142" t="s">
        <v>77</v>
      </c>
      <c r="K80" s="143"/>
      <c r="L80" s="146"/>
      <c r="M80" s="146"/>
      <c r="N80" s="146"/>
      <c r="O80" s="146"/>
      <c r="P80" s="147"/>
      <c r="Q80" s="148"/>
      <c r="S80" s="149" t="s">
        <v>77</v>
      </c>
      <c r="T80" s="65">
        <f t="shared" si="80"/>
        <v>49849.812879999998</v>
      </c>
      <c r="U80" s="49">
        <f t="shared" si="80"/>
        <v>42860.262529999993</v>
      </c>
      <c r="V80" s="150">
        <f t="shared" si="80"/>
        <v>46421</v>
      </c>
      <c r="W80" s="150">
        <f t="shared" si="80"/>
        <v>45451</v>
      </c>
      <c r="X80" s="150">
        <f t="shared" si="80"/>
        <v>46592</v>
      </c>
      <c r="Y80" s="151">
        <f t="shared" si="80"/>
        <v>54339</v>
      </c>
      <c r="Z80" s="152">
        <f t="shared" si="80"/>
        <v>58091</v>
      </c>
      <c r="AA80" s="33"/>
      <c r="AB80" s="33"/>
      <c r="AC80" s="33"/>
      <c r="AD80" s="33"/>
      <c r="AE80" s="33"/>
      <c r="AF80" s="33"/>
      <c r="AG80" s="33"/>
      <c r="AH80" s="33"/>
      <c r="AI80" s="33"/>
    </row>
    <row r="81" spans="1:35" ht="14.25" customHeight="1" thickBot="1" x14ac:dyDescent="0.25">
      <c r="A81" s="153" t="s">
        <v>78</v>
      </c>
      <c r="B81" s="154">
        <v>37340.560960000003</v>
      </c>
      <c r="C81" s="155">
        <v>45132.768520000005</v>
      </c>
      <c r="D81" s="156">
        <v>47114</v>
      </c>
      <c r="E81" s="157">
        <v>49474</v>
      </c>
      <c r="F81" s="157">
        <v>53238</v>
      </c>
      <c r="G81" s="158">
        <v>55627</v>
      </c>
      <c r="H81" s="159">
        <v>57404</v>
      </c>
      <c r="J81" s="153" t="s">
        <v>78</v>
      </c>
      <c r="K81" s="154"/>
      <c r="L81" s="157"/>
      <c r="M81" s="157"/>
      <c r="N81" s="157"/>
      <c r="O81" s="157"/>
      <c r="P81" s="158"/>
      <c r="Q81" s="159"/>
      <c r="S81" s="153" t="s">
        <v>78</v>
      </c>
      <c r="T81" s="160">
        <f t="shared" si="80"/>
        <v>37340.560960000003</v>
      </c>
      <c r="U81" s="161">
        <f t="shared" si="80"/>
        <v>45132.768520000005</v>
      </c>
      <c r="V81" s="162">
        <f t="shared" si="80"/>
        <v>47114</v>
      </c>
      <c r="W81" s="162">
        <f t="shared" si="80"/>
        <v>49474</v>
      </c>
      <c r="X81" s="162">
        <f t="shared" si="80"/>
        <v>53238</v>
      </c>
      <c r="Y81" s="163">
        <f t="shared" si="80"/>
        <v>55627</v>
      </c>
      <c r="Z81" s="164">
        <f t="shared" si="80"/>
        <v>57404</v>
      </c>
      <c r="AA81" s="33"/>
      <c r="AB81" s="33"/>
      <c r="AC81" s="33"/>
      <c r="AD81" s="33"/>
      <c r="AE81" s="33"/>
      <c r="AF81" s="33"/>
      <c r="AG81" s="33"/>
      <c r="AH81" s="33"/>
      <c r="AI81" s="33"/>
    </row>
    <row r="82" spans="1:35" ht="17.25" customHeight="1" thickBot="1" x14ac:dyDescent="0.35">
      <c r="A82" s="165"/>
      <c r="B82" s="166"/>
      <c r="C82" s="166"/>
      <c r="D82" s="166"/>
      <c r="E82" s="166"/>
      <c r="F82" s="166"/>
      <c r="G82" s="166"/>
      <c r="H82" s="166"/>
      <c r="J82" s="165"/>
      <c r="S82" s="167"/>
      <c r="T82" s="168"/>
      <c r="U82" s="168"/>
      <c r="V82" s="169"/>
      <c r="W82" s="169"/>
      <c r="X82" s="169"/>
      <c r="Y82" s="169"/>
      <c r="Z82" s="16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s="170" customFormat="1" ht="14.25" customHeight="1" thickBot="1" x14ac:dyDescent="0.25">
      <c r="A83" s="136" t="s">
        <v>79</v>
      </c>
      <c r="B83" s="171">
        <v>942275</v>
      </c>
      <c r="C83" s="172">
        <v>1095895</v>
      </c>
      <c r="D83" s="173">
        <v>1153333</v>
      </c>
      <c r="E83" s="174">
        <v>1255535</v>
      </c>
      <c r="F83" s="175">
        <v>1426214</v>
      </c>
      <c r="G83" s="172">
        <v>1537857</v>
      </c>
      <c r="H83" s="172">
        <v>1668013</v>
      </c>
      <c r="J83" s="136" t="s">
        <v>79</v>
      </c>
      <c r="K83" s="175"/>
      <c r="L83" s="171"/>
      <c r="M83" s="176"/>
      <c r="N83" s="174"/>
      <c r="O83" s="175"/>
      <c r="P83" s="176"/>
      <c r="Q83" s="177"/>
      <c r="S83" s="136" t="s">
        <v>79</v>
      </c>
      <c r="T83" s="175">
        <f t="shared" ref="T83:Z83" si="81">+B83-K83</f>
        <v>942275</v>
      </c>
      <c r="U83" s="171">
        <f t="shared" si="81"/>
        <v>1095895</v>
      </c>
      <c r="V83" s="176">
        <f t="shared" si="81"/>
        <v>1153333</v>
      </c>
      <c r="W83" s="174">
        <f t="shared" si="81"/>
        <v>1255535</v>
      </c>
      <c r="X83" s="175">
        <f t="shared" si="81"/>
        <v>1426214</v>
      </c>
      <c r="Y83" s="176">
        <f t="shared" si="81"/>
        <v>1537857</v>
      </c>
      <c r="Z83" s="177">
        <f t="shared" si="81"/>
        <v>1668013</v>
      </c>
      <c r="AA83" s="33"/>
      <c r="AB83" s="178"/>
      <c r="AC83" s="33"/>
      <c r="AD83" s="33"/>
      <c r="AE83" s="33"/>
      <c r="AF83" s="33"/>
      <c r="AG83" s="33"/>
      <c r="AH83" s="33"/>
      <c r="AI83" s="33"/>
    </row>
    <row r="84" spans="1:35" ht="14.25" customHeight="1" thickBot="1" x14ac:dyDescent="0.3">
      <c r="B84" s="179"/>
      <c r="C84" s="179"/>
      <c r="D84" s="179"/>
      <c r="E84" s="179"/>
      <c r="F84" s="179"/>
      <c r="G84" s="179"/>
      <c r="H84" s="179"/>
      <c r="T84" s="180"/>
      <c r="U84" s="180"/>
      <c r="V84" s="178"/>
      <c r="W84" s="178"/>
      <c r="X84" s="178"/>
      <c r="Y84" s="178"/>
      <c r="Z84" s="178"/>
      <c r="AA84" s="33"/>
      <c r="AB84" s="33"/>
      <c r="AC84" s="33"/>
      <c r="AD84" s="33"/>
      <c r="AE84" s="33"/>
      <c r="AF84" s="33"/>
      <c r="AG84" s="33"/>
      <c r="AH84" s="33"/>
      <c r="AI84" s="33"/>
    </row>
    <row r="85" spans="1:35" ht="13.5" customHeight="1" x14ac:dyDescent="0.2">
      <c r="A85" s="181" t="s">
        <v>80</v>
      </c>
      <c r="B85" s="182">
        <f t="shared" ref="B85:H85" si="82">SUM(B86,B89,B92)</f>
        <v>358597.80828375759</v>
      </c>
      <c r="C85" s="183">
        <f t="shared" si="82"/>
        <v>543734.24428558303</v>
      </c>
      <c r="D85" s="184">
        <f t="shared" si="82"/>
        <v>1231464</v>
      </c>
      <c r="E85" s="185">
        <f t="shared" si="82"/>
        <v>1249890</v>
      </c>
      <c r="F85" s="186">
        <f t="shared" si="82"/>
        <v>907021</v>
      </c>
      <c r="G85" s="185">
        <f t="shared" si="82"/>
        <v>911284</v>
      </c>
      <c r="H85" s="187">
        <f t="shared" si="82"/>
        <v>915424</v>
      </c>
      <c r="J85" s="181" t="s">
        <v>80</v>
      </c>
      <c r="K85" s="182">
        <f t="shared" ref="K85:Q85" si="83">SUM(K86,K89,K92)</f>
        <v>0</v>
      </c>
      <c r="L85" s="185">
        <f t="shared" si="83"/>
        <v>0</v>
      </c>
      <c r="M85" s="184">
        <f t="shared" si="83"/>
        <v>0</v>
      </c>
      <c r="N85" s="185">
        <f t="shared" si="83"/>
        <v>0</v>
      </c>
      <c r="O85" s="186">
        <f t="shared" si="83"/>
        <v>0</v>
      </c>
      <c r="P85" s="185">
        <f t="shared" si="83"/>
        <v>0</v>
      </c>
      <c r="Q85" s="187">
        <f t="shared" si="83"/>
        <v>0</v>
      </c>
      <c r="S85" s="181" t="s">
        <v>80</v>
      </c>
      <c r="T85" s="182">
        <f t="shared" ref="T85:Z85" si="84">SUM(T86,T89,T92)</f>
        <v>358597.80828375759</v>
      </c>
      <c r="U85" s="185">
        <f t="shared" si="84"/>
        <v>543734.24428558303</v>
      </c>
      <c r="V85" s="184">
        <f t="shared" si="84"/>
        <v>1231464</v>
      </c>
      <c r="W85" s="185">
        <f t="shared" si="84"/>
        <v>1249890</v>
      </c>
      <c r="X85" s="186">
        <f t="shared" si="84"/>
        <v>907021</v>
      </c>
      <c r="Y85" s="185">
        <f t="shared" si="84"/>
        <v>911284</v>
      </c>
      <c r="Z85" s="187">
        <f t="shared" si="84"/>
        <v>915424</v>
      </c>
      <c r="AA85" s="33"/>
      <c r="AB85" s="33"/>
      <c r="AC85" s="33"/>
      <c r="AD85" s="33"/>
      <c r="AE85" s="33"/>
      <c r="AF85" s="33"/>
      <c r="AG85" s="33"/>
      <c r="AH85" s="33"/>
      <c r="AI85" s="33"/>
    </row>
    <row r="86" spans="1:35" ht="13.5" customHeight="1" x14ac:dyDescent="0.25">
      <c r="A86" s="188" t="s">
        <v>81</v>
      </c>
      <c r="B86" s="189">
        <f t="shared" ref="B86:H86" si="85">SUM(B87:B88)</f>
        <v>-8.9415199999999988</v>
      </c>
      <c r="C86" s="190">
        <f t="shared" si="85"/>
        <v>-0.37402999999999997</v>
      </c>
      <c r="D86" s="191">
        <f t="shared" si="85"/>
        <v>0</v>
      </c>
      <c r="E86" s="192">
        <f t="shared" si="85"/>
        <v>0</v>
      </c>
      <c r="F86" s="193">
        <f t="shared" si="85"/>
        <v>0</v>
      </c>
      <c r="G86" s="192">
        <f t="shared" si="85"/>
        <v>0</v>
      </c>
      <c r="H86" s="194">
        <f t="shared" si="85"/>
        <v>0</v>
      </c>
      <c r="J86" s="188" t="s">
        <v>81</v>
      </c>
      <c r="K86" s="189">
        <f t="shared" ref="K86:Q86" si="86">SUM(K87:K88)</f>
        <v>0</v>
      </c>
      <c r="L86" s="192">
        <f t="shared" si="86"/>
        <v>0</v>
      </c>
      <c r="M86" s="191">
        <f t="shared" si="86"/>
        <v>0</v>
      </c>
      <c r="N86" s="192">
        <f t="shared" si="86"/>
        <v>0</v>
      </c>
      <c r="O86" s="193">
        <f t="shared" si="86"/>
        <v>0</v>
      </c>
      <c r="P86" s="192">
        <f t="shared" si="86"/>
        <v>0</v>
      </c>
      <c r="Q86" s="194">
        <f t="shared" si="86"/>
        <v>0</v>
      </c>
      <c r="S86" s="188" t="s">
        <v>81</v>
      </c>
      <c r="T86" s="189">
        <f t="shared" ref="T86:Z86" si="87">SUM(T87:T88)</f>
        <v>-8.9415199999999988</v>
      </c>
      <c r="U86" s="192">
        <f t="shared" si="87"/>
        <v>-0.37402999999999997</v>
      </c>
      <c r="V86" s="191">
        <f t="shared" si="87"/>
        <v>0</v>
      </c>
      <c r="W86" s="192">
        <f t="shared" si="87"/>
        <v>0</v>
      </c>
      <c r="X86" s="193">
        <f t="shared" si="87"/>
        <v>0</v>
      </c>
      <c r="Y86" s="192">
        <f t="shared" si="87"/>
        <v>0</v>
      </c>
      <c r="Z86" s="194">
        <f t="shared" si="87"/>
        <v>0</v>
      </c>
      <c r="AA86" s="33"/>
      <c r="AB86" s="33"/>
      <c r="AC86" s="33"/>
      <c r="AD86" s="33"/>
      <c r="AE86" s="33"/>
      <c r="AF86" s="33"/>
      <c r="AG86" s="33"/>
      <c r="AH86" s="33"/>
      <c r="AI86" s="33"/>
    </row>
    <row r="87" spans="1:35" ht="13.5" customHeight="1" x14ac:dyDescent="0.25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2">
        <v>0</v>
      </c>
      <c r="H87" s="194">
        <v>0</v>
      </c>
      <c r="J87" s="195" t="s">
        <v>11</v>
      </c>
      <c r="K87" s="189"/>
      <c r="L87" s="193"/>
      <c r="M87" s="193"/>
      <c r="N87" s="192"/>
      <c r="O87" s="193"/>
      <c r="P87" s="192"/>
      <c r="Q87" s="194"/>
      <c r="S87" s="195" t="s">
        <v>11</v>
      </c>
      <c r="T87" s="189">
        <f t="shared" ref="T87:Z88" si="88">+B87-K87</f>
        <v>0.26802999999999999</v>
      </c>
      <c r="U87" s="193">
        <f t="shared" si="88"/>
        <v>-0.37402999999999997</v>
      </c>
      <c r="V87" s="193">
        <f t="shared" si="88"/>
        <v>0</v>
      </c>
      <c r="W87" s="192">
        <f t="shared" si="88"/>
        <v>0</v>
      </c>
      <c r="X87" s="193">
        <f t="shared" si="88"/>
        <v>0</v>
      </c>
      <c r="Y87" s="192">
        <f t="shared" si="88"/>
        <v>0</v>
      </c>
      <c r="Z87" s="194">
        <f t="shared" si="88"/>
        <v>0</v>
      </c>
      <c r="AA87" s="33"/>
      <c r="AB87" s="33"/>
      <c r="AC87" s="33"/>
      <c r="AD87" s="33"/>
      <c r="AE87" s="33"/>
      <c r="AF87" s="33"/>
      <c r="AG87" s="33"/>
      <c r="AH87" s="33"/>
      <c r="AI87" s="33"/>
    </row>
    <row r="88" spans="1:35" ht="13.5" customHeight="1" x14ac:dyDescent="0.25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J88" s="195" t="s">
        <v>12</v>
      </c>
      <c r="K88" s="189"/>
      <c r="L88" s="193"/>
      <c r="M88" s="193"/>
      <c r="N88" s="192"/>
      <c r="O88" s="193"/>
      <c r="P88" s="192"/>
      <c r="Q88" s="194"/>
      <c r="S88" s="195" t="s">
        <v>12</v>
      </c>
      <c r="T88" s="189">
        <f t="shared" si="88"/>
        <v>-9.2095499999999983</v>
      </c>
      <c r="U88" s="193">
        <f t="shared" si="88"/>
        <v>0</v>
      </c>
      <c r="V88" s="193">
        <f t="shared" si="88"/>
        <v>0</v>
      </c>
      <c r="W88" s="192">
        <f t="shared" si="88"/>
        <v>0</v>
      </c>
      <c r="X88" s="193">
        <f t="shared" si="88"/>
        <v>0</v>
      </c>
      <c r="Y88" s="192">
        <f t="shared" si="88"/>
        <v>0</v>
      </c>
      <c r="Z88" s="194">
        <f t="shared" si="88"/>
        <v>0</v>
      </c>
      <c r="AA88" s="33"/>
      <c r="AB88" s="33"/>
      <c r="AC88" s="33"/>
      <c r="AD88" s="33"/>
      <c r="AE88" s="33"/>
      <c r="AF88" s="33"/>
      <c r="AG88" s="33"/>
      <c r="AH88" s="33"/>
      <c r="AI88" s="33"/>
    </row>
    <row r="89" spans="1:35" ht="13.5" customHeight="1" x14ac:dyDescent="0.2">
      <c r="A89" s="188" t="s">
        <v>82</v>
      </c>
      <c r="B89" s="196">
        <f t="shared" ref="B89:H89" si="89">SUM(B90:B91)</f>
        <v>352633.4588281599</v>
      </c>
      <c r="C89" s="197">
        <f t="shared" si="89"/>
        <v>536872.08506199997</v>
      </c>
      <c r="D89" s="198">
        <f t="shared" si="89"/>
        <v>1221875</v>
      </c>
      <c r="E89" s="62">
        <f t="shared" si="89"/>
        <v>1238406</v>
      </c>
      <c r="F89" s="62">
        <f t="shared" si="89"/>
        <v>894557</v>
      </c>
      <c r="G89" s="63">
        <f t="shared" si="89"/>
        <v>897940</v>
      </c>
      <c r="H89" s="64">
        <f t="shared" si="89"/>
        <v>901336</v>
      </c>
      <c r="J89" s="188" t="s">
        <v>82</v>
      </c>
      <c r="K89" s="196">
        <f t="shared" ref="K89:Q89" si="90">SUM(K90:K91)</f>
        <v>0</v>
      </c>
      <c r="L89" s="198">
        <f t="shared" si="90"/>
        <v>0</v>
      </c>
      <c r="M89" s="199">
        <f t="shared" si="90"/>
        <v>0</v>
      </c>
      <c r="N89" s="62">
        <f t="shared" si="90"/>
        <v>0</v>
      </c>
      <c r="O89" s="62">
        <f t="shared" si="90"/>
        <v>0</v>
      </c>
      <c r="P89" s="63">
        <f t="shared" si="90"/>
        <v>0</v>
      </c>
      <c r="Q89" s="64">
        <f t="shared" si="90"/>
        <v>0</v>
      </c>
      <c r="S89" s="188" t="s">
        <v>82</v>
      </c>
      <c r="T89" s="196">
        <f t="shared" ref="T89:Z89" si="91">SUM(T90:T91)</f>
        <v>352633.4588281599</v>
      </c>
      <c r="U89" s="198">
        <f t="shared" si="91"/>
        <v>536872.08506199997</v>
      </c>
      <c r="V89" s="199">
        <f t="shared" si="91"/>
        <v>1221875</v>
      </c>
      <c r="W89" s="62">
        <f t="shared" si="91"/>
        <v>1238406</v>
      </c>
      <c r="X89" s="62">
        <f t="shared" si="91"/>
        <v>894557</v>
      </c>
      <c r="Y89" s="63">
        <f t="shared" si="91"/>
        <v>897940</v>
      </c>
      <c r="Z89" s="64">
        <f t="shared" si="91"/>
        <v>901336</v>
      </c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3.5" customHeight="1" x14ac:dyDescent="0.25">
      <c r="A90" s="195" t="s">
        <v>11</v>
      </c>
      <c r="B90" s="189">
        <v>283236.6159881599</v>
      </c>
      <c r="C90" s="190">
        <v>430544.08506200003</v>
      </c>
      <c r="D90" s="191">
        <v>999133</v>
      </c>
      <c r="E90" s="192">
        <v>1013746</v>
      </c>
      <c r="F90" s="193">
        <v>729480</v>
      </c>
      <c r="G90" s="192">
        <v>731703</v>
      </c>
      <c r="H90" s="194">
        <v>733925</v>
      </c>
      <c r="J90" s="195" t="s">
        <v>11</v>
      </c>
      <c r="K90" s="196"/>
      <c r="L90" s="198"/>
      <c r="M90" s="198"/>
      <c r="N90" s="198"/>
      <c r="O90" s="198"/>
      <c r="P90" s="199"/>
      <c r="Q90" s="200"/>
      <c r="S90" s="195" t="s">
        <v>11</v>
      </c>
      <c r="T90" s="196">
        <f t="shared" ref="T90:Z91" si="92">+B90-K90</f>
        <v>283236.6159881599</v>
      </c>
      <c r="U90" s="198">
        <f t="shared" si="92"/>
        <v>430544.08506200003</v>
      </c>
      <c r="V90" s="198">
        <f t="shared" si="92"/>
        <v>999133</v>
      </c>
      <c r="W90" s="198">
        <f t="shared" si="92"/>
        <v>1013746</v>
      </c>
      <c r="X90" s="198">
        <f t="shared" si="92"/>
        <v>729480</v>
      </c>
      <c r="Y90" s="199">
        <f t="shared" si="92"/>
        <v>731703</v>
      </c>
      <c r="Z90" s="200">
        <f t="shared" si="92"/>
        <v>733925</v>
      </c>
      <c r="AA90" s="33"/>
      <c r="AB90" s="33"/>
      <c r="AC90" s="33"/>
      <c r="AD90" s="33"/>
      <c r="AE90" s="33"/>
      <c r="AF90" s="33"/>
      <c r="AG90" s="33"/>
      <c r="AH90" s="33"/>
      <c r="AI90" s="33"/>
    </row>
    <row r="91" spans="1:35" ht="14.25" customHeight="1" x14ac:dyDescent="0.25">
      <c r="A91" s="195" t="s">
        <v>12</v>
      </c>
      <c r="B91" s="189">
        <v>69396.842839999998</v>
      </c>
      <c r="C91" s="190">
        <v>106328</v>
      </c>
      <c r="D91" s="191">
        <v>222742</v>
      </c>
      <c r="E91" s="192">
        <v>224660</v>
      </c>
      <c r="F91" s="193">
        <v>165077</v>
      </c>
      <c r="G91" s="192">
        <v>166237</v>
      </c>
      <c r="H91" s="194">
        <v>167411</v>
      </c>
      <c r="J91" s="195" t="s">
        <v>12</v>
      </c>
      <c r="K91" s="196"/>
      <c r="L91" s="198"/>
      <c r="M91" s="198"/>
      <c r="N91" s="198"/>
      <c r="O91" s="198"/>
      <c r="P91" s="199"/>
      <c r="Q91" s="200"/>
      <c r="S91" s="195" t="s">
        <v>12</v>
      </c>
      <c r="T91" s="196">
        <f t="shared" si="92"/>
        <v>69396.842839999998</v>
      </c>
      <c r="U91" s="198">
        <f t="shared" si="92"/>
        <v>106328</v>
      </c>
      <c r="V91" s="198">
        <f t="shared" si="92"/>
        <v>222742</v>
      </c>
      <c r="W91" s="198">
        <f t="shared" si="92"/>
        <v>224660</v>
      </c>
      <c r="X91" s="198">
        <f t="shared" si="92"/>
        <v>165077</v>
      </c>
      <c r="Y91" s="199">
        <f t="shared" si="92"/>
        <v>166237</v>
      </c>
      <c r="Z91" s="200">
        <f t="shared" si="92"/>
        <v>167411</v>
      </c>
      <c r="AA91" s="33"/>
      <c r="AB91" s="33"/>
      <c r="AC91" s="33"/>
      <c r="AD91" s="33"/>
      <c r="AE91" s="33"/>
      <c r="AF91" s="33"/>
      <c r="AG91" s="33"/>
      <c r="AH91" s="33"/>
      <c r="AI91" s="33"/>
    </row>
    <row r="92" spans="1:35" ht="13.5" customHeight="1" x14ac:dyDescent="0.2">
      <c r="A92" s="201" t="s">
        <v>83</v>
      </c>
      <c r="B92" s="202">
        <f t="shared" ref="B92:H92" si="93">SUM(B93:B94)</f>
        <v>5973.2909755976825</v>
      </c>
      <c r="C92" s="203">
        <f t="shared" si="93"/>
        <v>6862.533253583023</v>
      </c>
      <c r="D92" s="204">
        <f t="shared" si="93"/>
        <v>9589</v>
      </c>
      <c r="E92" s="205">
        <f t="shared" si="93"/>
        <v>11484</v>
      </c>
      <c r="F92" s="205">
        <f t="shared" si="93"/>
        <v>12464</v>
      </c>
      <c r="G92" s="206">
        <f t="shared" si="93"/>
        <v>13344</v>
      </c>
      <c r="H92" s="207">
        <f t="shared" si="93"/>
        <v>14088</v>
      </c>
      <c r="J92" s="201" t="s">
        <v>83</v>
      </c>
      <c r="K92" s="202">
        <f t="shared" ref="K92:Q92" si="94">SUM(K93:K94)</f>
        <v>0</v>
      </c>
      <c r="L92" s="204">
        <f t="shared" si="94"/>
        <v>0</v>
      </c>
      <c r="M92" s="208">
        <f t="shared" si="94"/>
        <v>0</v>
      </c>
      <c r="N92" s="205">
        <f t="shared" si="94"/>
        <v>0</v>
      </c>
      <c r="O92" s="205">
        <f t="shared" si="94"/>
        <v>0</v>
      </c>
      <c r="P92" s="206">
        <f t="shared" si="94"/>
        <v>0</v>
      </c>
      <c r="Q92" s="207">
        <f t="shared" si="94"/>
        <v>0</v>
      </c>
      <c r="S92" s="201" t="s">
        <v>83</v>
      </c>
      <c r="T92" s="202">
        <f t="shared" ref="T92:Z92" si="95">SUM(T93:T94)</f>
        <v>5973.2909755976825</v>
      </c>
      <c r="U92" s="204">
        <f t="shared" si="95"/>
        <v>6862.533253583023</v>
      </c>
      <c r="V92" s="208">
        <f t="shared" si="95"/>
        <v>9589</v>
      </c>
      <c r="W92" s="205">
        <f t="shared" si="95"/>
        <v>11484</v>
      </c>
      <c r="X92" s="205">
        <f t="shared" si="95"/>
        <v>12464</v>
      </c>
      <c r="Y92" s="206">
        <f t="shared" si="95"/>
        <v>13344</v>
      </c>
      <c r="Z92" s="207">
        <f t="shared" si="95"/>
        <v>14088</v>
      </c>
      <c r="AA92" s="33"/>
      <c r="AB92" s="33"/>
      <c r="AC92" s="33"/>
      <c r="AD92" s="33"/>
      <c r="AE92" s="33"/>
      <c r="AF92" s="33"/>
      <c r="AG92" s="33"/>
      <c r="AH92" s="33"/>
      <c r="AI92" s="33"/>
    </row>
    <row r="93" spans="1:35" ht="13.5" customHeight="1" x14ac:dyDescent="0.2">
      <c r="A93" s="195" t="s">
        <v>11</v>
      </c>
      <c r="B93" s="198">
        <v>3730.7239755976825</v>
      </c>
      <c r="C93" s="197">
        <v>4188.533253583023</v>
      </c>
      <c r="D93" s="198">
        <v>6070</v>
      </c>
      <c r="E93" s="198">
        <v>7642</v>
      </c>
      <c r="F93" s="198">
        <v>8342</v>
      </c>
      <c r="G93" s="199">
        <v>8950</v>
      </c>
      <c r="H93" s="200">
        <v>9541</v>
      </c>
      <c r="J93" s="195" t="s">
        <v>11</v>
      </c>
      <c r="K93" s="198"/>
      <c r="L93" s="198"/>
      <c r="M93" s="198"/>
      <c r="N93" s="198"/>
      <c r="O93" s="198"/>
      <c r="P93" s="199"/>
      <c r="Q93" s="200"/>
      <c r="S93" s="195" t="s">
        <v>11</v>
      </c>
      <c r="T93" s="198">
        <f t="shared" ref="T93:Z94" si="96">+B93-K93</f>
        <v>3730.7239755976825</v>
      </c>
      <c r="U93" s="198">
        <f t="shared" si="96"/>
        <v>4188.533253583023</v>
      </c>
      <c r="V93" s="198">
        <f t="shared" si="96"/>
        <v>6070</v>
      </c>
      <c r="W93" s="198">
        <f t="shared" si="96"/>
        <v>7642</v>
      </c>
      <c r="X93" s="198">
        <f t="shared" si="96"/>
        <v>8342</v>
      </c>
      <c r="Y93" s="199">
        <f t="shared" si="96"/>
        <v>8950</v>
      </c>
      <c r="Z93" s="200">
        <f t="shared" si="96"/>
        <v>9541</v>
      </c>
      <c r="AA93" s="33"/>
      <c r="AB93" s="33"/>
      <c r="AC93" s="33"/>
      <c r="AD93" s="33"/>
      <c r="AE93" s="33"/>
      <c r="AF93" s="33"/>
      <c r="AG93" s="33"/>
      <c r="AH93" s="33"/>
      <c r="AI93" s="33"/>
    </row>
    <row r="94" spans="1:35" ht="13.5" customHeight="1" thickBot="1" x14ac:dyDescent="0.25">
      <c r="A94" s="209" t="s">
        <v>12</v>
      </c>
      <c r="B94" s="210">
        <v>2242.567</v>
      </c>
      <c r="C94" s="211">
        <v>2674</v>
      </c>
      <c r="D94" s="210">
        <v>3519</v>
      </c>
      <c r="E94" s="210">
        <v>3842</v>
      </c>
      <c r="F94" s="210">
        <v>4122</v>
      </c>
      <c r="G94" s="212">
        <v>4394</v>
      </c>
      <c r="H94" s="213">
        <v>4547</v>
      </c>
      <c r="J94" s="209" t="s">
        <v>12</v>
      </c>
      <c r="K94" s="210"/>
      <c r="L94" s="210"/>
      <c r="M94" s="210"/>
      <c r="N94" s="210"/>
      <c r="O94" s="210"/>
      <c r="P94" s="212"/>
      <c r="Q94" s="213"/>
      <c r="S94" s="209" t="s">
        <v>12</v>
      </c>
      <c r="T94" s="210">
        <f t="shared" si="96"/>
        <v>2242.567</v>
      </c>
      <c r="U94" s="210">
        <f t="shared" si="96"/>
        <v>2674</v>
      </c>
      <c r="V94" s="210">
        <f t="shared" si="96"/>
        <v>3519</v>
      </c>
      <c r="W94" s="210">
        <f t="shared" si="96"/>
        <v>3842</v>
      </c>
      <c r="X94" s="210">
        <f t="shared" si="96"/>
        <v>4122</v>
      </c>
      <c r="Y94" s="212">
        <f t="shared" si="96"/>
        <v>4394</v>
      </c>
      <c r="Z94" s="213">
        <f t="shared" si="96"/>
        <v>4547</v>
      </c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35" ht="13.5" customHeight="1" x14ac:dyDescent="0.25">
      <c r="A95" s="214" t="s">
        <v>84</v>
      </c>
      <c r="B95" s="180"/>
      <c r="C95" s="180"/>
      <c r="D95" s="180"/>
      <c r="E95" s="180"/>
      <c r="F95" s="180"/>
      <c r="G95" s="180"/>
      <c r="H95" s="180"/>
    </row>
    <row r="96" spans="1:35" ht="13.5" customHeight="1" x14ac:dyDescent="0.25">
      <c r="A96" s="214" t="s">
        <v>85</v>
      </c>
      <c r="B96" s="180"/>
      <c r="C96" s="180"/>
      <c r="D96" s="180"/>
      <c r="E96" s="180"/>
      <c r="F96" s="180"/>
      <c r="G96" s="180"/>
      <c r="H96" s="180"/>
      <c r="T96" s="180"/>
      <c r="U96" s="180"/>
      <c r="V96" s="180"/>
      <c r="W96" s="180"/>
      <c r="X96" s="180"/>
      <c r="Y96" s="180"/>
      <c r="Z96" s="180"/>
    </row>
    <row r="97" spans="1:26" ht="13.5" customHeight="1" x14ac:dyDescent="0.25">
      <c r="A97" s="216" t="s">
        <v>86</v>
      </c>
      <c r="B97" s="216"/>
      <c r="C97" s="216"/>
      <c r="D97" s="216"/>
      <c r="E97" s="216"/>
      <c r="F97" s="216"/>
      <c r="G97" s="216"/>
      <c r="H97" s="215"/>
      <c r="K97" s="180"/>
      <c r="T97" s="180"/>
      <c r="U97" s="180"/>
      <c r="V97" s="180"/>
      <c r="W97" s="180"/>
      <c r="X97" s="180"/>
    </row>
    <row r="98" spans="1:26" ht="13.5" customHeight="1" x14ac:dyDescent="0.25">
      <c r="A98" s="216"/>
      <c r="B98" s="216"/>
      <c r="C98" s="216"/>
      <c r="D98" s="216"/>
      <c r="E98" s="216"/>
      <c r="F98" s="216"/>
      <c r="G98" s="216"/>
      <c r="H98" s="215"/>
      <c r="K98" s="180"/>
      <c r="T98" s="180"/>
      <c r="U98" s="180"/>
      <c r="V98" s="180"/>
      <c r="W98" s="180"/>
      <c r="X98" s="180"/>
      <c r="Y98" s="180"/>
      <c r="Z98" s="180"/>
    </row>
    <row r="99" spans="1:26" ht="13.5" customHeight="1" x14ac:dyDescent="0.25">
      <c r="A99" s="123"/>
      <c r="B99" s="179"/>
      <c r="C99" s="179"/>
      <c r="D99" s="179"/>
      <c r="E99" s="179"/>
      <c r="F99" s="179"/>
      <c r="G99" s="179"/>
      <c r="H99" s="179"/>
      <c r="K99" s="180"/>
      <c r="M99" s="178"/>
      <c r="T99" s="180"/>
      <c r="U99" s="180"/>
      <c r="V99" s="180"/>
      <c r="W99" s="180"/>
      <c r="X99" s="180"/>
      <c r="Y99" s="180"/>
      <c r="Z99" s="180"/>
    </row>
    <row r="100" spans="1:26" ht="13.5" customHeight="1" x14ac:dyDescent="0.25">
      <c r="B100" s="179"/>
      <c r="C100" s="179"/>
      <c r="D100" s="179"/>
      <c r="E100" s="179"/>
      <c r="F100" s="179"/>
      <c r="G100" s="179"/>
      <c r="H100" s="179"/>
      <c r="K100" s="180"/>
      <c r="L100" s="180"/>
      <c r="M100" s="180"/>
      <c r="N100" s="180"/>
      <c r="O100" s="180"/>
      <c r="P100" s="180"/>
      <c r="Q100" s="180"/>
      <c r="T100" s="180"/>
      <c r="U100" s="180"/>
      <c r="V100" s="180"/>
      <c r="W100" s="180"/>
      <c r="X100" s="180"/>
      <c r="Y100" s="180"/>
      <c r="Z100" s="180"/>
    </row>
    <row r="101" spans="1:26" ht="13.5" customHeight="1" x14ac:dyDescent="0.25">
      <c r="B101" s="217"/>
      <c r="C101" s="217"/>
      <c r="D101" s="217"/>
      <c r="E101" s="217"/>
      <c r="F101" s="217"/>
      <c r="G101" s="217"/>
      <c r="H101" s="217"/>
      <c r="K101" s="180"/>
      <c r="L101" s="180"/>
      <c r="M101" s="180"/>
      <c r="N101" s="180"/>
      <c r="O101" s="180"/>
      <c r="P101" s="180"/>
      <c r="Q101" s="180"/>
      <c r="T101" s="180"/>
      <c r="U101" s="180"/>
      <c r="V101" s="180"/>
      <c r="W101" s="180"/>
      <c r="X101" s="180"/>
      <c r="Y101" s="180"/>
      <c r="Z101" s="180"/>
    </row>
    <row r="102" spans="1:26" ht="13.5" customHeight="1" x14ac:dyDescent="0.25">
      <c r="B102" s="217"/>
      <c r="C102" s="217"/>
      <c r="D102" s="217"/>
      <c r="E102" s="217"/>
      <c r="F102" s="217"/>
      <c r="G102" s="217"/>
      <c r="H102" s="217"/>
      <c r="K102" s="180"/>
      <c r="L102" s="180"/>
      <c r="M102" s="180"/>
      <c r="N102" s="180"/>
      <c r="O102" s="180"/>
      <c r="P102" s="180"/>
      <c r="Q102" s="180"/>
      <c r="T102" s="180"/>
      <c r="U102" s="180"/>
      <c r="V102" s="180"/>
      <c r="W102" s="180"/>
      <c r="X102" s="180"/>
      <c r="Y102" s="180"/>
      <c r="Z102" s="180"/>
    </row>
    <row r="103" spans="1:26" ht="13.5" customHeight="1" x14ac:dyDescent="0.25">
      <c r="B103" s="217"/>
      <c r="C103" s="217"/>
      <c r="D103" s="217"/>
      <c r="E103" s="217"/>
      <c r="F103" s="217"/>
      <c r="G103" s="217"/>
      <c r="H103" s="217"/>
      <c r="I103" s="179"/>
      <c r="K103" s="180"/>
      <c r="L103" s="180"/>
      <c r="M103" s="180"/>
      <c r="N103" s="180"/>
      <c r="O103" s="180"/>
      <c r="P103" s="180"/>
      <c r="Q103" s="180"/>
      <c r="T103" s="180"/>
      <c r="U103" s="180"/>
      <c r="V103" s="180"/>
      <c r="W103" s="180"/>
      <c r="X103" s="180"/>
      <c r="Y103" s="180"/>
      <c r="Z103" s="180"/>
    </row>
    <row r="104" spans="1:26" ht="13.5" customHeight="1" x14ac:dyDescent="0.25">
      <c r="B104" s="217"/>
      <c r="C104" s="217"/>
      <c r="D104" s="217"/>
      <c r="E104" s="217"/>
      <c r="F104" s="217"/>
      <c r="G104" s="217"/>
      <c r="H104" s="217"/>
      <c r="K104" s="180"/>
      <c r="L104" s="180"/>
      <c r="M104" s="180"/>
      <c r="N104" s="180"/>
      <c r="O104" s="180"/>
      <c r="P104" s="180"/>
      <c r="Q104" s="180"/>
      <c r="T104" s="180"/>
      <c r="U104" s="180"/>
      <c r="V104" s="180"/>
      <c r="W104" s="180"/>
      <c r="X104" s="180"/>
      <c r="Y104" s="180"/>
      <c r="Z104" s="180"/>
    </row>
    <row r="105" spans="1:26" ht="13.5" customHeight="1" x14ac:dyDescent="0.25">
      <c r="B105" s="217"/>
      <c r="C105" s="217"/>
      <c r="D105" s="217"/>
      <c r="E105" s="217"/>
      <c r="F105" s="217"/>
      <c r="G105" s="217"/>
      <c r="H105" s="217"/>
      <c r="K105" s="180"/>
      <c r="L105" s="180"/>
      <c r="M105" s="180"/>
      <c r="N105" s="180"/>
      <c r="O105" s="180"/>
      <c r="P105" s="180"/>
      <c r="Q105" s="180"/>
      <c r="T105" s="180"/>
      <c r="U105" s="180"/>
      <c r="V105" s="180"/>
      <c r="W105" s="180"/>
      <c r="X105" s="180"/>
      <c r="Y105" s="180"/>
      <c r="Z105" s="180"/>
    </row>
    <row r="106" spans="1:26" ht="13.5" customHeight="1" x14ac:dyDescent="0.25">
      <c r="B106" s="217"/>
      <c r="C106" s="217"/>
      <c r="D106" s="217"/>
      <c r="E106" s="217"/>
      <c r="F106" s="217"/>
      <c r="G106" s="217"/>
      <c r="H106" s="217"/>
      <c r="K106" s="180"/>
      <c r="L106" s="180"/>
      <c r="M106" s="180"/>
      <c r="N106" s="180"/>
      <c r="O106" s="180"/>
      <c r="P106" s="180"/>
      <c r="Q106" s="180"/>
      <c r="T106" s="180"/>
      <c r="U106" s="180"/>
      <c r="V106" s="180"/>
      <c r="W106" s="180"/>
      <c r="X106" s="180"/>
      <c r="Y106" s="180"/>
      <c r="Z106" s="180"/>
    </row>
    <row r="107" spans="1:26" ht="13.5" customHeight="1" x14ac:dyDescent="0.25">
      <c r="B107" s="217"/>
      <c r="C107" s="217"/>
      <c r="D107" s="217"/>
      <c r="E107" s="217"/>
      <c r="F107" s="217"/>
      <c r="G107" s="217"/>
      <c r="H107" s="217"/>
      <c r="K107" s="180"/>
      <c r="L107" s="180"/>
      <c r="M107" s="180"/>
      <c r="N107" s="180"/>
      <c r="O107" s="180"/>
      <c r="P107" s="180"/>
      <c r="Q107" s="180"/>
      <c r="T107" s="180"/>
      <c r="U107" s="180"/>
      <c r="V107" s="180"/>
      <c r="W107" s="180"/>
      <c r="X107" s="180"/>
      <c r="Y107" s="180"/>
      <c r="Z107" s="180"/>
    </row>
    <row r="108" spans="1:26" ht="13.5" customHeight="1" x14ac:dyDescent="0.25">
      <c r="B108" s="217"/>
      <c r="C108" s="217"/>
      <c r="D108" s="217"/>
      <c r="E108" s="217"/>
      <c r="F108" s="217"/>
      <c r="G108" s="217"/>
      <c r="H108" s="217"/>
      <c r="T108" s="180"/>
      <c r="U108" s="180"/>
      <c r="V108" s="180"/>
      <c r="W108" s="180"/>
      <c r="X108" s="180"/>
      <c r="Y108" s="180"/>
      <c r="Z108" s="180"/>
    </row>
    <row r="109" spans="1:26" ht="13.5" customHeight="1" x14ac:dyDescent="0.25">
      <c r="B109" s="217"/>
      <c r="C109" s="217"/>
      <c r="D109" s="217"/>
      <c r="E109" s="217"/>
      <c r="F109" s="217"/>
      <c r="G109" s="217"/>
      <c r="H109" s="217"/>
    </row>
    <row r="110" spans="1:26" ht="13.5" customHeight="1" x14ac:dyDescent="0.25">
      <c r="B110" s="217"/>
      <c r="C110" s="217"/>
      <c r="D110" s="217"/>
      <c r="E110" s="217"/>
      <c r="F110" s="217"/>
      <c r="G110" s="217"/>
      <c r="H110" s="217"/>
    </row>
    <row r="111" spans="1:26" ht="13.5" customHeight="1" x14ac:dyDescent="0.25">
      <c r="B111" s="217"/>
      <c r="C111" s="217"/>
      <c r="D111" s="217"/>
      <c r="E111" s="217"/>
      <c r="F111" s="217"/>
      <c r="G111" s="217"/>
      <c r="H111" s="217"/>
    </row>
    <row r="112" spans="1:26" ht="13.5" customHeight="1" x14ac:dyDescent="0.25">
      <c r="B112" s="217"/>
      <c r="C112" s="217"/>
      <c r="D112" s="217"/>
      <c r="E112" s="217"/>
      <c r="F112" s="217"/>
      <c r="G112" s="217"/>
      <c r="H112" s="217"/>
    </row>
    <row r="113" spans="2:8" ht="13.5" customHeight="1" x14ac:dyDescent="0.25">
      <c r="B113" s="217"/>
      <c r="C113" s="217"/>
      <c r="D113" s="217"/>
      <c r="E113" s="217"/>
      <c r="F113" s="217"/>
      <c r="G113" s="217"/>
      <c r="H113" s="217"/>
    </row>
    <row r="114" spans="2:8" ht="13.5" customHeight="1" x14ac:dyDescent="0.25">
      <c r="B114" s="217"/>
      <c r="C114" s="217"/>
      <c r="D114" s="217"/>
      <c r="E114" s="217"/>
      <c r="F114" s="217"/>
      <c r="G114" s="217"/>
      <c r="H114" s="217"/>
    </row>
    <row r="115" spans="2:8" ht="13.5" customHeight="1" x14ac:dyDescent="0.25">
      <c r="B115" s="217"/>
      <c r="C115" s="217"/>
      <c r="D115" s="217"/>
      <c r="E115" s="217"/>
      <c r="F115" s="217"/>
      <c r="G115" s="217"/>
      <c r="H115" s="217"/>
    </row>
    <row r="116" spans="2:8" ht="13.5" customHeight="1" x14ac:dyDescent="0.25">
      <c r="B116" s="217"/>
      <c r="C116" s="217"/>
      <c r="D116" s="217"/>
      <c r="E116" s="217"/>
      <c r="F116" s="217"/>
      <c r="G116" s="217"/>
      <c r="H116" s="217"/>
    </row>
    <row r="117" spans="2:8" ht="13.5" customHeight="1" x14ac:dyDescent="0.25">
      <c r="B117" s="217"/>
      <c r="C117" s="217"/>
      <c r="D117" s="217"/>
      <c r="E117" s="217"/>
      <c r="F117" s="217"/>
      <c r="G117" s="217"/>
      <c r="H117" s="217"/>
    </row>
    <row r="118" spans="2:8" ht="13.5" customHeight="1" x14ac:dyDescent="0.25">
      <c r="B118" s="217"/>
      <c r="C118" s="217"/>
      <c r="D118" s="217"/>
      <c r="E118" s="217"/>
      <c r="F118" s="217"/>
      <c r="G118" s="217"/>
      <c r="H118" s="217"/>
    </row>
    <row r="119" spans="2:8" ht="13.5" customHeight="1" x14ac:dyDescent="0.25">
      <c r="B119" s="217"/>
      <c r="C119" s="217"/>
      <c r="D119" s="217"/>
      <c r="E119" s="217"/>
      <c r="F119" s="217"/>
      <c r="G119" s="217"/>
      <c r="H119" s="217"/>
    </row>
    <row r="120" spans="2:8" ht="13.5" customHeight="1" x14ac:dyDescent="0.25">
      <c r="B120" s="217"/>
      <c r="C120" s="217"/>
      <c r="D120" s="217"/>
      <c r="E120" s="217"/>
      <c r="F120" s="217"/>
      <c r="G120" s="217"/>
      <c r="H120" s="217"/>
    </row>
    <row r="121" spans="2:8" ht="13.5" customHeight="1" x14ac:dyDescent="0.25">
      <c r="B121" s="217"/>
      <c r="C121" s="217"/>
      <c r="D121" s="217"/>
      <c r="E121" s="217"/>
      <c r="F121" s="217"/>
      <c r="G121" s="217"/>
      <c r="H121" s="217"/>
    </row>
    <row r="122" spans="2:8" ht="13.5" customHeight="1" x14ac:dyDescent="0.25">
      <c r="B122" s="217"/>
      <c r="C122" s="217"/>
      <c r="D122" s="217"/>
      <c r="E122" s="217"/>
      <c r="F122" s="217"/>
      <c r="G122" s="217"/>
      <c r="H122" s="217"/>
    </row>
    <row r="123" spans="2:8" ht="13.5" customHeight="1" x14ac:dyDescent="0.25">
      <c r="B123" s="217"/>
      <c r="C123" s="217"/>
      <c r="D123" s="217"/>
      <c r="E123" s="217"/>
      <c r="F123" s="217"/>
      <c r="G123" s="217"/>
      <c r="H123" s="217"/>
    </row>
    <row r="124" spans="2:8" ht="13.5" customHeight="1" x14ac:dyDescent="0.25">
      <c r="B124" s="217"/>
      <c r="C124" s="217"/>
      <c r="D124" s="217"/>
      <c r="E124" s="217"/>
      <c r="F124" s="217"/>
      <c r="G124" s="217"/>
      <c r="H124" s="217"/>
    </row>
    <row r="125" spans="2:8" ht="13.5" customHeight="1" x14ac:dyDescent="0.25">
      <c r="B125" s="217"/>
      <c r="C125" s="217"/>
      <c r="D125" s="217"/>
      <c r="E125" s="217"/>
      <c r="F125" s="217"/>
      <c r="G125" s="217"/>
      <c r="H125" s="217"/>
    </row>
    <row r="126" spans="2:8" ht="13.5" customHeight="1" x14ac:dyDescent="0.25">
      <c r="B126" s="217"/>
      <c r="C126" s="217"/>
      <c r="D126" s="217"/>
      <c r="E126" s="217"/>
      <c r="F126" s="217"/>
      <c r="G126" s="217"/>
      <c r="H126" s="217"/>
    </row>
    <row r="127" spans="2:8" ht="13.5" customHeight="1" x14ac:dyDescent="0.25">
      <c r="B127" s="217"/>
      <c r="C127" s="217"/>
      <c r="D127" s="217"/>
      <c r="E127" s="217"/>
      <c r="F127" s="217"/>
      <c r="G127" s="217"/>
      <c r="H127" s="217"/>
    </row>
    <row r="128" spans="2:8" ht="13.5" customHeight="1" x14ac:dyDescent="0.25">
      <c r="B128" s="217"/>
      <c r="C128" s="217"/>
      <c r="D128" s="217"/>
      <c r="E128" s="217"/>
      <c r="F128" s="217"/>
      <c r="G128" s="217"/>
      <c r="H128" s="217"/>
    </row>
    <row r="129" spans="2:8" ht="13.5" customHeight="1" x14ac:dyDescent="0.25">
      <c r="B129" s="179"/>
      <c r="C129" s="179"/>
      <c r="D129" s="179"/>
      <c r="E129" s="179"/>
      <c r="F129" s="179"/>
      <c r="G129" s="179"/>
      <c r="H129" s="179"/>
    </row>
    <row r="130" spans="2:8" ht="13.5" customHeight="1" x14ac:dyDescent="0.25">
      <c r="B130" s="179"/>
      <c r="C130" s="179"/>
      <c r="D130" s="179"/>
      <c r="E130" s="179"/>
      <c r="F130" s="179"/>
      <c r="G130" s="179"/>
      <c r="H130" s="179"/>
    </row>
    <row r="131" spans="2:8" ht="13.5" customHeight="1" x14ac:dyDescent="0.25">
      <c r="B131" s="179"/>
      <c r="C131" s="179"/>
      <c r="D131" s="179"/>
      <c r="E131" s="179"/>
      <c r="F131" s="179"/>
      <c r="G131" s="179"/>
      <c r="H131" s="179"/>
    </row>
    <row r="132" spans="2:8" ht="13.5" customHeight="1" x14ac:dyDescent="0.25">
      <c r="B132" s="179"/>
      <c r="C132" s="179"/>
      <c r="D132" s="179"/>
      <c r="E132" s="179"/>
      <c r="F132" s="179"/>
      <c r="G132" s="179"/>
      <c r="H132" s="179"/>
    </row>
    <row r="133" spans="2:8" ht="13.5" customHeight="1" x14ac:dyDescent="0.25">
      <c r="B133" s="179"/>
      <c r="C133" s="179"/>
      <c r="D133" s="179"/>
      <c r="E133" s="179"/>
      <c r="F133" s="179"/>
      <c r="G133" s="179"/>
      <c r="H133" s="179"/>
    </row>
    <row r="134" spans="2:8" ht="13.5" customHeight="1" x14ac:dyDescent="0.25">
      <c r="B134" s="179"/>
      <c r="C134" s="179"/>
      <c r="D134" s="179"/>
      <c r="E134" s="179"/>
      <c r="F134" s="179"/>
      <c r="G134" s="179"/>
      <c r="H134" s="179"/>
    </row>
    <row r="135" spans="2:8" ht="13.5" customHeight="1" x14ac:dyDescent="0.25">
      <c r="B135" s="179"/>
      <c r="C135" s="179"/>
      <c r="D135" s="179"/>
      <c r="E135" s="179"/>
      <c r="F135" s="179"/>
      <c r="G135" s="179"/>
      <c r="H135" s="179"/>
    </row>
    <row r="136" spans="2:8" ht="13.5" customHeight="1" x14ac:dyDescent="0.25">
      <c r="B136" s="179"/>
      <c r="C136" s="179"/>
      <c r="D136" s="179"/>
      <c r="E136" s="179"/>
      <c r="F136" s="179"/>
      <c r="G136" s="179"/>
      <c r="H136" s="179"/>
    </row>
    <row r="137" spans="2:8" ht="13.5" customHeight="1" x14ac:dyDescent="0.25">
      <c r="B137" s="179"/>
      <c r="C137" s="179"/>
      <c r="D137" s="179"/>
      <c r="E137" s="179"/>
      <c r="F137" s="179"/>
      <c r="G137" s="179"/>
      <c r="H137" s="179"/>
    </row>
    <row r="138" spans="2:8" ht="13.5" customHeight="1" x14ac:dyDescent="0.25">
      <c r="B138" s="179"/>
      <c r="C138" s="179"/>
      <c r="D138" s="179"/>
      <c r="E138" s="179"/>
      <c r="F138" s="179"/>
      <c r="G138" s="179"/>
      <c r="H138" s="179"/>
    </row>
    <row r="139" spans="2:8" ht="13.5" customHeight="1" x14ac:dyDescent="0.25">
      <c r="B139" s="179"/>
      <c r="C139" s="179"/>
      <c r="D139" s="179"/>
      <c r="E139" s="179"/>
      <c r="F139" s="179"/>
      <c r="G139" s="179"/>
      <c r="H139" s="179"/>
    </row>
    <row r="140" spans="2:8" ht="13.5" customHeight="1" x14ac:dyDescent="0.25">
      <c r="B140" s="179"/>
      <c r="C140" s="179"/>
      <c r="D140" s="179"/>
      <c r="E140" s="179"/>
      <c r="F140" s="179"/>
      <c r="G140" s="179"/>
      <c r="H140" s="179"/>
    </row>
    <row r="141" spans="2:8" ht="13.5" customHeight="1" x14ac:dyDescent="0.25">
      <c r="B141" s="179"/>
      <c r="C141" s="179"/>
      <c r="D141" s="179"/>
      <c r="E141" s="179"/>
      <c r="F141" s="179"/>
      <c r="G141" s="179"/>
      <c r="H141" s="179"/>
    </row>
    <row r="142" spans="2:8" ht="13.5" customHeight="1" x14ac:dyDescent="0.25">
      <c r="B142" s="179"/>
      <c r="C142" s="179"/>
      <c r="D142" s="179"/>
      <c r="E142" s="179"/>
      <c r="F142" s="179"/>
      <c r="G142" s="179"/>
      <c r="H142" s="179"/>
    </row>
    <row r="143" spans="2:8" ht="13.5" customHeight="1" x14ac:dyDescent="0.25">
      <c r="B143" s="179"/>
      <c r="C143" s="179"/>
      <c r="D143" s="179"/>
      <c r="E143" s="179"/>
      <c r="F143" s="179"/>
      <c r="G143" s="179"/>
      <c r="H143" s="179"/>
    </row>
    <row r="144" spans="2:8" ht="13.5" customHeight="1" x14ac:dyDescent="0.25">
      <c r="B144" s="179"/>
      <c r="C144" s="179"/>
      <c r="D144" s="179"/>
      <c r="E144" s="179"/>
      <c r="F144" s="179"/>
      <c r="G144" s="179"/>
      <c r="H144" s="179"/>
    </row>
    <row r="145" spans="2:8" ht="13.5" customHeight="1" x14ac:dyDescent="0.25">
      <c r="B145" s="179"/>
      <c r="C145" s="179"/>
      <c r="D145" s="179"/>
      <c r="E145" s="179"/>
      <c r="F145" s="179"/>
      <c r="G145" s="179"/>
      <c r="H145" s="179"/>
    </row>
    <row r="146" spans="2:8" ht="13.5" customHeight="1" x14ac:dyDescent="0.25">
      <c r="B146" s="179"/>
      <c r="C146" s="179"/>
      <c r="D146" s="179"/>
      <c r="E146" s="179"/>
      <c r="F146" s="179"/>
      <c r="G146" s="179"/>
      <c r="H146" s="179"/>
    </row>
    <row r="147" spans="2:8" ht="13.5" customHeight="1" x14ac:dyDescent="0.25">
      <c r="B147" s="179"/>
      <c r="C147" s="179"/>
      <c r="D147" s="179"/>
      <c r="E147" s="179"/>
      <c r="F147" s="179"/>
      <c r="G147" s="179"/>
      <c r="H147" s="179"/>
    </row>
    <row r="148" spans="2:8" ht="13.5" customHeight="1" x14ac:dyDescent="0.25">
      <c r="B148" s="179"/>
      <c r="C148" s="179"/>
      <c r="D148" s="179"/>
      <c r="E148" s="179"/>
      <c r="F148" s="179"/>
      <c r="G148" s="179"/>
      <c r="H148" s="179"/>
    </row>
    <row r="149" spans="2:8" ht="13.5" customHeight="1" x14ac:dyDescent="0.25">
      <c r="B149" s="179"/>
      <c r="C149" s="179"/>
      <c r="D149" s="179"/>
      <c r="E149" s="179"/>
      <c r="F149" s="179"/>
      <c r="G149" s="179"/>
      <c r="H149" s="179"/>
    </row>
    <row r="150" spans="2:8" ht="13.5" customHeight="1" x14ac:dyDescent="0.25">
      <c r="B150" s="179"/>
      <c r="C150" s="179"/>
      <c r="D150" s="179"/>
      <c r="E150" s="179"/>
      <c r="F150" s="179"/>
      <c r="G150" s="179"/>
      <c r="H150" s="179"/>
    </row>
    <row r="151" spans="2:8" ht="13.5" customHeight="1" x14ac:dyDescent="0.25">
      <c r="B151" s="179"/>
      <c r="C151" s="179"/>
      <c r="D151" s="179"/>
      <c r="E151" s="179"/>
      <c r="F151" s="179"/>
      <c r="G151" s="179"/>
      <c r="H151" s="179"/>
    </row>
    <row r="152" spans="2:8" ht="13.5" customHeight="1" x14ac:dyDescent="0.25">
      <c r="B152" s="179"/>
      <c r="C152" s="179"/>
      <c r="D152" s="179"/>
      <c r="E152" s="179"/>
      <c r="F152" s="179"/>
      <c r="G152" s="179"/>
      <c r="H152" s="179"/>
    </row>
    <row r="153" spans="2:8" ht="13.5" customHeight="1" x14ac:dyDescent="0.25">
      <c r="B153" s="179"/>
      <c r="C153" s="179"/>
      <c r="D153" s="179"/>
      <c r="E153" s="179"/>
      <c r="F153" s="179"/>
      <c r="G153" s="179"/>
      <c r="H153" s="179"/>
    </row>
    <row r="154" spans="2:8" ht="13.5" customHeight="1" x14ac:dyDescent="0.25">
      <c r="B154" s="179"/>
      <c r="C154" s="179"/>
      <c r="D154" s="179"/>
      <c r="E154" s="179"/>
      <c r="F154" s="179"/>
      <c r="G154" s="179"/>
      <c r="H154" s="179"/>
    </row>
    <row r="155" spans="2:8" ht="13.5" customHeight="1" x14ac:dyDescent="0.25">
      <c r="B155" s="179"/>
      <c r="C155" s="179"/>
      <c r="D155" s="179"/>
      <c r="E155" s="179"/>
      <c r="F155" s="179"/>
      <c r="G155" s="179"/>
      <c r="H155" s="179"/>
    </row>
    <row r="156" spans="2:8" ht="13.5" customHeight="1" x14ac:dyDescent="0.25">
      <c r="B156" s="179"/>
      <c r="C156" s="179"/>
      <c r="D156" s="179"/>
      <c r="E156" s="179"/>
      <c r="F156" s="179"/>
      <c r="G156" s="179"/>
      <c r="H156" s="179"/>
    </row>
    <row r="157" spans="2:8" ht="13.5" customHeight="1" x14ac:dyDescent="0.25">
      <c r="B157" s="179"/>
      <c r="C157" s="179"/>
      <c r="D157" s="179"/>
      <c r="E157" s="179"/>
      <c r="F157" s="179"/>
      <c r="G157" s="179"/>
      <c r="H157" s="179"/>
    </row>
    <row r="158" spans="2:8" ht="13.5" customHeight="1" x14ac:dyDescent="0.25">
      <c r="B158" s="179"/>
      <c r="C158" s="179"/>
      <c r="D158" s="179"/>
      <c r="E158" s="179"/>
      <c r="F158" s="179"/>
      <c r="G158" s="179"/>
      <c r="H158" s="179"/>
    </row>
    <row r="159" spans="2:8" ht="13.5" customHeight="1" x14ac:dyDescent="0.25">
      <c r="B159" s="179"/>
      <c r="C159" s="179"/>
      <c r="D159" s="179"/>
      <c r="E159" s="179"/>
      <c r="F159" s="179"/>
      <c r="G159" s="179"/>
      <c r="H159" s="179"/>
    </row>
    <row r="160" spans="2:8" ht="13.5" customHeight="1" x14ac:dyDescent="0.25">
      <c r="B160" s="179"/>
      <c r="C160" s="179"/>
      <c r="D160" s="179"/>
      <c r="E160" s="179"/>
      <c r="F160" s="179"/>
      <c r="G160" s="179"/>
      <c r="H160" s="179"/>
    </row>
    <row r="161" spans="2:8" ht="13.5" customHeight="1" x14ac:dyDescent="0.25">
      <c r="B161" s="179"/>
      <c r="C161" s="179"/>
      <c r="D161" s="179"/>
      <c r="E161" s="179"/>
      <c r="F161" s="179"/>
      <c r="G161" s="179"/>
      <c r="H161" s="179"/>
    </row>
    <row r="162" spans="2:8" ht="13.5" customHeight="1" x14ac:dyDescent="0.25">
      <c r="B162" s="179"/>
      <c r="C162" s="179"/>
      <c r="D162" s="179"/>
      <c r="E162" s="179"/>
      <c r="F162" s="179"/>
      <c r="G162" s="179"/>
      <c r="H162" s="179"/>
    </row>
    <row r="163" spans="2:8" ht="13.5" customHeight="1" x14ac:dyDescent="0.25">
      <c r="B163" s="179"/>
      <c r="C163" s="179"/>
      <c r="D163" s="179"/>
      <c r="E163" s="179"/>
      <c r="F163" s="179"/>
      <c r="G163" s="179"/>
      <c r="H163" s="179"/>
    </row>
    <row r="164" spans="2:8" ht="13.5" customHeight="1" x14ac:dyDescent="0.25">
      <c r="B164" s="179"/>
      <c r="C164" s="179"/>
      <c r="D164" s="179"/>
      <c r="E164" s="179"/>
      <c r="F164" s="179"/>
      <c r="G164" s="179"/>
      <c r="H164" s="179"/>
    </row>
    <row r="165" spans="2:8" ht="13.5" customHeight="1" x14ac:dyDescent="0.25">
      <c r="B165" s="179"/>
      <c r="C165" s="179"/>
      <c r="D165" s="179"/>
      <c r="E165" s="179"/>
      <c r="F165" s="179"/>
      <c r="G165" s="179"/>
      <c r="H165" s="179"/>
    </row>
    <row r="166" spans="2:8" ht="13.5" customHeight="1" x14ac:dyDescent="0.25">
      <c r="B166" s="179"/>
      <c r="C166" s="179"/>
      <c r="D166" s="179"/>
      <c r="E166" s="179"/>
      <c r="F166" s="179"/>
      <c r="G166" s="179"/>
      <c r="H166" s="179"/>
    </row>
    <row r="167" spans="2:8" ht="13.5" customHeight="1" x14ac:dyDescent="0.25">
      <c r="B167" s="179"/>
      <c r="C167" s="179"/>
      <c r="D167" s="179"/>
      <c r="E167" s="179"/>
      <c r="F167" s="179"/>
      <c r="G167" s="179"/>
      <c r="H167" s="179"/>
    </row>
    <row r="168" spans="2:8" ht="13.5" customHeight="1" x14ac:dyDescent="0.25">
      <c r="B168" s="179">
        <v>0</v>
      </c>
      <c r="C168" s="179">
        <v>0</v>
      </c>
      <c r="D168" s="179">
        <v>0</v>
      </c>
      <c r="E168" s="179">
        <v>0</v>
      </c>
      <c r="F168" s="179">
        <v>0</v>
      </c>
      <c r="G168" s="179">
        <v>0</v>
      </c>
      <c r="H168" s="179"/>
    </row>
    <row r="169" spans="2:8" ht="13.5" customHeight="1" x14ac:dyDescent="0.25">
      <c r="B169" s="179">
        <v>0</v>
      </c>
      <c r="C169" s="179">
        <v>0</v>
      </c>
      <c r="D169" s="179">
        <v>0</v>
      </c>
      <c r="E169" s="179">
        <v>0</v>
      </c>
      <c r="F169" s="179">
        <v>0</v>
      </c>
      <c r="G169" s="179">
        <v>0</v>
      </c>
      <c r="H169" s="179"/>
    </row>
    <row r="170" spans="2:8" ht="13.5" customHeight="1" x14ac:dyDescent="0.25">
      <c r="B170" s="179">
        <v>0</v>
      </c>
      <c r="C170" s="179">
        <v>0</v>
      </c>
      <c r="D170" s="179">
        <v>0</v>
      </c>
      <c r="E170" s="179">
        <v>0</v>
      </c>
      <c r="F170" s="179">
        <v>0</v>
      </c>
      <c r="G170" s="179">
        <v>0</v>
      </c>
      <c r="H170" s="179"/>
    </row>
    <row r="171" spans="2:8" ht="13.5" customHeight="1" x14ac:dyDescent="0.25">
      <c r="B171" s="179">
        <v>0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  <c r="H171" s="179"/>
    </row>
    <row r="172" spans="2:8" ht="13.5" customHeight="1" x14ac:dyDescent="0.25">
      <c r="B172" s="179"/>
      <c r="C172" s="179"/>
      <c r="D172" s="179"/>
      <c r="E172" s="179"/>
      <c r="F172" s="179"/>
      <c r="G172" s="179"/>
      <c r="H172" s="179"/>
    </row>
    <row r="173" spans="2:8" ht="13.5" customHeight="1" x14ac:dyDescent="0.25">
      <c r="B173" s="179"/>
      <c r="C173" s="179"/>
      <c r="D173" s="179"/>
      <c r="E173" s="179"/>
      <c r="F173" s="179"/>
      <c r="G173" s="179"/>
      <c r="H173" s="179"/>
    </row>
    <row r="174" spans="2:8" ht="13.5" customHeight="1" x14ac:dyDescent="0.25">
      <c r="B174" s="179"/>
      <c r="C174" s="179"/>
      <c r="D174" s="179"/>
      <c r="E174" s="179"/>
      <c r="F174" s="179"/>
      <c r="G174" s="179"/>
      <c r="H174" s="179"/>
    </row>
    <row r="175" spans="2:8" ht="13.5" customHeight="1" x14ac:dyDescent="0.25">
      <c r="B175" s="179"/>
      <c r="C175" s="179"/>
      <c r="D175" s="179"/>
      <c r="E175" s="179"/>
      <c r="F175" s="179"/>
      <c r="G175" s="179"/>
      <c r="H175" s="179"/>
    </row>
    <row r="176" spans="2:8" ht="13.5" customHeight="1" x14ac:dyDescent="0.25">
      <c r="B176" s="179"/>
      <c r="C176" s="179"/>
      <c r="D176" s="179"/>
      <c r="E176" s="179"/>
      <c r="F176" s="179"/>
      <c r="G176" s="179"/>
      <c r="H176" s="179"/>
    </row>
    <row r="177" spans="2:8" ht="13.5" customHeight="1" x14ac:dyDescent="0.25">
      <c r="B177" s="179"/>
      <c r="C177" s="179"/>
      <c r="D177" s="179"/>
      <c r="E177" s="179"/>
      <c r="F177" s="179"/>
      <c r="G177" s="179"/>
      <c r="H177" s="179"/>
    </row>
    <row r="178" spans="2:8" ht="13.5" customHeight="1" x14ac:dyDescent="0.25">
      <c r="B178" s="179"/>
      <c r="C178" s="179"/>
      <c r="D178" s="179"/>
      <c r="E178" s="179"/>
      <c r="F178" s="179"/>
      <c r="G178" s="179"/>
      <c r="H178" s="179"/>
    </row>
    <row r="179" spans="2:8" ht="13.5" customHeight="1" x14ac:dyDescent="0.25">
      <c r="B179" s="179"/>
      <c r="C179" s="179"/>
      <c r="D179" s="179"/>
      <c r="E179" s="179"/>
      <c r="F179" s="179"/>
      <c r="G179" s="179"/>
      <c r="H179" s="179"/>
    </row>
    <row r="180" spans="2:8" ht="13.5" customHeight="1" x14ac:dyDescent="0.25">
      <c r="B180" s="179"/>
      <c r="C180" s="179"/>
      <c r="D180" s="179"/>
      <c r="E180" s="179"/>
      <c r="F180" s="179"/>
      <c r="G180" s="179"/>
      <c r="H180" s="179"/>
    </row>
    <row r="181" spans="2:8" ht="13.5" customHeight="1" x14ac:dyDescent="0.25">
      <c r="B181" s="179"/>
      <c r="C181" s="179"/>
      <c r="D181" s="179"/>
      <c r="E181" s="179"/>
      <c r="F181" s="179"/>
      <c r="G181" s="179"/>
      <c r="H181" s="179"/>
    </row>
    <row r="182" spans="2:8" ht="13.5" customHeight="1" x14ac:dyDescent="0.25">
      <c r="B182" s="179"/>
      <c r="C182" s="179"/>
      <c r="D182" s="179"/>
      <c r="E182" s="179"/>
      <c r="F182" s="179"/>
      <c r="G182" s="179"/>
      <c r="H182" s="179"/>
    </row>
    <row r="183" spans="2:8" ht="13.5" customHeight="1" x14ac:dyDescent="0.25">
      <c r="B183" s="179"/>
      <c r="C183" s="179"/>
      <c r="D183" s="179"/>
      <c r="E183" s="179"/>
      <c r="F183" s="179"/>
      <c r="G183" s="179"/>
      <c r="H183" s="179"/>
    </row>
    <row r="184" spans="2:8" ht="13.5" customHeight="1" x14ac:dyDescent="0.25">
      <c r="B184" s="179"/>
      <c r="C184" s="179"/>
      <c r="D184" s="179"/>
      <c r="E184" s="179"/>
      <c r="F184" s="179"/>
      <c r="G184" s="179"/>
      <c r="H184" s="179"/>
    </row>
    <row r="185" spans="2:8" ht="13.5" customHeight="1" x14ac:dyDescent="0.25">
      <c r="B185" s="179"/>
      <c r="C185" s="179"/>
      <c r="D185" s="179"/>
      <c r="E185" s="179"/>
      <c r="F185" s="179"/>
      <c r="G185" s="179"/>
      <c r="H185" s="179"/>
    </row>
  </sheetData>
  <mergeCells count="4">
    <mergeCell ref="D3:H3"/>
    <mergeCell ref="M3:Q3"/>
    <mergeCell ref="V3:Z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workbookViewId="0">
      <pane xSplit="1" ySplit="4" topLeftCell="B44" activePane="bottomRight" state="frozen"/>
      <selection activeCell="D66" sqref="D66"/>
      <selection pane="topRight" activeCell="D66" sqref="D66"/>
      <selection pane="bottomLeft" activeCell="D66" sqref="D66"/>
      <selection pane="bottomRight" activeCell="B69" sqref="B69:H80"/>
    </sheetView>
  </sheetViews>
  <sheetFormatPr defaultColWidth="9.5703125" defaultRowHeight="12.6" customHeight="1" x14ac:dyDescent="0.2"/>
  <cols>
    <col min="1" max="1" width="44.7109375" style="1" customWidth="1"/>
    <col min="2" max="5" width="13.140625" style="2" customWidth="1"/>
    <col min="6" max="8" width="13.140625" style="1" customWidth="1"/>
    <col min="9" max="9" width="12.5703125" style="1" bestFit="1" customWidth="1"/>
    <col min="10" max="10" width="12.85546875" style="1" bestFit="1" customWidth="1"/>
    <col min="11" max="12" width="12.5703125" style="1" bestFit="1" customWidth="1"/>
    <col min="13" max="13" width="12.85546875" style="1" bestFit="1" customWidth="1"/>
    <col min="14" max="14" width="11" style="1" bestFit="1" customWidth="1"/>
    <col min="15" max="15" width="15.140625" style="1" bestFit="1" customWidth="1"/>
    <col min="16" max="16384" width="9.5703125" style="1"/>
  </cols>
  <sheetData>
    <row r="1" spans="1:15" ht="15.75" customHeight="1" x14ac:dyDescent="0.25">
      <c r="A1" s="4" t="s">
        <v>87</v>
      </c>
      <c r="B1" s="5"/>
      <c r="C1" s="5"/>
      <c r="D1" s="5"/>
      <c r="E1" s="5"/>
    </row>
    <row r="2" spans="1:15" ht="13.5" customHeight="1" thickBot="1" x14ac:dyDescent="0.25">
      <c r="A2" s="7" t="s">
        <v>3</v>
      </c>
    </row>
    <row r="3" spans="1:15" ht="13.5" customHeight="1" thickBot="1" x14ac:dyDescent="0.25">
      <c r="A3" s="15" t="s">
        <v>4</v>
      </c>
      <c r="B3" s="218" t="s">
        <v>5</v>
      </c>
      <c r="C3" s="219" t="s">
        <v>6</v>
      </c>
      <c r="D3" s="220" t="s">
        <v>7</v>
      </c>
      <c r="E3" s="222"/>
      <c r="F3" s="222"/>
      <c r="G3" s="222"/>
      <c r="H3" s="221"/>
    </row>
    <row r="4" spans="1:15" ht="14.25" customHeight="1" thickBot="1" x14ac:dyDescent="0.25">
      <c r="A4" s="17"/>
      <c r="B4" s="223">
        <v>2021</v>
      </c>
      <c r="C4" s="224">
        <v>2022</v>
      </c>
      <c r="D4" s="225">
        <v>2023</v>
      </c>
      <c r="E4" s="226">
        <v>2024</v>
      </c>
      <c r="F4" s="226">
        <v>2025</v>
      </c>
      <c r="G4" s="227">
        <v>2026</v>
      </c>
      <c r="H4" s="228">
        <v>2027</v>
      </c>
    </row>
    <row r="5" spans="1:15" ht="13.5" customHeight="1" x14ac:dyDescent="0.2">
      <c r="A5" s="25" t="s">
        <v>8</v>
      </c>
      <c r="B5" s="229">
        <f t="shared" ref="B5:H5" si="0">B6+B12+B16</f>
        <v>6444967.2426099991</v>
      </c>
      <c r="C5" s="84">
        <f t="shared" si="0"/>
        <v>7714948.1835199995</v>
      </c>
      <c r="D5" s="229">
        <f t="shared" si="0"/>
        <v>8078571</v>
      </c>
      <c r="E5" s="91">
        <f t="shared" si="0"/>
        <v>7790185</v>
      </c>
      <c r="F5" s="91">
        <f t="shared" si="0"/>
        <v>8648773</v>
      </c>
      <c r="G5" s="92">
        <f t="shared" si="0"/>
        <v>9197795</v>
      </c>
      <c r="H5" s="93">
        <f t="shared" si="0"/>
        <v>9705888</v>
      </c>
      <c r="I5" s="230"/>
      <c r="J5" s="231"/>
      <c r="K5" s="231"/>
      <c r="L5" s="231"/>
      <c r="M5" s="231"/>
      <c r="N5" s="231"/>
      <c r="O5" s="231"/>
    </row>
    <row r="6" spans="1:15" ht="13.5" customHeight="1" x14ac:dyDescent="0.2">
      <c r="A6" s="34" t="s">
        <v>10</v>
      </c>
      <c r="B6" s="232">
        <f t="shared" ref="B6:H6" si="1">+B7+B8</f>
        <v>3295841.0417299997</v>
      </c>
      <c r="C6" s="36">
        <f t="shared" si="1"/>
        <v>3595839.0878699999</v>
      </c>
      <c r="D6" s="232">
        <f t="shared" si="1"/>
        <v>3507476</v>
      </c>
      <c r="E6" s="38">
        <f t="shared" si="1"/>
        <v>3492189</v>
      </c>
      <c r="F6" s="38">
        <f t="shared" si="1"/>
        <v>4094527</v>
      </c>
      <c r="G6" s="39">
        <f t="shared" si="1"/>
        <v>4444234</v>
      </c>
      <c r="H6" s="40">
        <f t="shared" si="1"/>
        <v>4812184</v>
      </c>
      <c r="I6" s="230"/>
      <c r="J6" s="231"/>
      <c r="K6" s="231"/>
      <c r="L6" s="231"/>
      <c r="M6" s="231"/>
      <c r="N6" s="231"/>
      <c r="O6" s="231"/>
    </row>
    <row r="7" spans="1:15" ht="13.5" customHeight="1" x14ac:dyDescent="0.2">
      <c r="A7" s="41" t="s">
        <v>11</v>
      </c>
      <c r="B7" s="233">
        <v>3254431.3613499999</v>
      </c>
      <c r="C7" s="234">
        <v>3535910.8554599998</v>
      </c>
      <c r="D7" s="233">
        <v>3457905</v>
      </c>
      <c r="E7" s="235">
        <v>3546791</v>
      </c>
      <c r="F7" s="235">
        <v>4142919</v>
      </c>
      <c r="G7" s="236">
        <v>4424442</v>
      </c>
      <c r="H7" s="237">
        <v>4781693</v>
      </c>
      <c r="I7" s="230"/>
      <c r="J7" s="231"/>
      <c r="K7" s="231"/>
      <c r="L7" s="231"/>
      <c r="M7" s="231"/>
      <c r="N7" s="231"/>
      <c r="O7" s="231"/>
    </row>
    <row r="8" spans="1:15" ht="13.5" customHeight="1" x14ac:dyDescent="0.2">
      <c r="A8" s="41" t="s">
        <v>12</v>
      </c>
      <c r="B8" s="233">
        <v>41409.680379999998</v>
      </c>
      <c r="C8" s="234">
        <v>59928.232410000011</v>
      </c>
      <c r="D8" s="233">
        <v>49571</v>
      </c>
      <c r="E8" s="235">
        <v>-54602</v>
      </c>
      <c r="F8" s="235">
        <v>-48392</v>
      </c>
      <c r="G8" s="236">
        <v>19792</v>
      </c>
      <c r="H8" s="237">
        <v>30491</v>
      </c>
      <c r="I8" s="230"/>
      <c r="J8" s="231"/>
      <c r="K8" s="231"/>
      <c r="L8" s="231"/>
      <c r="M8" s="231"/>
      <c r="N8" s="231"/>
      <c r="O8" s="231"/>
    </row>
    <row r="9" spans="1:15" ht="13.5" customHeight="1" x14ac:dyDescent="0.2">
      <c r="A9" s="48" t="s">
        <v>13</v>
      </c>
      <c r="B9" s="233">
        <v>20864.041729999706</v>
      </c>
      <c r="C9" s="234">
        <v>-4929.3557500003371</v>
      </c>
      <c r="D9" s="238">
        <v>-44724</v>
      </c>
      <c r="E9" s="236">
        <v>45843</v>
      </c>
      <c r="F9" s="235">
        <v>46545</v>
      </c>
      <c r="G9" s="236">
        <v>-36463</v>
      </c>
      <c r="H9" s="237">
        <v>8654</v>
      </c>
      <c r="I9" s="230"/>
      <c r="J9" s="231"/>
      <c r="K9" s="231"/>
      <c r="L9" s="231"/>
      <c r="M9" s="231"/>
      <c r="N9" s="231"/>
      <c r="O9" s="231"/>
    </row>
    <row r="10" spans="1:15" ht="13.5" customHeight="1" x14ac:dyDescent="0.2">
      <c r="A10" s="48" t="s">
        <v>14</v>
      </c>
      <c r="B10" s="233">
        <v>2292484</v>
      </c>
      <c r="C10" s="234">
        <v>2520537.9274300002</v>
      </c>
      <c r="D10" s="233">
        <v>2486540</v>
      </c>
      <c r="E10" s="235">
        <v>2412442</v>
      </c>
      <c r="F10" s="235">
        <v>2833587</v>
      </c>
      <c r="G10" s="236">
        <v>3136488</v>
      </c>
      <c r="H10" s="237">
        <v>3362471</v>
      </c>
      <c r="I10" s="230"/>
      <c r="J10" s="231"/>
      <c r="K10" s="231"/>
      <c r="L10" s="231"/>
      <c r="M10" s="231"/>
      <c r="N10" s="231"/>
      <c r="O10" s="231"/>
    </row>
    <row r="11" spans="1:15" ht="13.5" customHeight="1" x14ac:dyDescent="0.2">
      <c r="A11" s="48" t="s">
        <v>15</v>
      </c>
      <c r="B11" s="233">
        <v>982493</v>
      </c>
      <c r="C11" s="234">
        <v>1080230.5161900001</v>
      </c>
      <c r="D11" s="233">
        <v>1065660</v>
      </c>
      <c r="E11" s="235">
        <v>1033904</v>
      </c>
      <c r="F11" s="235">
        <v>1214395</v>
      </c>
      <c r="G11" s="236">
        <v>1344209</v>
      </c>
      <c r="H11" s="237">
        <v>1441059</v>
      </c>
      <c r="I11" s="230"/>
      <c r="J11" s="231"/>
      <c r="K11" s="231"/>
      <c r="L11" s="231"/>
      <c r="M11" s="231"/>
      <c r="N11" s="231"/>
      <c r="O11" s="231"/>
    </row>
    <row r="12" spans="1:15" ht="13.5" customHeight="1" x14ac:dyDescent="0.2">
      <c r="A12" s="34" t="s">
        <v>17</v>
      </c>
      <c r="B12" s="233">
        <v>2859371.8677199995</v>
      </c>
      <c r="C12" s="234">
        <v>3804344.9485000004</v>
      </c>
      <c r="D12" s="233">
        <v>4182576</v>
      </c>
      <c r="E12" s="235">
        <v>3921059</v>
      </c>
      <c r="F12" s="235">
        <v>4181293</v>
      </c>
      <c r="G12" s="236">
        <v>4384980</v>
      </c>
      <c r="H12" s="237">
        <v>4478971</v>
      </c>
      <c r="I12" s="230"/>
      <c r="J12" s="231"/>
      <c r="K12" s="231"/>
      <c r="L12" s="231"/>
      <c r="M12" s="231"/>
      <c r="N12" s="231"/>
      <c r="O12" s="231"/>
    </row>
    <row r="13" spans="1:15" ht="13.5" customHeight="1" x14ac:dyDescent="0.2">
      <c r="A13" s="34" t="s">
        <v>13</v>
      </c>
      <c r="B13" s="233">
        <v>2859371.8677199995</v>
      </c>
      <c r="C13" s="234">
        <v>3804344.9485000004</v>
      </c>
      <c r="D13" s="233">
        <v>3856778</v>
      </c>
      <c r="E13" s="235">
        <v>3583136</v>
      </c>
      <c r="F13" s="235">
        <v>4181293</v>
      </c>
      <c r="G13" s="236">
        <v>4384980</v>
      </c>
      <c r="H13" s="237">
        <v>4478971</v>
      </c>
      <c r="I13" s="230"/>
      <c r="J13" s="231"/>
      <c r="K13" s="231"/>
      <c r="L13" s="231"/>
      <c r="M13" s="231"/>
      <c r="N13" s="231"/>
      <c r="O13" s="231"/>
    </row>
    <row r="14" spans="1:15" ht="13.5" customHeight="1" x14ac:dyDescent="0.2">
      <c r="A14" s="34" t="s">
        <v>14</v>
      </c>
      <c r="B14" s="233">
        <v>0</v>
      </c>
      <c r="C14" s="234">
        <v>0</v>
      </c>
      <c r="D14" s="233">
        <v>228059</v>
      </c>
      <c r="E14" s="235">
        <v>236546</v>
      </c>
      <c r="F14" s="235">
        <v>0</v>
      </c>
      <c r="G14" s="236">
        <v>0</v>
      </c>
      <c r="H14" s="237">
        <v>0</v>
      </c>
      <c r="I14" s="230"/>
      <c r="J14" s="231"/>
      <c r="K14" s="231"/>
      <c r="L14" s="231"/>
      <c r="M14" s="231"/>
      <c r="N14" s="231"/>
      <c r="O14" s="231"/>
    </row>
    <row r="15" spans="1:15" ht="13.5" customHeight="1" x14ac:dyDescent="0.2">
      <c r="A15" s="34" t="s">
        <v>15</v>
      </c>
      <c r="B15" s="233">
        <v>0</v>
      </c>
      <c r="C15" s="234">
        <v>0</v>
      </c>
      <c r="D15" s="233">
        <v>97739</v>
      </c>
      <c r="E15" s="235">
        <v>101377</v>
      </c>
      <c r="F15" s="235">
        <v>0</v>
      </c>
      <c r="G15" s="236">
        <v>0</v>
      </c>
      <c r="H15" s="237">
        <v>0</v>
      </c>
      <c r="I15" s="230"/>
      <c r="J15" s="231"/>
      <c r="K15" s="231"/>
      <c r="L15" s="231"/>
      <c r="M15" s="231"/>
      <c r="N15" s="231"/>
      <c r="O15" s="231"/>
    </row>
    <row r="16" spans="1:15" ht="13.5" customHeight="1" x14ac:dyDescent="0.2">
      <c r="A16" s="34" t="s">
        <v>18</v>
      </c>
      <c r="B16" s="233">
        <v>289754.33315999998</v>
      </c>
      <c r="C16" s="234">
        <v>314764.14714999998</v>
      </c>
      <c r="D16" s="233">
        <v>388519</v>
      </c>
      <c r="E16" s="235">
        <v>376937</v>
      </c>
      <c r="F16" s="235">
        <v>372953</v>
      </c>
      <c r="G16" s="236">
        <v>368581</v>
      </c>
      <c r="H16" s="237">
        <v>414733</v>
      </c>
      <c r="I16" s="230"/>
      <c r="J16" s="231"/>
      <c r="K16" s="231"/>
      <c r="L16" s="231"/>
      <c r="M16" s="231"/>
      <c r="N16" s="231"/>
      <c r="O16" s="231"/>
    </row>
    <row r="17" spans="1:15" ht="13.5" customHeight="1" x14ac:dyDescent="0.2">
      <c r="A17" s="55" t="s">
        <v>19</v>
      </c>
      <c r="B17" s="239">
        <f t="shared" ref="B17:H17" si="2">B18+B19</f>
        <v>10130514.710679999</v>
      </c>
      <c r="C17" s="57">
        <f t="shared" si="2"/>
        <v>11109456.690759998</v>
      </c>
      <c r="D17" s="239">
        <f t="shared" si="2"/>
        <v>12437250</v>
      </c>
      <c r="E17" s="59">
        <f t="shared" si="2"/>
        <v>12678231</v>
      </c>
      <c r="F17" s="59">
        <f t="shared" si="2"/>
        <v>13257729</v>
      </c>
      <c r="G17" s="60">
        <f t="shared" si="2"/>
        <v>13437580</v>
      </c>
      <c r="H17" s="61">
        <f t="shared" si="2"/>
        <v>13977164</v>
      </c>
      <c r="I17" s="230"/>
      <c r="J17" s="231"/>
      <c r="K17" s="231"/>
      <c r="L17" s="231"/>
      <c r="M17" s="231"/>
      <c r="N17" s="231"/>
      <c r="O17" s="231"/>
    </row>
    <row r="18" spans="1:15" ht="13.5" customHeight="1" x14ac:dyDescent="0.2">
      <c r="A18" s="34" t="s">
        <v>20</v>
      </c>
      <c r="B18" s="232">
        <v>7760691.0070199994</v>
      </c>
      <c r="C18" s="36">
        <v>8584935.5982299987</v>
      </c>
      <c r="D18" s="232">
        <v>9856422</v>
      </c>
      <c r="E18" s="38">
        <v>10024626</v>
      </c>
      <c r="F18" s="38">
        <v>10554386</v>
      </c>
      <c r="G18" s="39">
        <v>10707012</v>
      </c>
      <c r="H18" s="40">
        <v>11210302</v>
      </c>
      <c r="I18" s="230"/>
      <c r="J18" s="231"/>
      <c r="K18" s="231"/>
      <c r="L18" s="231"/>
      <c r="M18" s="231"/>
      <c r="N18" s="231"/>
      <c r="O18" s="231"/>
    </row>
    <row r="19" spans="1:15" ht="13.5" customHeight="1" x14ac:dyDescent="0.2">
      <c r="A19" s="34" t="s">
        <v>21</v>
      </c>
      <c r="B19" s="232">
        <f t="shared" ref="B19:H19" si="3">SUM(B20:B27)</f>
        <v>2369823.7036599996</v>
      </c>
      <c r="C19" s="234">
        <f t="shared" si="3"/>
        <v>2524521.0925299996</v>
      </c>
      <c r="D19" s="233">
        <f t="shared" si="3"/>
        <v>2580828</v>
      </c>
      <c r="E19" s="235">
        <f t="shared" si="3"/>
        <v>2653605</v>
      </c>
      <c r="F19" s="235">
        <f t="shared" si="3"/>
        <v>2703343</v>
      </c>
      <c r="G19" s="236">
        <f t="shared" si="3"/>
        <v>2730568</v>
      </c>
      <c r="H19" s="237">
        <f t="shared" si="3"/>
        <v>2766862</v>
      </c>
      <c r="I19" s="230"/>
      <c r="J19" s="231"/>
      <c r="K19" s="231"/>
      <c r="L19" s="231"/>
      <c r="M19" s="231"/>
      <c r="N19" s="231"/>
      <c r="O19" s="231"/>
    </row>
    <row r="20" spans="1:15" ht="13.5" customHeight="1" x14ac:dyDescent="0.2">
      <c r="A20" s="41" t="s">
        <v>22</v>
      </c>
      <c r="B20" s="233">
        <v>1236780.3614099994</v>
      </c>
      <c r="C20" s="234">
        <v>1285537.6978</v>
      </c>
      <c r="D20" s="233">
        <v>1308347</v>
      </c>
      <c r="E20" s="235">
        <v>1319150</v>
      </c>
      <c r="F20" s="235">
        <v>1356092</v>
      </c>
      <c r="G20" s="236">
        <v>1383229</v>
      </c>
      <c r="H20" s="237">
        <v>1409243</v>
      </c>
      <c r="I20" s="230"/>
      <c r="J20" s="231"/>
      <c r="K20" s="231"/>
      <c r="L20" s="231"/>
      <c r="M20" s="231"/>
      <c r="N20" s="231"/>
      <c r="O20" s="231"/>
    </row>
    <row r="21" spans="1:15" ht="13.5" customHeight="1" x14ac:dyDescent="0.2">
      <c r="A21" s="41" t="s">
        <v>23</v>
      </c>
      <c r="B21" s="233">
        <v>214776.03217999998</v>
      </c>
      <c r="C21" s="234">
        <v>232465.72739000001</v>
      </c>
      <c r="D21" s="233">
        <v>237946</v>
      </c>
      <c r="E21" s="235">
        <v>291993</v>
      </c>
      <c r="F21" s="235">
        <v>294335</v>
      </c>
      <c r="G21" s="236">
        <v>295043</v>
      </c>
      <c r="H21" s="237">
        <v>297694</v>
      </c>
      <c r="I21" s="230"/>
      <c r="J21" s="231"/>
      <c r="K21" s="231"/>
      <c r="L21" s="231"/>
      <c r="M21" s="231"/>
      <c r="N21" s="231"/>
      <c r="O21" s="231"/>
    </row>
    <row r="22" spans="1:15" ht="13.5" customHeight="1" x14ac:dyDescent="0.2">
      <c r="A22" s="41" t="s">
        <v>24</v>
      </c>
      <c r="B22" s="233">
        <v>55316.811040000008</v>
      </c>
      <c r="C22" s="234">
        <v>55872.782359999997</v>
      </c>
      <c r="D22" s="233">
        <v>54587</v>
      </c>
      <c r="E22" s="235">
        <v>54655</v>
      </c>
      <c r="F22" s="235">
        <v>54772</v>
      </c>
      <c r="G22" s="236">
        <v>54836</v>
      </c>
      <c r="H22" s="237">
        <v>55284</v>
      </c>
      <c r="I22" s="230"/>
      <c r="J22" s="231"/>
      <c r="K22" s="231"/>
      <c r="L22" s="231"/>
      <c r="M22" s="231"/>
      <c r="N22" s="231"/>
      <c r="O22" s="231"/>
    </row>
    <row r="23" spans="1:15" ht="13.5" customHeight="1" x14ac:dyDescent="0.2">
      <c r="A23" s="41" t="s">
        <v>25</v>
      </c>
      <c r="B23" s="233">
        <v>5145.6441499999992</v>
      </c>
      <c r="C23" s="234">
        <v>5013.3588699999991</v>
      </c>
      <c r="D23" s="233">
        <v>5419</v>
      </c>
      <c r="E23" s="235">
        <v>5352</v>
      </c>
      <c r="F23" s="235">
        <v>5390</v>
      </c>
      <c r="G23" s="236">
        <v>5384</v>
      </c>
      <c r="H23" s="237">
        <v>5408</v>
      </c>
      <c r="I23" s="230"/>
      <c r="J23" s="231"/>
      <c r="K23" s="231"/>
      <c r="L23" s="231"/>
      <c r="M23" s="231"/>
      <c r="N23" s="231"/>
      <c r="O23" s="231"/>
    </row>
    <row r="24" spans="1:15" ht="13.5" customHeight="1" x14ac:dyDescent="0.2">
      <c r="A24" s="41" t="s">
        <v>26</v>
      </c>
      <c r="B24" s="233">
        <v>823106.52451000002</v>
      </c>
      <c r="C24" s="234">
        <v>909087.58496999985</v>
      </c>
      <c r="D24" s="233">
        <v>941126</v>
      </c>
      <c r="E24" s="235">
        <v>948427</v>
      </c>
      <c r="F24" s="235">
        <v>958366</v>
      </c>
      <c r="G24" s="236">
        <v>957151</v>
      </c>
      <c r="H24" s="237">
        <v>963526</v>
      </c>
      <c r="I24" s="230"/>
      <c r="J24" s="231"/>
      <c r="K24" s="231"/>
      <c r="L24" s="231"/>
      <c r="M24" s="231"/>
      <c r="N24" s="231"/>
      <c r="O24" s="231"/>
    </row>
    <row r="25" spans="1:15" ht="13.5" customHeight="1" x14ac:dyDescent="0.2">
      <c r="A25" s="41" t="s">
        <v>27</v>
      </c>
      <c r="B25" s="233">
        <v>10057.97028</v>
      </c>
      <c r="C25" s="234">
        <v>11540.729820000002</v>
      </c>
      <c r="D25" s="233">
        <v>11585</v>
      </c>
      <c r="E25" s="235">
        <v>11632</v>
      </c>
      <c r="F25" s="235">
        <v>11830</v>
      </c>
      <c r="G25" s="236">
        <v>12001</v>
      </c>
      <c r="H25" s="237">
        <v>12257</v>
      </c>
      <c r="I25" s="230"/>
      <c r="J25" s="231"/>
      <c r="K25" s="231"/>
      <c r="L25" s="231"/>
      <c r="M25" s="231"/>
      <c r="N25" s="231"/>
      <c r="O25" s="231"/>
    </row>
    <row r="26" spans="1:15" ht="13.5" customHeight="1" x14ac:dyDescent="0.2">
      <c r="A26" s="41" t="s">
        <v>28</v>
      </c>
      <c r="B26" s="233">
        <v>24369.367480000001</v>
      </c>
      <c r="C26" s="234">
        <v>24738.946180000003</v>
      </c>
      <c r="D26" s="233">
        <v>21606</v>
      </c>
      <c r="E26" s="235">
        <v>22213</v>
      </c>
      <c r="F26" s="235">
        <v>22399</v>
      </c>
      <c r="G26" s="236">
        <v>22786</v>
      </c>
      <c r="H26" s="237">
        <v>23329</v>
      </c>
      <c r="I26" s="230"/>
      <c r="J26" s="231"/>
      <c r="K26" s="231"/>
      <c r="L26" s="231"/>
      <c r="M26" s="231"/>
      <c r="N26" s="231"/>
      <c r="O26" s="231"/>
    </row>
    <row r="27" spans="1:15" ht="13.5" customHeight="1" x14ac:dyDescent="0.2">
      <c r="A27" s="41" t="s">
        <v>29</v>
      </c>
      <c r="B27" s="233">
        <v>270.99261000000001</v>
      </c>
      <c r="C27" s="234">
        <v>264.26513999999997</v>
      </c>
      <c r="D27" s="233">
        <v>212</v>
      </c>
      <c r="E27" s="235">
        <v>183</v>
      </c>
      <c r="F27" s="235">
        <v>159</v>
      </c>
      <c r="G27" s="236">
        <v>138</v>
      </c>
      <c r="H27" s="237">
        <v>121</v>
      </c>
      <c r="I27" s="230"/>
      <c r="J27" s="231"/>
      <c r="K27" s="231"/>
      <c r="L27" s="231"/>
      <c r="M27" s="231"/>
      <c r="N27" s="231"/>
      <c r="O27" s="231"/>
    </row>
    <row r="28" spans="1:15" ht="13.5" customHeight="1" x14ac:dyDescent="0.2">
      <c r="A28" s="55" t="s">
        <v>30</v>
      </c>
      <c r="B28" s="239">
        <f t="shared" ref="B28:H28" si="4">SUM(B29:B32)</f>
        <v>28735.304479999999</v>
      </c>
      <c r="C28" s="57">
        <f t="shared" si="4"/>
        <v>39847.674830000004</v>
      </c>
      <c r="D28" s="239">
        <f t="shared" si="4"/>
        <v>39680</v>
      </c>
      <c r="E28" s="59">
        <f t="shared" si="4"/>
        <v>43977</v>
      </c>
      <c r="F28" s="59">
        <f t="shared" si="4"/>
        <v>47486</v>
      </c>
      <c r="G28" s="60">
        <f t="shared" si="4"/>
        <v>51507</v>
      </c>
      <c r="H28" s="61">
        <f t="shared" si="4"/>
        <v>55302</v>
      </c>
      <c r="I28" s="230"/>
      <c r="J28" s="231"/>
      <c r="K28" s="231"/>
      <c r="L28" s="231"/>
      <c r="M28" s="231"/>
      <c r="N28" s="231"/>
      <c r="O28" s="231"/>
    </row>
    <row r="29" spans="1:15" ht="13.5" customHeight="1" x14ac:dyDescent="0.2">
      <c r="A29" s="34" t="s">
        <v>31</v>
      </c>
      <c r="B29" s="232">
        <v>10.492319999999999</v>
      </c>
      <c r="C29" s="234">
        <v>21.53632</v>
      </c>
      <c r="D29" s="233">
        <v>4</v>
      </c>
      <c r="E29" s="235">
        <v>0</v>
      </c>
      <c r="F29" s="235">
        <v>0</v>
      </c>
      <c r="G29" s="236">
        <v>0</v>
      </c>
      <c r="H29" s="237">
        <v>0</v>
      </c>
      <c r="I29" s="230"/>
      <c r="J29" s="231"/>
      <c r="K29" s="231"/>
      <c r="L29" s="231"/>
      <c r="M29" s="231"/>
      <c r="N29" s="231"/>
      <c r="O29" s="231"/>
    </row>
    <row r="30" spans="1:15" ht="13.5" customHeight="1" x14ac:dyDescent="0.2">
      <c r="A30" s="34" t="s">
        <v>32</v>
      </c>
      <c r="B30" s="232">
        <v>0.55334000000000005</v>
      </c>
      <c r="C30" s="234">
        <v>7.4841899999999999</v>
      </c>
      <c r="D30" s="233">
        <v>0</v>
      </c>
      <c r="E30" s="235">
        <v>0</v>
      </c>
      <c r="F30" s="235">
        <v>0</v>
      </c>
      <c r="G30" s="236">
        <v>0</v>
      </c>
      <c r="H30" s="237">
        <v>0</v>
      </c>
      <c r="I30" s="230"/>
      <c r="J30" s="231"/>
      <c r="K30" s="231"/>
      <c r="L30" s="231"/>
      <c r="M30" s="231"/>
      <c r="N30" s="231"/>
      <c r="O30" s="231"/>
    </row>
    <row r="31" spans="1:15" ht="13.5" customHeight="1" x14ac:dyDescent="0.2">
      <c r="A31" s="34" t="s">
        <v>33</v>
      </c>
      <c r="B31" s="240">
        <v>28724.258819999999</v>
      </c>
      <c r="C31" s="234">
        <v>39818.654320000001</v>
      </c>
      <c r="D31" s="233">
        <v>39676</v>
      </c>
      <c r="E31" s="235">
        <v>43977</v>
      </c>
      <c r="F31" s="235">
        <v>47486</v>
      </c>
      <c r="G31" s="236">
        <v>51507</v>
      </c>
      <c r="H31" s="237">
        <v>55302</v>
      </c>
      <c r="I31" s="230"/>
      <c r="J31" s="231"/>
      <c r="K31" s="231"/>
      <c r="L31" s="231"/>
      <c r="M31" s="231"/>
      <c r="N31" s="231"/>
      <c r="O31" s="231"/>
    </row>
    <row r="32" spans="1:15" ht="13.5" customHeight="1" x14ac:dyDescent="0.2">
      <c r="A32" s="34" t="s">
        <v>34</v>
      </c>
      <c r="B32" s="232">
        <v>0</v>
      </c>
      <c r="C32" s="234">
        <v>0</v>
      </c>
      <c r="D32" s="233">
        <v>0</v>
      </c>
      <c r="E32" s="235">
        <v>0</v>
      </c>
      <c r="F32" s="235">
        <v>0</v>
      </c>
      <c r="G32" s="236">
        <v>0</v>
      </c>
      <c r="H32" s="237">
        <v>0</v>
      </c>
      <c r="I32" s="230"/>
      <c r="J32" s="231"/>
      <c r="K32" s="231"/>
      <c r="L32" s="231"/>
      <c r="M32" s="231"/>
      <c r="N32" s="231"/>
      <c r="O32" s="231"/>
    </row>
    <row r="33" spans="1:15" ht="13.5" customHeight="1" x14ac:dyDescent="0.2">
      <c r="A33" s="55" t="s">
        <v>35</v>
      </c>
      <c r="B33" s="239">
        <f t="shared" ref="B33:H33" si="5">SUM(B34:B36)</f>
        <v>701418.03603999992</v>
      </c>
      <c r="C33" s="57">
        <f t="shared" si="5"/>
        <v>714845.81651000003</v>
      </c>
      <c r="D33" s="239">
        <f t="shared" si="5"/>
        <v>817161</v>
      </c>
      <c r="E33" s="59">
        <f t="shared" si="5"/>
        <v>840831</v>
      </c>
      <c r="F33" s="59">
        <f t="shared" si="5"/>
        <v>863862</v>
      </c>
      <c r="G33" s="60">
        <f t="shared" si="5"/>
        <v>884684</v>
      </c>
      <c r="H33" s="61">
        <f t="shared" si="5"/>
        <v>909162</v>
      </c>
      <c r="I33" s="230"/>
      <c r="J33" s="231"/>
      <c r="K33" s="231"/>
      <c r="L33" s="231"/>
      <c r="M33" s="231"/>
      <c r="N33" s="231"/>
      <c r="O33" s="231"/>
    </row>
    <row r="34" spans="1:15" ht="13.5" customHeight="1" x14ac:dyDescent="0.2">
      <c r="A34" s="34" t="s">
        <v>36</v>
      </c>
      <c r="B34" s="232">
        <v>455911.11642999999</v>
      </c>
      <c r="C34" s="36">
        <v>456735.76896000002</v>
      </c>
      <c r="D34" s="240">
        <v>512152</v>
      </c>
      <c r="E34" s="54">
        <v>528381</v>
      </c>
      <c r="F34" s="38">
        <v>537736</v>
      </c>
      <c r="G34" s="39">
        <v>547326</v>
      </c>
      <c r="H34" s="40">
        <v>560085</v>
      </c>
      <c r="I34" s="230"/>
      <c r="J34" s="231"/>
      <c r="K34" s="231"/>
      <c r="L34" s="231"/>
      <c r="M34" s="231"/>
      <c r="N34" s="231"/>
      <c r="O34" s="231"/>
    </row>
    <row r="35" spans="1:15" ht="13.5" customHeight="1" x14ac:dyDescent="0.2">
      <c r="A35" s="34" t="s">
        <v>37</v>
      </c>
      <c r="B35" s="240">
        <v>245506.91960999998</v>
      </c>
      <c r="C35" s="36">
        <v>258110.04755000002</v>
      </c>
      <c r="D35" s="232">
        <v>305009</v>
      </c>
      <c r="E35" s="38">
        <v>312450</v>
      </c>
      <c r="F35" s="38">
        <v>326126</v>
      </c>
      <c r="G35" s="39">
        <v>337358</v>
      </c>
      <c r="H35" s="40">
        <v>349077</v>
      </c>
      <c r="I35" s="230"/>
      <c r="J35" s="231"/>
      <c r="K35" s="231"/>
      <c r="L35" s="231"/>
      <c r="M35" s="231"/>
      <c r="N35" s="231"/>
      <c r="O35" s="231"/>
    </row>
    <row r="36" spans="1:15" ht="13.5" customHeight="1" x14ac:dyDescent="0.2">
      <c r="A36" s="34" t="s">
        <v>38</v>
      </c>
      <c r="B36" s="240">
        <v>0</v>
      </c>
      <c r="C36" s="234">
        <v>0</v>
      </c>
      <c r="D36" s="233">
        <v>0</v>
      </c>
      <c r="E36" s="235">
        <v>0</v>
      </c>
      <c r="F36" s="235">
        <v>0</v>
      </c>
      <c r="G36" s="236">
        <v>0</v>
      </c>
      <c r="H36" s="237">
        <v>0</v>
      </c>
      <c r="I36" s="230"/>
      <c r="J36" s="231"/>
      <c r="K36" s="231"/>
      <c r="L36" s="231"/>
      <c r="M36" s="231"/>
      <c r="N36" s="231"/>
      <c r="O36" s="231"/>
    </row>
    <row r="37" spans="1:15" ht="13.5" customHeight="1" x14ac:dyDescent="0.2">
      <c r="A37" s="55" t="s">
        <v>40</v>
      </c>
      <c r="B37" s="239">
        <f t="shared" ref="B37:H37" si="6">SUM(B38:B39,B40,B41,B45,B48:B51,B44,B42,B43)</f>
        <v>448206.25316000008</v>
      </c>
      <c r="C37" s="57">
        <f t="shared" si="6"/>
        <v>451516.17249999999</v>
      </c>
      <c r="D37" s="239">
        <f t="shared" si="6"/>
        <v>972288</v>
      </c>
      <c r="E37" s="59">
        <f t="shared" si="6"/>
        <v>641313</v>
      </c>
      <c r="F37" s="59">
        <f t="shared" si="6"/>
        <v>392732</v>
      </c>
      <c r="G37" s="60">
        <f t="shared" si="6"/>
        <v>406496</v>
      </c>
      <c r="H37" s="61">
        <f t="shared" si="6"/>
        <v>420425</v>
      </c>
      <c r="I37" s="230"/>
      <c r="J37" s="231"/>
      <c r="K37" s="231"/>
      <c r="L37" s="231"/>
      <c r="M37" s="231"/>
      <c r="N37" s="231"/>
      <c r="O37" s="231"/>
    </row>
    <row r="38" spans="1:15" ht="13.5" customHeight="1" x14ac:dyDescent="0.2">
      <c r="A38" s="69" t="s">
        <v>41</v>
      </c>
      <c r="B38" s="232">
        <v>0</v>
      </c>
      <c r="C38" s="36">
        <v>0</v>
      </c>
      <c r="D38" s="240">
        <v>0</v>
      </c>
      <c r="E38" s="54">
        <v>0</v>
      </c>
      <c r="F38" s="54">
        <v>0</v>
      </c>
      <c r="G38" s="70">
        <v>0</v>
      </c>
      <c r="H38" s="71">
        <v>0</v>
      </c>
      <c r="I38" s="230"/>
      <c r="J38" s="231"/>
      <c r="K38" s="231"/>
      <c r="L38" s="231"/>
      <c r="M38" s="231"/>
      <c r="N38" s="231"/>
      <c r="O38" s="231"/>
    </row>
    <row r="39" spans="1:15" ht="13.5" customHeight="1" x14ac:dyDescent="0.2">
      <c r="A39" s="34" t="s">
        <v>42</v>
      </c>
      <c r="B39" s="232">
        <v>117182.09224000001</v>
      </c>
      <c r="C39" s="36">
        <v>132482.25520000001</v>
      </c>
      <c r="D39" s="240">
        <v>133600</v>
      </c>
      <c r="E39" s="54">
        <v>133976</v>
      </c>
      <c r="F39" s="54">
        <v>136094</v>
      </c>
      <c r="G39" s="70">
        <v>139867</v>
      </c>
      <c r="H39" s="71">
        <v>142787</v>
      </c>
      <c r="I39" s="230"/>
      <c r="J39" s="231"/>
      <c r="K39" s="231"/>
      <c r="L39" s="231"/>
      <c r="M39" s="231"/>
      <c r="N39" s="231"/>
      <c r="O39" s="231"/>
    </row>
    <row r="40" spans="1:15" ht="13.5" customHeight="1" x14ac:dyDescent="0.2">
      <c r="A40" s="69" t="s">
        <v>43</v>
      </c>
      <c r="B40" s="232">
        <v>0</v>
      </c>
      <c r="C40" s="36">
        <v>0</v>
      </c>
      <c r="D40" s="232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231"/>
      <c r="K40" s="231"/>
      <c r="L40" s="231"/>
      <c r="M40" s="231"/>
      <c r="N40" s="231"/>
      <c r="O40" s="231"/>
    </row>
    <row r="41" spans="1:15" ht="13.5" customHeight="1" x14ac:dyDescent="0.2">
      <c r="A41" s="69" t="s">
        <v>44</v>
      </c>
      <c r="B41" s="232">
        <v>111383.96143000007</v>
      </c>
      <c r="C41" s="36">
        <v>91464.898979999954</v>
      </c>
      <c r="D41" s="232">
        <v>84468</v>
      </c>
      <c r="E41" s="38">
        <v>86629</v>
      </c>
      <c r="F41" s="38">
        <v>88923</v>
      </c>
      <c r="G41" s="39">
        <v>90677</v>
      </c>
      <c r="H41" s="40">
        <v>92980</v>
      </c>
      <c r="I41" s="230"/>
      <c r="J41" s="231"/>
      <c r="K41" s="231"/>
      <c r="L41" s="231"/>
      <c r="M41" s="231"/>
      <c r="N41" s="231"/>
      <c r="O41" s="231"/>
    </row>
    <row r="42" spans="1:15" ht="13.5" customHeight="1" x14ac:dyDescent="0.2">
      <c r="A42" s="69" t="s">
        <v>45</v>
      </c>
      <c r="B42" s="232"/>
      <c r="C42" s="36"/>
      <c r="D42" s="232">
        <v>521165</v>
      </c>
      <c r="E42" s="38">
        <v>260673</v>
      </c>
      <c r="F42" s="38"/>
      <c r="G42" s="39"/>
      <c r="H42" s="40"/>
      <c r="I42" s="230"/>
      <c r="J42" s="231"/>
      <c r="K42" s="231"/>
      <c r="L42" s="231"/>
      <c r="M42" s="231"/>
      <c r="N42" s="231"/>
      <c r="O42" s="231"/>
    </row>
    <row r="43" spans="1:15" ht="13.5" customHeight="1" x14ac:dyDescent="0.2">
      <c r="A43" s="69" t="s">
        <v>46</v>
      </c>
      <c r="B43" s="232"/>
      <c r="C43" s="36"/>
      <c r="D43" s="232">
        <v>29747</v>
      </c>
      <c r="E43" s="38">
        <v>1584</v>
      </c>
      <c r="F43" s="38"/>
      <c r="G43" s="39"/>
      <c r="H43" s="40"/>
      <c r="I43" s="230"/>
      <c r="J43" s="231"/>
      <c r="K43" s="231"/>
      <c r="L43" s="231"/>
      <c r="M43" s="231"/>
      <c r="N43" s="231"/>
      <c r="O43" s="231"/>
    </row>
    <row r="44" spans="1:15" ht="13.5" customHeight="1" x14ac:dyDescent="0.2">
      <c r="A44" s="241" t="s">
        <v>47</v>
      </c>
      <c r="B44" s="232">
        <v>76294.162960000001</v>
      </c>
      <c r="C44" s="36">
        <v>74305.482000000004</v>
      </c>
      <c r="D44" s="232">
        <v>40093</v>
      </c>
      <c r="E44" s="38">
        <v>0</v>
      </c>
      <c r="F44" s="38">
        <v>0</v>
      </c>
      <c r="G44" s="39">
        <v>0</v>
      </c>
      <c r="H44" s="40">
        <v>0</v>
      </c>
      <c r="I44" s="230"/>
      <c r="J44" s="231"/>
      <c r="K44" s="231"/>
      <c r="L44" s="231"/>
      <c r="M44" s="231"/>
      <c r="N44" s="231"/>
      <c r="O44" s="231"/>
    </row>
    <row r="45" spans="1:15" ht="13.5" customHeight="1" x14ac:dyDescent="0.2">
      <c r="A45" s="69" t="s">
        <v>48</v>
      </c>
      <c r="B45" s="240">
        <v>278.38602000000003</v>
      </c>
      <c r="C45" s="36">
        <v>303.34433000000001</v>
      </c>
      <c r="D45" s="240">
        <v>328</v>
      </c>
      <c r="E45" s="54">
        <v>328</v>
      </c>
      <c r="F45" s="54">
        <v>328</v>
      </c>
      <c r="G45" s="70">
        <v>328</v>
      </c>
      <c r="H45" s="71">
        <v>328</v>
      </c>
      <c r="I45" s="230"/>
      <c r="J45" s="231"/>
      <c r="K45" s="231"/>
      <c r="L45" s="231"/>
      <c r="M45" s="231"/>
      <c r="N45" s="231"/>
      <c r="O45" s="231"/>
    </row>
    <row r="46" spans="1:15" ht="13.5" customHeight="1" x14ac:dyDescent="0.2">
      <c r="A46" s="72" t="s">
        <v>13</v>
      </c>
      <c r="B46" s="240">
        <v>81.658150000000006</v>
      </c>
      <c r="C46" s="36">
        <v>82.45478</v>
      </c>
      <c r="D46" s="240">
        <v>82</v>
      </c>
      <c r="E46" s="54">
        <v>82</v>
      </c>
      <c r="F46" s="54">
        <v>82</v>
      </c>
      <c r="G46" s="70">
        <v>82</v>
      </c>
      <c r="H46" s="71">
        <v>82</v>
      </c>
      <c r="I46" s="230"/>
      <c r="J46" s="231"/>
      <c r="K46" s="231"/>
      <c r="L46" s="231"/>
      <c r="M46" s="231"/>
      <c r="N46" s="231"/>
      <c r="O46" s="231"/>
    </row>
    <row r="47" spans="1:15" ht="13.5" customHeight="1" x14ac:dyDescent="0.2">
      <c r="A47" s="72" t="s">
        <v>14</v>
      </c>
      <c r="B47" s="240">
        <v>196.72787</v>
      </c>
      <c r="C47" s="36">
        <v>220.88954999999999</v>
      </c>
      <c r="D47" s="240">
        <v>246</v>
      </c>
      <c r="E47" s="54">
        <v>246</v>
      </c>
      <c r="F47" s="54">
        <v>246</v>
      </c>
      <c r="G47" s="70">
        <v>246</v>
      </c>
      <c r="H47" s="71">
        <v>246</v>
      </c>
      <c r="I47" s="230"/>
      <c r="J47" s="231"/>
      <c r="K47" s="231"/>
      <c r="L47" s="231"/>
      <c r="M47" s="231"/>
      <c r="N47" s="231"/>
      <c r="O47" s="231"/>
    </row>
    <row r="48" spans="1:15" ht="13.5" customHeight="1" x14ac:dyDescent="0.2">
      <c r="A48" s="69" t="s">
        <v>49</v>
      </c>
      <c r="B48" s="240">
        <v>323.81599</v>
      </c>
      <c r="C48" s="36">
        <v>1619.40786</v>
      </c>
      <c r="D48" s="240">
        <v>1000</v>
      </c>
      <c r="E48" s="54">
        <v>1000</v>
      </c>
      <c r="F48" s="54">
        <v>1000</v>
      </c>
      <c r="G48" s="70">
        <v>1000</v>
      </c>
      <c r="H48" s="71">
        <v>1000</v>
      </c>
      <c r="I48" s="230"/>
      <c r="J48" s="231"/>
      <c r="K48" s="231"/>
      <c r="L48" s="231"/>
      <c r="M48" s="231"/>
      <c r="N48" s="231"/>
      <c r="O48" s="231"/>
    </row>
    <row r="49" spans="1:15" ht="13.5" customHeight="1" x14ac:dyDescent="0.2">
      <c r="A49" s="69" t="s">
        <v>50</v>
      </c>
      <c r="B49" s="240">
        <v>31625.248179999999</v>
      </c>
      <c r="C49" s="242">
        <v>30419.05041</v>
      </c>
      <c r="D49" s="240">
        <v>31106</v>
      </c>
      <c r="E49" s="54">
        <v>16478</v>
      </c>
      <c r="F49" s="54">
        <v>17508</v>
      </c>
      <c r="G49" s="70">
        <v>18037</v>
      </c>
      <c r="H49" s="71">
        <v>18677</v>
      </c>
      <c r="I49" s="230"/>
      <c r="J49" s="231"/>
      <c r="K49" s="231"/>
      <c r="L49" s="231"/>
      <c r="M49" s="231"/>
      <c r="N49" s="231"/>
      <c r="O49" s="231"/>
    </row>
    <row r="50" spans="1:15" ht="13.5" customHeight="1" x14ac:dyDescent="0.2">
      <c r="A50" s="69" t="s">
        <v>51</v>
      </c>
      <c r="B50" s="240">
        <v>10.97395</v>
      </c>
      <c r="C50" s="242">
        <v>9.0853400000000022</v>
      </c>
      <c r="D50" s="52">
        <v>3</v>
      </c>
      <c r="E50" s="54">
        <v>0</v>
      </c>
      <c r="F50" s="54">
        <v>0</v>
      </c>
      <c r="G50" s="70">
        <v>0</v>
      </c>
      <c r="H50" s="71">
        <v>0</v>
      </c>
      <c r="I50" s="230"/>
      <c r="J50" s="231"/>
      <c r="K50" s="231"/>
      <c r="L50" s="231"/>
      <c r="M50" s="231"/>
      <c r="N50" s="231"/>
      <c r="O50" s="231"/>
    </row>
    <row r="51" spans="1:15" ht="13.5" customHeight="1" x14ac:dyDescent="0.2">
      <c r="A51" s="34" t="s">
        <v>88</v>
      </c>
      <c r="B51" s="35">
        <v>111107.61239000001</v>
      </c>
      <c r="C51" s="36">
        <v>120912.64838000003</v>
      </c>
      <c r="D51" s="37">
        <v>130778</v>
      </c>
      <c r="E51" s="38">
        <v>140645</v>
      </c>
      <c r="F51" s="38">
        <v>148879</v>
      </c>
      <c r="G51" s="39">
        <v>156587</v>
      </c>
      <c r="H51" s="40">
        <v>164653</v>
      </c>
      <c r="I51" s="230"/>
      <c r="J51" s="231"/>
      <c r="K51" s="231"/>
      <c r="L51" s="231"/>
      <c r="M51" s="231"/>
      <c r="N51" s="231"/>
      <c r="O51" s="231"/>
    </row>
    <row r="52" spans="1:15" ht="13.5" customHeight="1" x14ac:dyDescent="0.2">
      <c r="A52" s="48" t="s">
        <v>13</v>
      </c>
      <c r="B52" s="35">
        <v>79565.229560000007</v>
      </c>
      <c r="C52" s="36">
        <v>88206.185100000032</v>
      </c>
      <c r="D52" s="37">
        <v>97561</v>
      </c>
      <c r="E52" s="38">
        <v>106050</v>
      </c>
      <c r="F52" s="38">
        <v>112843</v>
      </c>
      <c r="G52" s="39">
        <v>118347</v>
      </c>
      <c r="H52" s="40">
        <v>124476</v>
      </c>
      <c r="I52" s="230"/>
      <c r="J52" s="231"/>
      <c r="K52" s="231"/>
      <c r="L52" s="231"/>
      <c r="M52" s="231"/>
      <c r="N52" s="231"/>
      <c r="O52" s="231"/>
    </row>
    <row r="53" spans="1:15" ht="14.25" customHeight="1" x14ac:dyDescent="0.2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230"/>
      <c r="J53" s="231"/>
      <c r="K53" s="231"/>
      <c r="L53" s="231"/>
      <c r="M53" s="231"/>
      <c r="N53" s="231"/>
      <c r="O53" s="231"/>
    </row>
    <row r="54" spans="1:15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230"/>
      <c r="J54" s="231"/>
      <c r="K54" s="231"/>
      <c r="L54" s="231"/>
      <c r="M54" s="231"/>
      <c r="N54" s="231"/>
      <c r="O54" s="231"/>
    </row>
    <row r="55" spans="1:15" ht="14.25" customHeight="1" x14ac:dyDescent="0.2">
      <c r="A55" s="48" t="s">
        <v>54</v>
      </c>
      <c r="B55" s="35">
        <v>31119.776379999999</v>
      </c>
      <c r="C55" s="36">
        <v>32180.213190000002</v>
      </c>
      <c r="D55" s="37">
        <v>33217</v>
      </c>
      <c r="E55" s="38">
        <v>34595</v>
      </c>
      <c r="F55" s="38">
        <v>36036</v>
      </c>
      <c r="G55" s="39">
        <v>38240</v>
      </c>
      <c r="H55" s="40">
        <v>40177</v>
      </c>
      <c r="I55" s="230"/>
      <c r="J55" s="231"/>
      <c r="K55" s="231"/>
      <c r="L55" s="231"/>
      <c r="M55" s="231"/>
      <c r="N55" s="231"/>
      <c r="O55" s="231"/>
    </row>
    <row r="56" spans="1:15" ht="14.25" customHeight="1" x14ac:dyDescent="0.2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230"/>
      <c r="J56" s="231"/>
      <c r="K56" s="231"/>
      <c r="L56" s="231"/>
      <c r="M56" s="231"/>
      <c r="N56" s="231"/>
      <c r="O56" s="231"/>
    </row>
    <row r="57" spans="1:15" ht="14.25" customHeight="1" x14ac:dyDescent="0.2">
      <c r="A57" s="75" t="s">
        <v>56</v>
      </c>
      <c r="B57" s="35">
        <v>573.67390999999998</v>
      </c>
      <c r="C57" s="36">
        <v>-24.559460000000023</v>
      </c>
      <c r="D57" s="37">
        <v>296</v>
      </c>
      <c r="E57" s="38">
        <v>0</v>
      </c>
      <c r="F57" s="38">
        <v>0</v>
      </c>
      <c r="G57" s="39">
        <v>0</v>
      </c>
      <c r="H57" s="40">
        <v>0</v>
      </c>
      <c r="I57" s="230"/>
      <c r="J57" s="231"/>
      <c r="K57" s="231"/>
      <c r="L57" s="231"/>
      <c r="M57" s="231"/>
      <c r="N57" s="231"/>
      <c r="O57" s="231"/>
    </row>
    <row r="58" spans="1:15" ht="14.25" customHeight="1" x14ac:dyDescent="0.2">
      <c r="A58" s="75" t="s">
        <v>57</v>
      </c>
      <c r="B58" s="35">
        <v>78990.808780000007</v>
      </c>
      <c r="C58" s="36">
        <v>88230.389130000025</v>
      </c>
      <c r="D58" s="37">
        <v>97265</v>
      </c>
      <c r="E58" s="38">
        <v>106050</v>
      </c>
      <c r="F58" s="38">
        <v>112843</v>
      </c>
      <c r="G58" s="39">
        <v>118347</v>
      </c>
      <c r="H58" s="40">
        <v>124476</v>
      </c>
      <c r="I58" s="230"/>
      <c r="J58" s="231"/>
      <c r="K58" s="231"/>
      <c r="L58" s="231"/>
      <c r="M58" s="231"/>
      <c r="N58" s="231"/>
      <c r="O58" s="231"/>
    </row>
    <row r="59" spans="1:15" ht="14.25" customHeight="1" thickBot="1" x14ac:dyDescent="0.25">
      <c r="A59" s="76" t="s">
        <v>58</v>
      </c>
      <c r="B59" s="77">
        <v>31119.776379999999</v>
      </c>
      <c r="C59" s="78">
        <v>32180.213190000002</v>
      </c>
      <c r="D59" s="79">
        <v>33217</v>
      </c>
      <c r="E59" s="80">
        <v>34595</v>
      </c>
      <c r="F59" s="80">
        <v>36036</v>
      </c>
      <c r="G59" s="81">
        <v>38240</v>
      </c>
      <c r="H59" s="82">
        <v>40177</v>
      </c>
      <c r="I59" s="230"/>
      <c r="J59" s="231"/>
      <c r="K59" s="231"/>
      <c r="L59" s="231"/>
      <c r="M59" s="231"/>
      <c r="N59" s="231"/>
      <c r="O59" s="231"/>
    </row>
    <row r="60" spans="1:15" ht="13.5" customHeight="1" x14ac:dyDescent="0.2">
      <c r="A60" s="25" t="s">
        <v>59</v>
      </c>
      <c r="B60" s="229">
        <f t="shared" ref="B60:H60" si="7">B61+B66</f>
        <v>12948778.89421</v>
      </c>
      <c r="C60" s="84">
        <f t="shared" si="7"/>
        <v>14197309.63225</v>
      </c>
      <c r="D60" s="229">
        <f t="shared" si="7"/>
        <v>15301075</v>
      </c>
      <c r="E60" s="86">
        <f t="shared" si="7"/>
        <v>16394551</v>
      </c>
      <c r="F60" s="86">
        <f t="shared" si="7"/>
        <v>17335589</v>
      </c>
      <c r="G60" s="87">
        <f t="shared" si="7"/>
        <v>18130243</v>
      </c>
      <c r="H60" s="88">
        <f t="shared" si="7"/>
        <v>19059524</v>
      </c>
      <c r="I60" s="230"/>
      <c r="J60" s="231"/>
      <c r="K60" s="231"/>
      <c r="L60" s="231"/>
      <c r="M60" s="231"/>
      <c r="N60" s="231"/>
      <c r="O60" s="231"/>
    </row>
    <row r="61" spans="1:15" ht="13.5" customHeight="1" x14ac:dyDescent="0.2">
      <c r="A61" s="94" t="s">
        <v>60</v>
      </c>
      <c r="B61" s="239">
        <f t="shared" ref="B61:H61" si="8">B62+B65</f>
        <v>8614842.9700599983</v>
      </c>
      <c r="C61" s="57">
        <f t="shared" si="8"/>
        <v>9509246.4762800001</v>
      </c>
      <c r="D61" s="239">
        <f t="shared" si="8"/>
        <v>10148719</v>
      </c>
      <c r="E61" s="59">
        <f t="shared" si="8"/>
        <v>10859294</v>
      </c>
      <c r="F61" s="59">
        <f t="shared" si="8"/>
        <v>11443304</v>
      </c>
      <c r="G61" s="60">
        <f t="shared" si="8"/>
        <v>11943940</v>
      </c>
      <c r="H61" s="61">
        <f t="shared" si="8"/>
        <v>12535839</v>
      </c>
      <c r="I61" s="230"/>
      <c r="J61" s="231"/>
      <c r="K61" s="231"/>
      <c r="L61" s="231"/>
      <c r="M61" s="231"/>
      <c r="N61" s="231"/>
      <c r="O61" s="231"/>
    </row>
    <row r="62" spans="1:15" s="3" customFormat="1" ht="13.5" customHeight="1" x14ac:dyDescent="0.25">
      <c r="A62" s="41" t="s">
        <v>61</v>
      </c>
      <c r="B62" s="232">
        <f t="shared" ref="B62:H62" si="9">B63+B64</f>
        <v>8614842.9700599983</v>
      </c>
      <c r="C62" s="36">
        <f t="shared" si="9"/>
        <v>9509246.4762800001</v>
      </c>
      <c r="D62" s="232">
        <f t="shared" si="9"/>
        <v>10148719</v>
      </c>
      <c r="E62" s="38">
        <f t="shared" si="9"/>
        <v>10859294</v>
      </c>
      <c r="F62" s="38">
        <f t="shared" si="9"/>
        <v>11443304</v>
      </c>
      <c r="G62" s="39">
        <f t="shared" si="9"/>
        <v>11943940</v>
      </c>
      <c r="H62" s="40">
        <f t="shared" si="9"/>
        <v>12535839</v>
      </c>
      <c r="I62" s="230"/>
      <c r="J62" s="231"/>
      <c r="K62" s="231"/>
      <c r="L62" s="231"/>
      <c r="M62" s="231"/>
      <c r="N62" s="231"/>
      <c r="O62" s="231"/>
    </row>
    <row r="63" spans="1:15" s="3" customFormat="1" ht="13.5" customHeight="1" x14ac:dyDescent="0.25">
      <c r="A63" s="41" t="s">
        <v>62</v>
      </c>
      <c r="B63" s="232">
        <v>8425235.030249998</v>
      </c>
      <c r="C63" s="36">
        <v>9106359.8231199998</v>
      </c>
      <c r="D63" s="232">
        <v>9931401</v>
      </c>
      <c r="E63" s="38">
        <v>10641020</v>
      </c>
      <c r="F63" s="38">
        <v>11223745</v>
      </c>
      <c r="G63" s="39">
        <v>11724932</v>
      </c>
      <c r="H63" s="40">
        <v>12316565</v>
      </c>
      <c r="I63" s="230"/>
      <c r="J63" s="231"/>
      <c r="K63" s="231"/>
      <c r="L63" s="231"/>
      <c r="M63" s="231"/>
      <c r="N63" s="231"/>
      <c r="O63" s="231"/>
    </row>
    <row r="64" spans="1:15" s="3" customFormat="1" ht="13.5" customHeight="1" x14ac:dyDescent="0.25">
      <c r="A64" s="41" t="s">
        <v>63</v>
      </c>
      <c r="B64" s="232">
        <v>189607.93981000001</v>
      </c>
      <c r="C64" s="36">
        <v>402886.65315999999</v>
      </c>
      <c r="D64" s="232">
        <v>217318</v>
      </c>
      <c r="E64" s="38">
        <v>218274</v>
      </c>
      <c r="F64" s="38">
        <v>219559</v>
      </c>
      <c r="G64" s="39">
        <v>219008</v>
      </c>
      <c r="H64" s="40">
        <v>219274</v>
      </c>
      <c r="I64" s="230"/>
      <c r="J64" s="231"/>
      <c r="K64" s="231"/>
      <c r="L64" s="231"/>
      <c r="M64" s="231"/>
      <c r="N64" s="231"/>
      <c r="O64" s="231"/>
    </row>
    <row r="65" spans="1:15" s="3" customFormat="1" ht="13.5" customHeight="1" x14ac:dyDescent="0.25">
      <c r="A65" s="41" t="s">
        <v>89</v>
      </c>
      <c r="B65" s="232">
        <v>0</v>
      </c>
      <c r="C65" s="36">
        <v>0</v>
      </c>
      <c r="D65" s="232">
        <v>0</v>
      </c>
      <c r="E65" s="38">
        <v>0</v>
      </c>
      <c r="F65" s="38">
        <v>0</v>
      </c>
      <c r="G65" s="39">
        <v>0</v>
      </c>
      <c r="H65" s="40">
        <v>0</v>
      </c>
      <c r="I65" s="230"/>
      <c r="J65" s="231"/>
      <c r="K65" s="231"/>
      <c r="L65" s="231"/>
      <c r="M65" s="231"/>
      <c r="N65" s="231"/>
      <c r="O65" s="231"/>
    </row>
    <row r="66" spans="1:15" s="3" customFormat="1" ht="13.5" customHeight="1" x14ac:dyDescent="0.25">
      <c r="A66" s="94" t="s">
        <v>64</v>
      </c>
      <c r="B66" s="239">
        <f t="shared" ref="B66:H66" si="10">B67</f>
        <v>4333935.9241500003</v>
      </c>
      <c r="C66" s="57">
        <f t="shared" si="10"/>
        <v>4688063.1559700007</v>
      </c>
      <c r="D66" s="239">
        <f t="shared" si="10"/>
        <v>5152356</v>
      </c>
      <c r="E66" s="59">
        <f t="shared" si="10"/>
        <v>5535257</v>
      </c>
      <c r="F66" s="59">
        <f t="shared" si="10"/>
        <v>5892285</v>
      </c>
      <c r="G66" s="60">
        <f t="shared" si="10"/>
        <v>6186303</v>
      </c>
      <c r="H66" s="61">
        <f t="shared" si="10"/>
        <v>6523685</v>
      </c>
      <c r="I66" s="230"/>
      <c r="J66" s="231"/>
      <c r="K66" s="231"/>
      <c r="L66" s="231"/>
      <c r="M66" s="231"/>
      <c r="N66" s="231"/>
      <c r="O66" s="231"/>
    </row>
    <row r="67" spans="1:15" s="3" customFormat="1" ht="13.5" customHeight="1" x14ac:dyDescent="0.25">
      <c r="A67" s="41" t="s">
        <v>61</v>
      </c>
      <c r="B67" s="232">
        <v>4333935.9241500003</v>
      </c>
      <c r="C67" s="36">
        <v>4688063.1559700007</v>
      </c>
      <c r="D67" s="232">
        <v>5152356</v>
      </c>
      <c r="E67" s="38">
        <v>5535257</v>
      </c>
      <c r="F67" s="38">
        <v>5892285</v>
      </c>
      <c r="G67" s="39">
        <v>6186303</v>
      </c>
      <c r="H67" s="40">
        <v>6523685</v>
      </c>
      <c r="I67" s="230"/>
      <c r="J67" s="231"/>
      <c r="K67" s="231"/>
      <c r="L67" s="231"/>
      <c r="M67" s="231"/>
      <c r="N67" s="231"/>
      <c r="O67" s="231"/>
    </row>
    <row r="68" spans="1:15" s="3" customFormat="1" ht="14.25" customHeight="1" thickBot="1" x14ac:dyDescent="0.3">
      <c r="A68" s="98" t="s">
        <v>65</v>
      </c>
      <c r="B68" s="240">
        <v>27005</v>
      </c>
      <c r="C68" s="242">
        <v>36885</v>
      </c>
      <c r="D68" s="240">
        <v>36755</v>
      </c>
      <c r="E68" s="54">
        <v>35646</v>
      </c>
      <c r="F68" s="54">
        <v>35972</v>
      </c>
      <c r="G68" s="70">
        <v>36066</v>
      </c>
      <c r="H68" s="71">
        <v>34770</v>
      </c>
      <c r="I68" s="230"/>
      <c r="J68" s="231"/>
      <c r="K68" s="231"/>
      <c r="L68" s="231"/>
      <c r="M68" s="231"/>
      <c r="N68" s="231"/>
      <c r="O68" s="231"/>
    </row>
    <row r="69" spans="1:15" s="3" customFormat="1" ht="14.25" customHeight="1" thickBot="1" x14ac:dyDescent="0.3">
      <c r="A69" s="100" t="s">
        <v>66</v>
      </c>
      <c r="B69" s="243">
        <f t="shared" ref="B69:H69" si="11">B37+B33+B28+B17+B5</f>
        <v>17753841.546969999</v>
      </c>
      <c r="C69" s="102">
        <f t="shared" si="11"/>
        <v>20030614.538119998</v>
      </c>
      <c r="D69" s="243">
        <f t="shared" si="11"/>
        <v>22344950</v>
      </c>
      <c r="E69" s="104">
        <f t="shared" si="11"/>
        <v>21994537</v>
      </c>
      <c r="F69" s="104">
        <f t="shared" si="11"/>
        <v>23210582</v>
      </c>
      <c r="G69" s="105">
        <f t="shared" si="11"/>
        <v>23978062</v>
      </c>
      <c r="H69" s="106">
        <f t="shared" si="11"/>
        <v>25067941</v>
      </c>
      <c r="I69" s="230"/>
      <c r="J69" s="230"/>
      <c r="K69" s="230"/>
      <c r="L69" s="230"/>
      <c r="M69" s="230"/>
      <c r="N69" s="230"/>
      <c r="O69" s="231"/>
    </row>
    <row r="70" spans="1:15" s="3" customFormat="1" ht="13.5" customHeight="1" x14ac:dyDescent="0.25">
      <c r="A70" s="107" t="s">
        <v>67</v>
      </c>
      <c r="B70" s="232">
        <f t="shared" ref="B70:H70" si="12">B9+B13+B16+B18+B19+B28+B46+B50+B52+B38+B39+B42+B43</f>
        <v>13526080.21167</v>
      </c>
      <c r="C70" s="109">
        <f t="shared" si="12"/>
        <v>15484264.08591</v>
      </c>
      <c r="D70" s="244">
        <f t="shared" si="12"/>
        <v>17459661</v>
      </c>
      <c r="E70" s="111">
        <f t="shared" si="12"/>
        <v>17230489</v>
      </c>
      <c r="F70" s="111">
        <f t="shared" si="12"/>
        <v>18155025</v>
      </c>
      <c r="G70" s="112">
        <f t="shared" si="12"/>
        <v>18464481</v>
      </c>
      <c r="H70" s="113">
        <f t="shared" si="12"/>
        <v>19202169</v>
      </c>
      <c r="I70" s="230"/>
      <c r="J70" s="230"/>
      <c r="K70" s="230"/>
      <c r="L70" s="230"/>
      <c r="M70" s="230"/>
      <c r="N70" s="230"/>
      <c r="O70" s="231"/>
    </row>
    <row r="71" spans="1:15" s="3" customFormat="1" ht="13.5" customHeight="1" x14ac:dyDescent="0.25">
      <c r="A71" s="107" t="s">
        <v>68</v>
      </c>
      <c r="B71" s="244">
        <f t="shared" ref="B71:H71" si="13">+B55</f>
        <v>31119.776379999999</v>
      </c>
      <c r="C71" s="109">
        <f t="shared" si="13"/>
        <v>32180.213190000002</v>
      </c>
      <c r="D71" s="244">
        <f t="shared" si="13"/>
        <v>33217</v>
      </c>
      <c r="E71" s="111">
        <f t="shared" si="13"/>
        <v>34595</v>
      </c>
      <c r="F71" s="111">
        <f t="shared" si="13"/>
        <v>36036</v>
      </c>
      <c r="G71" s="112">
        <f t="shared" si="13"/>
        <v>38240</v>
      </c>
      <c r="H71" s="113">
        <f t="shared" si="13"/>
        <v>40177</v>
      </c>
      <c r="I71" s="230"/>
      <c r="J71" s="230"/>
      <c r="K71" s="230"/>
      <c r="L71" s="230"/>
      <c r="M71" s="230"/>
      <c r="N71" s="230"/>
      <c r="O71" s="231"/>
    </row>
    <row r="72" spans="1:15" s="3" customFormat="1" ht="13.5" customHeight="1" x14ac:dyDescent="0.25">
      <c r="A72" s="34" t="s">
        <v>69</v>
      </c>
      <c r="B72" s="244">
        <f t="shared" ref="B72:H72" si="14">B41+B40-B71+B55</f>
        <v>111383.96143000007</v>
      </c>
      <c r="C72" s="36">
        <f t="shared" si="14"/>
        <v>91464.898979999954</v>
      </c>
      <c r="D72" s="232">
        <f t="shared" si="14"/>
        <v>84468</v>
      </c>
      <c r="E72" s="38">
        <f t="shared" si="14"/>
        <v>86629</v>
      </c>
      <c r="F72" s="38">
        <f t="shared" si="14"/>
        <v>88923</v>
      </c>
      <c r="G72" s="39">
        <f t="shared" si="14"/>
        <v>90677</v>
      </c>
      <c r="H72" s="40">
        <f t="shared" si="14"/>
        <v>92980</v>
      </c>
      <c r="I72" s="230"/>
      <c r="J72" s="230"/>
      <c r="K72" s="230"/>
      <c r="L72" s="230"/>
      <c r="M72" s="230"/>
      <c r="N72" s="230"/>
      <c r="O72" s="231"/>
    </row>
    <row r="73" spans="1:15" s="3" customFormat="1" ht="13.5" customHeight="1" x14ac:dyDescent="0.25">
      <c r="A73" s="34" t="s">
        <v>70</v>
      </c>
      <c r="B73" s="232">
        <f t="shared" ref="B73:H73" si="15">B10+B34+B35+B47+B53+B14</f>
        <v>2994521.3703599996</v>
      </c>
      <c r="C73" s="36">
        <f t="shared" si="15"/>
        <v>3236130.8835800006</v>
      </c>
      <c r="D73" s="232">
        <f t="shared" si="15"/>
        <v>3532006</v>
      </c>
      <c r="E73" s="38">
        <f t="shared" si="15"/>
        <v>3490065</v>
      </c>
      <c r="F73" s="38">
        <f t="shared" si="15"/>
        <v>3697695</v>
      </c>
      <c r="G73" s="39">
        <f t="shared" si="15"/>
        <v>4021418</v>
      </c>
      <c r="H73" s="40">
        <f t="shared" si="15"/>
        <v>4271879</v>
      </c>
      <c r="I73" s="230"/>
      <c r="J73" s="230"/>
      <c r="K73" s="230"/>
      <c r="L73" s="230"/>
      <c r="M73" s="230"/>
      <c r="N73" s="230"/>
      <c r="O73" s="231"/>
    </row>
    <row r="74" spans="1:15" s="3" customFormat="1" ht="13.5" customHeight="1" x14ac:dyDescent="0.25">
      <c r="A74" s="34" t="s">
        <v>71</v>
      </c>
      <c r="B74" s="232">
        <f t="shared" ref="B74:H74" si="16">B11+B36+B54+B15</f>
        <v>982493</v>
      </c>
      <c r="C74" s="36">
        <f t="shared" si="16"/>
        <v>1080230.5161900001</v>
      </c>
      <c r="D74" s="232">
        <f t="shared" si="16"/>
        <v>1163399</v>
      </c>
      <c r="E74" s="38">
        <f t="shared" si="16"/>
        <v>1135281</v>
      </c>
      <c r="F74" s="38">
        <f t="shared" si="16"/>
        <v>1214395</v>
      </c>
      <c r="G74" s="39">
        <f t="shared" si="16"/>
        <v>1344209</v>
      </c>
      <c r="H74" s="40">
        <f t="shared" si="16"/>
        <v>1441059</v>
      </c>
      <c r="I74" s="230"/>
      <c r="J74" s="230"/>
      <c r="K74" s="230"/>
      <c r="L74" s="230"/>
      <c r="M74" s="230"/>
      <c r="N74" s="230"/>
      <c r="O74" s="231"/>
    </row>
    <row r="75" spans="1:15" ht="13.5" customHeight="1" x14ac:dyDescent="0.2">
      <c r="A75" s="34" t="s">
        <v>72</v>
      </c>
      <c r="B75" s="232">
        <f t="shared" ref="B75:H75" si="17">+B44</f>
        <v>76294.162960000001</v>
      </c>
      <c r="C75" s="36">
        <f t="shared" si="17"/>
        <v>74305.482000000004</v>
      </c>
      <c r="D75" s="232">
        <f t="shared" si="17"/>
        <v>40093</v>
      </c>
      <c r="E75" s="38">
        <f t="shared" si="17"/>
        <v>0</v>
      </c>
      <c r="F75" s="38">
        <f t="shared" si="17"/>
        <v>0</v>
      </c>
      <c r="G75" s="39">
        <f t="shared" si="17"/>
        <v>0</v>
      </c>
      <c r="H75" s="40">
        <f t="shared" si="17"/>
        <v>0</v>
      </c>
      <c r="I75" s="230"/>
      <c r="J75" s="230"/>
      <c r="K75" s="230"/>
      <c r="L75" s="230"/>
      <c r="M75" s="230"/>
      <c r="N75" s="230"/>
      <c r="O75" s="231"/>
    </row>
    <row r="76" spans="1:15" ht="13.5" customHeight="1" x14ac:dyDescent="0.2">
      <c r="A76" s="34" t="s">
        <v>73</v>
      </c>
      <c r="B76" s="232">
        <f t="shared" ref="B76:H76" si="18">B48+B49</f>
        <v>31949.064169999998</v>
      </c>
      <c r="C76" s="36">
        <f t="shared" si="18"/>
        <v>32038.458269999999</v>
      </c>
      <c r="D76" s="232">
        <f t="shared" si="18"/>
        <v>32106</v>
      </c>
      <c r="E76" s="38">
        <f t="shared" si="18"/>
        <v>17478</v>
      </c>
      <c r="F76" s="38">
        <f t="shared" si="18"/>
        <v>18508</v>
      </c>
      <c r="G76" s="39">
        <f t="shared" si="18"/>
        <v>19037</v>
      </c>
      <c r="H76" s="40">
        <f t="shared" si="18"/>
        <v>19677</v>
      </c>
      <c r="I76" s="230"/>
      <c r="J76" s="230"/>
      <c r="K76" s="230"/>
      <c r="L76" s="230"/>
      <c r="M76" s="230"/>
      <c r="N76" s="230"/>
      <c r="O76" s="231"/>
    </row>
    <row r="77" spans="1:15" ht="14.25" customHeight="1" thickBot="1" x14ac:dyDescent="0.25">
      <c r="A77" s="114" t="s">
        <v>74</v>
      </c>
      <c r="B77" s="245">
        <f t="shared" ref="B77:H77" si="19">B60</f>
        <v>12948778.89421</v>
      </c>
      <c r="C77" s="115">
        <f t="shared" si="19"/>
        <v>14197309.63225</v>
      </c>
      <c r="D77" s="246">
        <f t="shared" si="19"/>
        <v>15301075</v>
      </c>
      <c r="E77" s="117">
        <f t="shared" si="19"/>
        <v>16394551</v>
      </c>
      <c r="F77" s="117">
        <f t="shared" si="19"/>
        <v>17335589</v>
      </c>
      <c r="G77" s="118">
        <f t="shared" si="19"/>
        <v>18130243</v>
      </c>
      <c r="H77" s="119">
        <f t="shared" si="19"/>
        <v>19059524</v>
      </c>
      <c r="I77" s="230"/>
      <c r="J77" s="230"/>
      <c r="K77" s="230"/>
      <c r="L77" s="230"/>
      <c r="M77" s="230"/>
      <c r="N77" s="230"/>
      <c r="O77" s="231"/>
    </row>
    <row r="78" spans="1:15" ht="14.25" customHeight="1" thickBot="1" x14ac:dyDescent="0.25">
      <c r="A78" s="121" t="s">
        <v>75</v>
      </c>
      <c r="B78" s="243">
        <f t="shared" ref="B78:H78" si="20">B69+B77</f>
        <v>30702620.441179998</v>
      </c>
      <c r="C78" s="122">
        <f t="shared" si="20"/>
        <v>34227924.170369998</v>
      </c>
      <c r="D78" s="247">
        <f t="shared" si="20"/>
        <v>37646025</v>
      </c>
      <c r="E78" s="248">
        <f t="shared" si="20"/>
        <v>38389088</v>
      </c>
      <c r="F78" s="248">
        <f t="shared" si="20"/>
        <v>40546171</v>
      </c>
      <c r="G78" s="249">
        <f t="shared" si="20"/>
        <v>42108305</v>
      </c>
      <c r="H78" s="250">
        <f t="shared" si="20"/>
        <v>44127465</v>
      </c>
      <c r="I78" s="230"/>
      <c r="J78" s="230"/>
      <c r="K78" s="230"/>
      <c r="L78" s="230"/>
      <c r="M78" s="230"/>
      <c r="N78" s="230"/>
      <c r="O78" s="231"/>
    </row>
    <row r="79" spans="1:15" ht="17.25" customHeight="1" thickBot="1" x14ac:dyDescent="0.35">
      <c r="A79" s="165"/>
      <c r="B79" s="251"/>
      <c r="C79" s="252"/>
      <c r="D79" s="252"/>
      <c r="E79" s="252"/>
      <c r="F79" s="252"/>
      <c r="G79" s="252"/>
      <c r="H79" s="252"/>
      <c r="I79" s="230"/>
      <c r="J79" s="231"/>
      <c r="K79" s="231"/>
      <c r="L79" s="231"/>
      <c r="M79" s="231"/>
      <c r="N79" s="231"/>
      <c r="O79" s="231"/>
    </row>
    <row r="80" spans="1:15" ht="14.25" customHeight="1" thickBot="1" x14ac:dyDescent="0.25">
      <c r="A80" s="253" t="s">
        <v>90</v>
      </c>
      <c r="B80" s="175">
        <v>915890</v>
      </c>
      <c r="C80" s="172">
        <v>1037571</v>
      </c>
      <c r="D80" s="174">
        <v>1135979</v>
      </c>
      <c r="E80" s="175">
        <v>1242431</v>
      </c>
      <c r="F80" s="175">
        <v>1413060</v>
      </c>
      <c r="G80" s="176">
        <v>1526152</v>
      </c>
      <c r="H80" s="177">
        <v>1654023</v>
      </c>
      <c r="I80" s="230"/>
      <c r="J80" s="231"/>
      <c r="K80" s="231"/>
      <c r="L80" s="231"/>
      <c r="M80" s="231"/>
      <c r="N80" s="231"/>
      <c r="O80" s="231"/>
    </row>
    <row r="81" spans="1:8" ht="13.5" customHeight="1" x14ac:dyDescent="0.25">
      <c r="A81" s="254"/>
      <c r="B81" s="255"/>
      <c r="C81" s="255"/>
      <c r="D81" s="255"/>
      <c r="E81" s="255"/>
    </row>
    <row r="82" spans="1:8" ht="13.5" customHeight="1" x14ac:dyDescent="0.25">
      <c r="A82" s="256"/>
      <c r="B82" s="257"/>
      <c r="C82" s="257"/>
      <c r="D82" s="258"/>
      <c r="E82" s="258"/>
      <c r="F82" s="258"/>
      <c r="G82" s="258"/>
      <c r="H82" s="258"/>
    </row>
    <row r="83" spans="1:8" ht="12.6" customHeight="1" x14ac:dyDescent="0.25">
      <c r="A83" s="256"/>
      <c r="B83" s="259"/>
      <c r="C83" s="259"/>
      <c r="D83" s="259"/>
      <c r="E83" s="259"/>
      <c r="F83" s="259"/>
      <c r="G83" s="259"/>
      <c r="H83" s="259"/>
    </row>
    <row r="84" spans="1:8" ht="12.6" customHeight="1" x14ac:dyDescent="0.25">
      <c r="B84" s="259"/>
      <c r="C84" s="259"/>
      <c r="D84" s="259"/>
      <c r="E84" s="259"/>
      <c r="F84" s="259"/>
      <c r="G84" s="259"/>
      <c r="H84" s="259"/>
    </row>
    <row r="85" spans="1:8" ht="12.6" customHeight="1" x14ac:dyDescent="0.25">
      <c r="B85" s="259"/>
      <c r="C85" s="259"/>
      <c r="D85" s="259"/>
      <c r="E85" s="259"/>
      <c r="F85" s="259"/>
      <c r="G85" s="259"/>
      <c r="H85" s="259"/>
    </row>
    <row r="86" spans="1:8" ht="12.6" customHeight="1" x14ac:dyDescent="0.25">
      <c r="B86" s="259"/>
      <c r="C86" s="259"/>
      <c r="D86" s="259"/>
      <c r="E86" s="259"/>
      <c r="F86" s="259"/>
      <c r="G86" s="259"/>
      <c r="H86" s="259"/>
    </row>
    <row r="87" spans="1:8" ht="12.6" customHeight="1" x14ac:dyDescent="0.25">
      <c r="B87" s="259"/>
      <c r="C87" s="259"/>
      <c r="D87" s="259"/>
      <c r="E87" s="259"/>
      <c r="F87" s="259"/>
      <c r="G87" s="259"/>
      <c r="H87" s="259"/>
    </row>
    <row r="88" spans="1:8" ht="12.6" customHeight="1" x14ac:dyDescent="0.25">
      <c r="B88" s="259"/>
      <c r="C88" s="259"/>
      <c r="D88" s="259"/>
      <c r="E88" s="259"/>
      <c r="F88" s="259"/>
      <c r="G88" s="259"/>
      <c r="H88" s="259"/>
    </row>
    <row r="89" spans="1:8" ht="12.6" customHeight="1" x14ac:dyDescent="0.25">
      <c r="B89" s="259"/>
      <c r="C89" s="259"/>
      <c r="D89" s="259"/>
      <c r="E89" s="259"/>
      <c r="F89" s="259"/>
      <c r="G89" s="259"/>
      <c r="H89" s="259"/>
    </row>
    <row r="90" spans="1:8" ht="12.6" customHeight="1" x14ac:dyDescent="0.25">
      <c r="B90" s="259"/>
      <c r="C90" s="259"/>
      <c r="D90" s="259"/>
      <c r="E90" s="259"/>
      <c r="F90" s="259"/>
      <c r="G90" s="259"/>
      <c r="H90" s="259"/>
    </row>
    <row r="91" spans="1:8" ht="12.6" customHeight="1" x14ac:dyDescent="0.25">
      <c r="B91" s="259"/>
      <c r="C91" s="259"/>
      <c r="D91" s="259"/>
      <c r="E91" s="259"/>
      <c r="F91" s="259"/>
      <c r="G91" s="259"/>
      <c r="H91" s="259"/>
    </row>
    <row r="92" spans="1:8" ht="12.6" customHeight="1" x14ac:dyDescent="0.25">
      <c r="B92" s="259"/>
      <c r="C92" s="259"/>
      <c r="D92" s="259"/>
      <c r="E92" s="259"/>
      <c r="F92" s="259"/>
      <c r="G92" s="259"/>
      <c r="H92" s="259"/>
    </row>
    <row r="93" spans="1:8" ht="12.6" customHeight="1" x14ac:dyDescent="0.25">
      <c r="B93" s="259"/>
      <c r="C93" s="259"/>
      <c r="D93" s="259"/>
      <c r="E93" s="259"/>
      <c r="F93" s="259"/>
      <c r="G93" s="259"/>
      <c r="H93" s="259"/>
    </row>
    <row r="94" spans="1:8" ht="12.6" customHeight="1" x14ac:dyDescent="0.25">
      <c r="B94" s="259"/>
      <c r="C94" s="259"/>
      <c r="D94" s="259"/>
      <c r="E94" s="259"/>
      <c r="F94" s="259"/>
      <c r="G94" s="259"/>
      <c r="H94" s="259"/>
    </row>
    <row r="95" spans="1:8" ht="12.6" customHeight="1" x14ac:dyDescent="0.25">
      <c r="B95" s="259"/>
      <c r="C95" s="259"/>
      <c r="D95" s="259"/>
      <c r="E95" s="259"/>
      <c r="F95" s="259"/>
      <c r="G95" s="259"/>
      <c r="H95" s="259"/>
    </row>
    <row r="96" spans="1:8" ht="12.6" customHeight="1" x14ac:dyDescent="0.25">
      <c r="B96" s="259"/>
      <c r="C96" s="259"/>
      <c r="D96" s="259"/>
      <c r="E96" s="259"/>
      <c r="F96" s="259"/>
      <c r="G96" s="259"/>
      <c r="H96" s="259"/>
    </row>
    <row r="97" spans="2:8" ht="12.6" customHeight="1" x14ac:dyDescent="0.25">
      <c r="B97" s="259"/>
      <c r="C97" s="259"/>
      <c r="D97" s="259"/>
      <c r="E97" s="259"/>
      <c r="F97" s="259"/>
      <c r="G97" s="259"/>
      <c r="H97" s="259"/>
    </row>
    <row r="98" spans="2:8" ht="12.6" customHeight="1" x14ac:dyDescent="0.25">
      <c r="B98" s="259"/>
      <c r="C98" s="259"/>
      <c r="D98" s="259"/>
      <c r="E98" s="259"/>
      <c r="F98" s="259"/>
      <c r="G98" s="259"/>
      <c r="H98" s="259"/>
    </row>
    <row r="99" spans="2:8" ht="12.6" customHeight="1" x14ac:dyDescent="0.25">
      <c r="B99" s="259"/>
      <c r="C99" s="259"/>
      <c r="D99" s="259"/>
      <c r="E99" s="259"/>
      <c r="F99" s="259"/>
      <c r="G99" s="259"/>
      <c r="H99" s="259"/>
    </row>
    <row r="100" spans="2:8" ht="12.6" customHeight="1" x14ac:dyDescent="0.25">
      <c r="B100" s="259"/>
      <c r="C100" s="259"/>
      <c r="D100" s="259"/>
      <c r="E100" s="259"/>
      <c r="F100" s="259"/>
      <c r="G100" s="259"/>
      <c r="H100" s="25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workbookViewId="0">
      <pane xSplit="1" ySplit="4" topLeftCell="B59" activePane="bottomRight" state="frozen"/>
      <selection pane="topRight"/>
      <selection pane="bottomLeft"/>
      <selection pane="bottomRight" activeCell="C92" sqref="C92"/>
    </sheetView>
  </sheetViews>
  <sheetFormatPr defaultColWidth="9.5703125" defaultRowHeight="12.6" customHeight="1" x14ac:dyDescent="0.2"/>
  <cols>
    <col min="1" max="1" width="47.28515625" style="1" customWidth="1"/>
    <col min="2" max="7" width="13.140625" style="2" customWidth="1"/>
    <col min="8" max="8" width="9.7109375" style="1" bestFit="1" customWidth="1"/>
    <col min="9" max="9" width="13" style="1" bestFit="1" customWidth="1"/>
    <col min="10" max="10" width="10.140625" style="1" bestFit="1" customWidth="1"/>
    <col min="11" max="13" width="11.28515625" style="1" bestFit="1" customWidth="1"/>
    <col min="14" max="14" width="13.42578125" style="1" customWidth="1"/>
    <col min="15" max="16384" width="9.5703125" style="1"/>
  </cols>
  <sheetData>
    <row r="1" spans="1:16" ht="15.75" customHeight="1" x14ac:dyDescent="0.25">
      <c r="A1" s="4" t="s">
        <v>91</v>
      </c>
      <c r="B1" s="5"/>
      <c r="C1" s="5"/>
      <c r="D1" s="5"/>
      <c r="E1" s="5"/>
      <c r="F1" s="5"/>
      <c r="G1" s="5"/>
    </row>
    <row r="2" spans="1:16" ht="14.25" customHeight="1" thickBot="1" x14ac:dyDescent="0.3">
      <c r="A2" s="7" t="s">
        <v>3</v>
      </c>
      <c r="B2" s="8"/>
      <c r="C2" s="8"/>
      <c r="D2" s="8"/>
      <c r="E2" s="8"/>
      <c r="F2" s="8"/>
      <c r="G2" s="8"/>
    </row>
    <row r="3" spans="1:16" ht="13.5" customHeight="1" x14ac:dyDescent="0.2">
      <c r="A3" s="15" t="s">
        <v>4</v>
      </c>
      <c r="B3" s="10" t="s">
        <v>5</v>
      </c>
      <c r="C3" s="11" t="s">
        <v>6</v>
      </c>
      <c r="D3" s="260" t="s">
        <v>7</v>
      </c>
      <c r="E3" s="262"/>
      <c r="F3" s="262"/>
      <c r="G3" s="261"/>
    </row>
    <row r="4" spans="1:16" ht="14.25" customHeight="1" thickBot="1" x14ac:dyDescent="0.25">
      <c r="A4" s="17"/>
      <c r="B4" s="18">
        <v>2021</v>
      </c>
      <c r="C4" s="19">
        <v>2022</v>
      </c>
      <c r="D4" s="263">
        <v>2023</v>
      </c>
      <c r="E4" s="264">
        <v>2024</v>
      </c>
      <c r="F4" s="264">
        <v>2025</v>
      </c>
      <c r="G4" s="19">
        <v>2026</v>
      </c>
    </row>
    <row r="5" spans="1:16" ht="13.5" customHeight="1" x14ac:dyDescent="0.2">
      <c r="A5" s="25" t="s">
        <v>8</v>
      </c>
      <c r="B5" s="26">
        <f t="shared" ref="B5:G5" si="0">B6+B12+B13</f>
        <v>0</v>
      </c>
      <c r="C5" s="27">
        <f t="shared" si="0"/>
        <v>43337.999999999534</v>
      </c>
      <c r="D5" s="265">
        <f t="shared" si="0"/>
        <v>-26520</v>
      </c>
      <c r="E5" s="29">
        <f t="shared" si="0"/>
        <v>-189961</v>
      </c>
      <c r="F5" s="29">
        <f t="shared" si="0"/>
        <v>-251694</v>
      </c>
      <c r="G5" s="30">
        <f t="shared" si="0"/>
        <v>-248210</v>
      </c>
      <c r="H5" s="33"/>
      <c r="I5" s="33"/>
      <c r="J5" s="33"/>
      <c r="K5" s="33"/>
      <c r="L5" s="33"/>
      <c r="M5" s="33"/>
      <c r="N5" s="33"/>
      <c r="O5" s="33"/>
      <c r="P5" s="33"/>
    </row>
    <row r="6" spans="1:16" ht="13.5" customHeight="1" x14ac:dyDescent="0.2">
      <c r="A6" s="34" t="s">
        <v>9</v>
      </c>
      <c r="B6" s="35">
        <f t="shared" ref="B6:G6" si="1">B7+B8</f>
        <v>0</v>
      </c>
      <c r="C6" s="36">
        <f t="shared" si="1"/>
        <v>6279</v>
      </c>
      <c r="D6" s="232">
        <f t="shared" si="1"/>
        <v>-24428</v>
      </c>
      <c r="E6" s="38">
        <f t="shared" si="1"/>
        <v>-161241</v>
      </c>
      <c r="F6" s="38">
        <f t="shared" si="1"/>
        <v>-175296</v>
      </c>
      <c r="G6" s="39">
        <f t="shared" si="1"/>
        <v>-124655</v>
      </c>
      <c r="H6" s="33"/>
      <c r="I6" s="33"/>
      <c r="J6" s="33"/>
      <c r="K6" s="33"/>
      <c r="L6" s="33"/>
      <c r="M6" s="33"/>
      <c r="N6" s="33"/>
      <c r="O6" s="33"/>
    </row>
    <row r="7" spans="1:16" ht="13.5" customHeight="1" x14ac:dyDescent="0.2">
      <c r="A7" s="41" t="s">
        <v>11</v>
      </c>
      <c r="B7" s="42">
        <f>ESA2010_jun23!B7-ESA2010_mar23!B7</f>
        <v>0</v>
      </c>
      <c r="C7" s="43">
        <f>ESA2010_jun23!C7-ESA2010_mar23!C7</f>
        <v>0</v>
      </c>
      <c r="D7" s="42">
        <f>ESA2010_jun23!D7-ESA2010_mar23!D7</f>
        <v>-33320</v>
      </c>
      <c r="E7" s="45">
        <f>ESA2010_jun23!E7-ESA2010_mar23!E7</f>
        <v>-169625</v>
      </c>
      <c r="F7" s="46">
        <f>ESA2010_jun23!F7-ESA2010_mar23!F7</f>
        <v>-182067</v>
      </c>
      <c r="G7" s="45">
        <f>ESA2010_jun23!G7-ESA2010_mar23!G7</f>
        <v>-130351</v>
      </c>
      <c r="H7" s="33"/>
      <c r="I7" s="33"/>
      <c r="J7" s="33"/>
      <c r="K7" s="33"/>
      <c r="L7" s="33"/>
      <c r="M7" s="33"/>
      <c r="N7" s="33"/>
      <c r="O7" s="33"/>
    </row>
    <row r="8" spans="1:16" ht="13.5" customHeight="1" x14ac:dyDescent="0.2">
      <c r="A8" s="41" t="s">
        <v>12</v>
      </c>
      <c r="B8" s="42">
        <f>ESA2010_jun23!B8-ESA2010_mar23!B8</f>
        <v>0</v>
      </c>
      <c r="C8" s="43">
        <f>ESA2010_jun23!C8-ESA2010_mar23!C8</f>
        <v>6279</v>
      </c>
      <c r="D8" s="42">
        <f>ESA2010_jun23!D8-ESA2010_mar23!D8</f>
        <v>8892</v>
      </c>
      <c r="E8" s="45">
        <f>ESA2010_jun23!E8-ESA2010_mar23!E8</f>
        <v>8384</v>
      </c>
      <c r="F8" s="46">
        <f>ESA2010_jun23!F8-ESA2010_mar23!F8</f>
        <v>6771</v>
      </c>
      <c r="G8" s="45">
        <f>ESA2010_jun23!G8-ESA2010_mar23!G8</f>
        <v>5696</v>
      </c>
      <c r="H8" s="33"/>
      <c r="I8" s="33"/>
      <c r="J8" s="33"/>
      <c r="K8" s="33"/>
      <c r="L8" s="33"/>
      <c r="M8" s="33"/>
      <c r="N8" s="33"/>
      <c r="O8" s="33"/>
    </row>
    <row r="9" spans="1:16" ht="13.5" customHeight="1" x14ac:dyDescent="0.2">
      <c r="A9" s="48" t="s">
        <v>13</v>
      </c>
      <c r="B9" s="42">
        <f>ESA2010_jun23!B9-ESA2010_mar23!B9</f>
        <v>0</v>
      </c>
      <c r="C9" s="43">
        <f>ESA2010_jun23!C9-ESA2010_mar23!C9</f>
        <v>6279</v>
      </c>
      <c r="D9" s="42">
        <f>ESA2010_jun23!D9-ESA2010_mar23!D9</f>
        <v>-36155</v>
      </c>
      <c r="E9" s="45">
        <f>ESA2010_jun23!E9-ESA2010_mar23!E9</f>
        <v>61651</v>
      </c>
      <c r="F9" s="46">
        <f>ESA2010_jun23!F9-ESA2010_mar23!F9</f>
        <v>-15975</v>
      </c>
      <c r="G9" s="45">
        <f>ESA2010_jun23!G9-ESA2010_mar23!G9</f>
        <v>10149</v>
      </c>
      <c r="H9" s="33"/>
      <c r="I9" s="33"/>
      <c r="J9" s="33"/>
      <c r="K9" s="33"/>
      <c r="L9" s="33"/>
      <c r="M9" s="33"/>
      <c r="N9" s="33"/>
      <c r="O9" s="33"/>
    </row>
    <row r="10" spans="1:16" ht="13.5" customHeight="1" x14ac:dyDescent="0.2">
      <c r="A10" s="48" t="s">
        <v>14</v>
      </c>
      <c r="B10" s="42">
        <f>ESA2010_jun23!B10-ESA2010_mar23!B10</f>
        <v>0</v>
      </c>
      <c r="C10" s="43">
        <f>ESA2010_jun23!C10-ESA2010_mar23!C10</f>
        <v>0</v>
      </c>
      <c r="D10" s="42">
        <f>ESA2010_jun23!D10-ESA2010_mar23!D10</f>
        <v>8209</v>
      </c>
      <c r="E10" s="45">
        <f>ESA2010_jun23!E10-ESA2010_mar23!E10</f>
        <v>-156024</v>
      </c>
      <c r="F10" s="46">
        <f>ESA2010_jun23!F10-ESA2010_mar23!F10</f>
        <v>-111525</v>
      </c>
      <c r="G10" s="45">
        <f>ESA2010_jun23!G10-ESA2010_mar23!G10</f>
        <v>-94363</v>
      </c>
      <c r="H10" s="33"/>
      <c r="I10" s="33"/>
      <c r="J10" s="33"/>
      <c r="K10" s="33"/>
      <c r="L10" s="33"/>
      <c r="M10" s="33"/>
      <c r="N10" s="33"/>
      <c r="O10" s="33"/>
    </row>
    <row r="11" spans="1:16" ht="13.5" customHeight="1" x14ac:dyDescent="0.2">
      <c r="A11" s="48" t="s">
        <v>15</v>
      </c>
      <c r="B11" s="42">
        <f>ESA2010_jun23!B11-ESA2010_mar23!B11</f>
        <v>0</v>
      </c>
      <c r="C11" s="43">
        <f>ESA2010_jun23!C11-ESA2010_mar23!C11</f>
        <v>0</v>
      </c>
      <c r="D11" s="42">
        <f>ESA2010_jun23!D11-ESA2010_mar23!D11</f>
        <v>3518</v>
      </c>
      <c r="E11" s="45">
        <f>ESA2010_jun23!E11-ESA2010_mar23!E11</f>
        <v>-66868</v>
      </c>
      <c r="F11" s="46">
        <f>ESA2010_jun23!F11-ESA2010_mar23!F11</f>
        <v>-47796</v>
      </c>
      <c r="G11" s="45">
        <f>ESA2010_jun23!G11-ESA2010_mar23!G11</f>
        <v>-40441</v>
      </c>
      <c r="H11" s="33"/>
      <c r="I11" s="33"/>
      <c r="J11" s="33"/>
      <c r="K11" s="33"/>
      <c r="L11" s="33"/>
      <c r="M11" s="33"/>
      <c r="N11" s="33"/>
      <c r="O11" s="33"/>
    </row>
    <row r="12" spans="1:16" ht="13.5" customHeight="1" x14ac:dyDescent="0.2">
      <c r="A12" s="34" t="s">
        <v>16</v>
      </c>
      <c r="B12" s="42">
        <f>ESA2010_jun23!B12-ESA2010_mar23!B12</f>
        <v>0</v>
      </c>
      <c r="C12" s="43">
        <f>ESA2010_jun23!C12-ESA2010_mar23!C12</f>
        <v>37058.999999999534</v>
      </c>
      <c r="D12" s="42">
        <f>ESA2010_jun23!D12-ESA2010_mar23!D12</f>
        <v>-26802</v>
      </c>
      <c r="E12" s="45">
        <f>ESA2010_jun23!E12-ESA2010_mar23!E12</f>
        <v>-41161</v>
      </c>
      <c r="F12" s="46">
        <f>ESA2010_jun23!F12-ESA2010_mar23!F12</f>
        <v>-92532</v>
      </c>
      <c r="G12" s="45">
        <f>ESA2010_jun23!G12-ESA2010_mar23!G12</f>
        <v>-135965</v>
      </c>
      <c r="H12" s="33"/>
      <c r="I12" s="33"/>
      <c r="J12" s="33"/>
      <c r="K12" s="33"/>
      <c r="L12" s="33"/>
      <c r="M12" s="33"/>
      <c r="N12" s="33"/>
      <c r="O12" s="33"/>
    </row>
    <row r="13" spans="1:16" ht="13.5" customHeight="1" x14ac:dyDescent="0.2">
      <c r="A13" s="34" t="s">
        <v>18</v>
      </c>
      <c r="B13" s="42">
        <f>ESA2010_jun23!B16-ESA2010_mar23!B16</f>
        <v>0</v>
      </c>
      <c r="C13" s="43">
        <f>ESA2010_jun23!C16-ESA2010_mar23!C16</f>
        <v>0</v>
      </c>
      <c r="D13" s="42">
        <f>ESA2010_jun23!D16-ESA2010_mar23!D16</f>
        <v>24710</v>
      </c>
      <c r="E13" s="45">
        <f>ESA2010_jun23!E16-ESA2010_mar23!E16</f>
        <v>12441</v>
      </c>
      <c r="F13" s="46">
        <f>ESA2010_jun23!F16-ESA2010_mar23!F16</f>
        <v>16134</v>
      </c>
      <c r="G13" s="45">
        <f>ESA2010_jun23!G16-ESA2010_mar23!G16</f>
        <v>12410</v>
      </c>
      <c r="H13" s="33"/>
      <c r="I13" s="33"/>
      <c r="J13" s="33"/>
      <c r="K13" s="33"/>
      <c r="L13" s="33"/>
      <c r="M13" s="33"/>
      <c r="N13" s="33"/>
      <c r="O13" s="33"/>
    </row>
    <row r="14" spans="1:16" ht="13.5" customHeight="1" x14ac:dyDescent="0.2">
      <c r="A14" s="55" t="s">
        <v>19</v>
      </c>
      <c r="B14" s="56">
        <f t="shared" ref="B14:G14" si="2">B15+B16</f>
        <v>0</v>
      </c>
      <c r="C14" s="57">
        <f t="shared" si="2"/>
        <v>-43606.853949997574</v>
      </c>
      <c r="D14" s="239">
        <f t="shared" si="2"/>
        <v>271581</v>
      </c>
      <c r="E14" s="59">
        <f t="shared" si="2"/>
        <v>-180192</v>
      </c>
      <c r="F14" s="59">
        <f t="shared" si="2"/>
        <v>-266159</v>
      </c>
      <c r="G14" s="60">
        <f t="shared" si="2"/>
        <v>-328166</v>
      </c>
      <c r="H14" s="33"/>
      <c r="I14" s="33"/>
      <c r="J14" s="33"/>
      <c r="K14" s="33"/>
      <c r="L14" s="33"/>
      <c r="M14" s="33"/>
      <c r="N14" s="33"/>
      <c r="O14" s="33"/>
    </row>
    <row r="15" spans="1:16" ht="13.5" customHeight="1" x14ac:dyDescent="0.2">
      <c r="A15" s="34" t="s">
        <v>20</v>
      </c>
      <c r="B15" s="42">
        <f>ESA2010_jun23!B18-ESA2010_mar23!B18</f>
        <v>0</v>
      </c>
      <c r="C15" s="43">
        <f>ESA2010_jun23!C18-ESA2010_mar23!C18</f>
        <v>-43606.853949997574</v>
      </c>
      <c r="D15" s="42">
        <f>ESA2010_jun23!D18-ESA2010_mar23!D18</f>
        <v>296752</v>
      </c>
      <c r="E15" s="45">
        <f>ESA2010_jun23!E18-ESA2010_mar23!E18</f>
        <v>-161691</v>
      </c>
      <c r="F15" s="46">
        <f>ESA2010_jun23!F18-ESA2010_mar23!F18</f>
        <v>-257317</v>
      </c>
      <c r="G15" s="45">
        <f>ESA2010_jun23!G18-ESA2010_mar23!G18</f>
        <v>-323849</v>
      </c>
      <c r="H15" s="33"/>
      <c r="I15" s="33"/>
      <c r="J15" s="33"/>
      <c r="K15" s="33"/>
      <c r="L15" s="33"/>
      <c r="M15" s="33"/>
      <c r="N15" s="33"/>
      <c r="O15" s="33"/>
    </row>
    <row r="16" spans="1:16" ht="13.5" customHeight="1" x14ac:dyDescent="0.2">
      <c r="A16" s="34" t="s">
        <v>21</v>
      </c>
      <c r="B16" s="35">
        <f t="shared" ref="B16:G16" si="3">SUM(B17:B24)</f>
        <v>0</v>
      </c>
      <c r="C16" s="36">
        <f t="shared" si="3"/>
        <v>0</v>
      </c>
      <c r="D16" s="42">
        <f t="shared" si="3"/>
        <v>-25171</v>
      </c>
      <c r="E16" s="45">
        <f t="shared" si="3"/>
        <v>-18501</v>
      </c>
      <c r="F16" s="46">
        <f t="shared" si="3"/>
        <v>-8842</v>
      </c>
      <c r="G16" s="45">
        <f t="shared" si="3"/>
        <v>-4317</v>
      </c>
      <c r="H16" s="33"/>
      <c r="I16" s="33"/>
      <c r="J16" s="33"/>
      <c r="K16" s="33"/>
      <c r="L16" s="33"/>
      <c r="M16" s="33"/>
      <c r="N16" s="33"/>
      <c r="O16" s="33"/>
    </row>
    <row r="17" spans="1:15" ht="13.5" customHeight="1" x14ac:dyDescent="0.2">
      <c r="A17" s="41" t="s">
        <v>22</v>
      </c>
      <c r="B17" s="42">
        <f>ESA2010_jun23!B20-ESA2010_mar23!B20</f>
        <v>0</v>
      </c>
      <c r="C17" s="43">
        <f>ESA2010_jun23!C20-ESA2010_mar23!C20</f>
        <v>0</v>
      </c>
      <c r="D17" s="42">
        <f>ESA2010_jun23!D20-ESA2010_mar23!D20</f>
        <v>-1235</v>
      </c>
      <c r="E17" s="45">
        <f>ESA2010_jun23!E20-ESA2010_mar23!E20</f>
        <v>-7819</v>
      </c>
      <c r="F17" s="46">
        <f>ESA2010_jun23!F20-ESA2010_mar23!F20</f>
        <v>-1489</v>
      </c>
      <c r="G17" s="45">
        <f>ESA2010_jun23!G20-ESA2010_mar23!G20</f>
        <v>1492</v>
      </c>
      <c r="H17" s="33"/>
      <c r="I17" s="33"/>
      <c r="J17" s="33"/>
      <c r="K17" s="33"/>
      <c r="L17" s="33"/>
      <c r="M17" s="33"/>
      <c r="N17" s="33"/>
      <c r="O17" s="33"/>
    </row>
    <row r="18" spans="1:15" ht="13.5" customHeight="1" x14ac:dyDescent="0.2">
      <c r="A18" s="41" t="s">
        <v>23</v>
      </c>
      <c r="B18" s="42">
        <f>ESA2010_jun23!B21-ESA2010_mar23!B21</f>
        <v>0</v>
      </c>
      <c r="C18" s="43">
        <f>ESA2010_jun23!C21-ESA2010_mar23!C21</f>
        <v>0</v>
      </c>
      <c r="D18" s="42">
        <f>ESA2010_jun23!D21-ESA2010_mar23!D21</f>
        <v>-16169</v>
      </c>
      <c r="E18" s="45">
        <f>ESA2010_jun23!E21-ESA2010_mar23!E21</f>
        <v>-1124</v>
      </c>
      <c r="F18" s="46">
        <f>ESA2010_jun23!F21-ESA2010_mar23!F21</f>
        <v>510</v>
      </c>
      <c r="G18" s="45">
        <f>ESA2010_jun23!G21-ESA2010_mar23!G21</f>
        <v>1615</v>
      </c>
      <c r="H18" s="33"/>
      <c r="I18" s="33"/>
      <c r="J18" s="33"/>
      <c r="K18" s="33"/>
      <c r="L18" s="33"/>
      <c r="M18" s="33"/>
      <c r="N18" s="33"/>
      <c r="O18" s="33"/>
    </row>
    <row r="19" spans="1:15" ht="13.5" customHeight="1" x14ac:dyDescent="0.2">
      <c r="A19" s="41" t="s">
        <v>24</v>
      </c>
      <c r="B19" s="42">
        <f>ESA2010_jun23!B22-ESA2010_mar23!B22</f>
        <v>0</v>
      </c>
      <c r="C19" s="43">
        <f>ESA2010_jun23!C22-ESA2010_mar23!C22</f>
        <v>0</v>
      </c>
      <c r="D19" s="42">
        <f>ESA2010_jun23!D22-ESA2010_mar23!D22</f>
        <v>-2858</v>
      </c>
      <c r="E19" s="45">
        <f>ESA2010_jun23!E22-ESA2010_mar23!E22</f>
        <v>-2953</v>
      </c>
      <c r="F19" s="46">
        <f>ESA2010_jun23!F22-ESA2010_mar23!F22</f>
        <v>-2640</v>
      </c>
      <c r="G19" s="45">
        <f>ESA2010_jun23!G22-ESA2010_mar23!G22</f>
        <v>-2398</v>
      </c>
      <c r="H19" s="33"/>
      <c r="I19" s="33"/>
      <c r="J19" s="33"/>
      <c r="K19" s="33"/>
      <c r="L19" s="33"/>
      <c r="M19" s="33"/>
      <c r="N19" s="33"/>
      <c r="O19" s="33"/>
    </row>
    <row r="20" spans="1:15" ht="13.5" customHeight="1" x14ac:dyDescent="0.2">
      <c r="A20" s="41" t="s">
        <v>25</v>
      </c>
      <c r="B20" s="42">
        <f>ESA2010_jun23!B23-ESA2010_mar23!B23</f>
        <v>0</v>
      </c>
      <c r="C20" s="43">
        <f>ESA2010_jun23!C23-ESA2010_mar23!C23</f>
        <v>0</v>
      </c>
      <c r="D20" s="42">
        <f>ESA2010_jun23!D23-ESA2010_mar23!D23</f>
        <v>73</v>
      </c>
      <c r="E20" s="45">
        <f>ESA2010_jun23!E23-ESA2010_mar23!E23</f>
        <v>67</v>
      </c>
      <c r="F20" s="46">
        <f>ESA2010_jun23!F23-ESA2010_mar23!F23</f>
        <v>97</v>
      </c>
      <c r="G20" s="45">
        <f>ESA2010_jun23!G23-ESA2010_mar23!G23</f>
        <v>119</v>
      </c>
      <c r="H20" s="33"/>
      <c r="I20" s="33"/>
      <c r="J20" s="33"/>
      <c r="K20" s="33"/>
      <c r="L20" s="33"/>
      <c r="M20" s="33"/>
      <c r="N20" s="33"/>
      <c r="O20" s="33"/>
    </row>
    <row r="21" spans="1:15" ht="13.5" customHeight="1" x14ac:dyDescent="0.2">
      <c r="A21" s="41" t="s">
        <v>26</v>
      </c>
      <c r="B21" s="42">
        <f>ESA2010_jun23!B24-ESA2010_mar23!B24</f>
        <v>0</v>
      </c>
      <c r="C21" s="43">
        <f>ESA2010_jun23!C24-ESA2010_mar23!C24</f>
        <v>0</v>
      </c>
      <c r="D21" s="42">
        <f>ESA2010_jun23!D24-ESA2010_mar23!D24</f>
        <v>-2152</v>
      </c>
      <c r="E21" s="45">
        <f>ESA2010_jun23!E24-ESA2010_mar23!E24</f>
        <v>-3771</v>
      </c>
      <c r="F21" s="46">
        <f>ESA2010_jun23!F24-ESA2010_mar23!F24</f>
        <v>-2574</v>
      </c>
      <c r="G21" s="45">
        <f>ESA2010_jun23!G24-ESA2010_mar23!G24</f>
        <v>-2517</v>
      </c>
      <c r="H21" s="33"/>
      <c r="I21" s="33"/>
      <c r="J21" s="33"/>
      <c r="K21" s="33"/>
      <c r="L21" s="33"/>
      <c r="M21" s="33"/>
      <c r="N21" s="33"/>
      <c r="O21" s="33"/>
    </row>
    <row r="22" spans="1:15" ht="13.5" customHeight="1" x14ac:dyDescent="0.2">
      <c r="A22" s="41" t="s">
        <v>27</v>
      </c>
      <c r="B22" s="42">
        <f>ESA2010_jun23!B25-ESA2010_mar23!B25</f>
        <v>0</v>
      </c>
      <c r="C22" s="43">
        <f>ESA2010_jun23!C25-ESA2010_mar23!C25</f>
        <v>0</v>
      </c>
      <c r="D22" s="42">
        <f>ESA2010_jun23!D25-ESA2010_mar23!D25</f>
        <v>-83</v>
      </c>
      <c r="E22" s="45">
        <f>ESA2010_jun23!E25-ESA2010_mar23!E25</f>
        <v>-100</v>
      </c>
      <c r="F22" s="46">
        <f>ESA2010_jun23!F25-ESA2010_mar23!F25</f>
        <v>-34</v>
      </c>
      <c r="G22" s="45">
        <f>ESA2010_jun23!G25-ESA2010_mar23!G25</f>
        <v>17</v>
      </c>
      <c r="H22" s="33"/>
      <c r="I22" s="33"/>
      <c r="J22" s="33"/>
      <c r="K22" s="33"/>
      <c r="L22" s="33"/>
      <c r="M22" s="33"/>
      <c r="N22" s="33"/>
      <c r="O22" s="33"/>
    </row>
    <row r="23" spans="1:15" ht="13.5" customHeight="1" x14ac:dyDescent="0.2">
      <c r="A23" s="41" t="s">
        <v>28</v>
      </c>
      <c r="B23" s="42">
        <f>ESA2010_jun23!B26-ESA2010_mar23!B26</f>
        <v>0</v>
      </c>
      <c r="C23" s="43">
        <f>ESA2010_jun23!C26-ESA2010_mar23!C26</f>
        <v>0</v>
      </c>
      <c r="D23" s="42">
        <f>ESA2010_jun23!D26-ESA2010_mar23!D26</f>
        <v>-2730</v>
      </c>
      <c r="E23" s="45">
        <f>ESA2010_jun23!E26-ESA2010_mar23!E26</f>
        <v>-2786</v>
      </c>
      <c r="F23" s="46">
        <f>ESA2010_jun23!F26-ESA2010_mar23!F26</f>
        <v>-2700</v>
      </c>
      <c r="G23" s="45">
        <f>ESA2010_jun23!G26-ESA2010_mar23!G26</f>
        <v>-2636</v>
      </c>
      <c r="H23" s="33"/>
      <c r="I23" s="33"/>
      <c r="J23" s="33"/>
      <c r="K23" s="33"/>
      <c r="L23" s="33"/>
      <c r="M23" s="33"/>
      <c r="N23" s="33"/>
      <c r="O23" s="33"/>
    </row>
    <row r="24" spans="1:15" ht="13.5" customHeight="1" x14ac:dyDescent="0.2">
      <c r="A24" s="41" t="s">
        <v>29</v>
      </c>
      <c r="B24" s="42">
        <f>ESA2010_jun23!B27-ESA2010_mar23!B27</f>
        <v>0</v>
      </c>
      <c r="C24" s="43">
        <f>ESA2010_jun23!C27-ESA2010_mar23!C27</f>
        <v>0</v>
      </c>
      <c r="D24" s="42">
        <f>ESA2010_jun23!D27-ESA2010_mar23!D27</f>
        <v>-17</v>
      </c>
      <c r="E24" s="45">
        <f>ESA2010_jun23!E27-ESA2010_mar23!E27</f>
        <v>-15</v>
      </c>
      <c r="F24" s="46">
        <f>ESA2010_jun23!F27-ESA2010_mar23!F27</f>
        <v>-12</v>
      </c>
      <c r="G24" s="45">
        <f>ESA2010_jun23!G27-ESA2010_mar23!G27</f>
        <v>-9</v>
      </c>
      <c r="H24" s="33"/>
      <c r="I24" s="33"/>
      <c r="J24" s="33"/>
      <c r="K24" s="33"/>
      <c r="L24" s="33"/>
      <c r="M24" s="33"/>
      <c r="N24" s="33"/>
      <c r="O24" s="33"/>
    </row>
    <row r="25" spans="1:15" ht="13.5" customHeight="1" x14ac:dyDescent="0.2">
      <c r="A25" s="55" t="s">
        <v>30</v>
      </c>
      <c r="B25" s="56">
        <f t="shared" ref="B25:G25" si="4">SUM(B26:B29)</f>
        <v>0</v>
      </c>
      <c r="C25" s="57">
        <f t="shared" si="4"/>
        <v>0</v>
      </c>
      <c r="D25" s="239">
        <f t="shared" si="4"/>
        <v>-5241</v>
      </c>
      <c r="E25" s="59">
        <f t="shared" si="4"/>
        <v>-6279</v>
      </c>
      <c r="F25" s="59">
        <f t="shared" si="4"/>
        <v>-6451</v>
      </c>
      <c r="G25" s="60">
        <f t="shared" si="4"/>
        <v>-6030</v>
      </c>
      <c r="H25" s="33"/>
      <c r="I25" s="33"/>
      <c r="J25" s="33"/>
      <c r="K25" s="33"/>
      <c r="L25" s="33"/>
      <c r="M25" s="33"/>
      <c r="N25" s="33"/>
      <c r="O25" s="33"/>
    </row>
    <row r="26" spans="1:15" ht="13.5" customHeight="1" x14ac:dyDescent="0.2">
      <c r="A26" s="34" t="s">
        <v>31</v>
      </c>
      <c r="B26" s="42">
        <f>ESA2010_jun23!B29-ESA2010_mar23!B29</f>
        <v>0</v>
      </c>
      <c r="C26" s="43">
        <f>ESA2010_jun23!C29-ESA2010_mar23!C29</f>
        <v>0</v>
      </c>
      <c r="D26" s="42">
        <f>ESA2010_jun23!D29-ESA2010_mar23!D29</f>
        <v>4</v>
      </c>
      <c r="E26" s="45">
        <f>ESA2010_jun23!E29-ESA2010_mar23!E29</f>
        <v>0</v>
      </c>
      <c r="F26" s="46">
        <f>ESA2010_jun23!F29-ESA2010_mar23!F29</f>
        <v>0</v>
      </c>
      <c r="G26" s="45">
        <f>ESA2010_jun23!G29-ESA2010_mar23!G29</f>
        <v>0</v>
      </c>
      <c r="H26" s="33"/>
      <c r="I26" s="33"/>
      <c r="J26" s="33"/>
      <c r="K26" s="33"/>
      <c r="L26" s="33"/>
      <c r="M26" s="33"/>
      <c r="N26" s="33"/>
      <c r="O26" s="33"/>
    </row>
    <row r="27" spans="1:15" ht="13.5" customHeight="1" x14ac:dyDescent="0.2">
      <c r="A27" s="34" t="s">
        <v>32</v>
      </c>
      <c r="B27" s="42">
        <f>ESA2010_jun23!B30-ESA2010_mar23!B30</f>
        <v>0</v>
      </c>
      <c r="C27" s="43">
        <f>ESA2010_jun23!C30-ESA2010_mar23!C30</f>
        <v>0</v>
      </c>
      <c r="D27" s="42">
        <f>ESA2010_jun23!D30-ESA2010_mar23!D30</f>
        <v>0</v>
      </c>
      <c r="E27" s="45">
        <f>ESA2010_jun23!E30-ESA2010_mar23!E30</f>
        <v>0</v>
      </c>
      <c r="F27" s="46">
        <f>ESA2010_jun23!F30-ESA2010_mar23!F30</f>
        <v>0</v>
      </c>
      <c r="G27" s="45">
        <f>ESA2010_jun23!G30-ESA2010_mar23!G30</f>
        <v>0</v>
      </c>
      <c r="H27" s="33"/>
      <c r="I27" s="33"/>
      <c r="J27" s="33"/>
      <c r="K27" s="33"/>
      <c r="L27" s="33"/>
      <c r="M27" s="33"/>
      <c r="N27" s="33"/>
      <c r="O27" s="33"/>
    </row>
    <row r="28" spans="1:15" ht="13.5" customHeight="1" x14ac:dyDescent="0.2">
      <c r="A28" s="34" t="s">
        <v>33</v>
      </c>
      <c r="B28" s="42">
        <f>ESA2010_jun23!B31-ESA2010_mar23!B31</f>
        <v>0</v>
      </c>
      <c r="C28" s="43">
        <f>ESA2010_jun23!C31-ESA2010_mar23!C31</f>
        <v>0</v>
      </c>
      <c r="D28" s="42">
        <f>ESA2010_jun23!D31-ESA2010_mar23!D31</f>
        <v>-5245</v>
      </c>
      <c r="E28" s="45">
        <f>ESA2010_jun23!E31-ESA2010_mar23!E31</f>
        <v>-6279</v>
      </c>
      <c r="F28" s="46">
        <f>ESA2010_jun23!F31-ESA2010_mar23!F31</f>
        <v>-6451</v>
      </c>
      <c r="G28" s="45">
        <f>ESA2010_jun23!G31-ESA2010_mar23!G31</f>
        <v>-6030</v>
      </c>
      <c r="H28" s="33"/>
      <c r="I28" s="33"/>
      <c r="J28" s="33"/>
      <c r="K28" s="33"/>
      <c r="L28" s="33"/>
      <c r="M28" s="33"/>
      <c r="N28" s="33"/>
      <c r="O28" s="33"/>
    </row>
    <row r="29" spans="1:15" ht="13.5" customHeight="1" x14ac:dyDescent="0.2">
      <c r="A29" s="34" t="s">
        <v>34</v>
      </c>
      <c r="B29" s="42">
        <f>ESA2010_jun23!B32-ESA2010_mar23!B32</f>
        <v>0</v>
      </c>
      <c r="C29" s="43">
        <f>ESA2010_jun23!C32-ESA2010_mar23!C32</f>
        <v>0</v>
      </c>
      <c r="D29" s="42">
        <f>ESA2010_jun23!D32-ESA2010_mar23!D32</f>
        <v>0</v>
      </c>
      <c r="E29" s="45">
        <f>ESA2010_jun23!E32-ESA2010_mar23!E32</f>
        <v>0</v>
      </c>
      <c r="F29" s="46">
        <f>ESA2010_jun23!F32-ESA2010_mar23!F32</f>
        <v>0</v>
      </c>
      <c r="G29" s="45">
        <f>ESA2010_jun23!G32-ESA2010_mar23!G32</f>
        <v>0</v>
      </c>
      <c r="H29" s="33"/>
      <c r="I29" s="33"/>
      <c r="J29" s="33"/>
      <c r="K29" s="33"/>
      <c r="L29" s="33"/>
      <c r="M29" s="33"/>
      <c r="N29" s="33"/>
      <c r="O29" s="33"/>
    </row>
    <row r="30" spans="1:15" ht="13.5" customHeight="1" x14ac:dyDescent="0.2">
      <c r="A30" s="55" t="s">
        <v>35</v>
      </c>
      <c r="B30" s="56">
        <f t="shared" ref="B30:G30" si="5">SUM(B31:B33)</f>
        <v>0</v>
      </c>
      <c r="C30" s="57">
        <f t="shared" si="5"/>
        <v>0</v>
      </c>
      <c r="D30" s="239">
        <f t="shared" si="5"/>
        <v>-14014</v>
      </c>
      <c r="E30" s="59">
        <f t="shared" si="5"/>
        <v>-10769</v>
      </c>
      <c r="F30" s="59">
        <f t="shared" si="5"/>
        <v>-10499</v>
      </c>
      <c r="G30" s="60">
        <f t="shared" si="5"/>
        <v>-11496</v>
      </c>
      <c r="H30" s="33"/>
      <c r="I30" s="33"/>
      <c r="J30" s="33"/>
      <c r="K30" s="33"/>
      <c r="L30" s="33"/>
      <c r="M30" s="33"/>
      <c r="N30" s="33"/>
      <c r="O30" s="33"/>
    </row>
    <row r="31" spans="1:15" ht="13.5" customHeight="1" x14ac:dyDescent="0.2">
      <c r="A31" s="34" t="s">
        <v>36</v>
      </c>
      <c r="B31" s="42">
        <f>ESA2010_jun23!B34-ESA2010_mar23!B34</f>
        <v>0</v>
      </c>
      <c r="C31" s="43">
        <f>ESA2010_jun23!C34-ESA2010_mar23!C34</f>
        <v>0</v>
      </c>
      <c r="D31" s="42">
        <f>ESA2010_jun23!D34-ESA2010_mar23!D34</f>
        <v>-7156</v>
      </c>
      <c r="E31" s="45">
        <f>ESA2010_jun23!E34-ESA2010_mar23!E34</f>
        <v>-2222</v>
      </c>
      <c r="F31" s="46">
        <f>ESA2010_jun23!F34-ESA2010_mar23!F34</f>
        <v>-3163</v>
      </c>
      <c r="G31" s="45">
        <f>ESA2010_jun23!G34-ESA2010_mar23!G34</f>
        <v>-4656</v>
      </c>
      <c r="H31" s="33"/>
      <c r="I31" s="33"/>
      <c r="J31" s="33"/>
      <c r="K31" s="33"/>
      <c r="L31" s="33"/>
      <c r="M31" s="33"/>
      <c r="N31" s="33"/>
      <c r="O31" s="33"/>
    </row>
    <row r="32" spans="1:15" ht="13.5" customHeight="1" x14ac:dyDescent="0.2">
      <c r="A32" s="34" t="s">
        <v>37</v>
      </c>
      <c r="B32" s="42">
        <f>ESA2010_jun23!B35-ESA2010_mar23!B35</f>
        <v>0</v>
      </c>
      <c r="C32" s="43">
        <f>ESA2010_jun23!C35-ESA2010_mar23!C35</f>
        <v>0</v>
      </c>
      <c r="D32" s="42">
        <f>ESA2010_jun23!D35-ESA2010_mar23!D35</f>
        <v>-6858</v>
      </c>
      <c r="E32" s="45">
        <f>ESA2010_jun23!E35-ESA2010_mar23!E35</f>
        <v>-8547</v>
      </c>
      <c r="F32" s="46">
        <f>ESA2010_jun23!F35-ESA2010_mar23!F35</f>
        <v>-7336</v>
      </c>
      <c r="G32" s="45">
        <f>ESA2010_jun23!G35-ESA2010_mar23!G35</f>
        <v>-6840</v>
      </c>
      <c r="H32" s="33"/>
      <c r="I32" s="33"/>
      <c r="J32" s="33"/>
      <c r="K32" s="33"/>
      <c r="L32" s="33"/>
      <c r="M32" s="33"/>
      <c r="N32" s="33"/>
      <c r="O32" s="33"/>
    </row>
    <row r="33" spans="1:15" ht="13.5" customHeight="1" x14ac:dyDescent="0.2">
      <c r="A33" s="34" t="s">
        <v>38</v>
      </c>
      <c r="B33" s="42">
        <f>ESA2010_jun23!B36-ESA2010_mar23!B36</f>
        <v>0</v>
      </c>
      <c r="C33" s="43">
        <f>ESA2010_jun23!C36-ESA2010_mar23!C36</f>
        <v>0</v>
      </c>
      <c r="D33" s="42">
        <f>ESA2010_jun23!D36-ESA2010_mar23!D36</f>
        <v>0</v>
      </c>
      <c r="E33" s="45">
        <f>ESA2010_jun23!E36-ESA2010_mar23!E36</f>
        <v>0</v>
      </c>
      <c r="F33" s="46">
        <f>ESA2010_jun23!F36-ESA2010_mar23!F36</f>
        <v>0</v>
      </c>
      <c r="G33" s="45">
        <f>ESA2010_jun23!G36-ESA2010_mar23!G36</f>
        <v>0</v>
      </c>
      <c r="H33" s="33"/>
      <c r="I33" s="33"/>
      <c r="J33" s="33"/>
      <c r="K33" s="33"/>
      <c r="L33" s="33"/>
      <c r="M33" s="33"/>
      <c r="N33" s="33"/>
      <c r="O33" s="33"/>
    </row>
    <row r="34" spans="1:15" ht="13.5" customHeight="1" x14ac:dyDescent="0.2">
      <c r="A34" s="55" t="s">
        <v>40</v>
      </c>
      <c r="B34" s="56">
        <f>ESA2010_jun23!B37-ESA2010_mar23!B37</f>
        <v>0</v>
      </c>
      <c r="C34" s="57">
        <f>ESA2010_jun23!C37-ESA2010_mar23!C37</f>
        <v>-5337.2837600000203</v>
      </c>
      <c r="D34" s="239">
        <f>ESA2010_jun23!D37-ESA2010_mar23!D37</f>
        <v>-109454</v>
      </c>
      <c r="E34" s="59">
        <f>ESA2010_jun23!E37-ESA2010_mar23!E37</f>
        <v>-9322</v>
      </c>
      <c r="F34" s="59">
        <f>ESA2010_jun23!F37-ESA2010_mar23!F37</f>
        <v>-3693</v>
      </c>
      <c r="G34" s="60">
        <f>ESA2010_jun23!G37-ESA2010_mar23!G37</f>
        <v>7863</v>
      </c>
      <c r="H34" s="33"/>
      <c r="I34" s="33"/>
      <c r="J34" s="33"/>
      <c r="K34" s="33"/>
      <c r="L34" s="33"/>
      <c r="M34" s="33"/>
      <c r="N34" s="33"/>
      <c r="O34" s="33"/>
    </row>
    <row r="35" spans="1:15" ht="13.5" customHeight="1" x14ac:dyDescent="0.2">
      <c r="A35" s="69" t="s">
        <v>41</v>
      </c>
      <c r="B35" s="42">
        <f>ESA2010_jun23!B38-ESA2010_mar23!B38</f>
        <v>0</v>
      </c>
      <c r="C35" s="43">
        <f>ESA2010_jun23!C38-ESA2010_mar23!C38</f>
        <v>0</v>
      </c>
      <c r="D35" s="42">
        <f>ESA2010_jun23!D38-ESA2010_mar23!D38</f>
        <v>0</v>
      </c>
      <c r="E35" s="45">
        <f>ESA2010_jun23!E38-ESA2010_mar23!E38</f>
        <v>0</v>
      </c>
      <c r="F35" s="46">
        <f>ESA2010_jun23!F38-ESA2010_mar23!F38</f>
        <v>0</v>
      </c>
      <c r="G35" s="45">
        <f>ESA2010_jun23!G38-ESA2010_mar23!G38</f>
        <v>0</v>
      </c>
      <c r="H35" s="33"/>
      <c r="I35" s="33"/>
      <c r="J35" s="33"/>
      <c r="K35" s="33"/>
      <c r="L35" s="33"/>
      <c r="M35" s="33"/>
      <c r="N35" s="33"/>
      <c r="O35" s="33"/>
    </row>
    <row r="36" spans="1:15" ht="13.5" customHeight="1" x14ac:dyDescent="0.2">
      <c r="A36" s="34" t="s">
        <v>42</v>
      </c>
      <c r="B36" s="42">
        <f>ESA2010_jun23!B39-ESA2010_mar23!B39</f>
        <v>0</v>
      </c>
      <c r="C36" s="43">
        <f>ESA2010_jun23!C39-ESA2010_mar23!C39</f>
        <v>2014</v>
      </c>
      <c r="D36" s="42">
        <f>ESA2010_jun23!D39-ESA2010_mar23!D39</f>
        <v>1359</v>
      </c>
      <c r="E36" s="45">
        <f>ESA2010_jun23!E39-ESA2010_mar23!E39</f>
        <v>556</v>
      </c>
      <c r="F36" s="46">
        <f>ESA2010_jun23!F39-ESA2010_mar23!F39</f>
        <v>1393</v>
      </c>
      <c r="G36" s="45">
        <f>ESA2010_jun23!G39-ESA2010_mar23!G39</f>
        <v>1801</v>
      </c>
      <c r="H36" s="33"/>
      <c r="I36" s="33"/>
      <c r="J36" s="33"/>
      <c r="K36" s="33"/>
      <c r="L36" s="33"/>
      <c r="M36" s="33"/>
      <c r="N36" s="33"/>
      <c r="O36" s="33"/>
    </row>
    <row r="37" spans="1:15" ht="13.5" customHeight="1" x14ac:dyDescent="0.2">
      <c r="A37" s="69" t="s">
        <v>43</v>
      </c>
      <c r="B37" s="42">
        <f>ESA2010_jun23!B40-ESA2010_mar23!B40</f>
        <v>0</v>
      </c>
      <c r="C37" s="43">
        <f>ESA2010_jun23!C40-ESA2010_mar23!C40</f>
        <v>0</v>
      </c>
      <c r="D37" s="42">
        <f>ESA2010_jun23!D40-ESA2010_mar23!D40</f>
        <v>0</v>
      </c>
      <c r="E37" s="45">
        <f>ESA2010_jun23!E40-ESA2010_mar23!E40</f>
        <v>0</v>
      </c>
      <c r="F37" s="46">
        <f>ESA2010_jun23!F40-ESA2010_mar23!F40</f>
        <v>0</v>
      </c>
      <c r="G37" s="45">
        <f>ESA2010_jun23!G40-ESA2010_mar23!G40</f>
        <v>0</v>
      </c>
      <c r="H37" s="33"/>
      <c r="I37" s="33"/>
      <c r="J37" s="33"/>
      <c r="K37" s="33"/>
      <c r="L37" s="33"/>
      <c r="M37" s="33"/>
      <c r="N37" s="33"/>
      <c r="O37" s="33"/>
    </row>
    <row r="38" spans="1:15" ht="13.5" customHeight="1" x14ac:dyDescent="0.2">
      <c r="A38" s="69" t="s">
        <v>44</v>
      </c>
      <c r="B38" s="42">
        <f>ESA2010_jun23!B41-ESA2010_mar23!B41</f>
        <v>0</v>
      </c>
      <c r="C38" s="43">
        <f>ESA2010_jun23!C41-ESA2010_mar23!C41</f>
        <v>-6955</v>
      </c>
      <c r="D38" s="42">
        <f>ESA2010_jun23!D41-ESA2010_mar23!D41</f>
        <v>-6462</v>
      </c>
      <c r="E38" s="45">
        <f>ESA2010_jun23!E41-ESA2010_mar23!E41</f>
        <v>-6124</v>
      </c>
      <c r="F38" s="46">
        <f>ESA2010_jun23!F41-ESA2010_mar23!F41</f>
        <v>-6444</v>
      </c>
      <c r="G38" s="45">
        <f>ESA2010_jun23!G41-ESA2010_mar23!G41</f>
        <v>4420</v>
      </c>
      <c r="H38" s="33"/>
      <c r="I38" s="33"/>
      <c r="J38" s="33"/>
      <c r="K38" s="33"/>
      <c r="L38" s="33"/>
      <c r="M38" s="33"/>
      <c r="N38" s="33"/>
      <c r="O38" s="33"/>
    </row>
    <row r="39" spans="1:15" ht="13.5" customHeight="1" x14ac:dyDescent="0.2">
      <c r="A39" s="69" t="s">
        <v>45</v>
      </c>
      <c r="B39" s="42">
        <f>ESA2010_jun23!B42-ESA2010_mar23!B42</f>
        <v>0</v>
      </c>
      <c r="C39" s="43">
        <f>ESA2010_jun23!C42-ESA2010_mar23!C42</f>
        <v>0</v>
      </c>
      <c r="D39" s="42">
        <f>ESA2010_jun23!D42-ESA2010_mar23!D42</f>
        <v>0</v>
      </c>
      <c r="E39" s="45">
        <f>ESA2010_jun23!E42-ESA2010_mar23!E42</f>
        <v>0</v>
      </c>
      <c r="F39" s="46">
        <f>ESA2010_jun23!F42-ESA2010_mar23!F42</f>
        <v>0</v>
      </c>
      <c r="G39" s="45">
        <f>ESA2010_jun23!G42-ESA2010_mar23!G42</f>
        <v>0</v>
      </c>
      <c r="H39" s="33"/>
      <c r="I39" s="33"/>
      <c r="J39" s="33"/>
      <c r="K39" s="33"/>
      <c r="L39" s="33"/>
      <c r="M39" s="33"/>
      <c r="N39" s="33"/>
      <c r="O39" s="33"/>
    </row>
    <row r="40" spans="1:15" ht="13.5" customHeight="1" x14ac:dyDescent="0.2">
      <c r="A40" s="69" t="s">
        <v>46</v>
      </c>
      <c r="B40" s="42">
        <f>ESA2010_jun23!B43-ESA2010_mar23!B43</f>
        <v>0</v>
      </c>
      <c r="C40" s="43">
        <f>ESA2010_jun23!C43-ESA2010_mar23!C43</f>
        <v>0</v>
      </c>
      <c r="D40" s="42">
        <f>ESA2010_jun23!D43-ESA2010_mar23!D43</f>
        <v>-105682</v>
      </c>
      <c r="E40" s="45">
        <f>ESA2010_jun23!E43-ESA2010_mar23!E43</f>
        <v>-5594</v>
      </c>
      <c r="F40" s="46">
        <f>ESA2010_jun23!F43-ESA2010_mar23!F43</f>
        <v>0</v>
      </c>
      <c r="G40" s="45">
        <f>ESA2010_jun23!G43-ESA2010_mar23!G43</f>
        <v>0</v>
      </c>
      <c r="H40" s="33"/>
      <c r="I40" s="33"/>
      <c r="J40" s="33"/>
      <c r="K40" s="33"/>
      <c r="L40" s="33"/>
      <c r="M40" s="33"/>
      <c r="N40" s="33"/>
      <c r="O40" s="33"/>
    </row>
    <row r="41" spans="1:15" ht="13.5" customHeight="1" x14ac:dyDescent="0.2">
      <c r="A41" s="69" t="s">
        <v>47</v>
      </c>
      <c r="B41" s="42">
        <f>ESA2010_jun23!B44-ESA2010_mar23!B44</f>
        <v>0</v>
      </c>
      <c r="C41" s="43">
        <f>ESA2010_jun23!C44-ESA2010_mar23!C44</f>
        <v>0</v>
      </c>
      <c r="D41" s="42">
        <f>ESA2010_jun23!D44-ESA2010_mar23!D44</f>
        <v>-313</v>
      </c>
      <c r="E41" s="45">
        <f>ESA2010_jun23!E44-ESA2010_mar23!E44</f>
        <v>0</v>
      </c>
      <c r="F41" s="46">
        <f>ESA2010_jun23!F44-ESA2010_mar23!F44</f>
        <v>0</v>
      </c>
      <c r="G41" s="45">
        <f>ESA2010_jun23!G44-ESA2010_mar23!G44</f>
        <v>0</v>
      </c>
      <c r="H41" s="33"/>
      <c r="I41" s="33"/>
      <c r="J41" s="33"/>
      <c r="K41" s="33"/>
      <c r="L41" s="33"/>
      <c r="M41" s="33"/>
      <c r="N41" s="33"/>
      <c r="O41" s="33"/>
    </row>
    <row r="42" spans="1:15" ht="13.5" customHeight="1" x14ac:dyDescent="0.2">
      <c r="A42" s="69" t="s">
        <v>48</v>
      </c>
      <c r="B42" s="42">
        <f>ESA2010_jun23!B45-ESA2010_mar23!B45</f>
        <v>0</v>
      </c>
      <c r="C42" s="43">
        <f>ESA2010_jun23!C45-ESA2010_mar23!C45</f>
        <v>0</v>
      </c>
      <c r="D42" s="42">
        <f>ESA2010_jun23!D45-ESA2010_mar23!D45</f>
        <v>0</v>
      </c>
      <c r="E42" s="45">
        <f>ESA2010_jun23!E45-ESA2010_mar23!E45</f>
        <v>0</v>
      </c>
      <c r="F42" s="46">
        <f>ESA2010_jun23!F45-ESA2010_mar23!F45</f>
        <v>0</v>
      </c>
      <c r="G42" s="45">
        <f>ESA2010_jun23!G45-ESA2010_mar23!G45</f>
        <v>0</v>
      </c>
      <c r="H42" s="33"/>
      <c r="I42" s="33"/>
      <c r="J42" s="33"/>
      <c r="K42" s="33"/>
      <c r="L42" s="33"/>
      <c r="M42" s="33"/>
      <c r="N42" s="33"/>
      <c r="O42" s="33"/>
    </row>
    <row r="43" spans="1:15" ht="13.5" customHeight="1" x14ac:dyDescent="0.2">
      <c r="A43" s="72" t="s">
        <v>13</v>
      </c>
      <c r="B43" s="42">
        <f>ESA2010_jun23!B46-ESA2010_mar23!B46</f>
        <v>0</v>
      </c>
      <c r="C43" s="36">
        <f>ESA2010_jun23!C46-ESA2010_mar23!C46</f>
        <v>0</v>
      </c>
      <c r="D43" s="240">
        <f>ESA2010_jun23!D46-ESA2010_mar23!D46</f>
        <v>0</v>
      </c>
      <c r="E43" s="54">
        <f>ESA2010_jun23!E46-ESA2010_mar23!E46</f>
        <v>0</v>
      </c>
      <c r="F43" s="54">
        <f>ESA2010_jun23!F46-ESA2010_mar23!F46</f>
        <v>0</v>
      </c>
      <c r="G43" s="70">
        <f>ESA2010_jun23!G46-ESA2010_mar23!G46</f>
        <v>0</v>
      </c>
      <c r="H43" s="33"/>
      <c r="I43" s="33"/>
      <c r="J43" s="33"/>
      <c r="K43" s="33"/>
      <c r="L43" s="33"/>
      <c r="M43" s="33"/>
      <c r="N43" s="33"/>
      <c r="O43" s="33"/>
    </row>
    <row r="44" spans="1:15" ht="13.5" customHeight="1" x14ac:dyDescent="0.2">
      <c r="A44" s="72" t="s">
        <v>14</v>
      </c>
      <c r="B44" s="42">
        <f>ESA2010_jun23!B47-ESA2010_mar23!B47</f>
        <v>0</v>
      </c>
      <c r="C44" s="36">
        <f>ESA2010_jun23!C47-ESA2010_mar23!C47</f>
        <v>0</v>
      </c>
      <c r="D44" s="240">
        <f>ESA2010_jun23!D47-ESA2010_mar23!D47</f>
        <v>0</v>
      </c>
      <c r="E44" s="54">
        <f>ESA2010_jun23!E47-ESA2010_mar23!E47</f>
        <v>0</v>
      </c>
      <c r="F44" s="54">
        <f>ESA2010_jun23!F47-ESA2010_mar23!F47</f>
        <v>0</v>
      </c>
      <c r="G44" s="70">
        <f>ESA2010_jun23!G47-ESA2010_mar23!G47</f>
        <v>0</v>
      </c>
      <c r="H44" s="33"/>
      <c r="I44" s="33"/>
      <c r="J44" s="33"/>
      <c r="K44" s="33"/>
      <c r="L44" s="33"/>
      <c r="M44" s="33"/>
      <c r="N44" s="33"/>
      <c r="O44" s="33"/>
    </row>
    <row r="45" spans="1:15" ht="13.5" customHeight="1" x14ac:dyDescent="0.2">
      <c r="A45" s="69" t="s">
        <v>49</v>
      </c>
      <c r="B45" s="42">
        <f>ESA2010_jun23!B48-ESA2010_mar23!B48</f>
        <v>0</v>
      </c>
      <c r="C45" s="36">
        <f>ESA2010_jun23!C48-ESA2010_mar23!C48</f>
        <v>0</v>
      </c>
      <c r="D45" s="240">
        <f>ESA2010_jun23!D48-ESA2010_mar23!D48</f>
        <v>0</v>
      </c>
      <c r="E45" s="54">
        <f>ESA2010_jun23!E48-ESA2010_mar23!E48</f>
        <v>0</v>
      </c>
      <c r="F45" s="54">
        <f>ESA2010_jun23!F48-ESA2010_mar23!F48</f>
        <v>0</v>
      </c>
      <c r="G45" s="70">
        <f>ESA2010_jun23!G48-ESA2010_mar23!G48</f>
        <v>0</v>
      </c>
      <c r="H45" s="33"/>
      <c r="I45" s="33"/>
      <c r="J45" s="33"/>
      <c r="K45" s="33"/>
      <c r="L45" s="33"/>
      <c r="M45" s="33"/>
      <c r="N45" s="33"/>
      <c r="O45" s="33"/>
    </row>
    <row r="46" spans="1:15" ht="13.5" customHeight="1" x14ac:dyDescent="0.2">
      <c r="A46" s="69" t="s">
        <v>50</v>
      </c>
      <c r="B46" s="42">
        <f>ESA2010_jun23!B49-ESA2010_mar23!B49</f>
        <v>0</v>
      </c>
      <c r="C46" s="36">
        <f>ESA2010_jun23!C49-ESA2010_mar23!C49</f>
        <v>0</v>
      </c>
      <c r="D46" s="240">
        <f>ESA2010_jun23!D49-ESA2010_mar23!D49</f>
        <v>406</v>
      </c>
      <c r="E46" s="54">
        <f>ESA2010_jun23!E49-ESA2010_mar23!E49</f>
        <v>269</v>
      </c>
      <c r="F46" s="54">
        <f>ESA2010_jun23!F49-ESA2010_mar23!F49</f>
        <v>420</v>
      </c>
      <c r="G46" s="70">
        <f>ESA2010_jun23!G49-ESA2010_mar23!G49</f>
        <v>494</v>
      </c>
      <c r="H46" s="33"/>
      <c r="I46" s="33"/>
      <c r="J46" s="33"/>
      <c r="K46" s="33"/>
      <c r="L46" s="33"/>
      <c r="M46" s="33"/>
      <c r="N46" s="33"/>
      <c r="O46" s="33"/>
    </row>
    <row r="47" spans="1:15" ht="13.5" customHeight="1" x14ac:dyDescent="0.2">
      <c r="A47" s="69" t="s">
        <v>51</v>
      </c>
      <c r="B47" s="42">
        <f>ESA2010_jun23!B50-ESA2010_mar23!B50</f>
        <v>0</v>
      </c>
      <c r="C47" s="36">
        <f>ESA2010_jun23!C50-ESA2010_mar23!C50</f>
        <v>0</v>
      </c>
      <c r="D47" s="240">
        <f>ESA2010_jun23!D50-ESA2010_mar23!D50</f>
        <v>3</v>
      </c>
      <c r="E47" s="54">
        <f>ESA2010_jun23!E50-ESA2010_mar23!E50</f>
        <v>0</v>
      </c>
      <c r="F47" s="54">
        <f>ESA2010_jun23!F50-ESA2010_mar23!F50</f>
        <v>0</v>
      </c>
      <c r="G47" s="70">
        <f>ESA2010_jun23!G50-ESA2010_mar23!G50</f>
        <v>0</v>
      </c>
      <c r="H47" s="33"/>
      <c r="I47" s="33"/>
      <c r="J47" s="33"/>
      <c r="K47" s="33"/>
      <c r="L47" s="33"/>
      <c r="M47" s="33"/>
      <c r="N47" s="33"/>
      <c r="O47" s="33"/>
    </row>
    <row r="48" spans="1:15" ht="13.5" customHeight="1" x14ac:dyDescent="0.2">
      <c r="A48" s="34" t="s">
        <v>92</v>
      </c>
      <c r="B48" s="42">
        <f>ESA2010_jun23!B51-ESA2010_mar23!B51</f>
        <v>0</v>
      </c>
      <c r="C48" s="36">
        <f>ESA2010_jun23!C51-ESA2010_mar23!C51</f>
        <v>-396.28376000000571</v>
      </c>
      <c r="D48" s="240">
        <f>ESA2010_jun23!D51-ESA2010_mar23!D51</f>
        <v>1235</v>
      </c>
      <c r="E48" s="54">
        <f>ESA2010_jun23!E51-ESA2010_mar23!E51</f>
        <v>1571</v>
      </c>
      <c r="F48" s="54">
        <f>ESA2010_jun23!F51-ESA2010_mar23!F51</f>
        <v>938</v>
      </c>
      <c r="G48" s="70">
        <f>ESA2010_jun23!G51-ESA2010_mar23!G51</f>
        <v>1148</v>
      </c>
      <c r="H48" s="33"/>
      <c r="I48" s="33"/>
      <c r="J48" s="33"/>
      <c r="K48" s="33"/>
      <c r="L48" s="33"/>
      <c r="M48" s="33"/>
      <c r="N48" s="33"/>
      <c r="O48" s="33"/>
    </row>
    <row r="49" spans="1:15" ht="13.5" customHeight="1" x14ac:dyDescent="0.2">
      <c r="A49" s="48" t="s">
        <v>13</v>
      </c>
      <c r="B49" s="52">
        <f>ESA2010_jun23!B52-ESA2010_mar23!B52</f>
        <v>0</v>
      </c>
      <c r="C49" s="36">
        <f>ESA2010_jun23!C52-ESA2010_mar23!C52</f>
        <v>59.500629999994999</v>
      </c>
      <c r="D49" s="240">
        <f>ESA2010_jun23!D52-ESA2010_mar23!D52</f>
        <v>1716</v>
      </c>
      <c r="E49" s="54">
        <f>ESA2010_jun23!E52-ESA2010_mar23!E52</f>
        <v>2250</v>
      </c>
      <c r="F49" s="54">
        <f>ESA2010_jun23!F52-ESA2010_mar23!F52</f>
        <v>1468</v>
      </c>
      <c r="G49" s="70">
        <f>ESA2010_jun23!G52-ESA2010_mar23!G52</f>
        <v>1613</v>
      </c>
      <c r="H49" s="33"/>
      <c r="I49" s="33"/>
      <c r="J49" s="33"/>
      <c r="K49" s="33"/>
      <c r="L49" s="33"/>
      <c r="M49" s="33"/>
      <c r="N49" s="33"/>
      <c r="O49" s="33"/>
    </row>
    <row r="50" spans="1:15" ht="14.25" customHeight="1" x14ac:dyDescent="0.2">
      <c r="A50" s="48" t="s">
        <v>14</v>
      </c>
      <c r="B50" s="52">
        <f>ESA2010_jun23!B53-ESA2010_mar23!B53</f>
        <v>0</v>
      </c>
      <c r="C50" s="36">
        <f>ESA2010_jun23!C53-ESA2010_mar23!C53</f>
        <v>0</v>
      </c>
      <c r="D50" s="240">
        <f>ESA2010_jun23!D53-ESA2010_mar23!D53</f>
        <v>0</v>
      </c>
      <c r="E50" s="54">
        <f>ESA2010_jun23!E53-ESA2010_mar23!E53</f>
        <v>0</v>
      </c>
      <c r="F50" s="54">
        <f>ESA2010_jun23!F53-ESA2010_mar23!F53</f>
        <v>0</v>
      </c>
      <c r="G50" s="70">
        <f>ESA2010_jun23!G53-ESA2010_mar23!G53</f>
        <v>0</v>
      </c>
      <c r="H50" s="33"/>
      <c r="I50" s="33"/>
      <c r="J50" s="33"/>
      <c r="K50" s="33"/>
      <c r="L50" s="33"/>
      <c r="M50" s="33"/>
      <c r="N50" s="33"/>
      <c r="O50" s="33"/>
    </row>
    <row r="51" spans="1:15" ht="14.25" customHeight="1" x14ac:dyDescent="0.2">
      <c r="A51" s="74" t="s">
        <v>15</v>
      </c>
      <c r="B51" s="52">
        <f>ESA2010_jun23!B54-ESA2010_mar23!B54</f>
        <v>0</v>
      </c>
      <c r="C51" s="36">
        <f>ESA2010_jun23!C54-ESA2010_mar23!C54</f>
        <v>0</v>
      </c>
      <c r="D51" s="240">
        <f>ESA2010_jun23!D54-ESA2010_mar23!D54</f>
        <v>0</v>
      </c>
      <c r="E51" s="54">
        <f>ESA2010_jun23!E54-ESA2010_mar23!E54</f>
        <v>0</v>
      </c>
      <c r="F51" s="54">
        <f>ESA2010_jun23!F54-ESA2010_mar23!F54</f>
        <v>0</v>
      </c>
      <c r="G51" s="70">
        <f>ESA2010_jun23!G54-ESA2010_mar23!G54</f>
        <v>0</v>
      </c>
      <c r="H51" s="33"/>
      <c r="I51" s="33"/>
      <c r="J51" s="33"/>
      <c r="K51" s="33"/>
      <c r="L51" s="33"/>
      <c r="M51" s="33"/>
      <c r="N51" s="33"/>
      <c r="O51" s="33"/>
    </row>
    <row r="52" spans="1:15" ht="14.25" customHeight="1" x14ac:dyDescent="0.2">
      <c r="A52" s="48" t="s">
        <v>54</v>
      </c>
      <c r="B52" s="52">
        <f>ESA2010_jun23!B55-ESA2010_mar23!B55</f>
        <v>0</v>
      </c>
      <c r="C52" s="36">
        <f>ESA2010_jun23!C55-ESA2010_mar23!C55</f>
        <v>-455.78439000000071</v>
      </c>
      <c r="D52" s="240">
        <f>ESA2010_jun23!D55-ESA2010_mar23!D55</f>
        <v>-481</v>
      </c>
      <c r="E52" s="54">
        <f>ESA2010_jun23!E55-ESA2010_mar23!E55</f>
        <v>-679</v>
      </c>
      <c r="F52" s="54">
        <f>ESA2010_jun23!F55-ESA2010_mar23!F55</f>
        <v>-530</v>
      </c>
      <c r="G52" s="70">
        <f>ESA2010_jun23!G55-ESA2010_mar23!G55</f>
        <v>-465</v>
      </c>
      <c r="H52" s="33"/>
      <c r="I52" s="33"/>
      <c r="J52" s="33"/>
      <c r="K52" s="33"/>
      <c r="L52" s="33"/>
      <c r="M52" s="33"/>
      <c r="N52" s="33"/>
      <c r="O52" s="33"/>
    </row>
    <row r="53" spans="1:15" ht="14.25" customHeight="1" x14ac:dyDescent="0.2">
      <c r="A53" s="75" t="s">
        <v>55</v>
      </c>
      <c r="B53" s="52">
        <f>ESA2010_jun23!B56-ESA2010_mar23!B56</f>
        <v>0</v>
      </c>
      <c r="C53" s="36">
        <f>ESA2010_jun23!C56-ESA2010_mar23!C56</f>
        <v>0</v>
      </c>
      <c r="D53" s="240">
        <f>ESA2010_jun23!D56-ESA2010_mar23!D56</f>
        <v>0</v>
      </c>
      <c r="E53" s="54">
        <f>ESA2010_jun23!E56-ESA2010_mar23!E56</f>
        <v>0</v>
      </c>
      <c r="F53" s="54">
        <f>ESA2010_jun23!F56-ESA2010_mar23!F56</f>
        <v>0</v>
      </c>
      <c r="G53" s="70">
        <f>ESA2010_jun23!G56-ESA2010_mar23!G56</f>
        <v>0</v>
      </c>
      <c r="H53" s="33"/>
      <c r="I53" s="33"/>
      <c r="J53" s="33"/>
      <c r="K53" s="33"/>
      <c r="L53" s="33"/>
      <c r="M53" s="33"/>
      <c r="N53" s="33"/>
      <c r="O53" s="33"/>
    </row>
    <row r="54" spans="1:15" ht="14.25" customHeight="1" x14ac:dyDescent="0.2">
      <c r="A54" s="75" t="s">
        <v>56</v>
      </c>
      <c r="B54" s="52">
        <f>ESA2010_jun23!B57-ESA2010_mar23!B57</f>
        <v>0</v>
      </c>
      <c r="C54" s="36">
        <f>ESA2010_jun23!C57-ESA2010_mar23!C57</f>
        <v>0</v>
      </c>
      <c r="D54" s="240">
        <f>ESA2010_jun23!D57-ESA2010_mar23!D57</f>
        <v>12</v>
      </c>
      <c r="E54" s="54">
        <f>ESA2010_jun23!E57-ESA2010_mar23!E57</f>
        <v>0</v>
      </c>
      <c r="F54" s="54">
        <f>ESA2010_jun23!F57-ESA2010_mar23!F57</f>
        <v>0</v>
      </c>
      <c r="G54" s="70">
        <f>ESA2010_jun23!G57-ESA2010_mar23!G57</f>
        <v>0</v>
      </c>
      <c r="H54" s="33"/>
      <c r="I54" s="33"/>
      <c r="J54" s="33"/>
      <c r="K54" s="33"/>
      <c r="L54" s="33"/>
      <c r="M54" s="33"/>
      <c r="N54" s="33"/>
      <c r="O54" s="33"/>
    </row>
    <row r="55" spans="1:15" ht="14.25" customHeight="1" x14ac:dyDescent="0.2">
      <c r="A55" s="75" t="s">
        <v>57</v>
      </c>
      <c r="B55" s="52">
        <f>ESA2010_jun23!B58-ESA2010_mar23!B58</f>
        <v>0</v>
      </c>
      <c r="C55" s="36">
        <f>ESA2010_jun23!C58-ESA2010_mar23!C58</f>
        <v>59.500629999994999</v>
      </c>
      <c r="D55" s="240">
        <f>ESA2010_jun23!D58-ESA2010_mar23!D58</f>
        <v>1704</v>
      </c>
      <c r="E55" s="54">
        <f>ESA2010_jun23!E58-ESA2010_mar23!E58</f>
        <v>2250</v>
      </c>
      <c r="F55" s="54">
        <f>ESA2010_jun23!F58-ESA2010_mar23!F58</f>
        <v>1468</v>
      </c>
      <c r="G55" s="70">
        <f>ESA2010_jun23!G58-ESA2010_mar23!G58</f>
        <v>1613</v>
      </c>
      <c r="H55" s="33"/>
      <c r="I55" s="33"/>
      <c r="J55" s="33"/>
      <c r="K55" s="33"/>
      <c r="L55" s="33"/>
      <c r="M55" s="33"/>
      <c r="N55" s="33"/>
      <c r="O55" s="33"/>
    </row>
    <row r="56" spans="1:15" ht="14.25" customHeight="1" thickBot="1" x14ac:dyDescent="0.25">
      <c r="A56" s="76" t="s">
        <v>58</v>
      </c>
      <c r="B56" s="77">
        <f>ESA2010_jun23!B59-ESA2010_mar23!B59</f>
        <v>0</v>
      </c>
      <c r="C56" s="78">
        <f>ESA2010_jun23!C59-ESA2010_mar23!C59</f>
        <v>-455.78439000000071</v>
      </c>
      <c r="D56" s="266">
        <f>ESA2010_jun23!D59-ESA2010_mar23!D59</f>
        <v>-481</v>
      </c>
      <c r="E56" s="80">
        <f>ESA2010_jun23!E59-ESA2010_mar23!E59</f>
        <v>-679</v>
      </c>
      <c r="F56" s="80">
        <f>ESA2010_jun23!F59-ESA2010_mar23!F59</f>
        <v>-530</v>
      </c>
      <c r="G56" s="81">
        <f>ESA2010_jun23!G59-ESA2010_mar23!G59</f>
        <v>-465</v>
      </c>
      <c r="H56" s="33"/>
      <c r="I56" s="33"/>
      <c r="J56" s="33"/>
      <c r="K56" s="33"/>
      <c r="L56" s="33"/>
      <c r="M56" s="33"/>
      <c r="N56" s="33"/>
      <c r="O56" s="33"/>
    </row>
    <row r="57" spans="1:15" ht="13.5" customHeight="1" x14ac:dyDescent="0.2">
      <c r="A57" s="25" t="s">
        <v>59</v>
      </c>
      <c r="B57" s="83">
        <f t="shared" ref="B57:G57" si="6">B58+B62</f>
        <v>0</v>
      </c>
      <c r="C57" s="84">
        <f t="shared" si="6"/>
        <v>-49508.087894482538</v>
      </c>
      <c r="D57" s="229">
        <f t="shared" si="6"/>
        <v>-108941</v>
      </c>
      <c r="E57" s="86">
        <f t="shared" si="6"/>
        <v>-319385</v>
      </c>
      <c r="F57" s="86">
        <f t="shared" si="6"/>
        <v>-403616</v>
      </c>
      <c r="G57" s="87">
        <f t="shared" si="6"/>
        <v>-359083</v>
      </c>
      <c r="H57" s="33"/>
      <c r="I57" s="33"/>
      <c r="J57" s="33"/>
      <c r="K57" s="33"/>
      <c r="L57" s="33"/>
      <c r="M57" s="33"/>
      <c r="N57" s="33"/>
      <c r="O57" s="33"/>
    </row>
    <row r="58" spans="1:15" ht="13.5" customHeight="1" x14ac:dyDescent="0.2">
      <c r="A58" s="94" t="s">
        <v>60</v>
      </c>
      <c r="B58" s="56">
        <f t="shared" ref="B58:G58" si="7">B59</f>
        <v>0</v>
      </c>
      <c r="C58" s="57">
        <f t="shared" si="7"/>
        <v>-48831.624255714938</v>
      </c>
      <c r="D58" s="239">
        <f t="shared" si="7"/>
        <v>-104795</v>
      </c>
      <c r="E58" s="59">
        <f t="shared" si="7"/>
        <v>-241600</v>
      </c>
      <c r="F58" s="59">
        <f t="shared" si="7"/>
        <v>-294716</v>
      </c>
      <c r="G58" s="60">
        <f t="shared" si="7"/>
        <v>-259696</v>
      </c>
      <c r="H58" s="33"/>
      <c r="I58" s="33"/>
      <c r="J58" s="33"/>
      <c r="K58" s="33"/>
      <c r="L58" s="33"/>
      <c r="M58" s="33"/>
      <c r="N58" s="33"/>
      <c r="O58" s="33"/>
    </row>
    <row r="59" spans="1:15" ht="13.5" customHeight="1" x14ac:dyDescent="0.2">
      <c r="A59" s="41" t="s">
        <v>61</v>
      </c>
      <c r="B59" s="35">
        <f t="shared" ref="B59:G59" si="8">B60+B61</f>
        <v>0</v>
      </c>
      <c r="C59" s="36">
        <f t="shared" si="8"/>
        <v>-48831.624255714938</v>
      </c>
      <c r="D59" s="232">
        <f t="shared" si="8"/>
        <v>-104795</v>
      </c>
      <c r="E59" s="38">
        <f t="shared" si="8"/>
        <v>-241600</v>
      </c>
      <c r="F59" s="38">
        <f t="shared" si="8"/>
        <v>-294716</v>
      </c>
      <c r="G59" s="39">
        <f t="shared" si="8"/>
        <v>-259696</v>
      </c>
      <c r="H59" s="33"/>
      <c r="I59" s="33"/>
      <c r="J59" s="33"/>
      <c r="K59" s="33"/>
      <c r="L59" s="33"/>
      <c r="M59" s="33"/>
      <c r="N59" s="33"/>
      <c r="O59" s="33"/>
    </row>
    <row r="60" spans="1:15" ht="13.5" customHeight="1" x14ac:dyDescent="0.2">
      <c r="A60" s="41" t="s">
        <v>62</v>
      </c>
      <c r="B60" s="42">
        <f>ESA2010_jun23!B63-ESA2010_mar23!B63</f>
        <v>0</v>
      </c>
      <c r="C60" s="43">
        <f>ESA2010_jun23!C63-ESA2010_mar23!C63</f>
        <v>-48831.624255714938</v>
      </c>
      <c r="D60" s="42">
        <f>ESA2010_jun23!D63-ESA2010_mar23!D63</f>
        <v>-111674</v>
      </c>
      <c r="E60" s="45">
        <f>ESA2010_jun23!E63-ESA2010_mar23!E63</f>
        <v>-245770</v>
      </c>
      <c r="F60" s="46">
        <f>ESA2010_jun23!F63-ESA2010_mar23!F63</f>
        <v>-298452</v>
      </c>
      <c r="G60" s="45">
        <f>ESA2010_jun23!G63-ESA2010_mar23!G63</f>
        <v>-263856</v>
      </c>
      <c r="H60" s="33"/>
      <c r="I60" s="33"/>
      <c r="J60" s="33"/>
      <c r="K60" s="33"/>
      <c r="L60" s="33"/>
      <c r="M60" s="33"/>
      <c r="N60" s="33"/>
      <c r="O60" s="33"/>
    </row>
    <row r="61" spans="1:15" ht="13.5" customHeight="1" x14ac:dyDescent="0.2">
      <c r="A61" s="41" t="s">
        <v>63</v>
      </c>
      <c r="B61" s="42">
        <f>ESA2010_jun23!B64-ESA2010_mar23!B64</f>
        <v>0</v>
      </c>
      <c r="C61" s="43">
        <f>ESA2010_jun23!C64-ESA2010_mar23!C64</f>
        <v>0</v>
      </c>
      <c r="D61" s="42">
        <f>ESA2010_jun23!D64-ESA2010_mar23!D64</f>
        <v>6879</v>
      </c>
      <c r="E61" s="45">
        <f>ESA2010_jun23!E64-ESA2010_mar23!E64</f>
        <v>4170</v>
      </c>
      <c r="F61" s="46">
        <f>ESA2010_jun23!F64-ESA2010_mar23!F64</f>
        <v>3736</v>
      </c>
      <c r="G61" s="45">
        <f>ESA2010_jun23!G64-ESA2010_mar23!G64</f>
        <v>4160</v>
      </c>
      <c r="H61" s="33"/>
      <c r="I61" s="33"/>
      <c r="J61" s="33"/>
      <c r="K61" s="33"/>
      <c r="L61" s="33"/>
      <c r="M61" s="33"/>
      <c r="N61" s="33"/>
      <c r="O61" s="33"/>
    </row>
    <row r="62" spans="1:15" ht="13.5" customHeight="1" x14ac:dyDescent="0.2">
      <c r="A62" s="94" t="s">
        <v>64</v>
      </c>
      <c r="B62" s="56">
        <f t="shared" ref="B62:G62" si="9">B63</f>
        <v>0</v>
      </c>
      <c r="C62" s="57">
        <f t="shared" si="9"/>
        <v>-676.46363876760006</v>
      </c>
      <c r="D62" s="239">
        <f t="shared" si="9"/>
        <v>-4146</v>
      </c>
      <c r="E62" s="59">
        <f t="shared" si="9"/>
        <v>-77785</v>
      </c>
      <c r="F62" s="59">
        <f t="shared" si="9"/>
        <v>-108900</v>
      </c>
      <c r="G62" s="60">
        <f t="shared" si="9"/>
        <v>-99387</v>
      </c>
      <c r="H62" s="33"/>
      <c r="I62" s="33"/>
      <c r="J62" s="33"/>
      <c r="K62" s="33"/>
      <c r="L62" s="33"/>
      <c r="M62" s="33"/>
      <c r="N62" s="33"/>
      <c r="O62" s="33"/>
    </row>
    <row r="63" spans="1:15" ht="13.5" customHeight="1" x14ac:dyDescent="0.2">
      <c r="A63" s="41" t="s">
        <v>61</v>
      </c>
      <c r="B63" s="42">
        <f>ESA2010_jun23!B66-ESA2010_mar23!B66</f>
        <v>0</v>
      </c>
      <c r="C63" s="43">
        <f>ESA2010_jun23!C66-ESA2010_mar23!C66</f>
        <v>-676.46363876760006</v>
      </c>
      <c r="D63" s="42">
        <f>ESA2010_jun23!D66-ESA2010_mar23!D66</f>
        <v>-4146</v>
      </c>
      <c r="E63" s="45">
        <f>ESA2010_jun23!E66-ESA2010_mar23!E66</f>
        <v>-77785</v>
      </c>
      <c r="F63" s="46">
        <f>ESA2010_jun23!F66-ESA2010_mar23!F66</f>
        <v>-108900</v>
      </c>
      <c r="G63" s="45">
        <f>ESA2010_jun23!G66-ESA2010_mar23!G66</f>
        <v>-99387</v>
      </c>
      <c r="H63" s="33"/>
      <c r="I63" s="33"/>
      <c r="J63" s="33"/>
      <c r="K63" s="33"/>
      <c r="L63" s="33"/>
      <c r="M63" s="33"/>
      <c r="N63" s="33"/>
      <c r="O63" s="33"/>
    </row>
    <row r="64" spans="1:15" ht="14.25" customHeight="1" thickBot="1" x14ac:dyDescent="0.25">
      <c r="A64" s="98" t="s">
        <v>65</v>
      </c>
      <c r="B64" s="42">
        <f>ESA2010_jun23!B67-ESA2010_mar23!B67</f>
        <v>0</v>
      </c>
      <c r="C64" s="43">
        <f>ESA2010_jun23!C67-ESA2010_mar23!C67</f>
        <v>289</v>
      </c>
      <c r="D64" s="42">
        <f>ESA2010_jun23!D67-ESA2010_mar23!D67</f>
        <v>-537</v>
      </c>
      <c r="E64" s="45">
        <f>ESA2010_jun23!E67-ESA2010_mar23!E67</f>
        <v>-1599</v>
      </c>
      <c r="F64" s="46">
        <f>ESA2010_jun23!F67-ESA2010_mar23!F67</f>
        <v>-2045</v>
      </c>
      <c r="G64" s="45">
        <f>ESA2010_jun23!G67-ESA2010_mar23!G67</f>
        <v>-2166</v>
      </c>
      <c r="H64" s="33"/>
      <c r="I64" s="33"/>
      <c r="J64" s="33"/>
      <c r="K64" s="33"/>
      <c r="L64" s="33"/>
      <c r="M64" s="33"/>
      <c r="N64" s="33"/>
      <c r="O64" s="33"/>
    </row>
    <row r="65" spans="1:20" ht="14.25" customHeight="1" thickBot="1" x14ac:dyDescent="0.25">
      <c r="A65" s="100" t="s">
        <v>66</v>
      </c>
      <c r="B65" s="101">
        <f t="shared" ref="B65:G65" si="10">B34+B30+B25+B14+B5</f>
        <v>0</v>
      </c>
      <c r="C65" s="102">
        <f t="shared" si="10"/>
        <v>-5606.13770999806</v>
      </c>
      <c r="D65" s="243">
        <f t="shared" si="10"/>
        <v>116352</v>
      </c>
      <c r="E65" s="104">
        <f t="shared" si="10"/>
        <v>-396523</v>
      </c>
      <c r="F65" s="104">
        <f t="shared" si="10"/>
        <v>-538496</v>
      </c>
      <c r="G65" s="105">
        <f t="shared" si="10"/>
        <v>-586039</v>
      </c>
      <c r="H65" s="178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20" ht="13.5" customHeight="1" x14ac:dyDescent="0.2">
      <c r="A66" s="107" t="s">
        <v>67</v>
      </c>
      <c r="B66" s="35">
        <f>ESA2010_jun23!B69-ESA2010_mar23!B69</f>
        <v>0</v>
      </c>
      <c r="C66" s="109">
        <f>ESA2010_jun23!C69-ESA2010_mar23!C69</f>
        <v>1804.6466800011694</v>
      </c>
      <c r="D66" s="232">
        <f>ESA2010_jun23!D69-ESA2010_mar23!D69</f>
        <v>125489</v>
      </c>
      <c r="E66" s="38">
        <f>ESA2010_jun23!E69-ESA2010_mar23!E69</f>
        <v>-156328</v>
      </c>
      <c r="F66" s="38">
        <f>ESA2010_jun23!F69-ESA2010_mar23!F69</f>
        <v>-362122</v>
      </c>
      <c r="G66" s="39">
        <f>ESA2010_jun23!G69-ESA2010_mar23!G69</f>
        <v>-444188</v>
      </c>
      <c r="H66" s="178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20" ht="13.5" customHeight="1" x14ac:dyDescent="0.2">
      <c r="A67" s="107" t="s">
        <v>68</v>
      </c>
      <c r="B67" s="35">
        <f>ESA2010_jun23!B70-ESA2010_mar23!B70</f>
        <v>0</v>
      </c>
      <c r="C67" s="109">
        <f>ESA2010_jun23!C70-ESA2010_mar23!C70</f>
        <v>-455.78439000000071</v>
      </c>
      <c r="D67" s="232">
        <f>ESA2010_jun23!D70-ESA2010_mar23!D70</f>
        <v>-481</v>
      </c>
      <c r="E67" s="38">
        <f>ESA2010_jun23!E70-ESA2010_mar23!E70</f>
        <v>-679</v>
      </c>
      <c r="F67" s="38">
        <f>ESA2010_jun23!F70-ESA2010_mar23!F70</f>
        <v>-530</v>
      </c>
      <c r="G67" s="39">
        <f>ESA2010_jun23!G70-ESA2010_mar23!G70</f>
        <v>-465</v>
      </c>
      <c r="H67" s="178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20" ht="13.5" customHeight="1" x14ac:dyDescent="0.2">
      <c r="A68" s="34" t="s">
        <v>69</v>
      </c>
      <c r="B68" s="35">
        <f>ESA2010_jun23!B71-ESA2010_mar23!B71</f>
        <v>0</v>
      </c>
      <c r="C68" s="109">
        <f>ESA2010_jun23!C71-ESA2010_mar23!C71</f>
        <v>-6955</v>
      </c>
      <c r="D68" s="232">
        <f>ESA2010_jun23!D71-ESA2010_mar23!D71</f>
        <v>-6462</v>
      </c>
      <c r="E68" s="38">
        <f>ESA2010_jun23!E71-ESA2010_mar23!E71</f>
        <v>-6124</v>
      </c>
      <c r="F68" s="38">
        <f>ESA2010_jun23!F71-ESA2010_mar23!F71</f>
        <v>-6444</v>
      </c>
      <c r="G68" s="39">
        <f>ESA2010_jun23!G71-ESA2010_mar23!G71</f>
        <v>4420</v>
      </c>
      <c r="H68" s="178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0" ht="13.5" customHeight="1" x14ac:dyDescent="0.2">
      <c r="A69" s="34" t="s">
        <v>70</v>
      </c>
      <c r="B69" s="35">
        <f>ESA2010_jun23!B72-ESA2010_mar23!B72</f>
        <v>0</v>
      </c>
      <c r="C69" s="109">
        <f>ESA2010_jun23!C72-ESA2010_mar23!C72</f>
        <v>0</v>
      </c>
      <c r="D69" s="232">
        <f>ESA2010_jun23!D72-ESA2010_mar23!D72</f>
        <v>-5805</v>
      </c>
      <c r="E69" s="38">
        <f>ESA2010_jun23!E72-ESA2010_mar23!E72</f>
        <v>-166793</v>
      </c>
      <c r="F69" s="38">
        <f>ESA2010_jun23!F72-ESA2010_mar23!F72</f>
        <v>-122024</v>
      </c>
      <c r="G69" s="39">
        <f>ESA2010_jun23!G72-ESA2010_mar23!G72</f>
        <v>-105859</v>
      </c>
      <c r="H69" s="178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13.5" customHeight="1" x14ac:dyDescent="0.2">
      <c r="A70" s="34" t="s">
        <v>71</v>
      </c>
      <c r="B70" s="35">
        <f>ESA2010_jun23!B73-ESA2010_mar23!B73</f>
        <v>0</v>
      </c>
      <c r="C70" s="109">
        <f>ESA2010_jun23!C73-ESA2010_mar23!C73</f>
        <v>0</v>
      </c>
      <c r="D70" s="232">
        <f>ESA2010_jun23!D73-ESA2010_mar23!D73</f>
        <v>3518</v>
      </c>
      <c r="E70" s="38">
        <f>ESA2010_jun23!E73-ESA2010_mar23!E73</f>
        <v>-66868</v>
      </c>
      <c r="F70" s="38">
        <f>ESA2010_jun23!F73-ESA2010_mar23!F73</f>
        <v>-47796</v>
      </c>
      <c r="G70" s="39">
        <f>ESA2010_jun23!G73-ESA2010_mar23!G73</f>
        <v>-40441</v>
      </c>
      <c r="H70" s="178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20" ht="13.5" customHeight="1" x14ac:dyDescent="0.2">
      <c r="A71" s="34" t="s">
        <v>72</v>
      </c>
      <c r="B71" s="35">
        <f>ESA2010_jun23!B74-ESA2010_mar23!B74</f>
        <v>0</v>
      </c>
      <c r="C71" s="109">
        <f>ESA2010_jun23!C74-ESA2010_mar23!C74</f>
        <v>0</v>
      </c>
      <c r="D71" s="232">
        <f>ESA2010_jun23!D74-ESA2010_mar23!D74</f>
        <v>-313</v>
      </c>
      <c r="E71" s="38">
        <f>ESA2010_jun23!E74-ESA2010_mar23!E74</f>
        <v>0</v>
      </c>
      <c r="F71" s="38">
        <f>ESA2010_jun23!F74-ESA2010_mar23!F74</f>
        <v>0</v>
      </c>
      <c r="G71" s="39">
        <f>ESA2010_jun23!G74-ESA2010_mar23!G74</f>
        <v>0</v>
      </c>
      <c r="H71" s="178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20" ht="13.5" customHeight="1" x14ac:dyDescent="0.2">
      <c r="A72" s="34" t="s">
        <v>73</v>
      </c>
      <c r="B72" s="35">
        <f>ESA2010_jun23!B75-ESA2010_mar23!B75</f>
        <v>0</v>
      </c>
      <c r="C72" s="109">
        <f>ESA2010_jun23!C75-ESA2010_mar23!C75</f>
        <v>0</v>
      </c>
      <c r="D72" s="232">
        <f>ESA2010_jun23!D75-ESA2010_mar23!D75</f>
        <v>406</v>
      </c>
      <c r="E72" s="38">
        <f>ESA2010_jun23!E75-ESA2010_mar23!E75</f>
        <v>269</v>
      </c>
      <c r="F72" s="38">
        <f>ESA2010_jun23!F75-ESA2010_mar23!F75</f>
        <v>420</v>
      </c>
      <c r="G72" s="39">
        <f>ESA2010_jun23!G75-ESA2010_mar23!G75</f>
        <v>494</v>
      </c>
      <c r="H72" s="178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20" ht="14.25" customHeight="1" thickBot="1" x14ac:dyDescent="0.25">
      <c r="A73" s="114" t="s">
        <v>74</v>
      </c>
      <c r="B73" s="66">
        <f t="shared" ref="B73:G73" si="11">B57</f>
        <v>0</v>
      </c>
      <c r="C73" s="115">
        <f t="shared" si="11"/>
        <v>-49508.087894482538</v>
      </c>
      <c r="D73" s="245">
        <f t="shared" si="11"/>
        <v>-108941</v>
      </c>
      <c r="E73" s="267">
        <f t="shared" si="11"/>
        <v>-319385</v>
      </c>
      <c r="F73" s="267">
        <f t="shared" si="11"/>
        <v>-403616</v>
      </c>
      <c r="G73" s="268">
        <f t="shared" si="11"/>
        <v>-359083</v>
      </c>
      <c r="H73" s="178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20" ht="14.25" customHeight="1" thickBot="1" x14ac:dyDescent="0.25">
      <c r="A74" s="121" t="s">
        <v>75</v>
      </c>
      <c r="B74" s="101">
        <f t="shared" ref="B74:G74" si="12">B65+B73</f>
        <v>0</v>
      </c>
      <c r="C74" s="122">
        <f t="shared" si="12"/>
        <v>-55114.225604480598</v>
      </c>
      <c r="D74" s="243">
        <f t="shared" si="12"/>
        <v>7411</v>
      </c>
      <c r="E74" s="104">
        <f t="shared" si="12"/>
        <v>-715908</v>
      </c>
      <c r="F74" s="104">
        <f t="shared" si="12"/>
        <v>-942112</v>
      </c>
      <c r="G74" s="105">
        <f t="shared" si="12"/>
        <v>-945122</v>
      </c>
      <c r="H74" s="178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20" s="123" customFormat="1" ht="13.5" customHeight="1" thickBot="1" x14ac:dyDescent="0.25">
      <c r="A75" s="124"/>
      <c r="H75" s="33"/>
      <c r="I75" s="33"/>
      <c r="J75" s="33"/>
      <c r="K75" s="33"/>
      <c r="L75" s="33"/>
      <c r="M75" s="33"/>
      <c r="N75" s="33"/>
      <c r="O75" s="33"/>
    </row>
    <row r="76" spans="1:20" ht="14.25" customHeight="1" thickBot="1" x14ac:dyDescent="0.25">
      <c r="A76" s="129" t="s">
        <v>76</v>
      </c>
      <c r="B76" s="134">
        <f t="shared" ref="B76:G76" si="13">SUM(B77:B78)</f>
        <v>0</v>
      </c>
      <c r="C76" s="131">
        <f t="shared" si="13"/>
        <v>0</v>
      </c>
      <c r="D76" s="132">
        <f t="shared" si="13"/>
        <v>1250</v>
      </c>
      <c r="E76" s="133">
        <f t="shared" si="13"/>
        <v>-683</v>
      </c>
      <c r="F76" s="133">
        <f t="shared" si="13"/>
        <v>-1825</v>
      </c>
      <c r="G76" s="131">
        <f t="shared" si="13"/>
        <v>-2729</v>
      </c>
      <c r="H76" s="178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3.5" customHeight="1" x14ac:dyDescent="0.2">
      <c r="A77" s="142" t="s">
        <v>77</v>
      </c>
      <c r="B77" s="269">
        <f>ESA2010_jun23!B80-ESA2010_mar23!B80</f>
        <v>0</v>
      </c>
      <c r="C77" s="144">
        <f>ESA2010_jun23!C80-ESA2010_mar23!C80</f>
        <v>0</v>
      </c>
      <c r="D77" s="145">
        <f>ESA2010_jun23!D80-ESA2010_mar23!D80</f>
        <v>4</v>
      </c>
      <c r="E77" s="146">
        <f>ESA2010_jun23!E80-ESA2010_mar23!E80</f>
        <v>-485</v>
      </c>
      <c r="F77" s="146">
        <f>ESA2010_jun23!F80-ESA2010_mar23!F80</f>
        <v>-2172</v>
      </c>
      <c r="G77" s="144">
        <f>ESA2010_jun23!G80-ESA2010_mar23!G80</f>
        <v>-2458</v>
      </c>
      <c r="H77" s="178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4.25" customHeight="1" thickBot="1" x14ac:dyDescent="0.25">
      <c r="A78" s="153" t="s">
        <v>78</v>
      </c>
      <c r="B78" s="270">
        <f>ESA2010_jun23!B81-ESA2010_mar23!B81</f>
        <v>0</v>
      </c>
      <c r="C78" s="271">
        <f>ESA2010_jun23!C81-ESA2010_mar23!C81</f>
        <v>0</v>
      </c>
      <c r="D78" s="272">
        <f>ESA2010_jun23!D81-ESA2010_mar23!D81</f>
        <v>1246</v>
      </c>
      <c r="E78" s="270">
        <f>ESA2010_jun23!E81-ESA2010_mar23!E81</f>
        <v>-198</v>
      </c>
      <c r="F78" s="270">
        <f>ESA2010_jun23!F81-ESA2010_mar23!F81</f>
        <v>347</v>
      </c>
      <c r="G78" s="271">
        <f>ESA2010_jun23!G81-ESA2010_mar23!G81</f>
        <v>-271</v>
      </c>
      <c r="H78" s="178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7.25" customHeight="1" thickBot="1" x14ac:dyDescent="0.35">
      <c r="A79" s="165"/>
      <c r="B79" s="273"/>
      <c r="C79" s="273"/>
      <c r="D79" s="273"/>
      <c r="E79" s="273"/>
      <c r="F79" s="273"/>
      <c r="G79" s="273"/>
      <c r="H79" s="33"/>
      <c r="I79" s="33"/>
      <c r="J79" s="33"/>
      <c r="K79" s="33"/>
      <c r="L79" s="33"/>
      <c r="M79" s="33"/>
      <c r="N79" s="33"/>
      <c r="O79" s="33"/>
    </row>
    <row r="80" spans="1:20" s="170" customFormat="1" ht="14.25" customHeight="1" thickBot="1" x14ac:dyDescent="0.25">
      <c r="A80" s="136" t="s">
        <v>79</v>
      </c>
      <c r="B80" s="176">
        <f>ESA2010_jun23!B83-ESA2010_mar23!B83</f>
        <v>0</v>
      </c>
      <c r="C80" s="172">
        <f>ESA2010_jun23!C83-ESA2010_mar23!C83</f>
        <v>52946.703436305514</v>
      </c>
      <c r="D80" s="173">
        <f>ESA2010_jun23!D83-ESA2010_mar23!D83</f>
        <v>-11749</v>
      </c>
      <c r="E80" s="176">
        <f>ESA2010_jun23!E83-ESA2010_mar23!E83</f>
        <v>-39356</v>
      </c>
      <c r="F80" s="175">
        <f>ESA2010_jun23!F83-ESA2010_mar23!F83</f>
        <v>-54938</v>
      </c>
      <c r="G80" s="172">
        <f>ESA2010_jun23!G83-ESA2010_mar23!G83</f>
        <v>-57430</v>
      </c>
      <c r="H80" s="33"/>
      <c r="I80" s="33"/>
      <c r="J80" s="33"/>
      <c r="K80" s="33"/>
      <c r="L80" s="33"/>
      <c r="M80" s="33"/>
      <c r="N80" s="33"/>
      <c r="O80" s="33"/>
    </row>
    <row r="81" spans="1:16" ht="16.5" customHeight="1" thickBot="1" x14ac:dyDescent="0.35">
      <c r="A81" s="165"/>
      <c r="B81" s="274"/>
      <c r="C81" s="274"/>
      <c r="D81" s="274"/>
      <c r="E81" s="274"/>
      <c r="F81" s="274"/>
      <c r="G81" s="274"/>
      <c r="H81" s="33"/>
      <c r="I81" s="33"/>
      <c r="J81" s="33"/>
      <c r="K81" s="33"/>
      <c r="L81" s="33"/>
      <c r="M81" s="33"/>
      <c r="N81" s="33"/>
      <c r="O81" s="33"/>
    </row>
    <row r="82" spans="1:16" ht="14.25" customHeight="1" thickBot="1" x14ac:dyDescent="0.25">
      <c r="A82" s="181" t="s">
        <v>80</v>
      </c>
      <c r="B82" s="275">
        <f t="shared" ref="B82:G82" si="14">SUM(B83,B86,B89)</f>
        <v>0</v>
      </c>
      <c r="C82" s="276">
        <f t="shared" si="14"/>
        <v>0</v>
      </c>
      <c r="D82" s="275">
        <f t="shared" si="14"/>
        <v>1109</v>
      </c>
      <c r="E82" s="277">
        <f t="shared" si="14"/>
        <v>457</v>
      </c>
      <c r="F82" s="278">
        <f t="shared" si="14"/>
        <v>533</v>
      </c>
      <c r="G82" s="276">
        <f t="shared" si="14"/>
        <v>472</v>
      </c>
      <c r="H82" s="33"/>
      <c r="I82" s="33"/>
      <c r="J82" s="33"/>
      <c r="K82" s="33"/>
      <c r="L82" s="33"/>
      <c r="M82" s="33"/>
      <c r="N82" s="33"/>
      <c r="O82" s="33"/>
      <c r="P82" s="33"/>
    </row>
    <row r="83" spans="1:16" ht="13.5" customHeight="1" x14ac:dyDescent="0.25">
      <c r="A83" s="69" t="s">
        <v>81</v>
      </c>
      <c r="B83" s="279">
        <f t="shared" ref="B83:G83" si="15">SUM(B84:B85)</f>
        <v>0</v>
      </c>
      <c r="C83" s="280">
        <f t="shared" si="15"/>
        <v>0</v>
      </c>
      <c r="D83" s="281">
        <f t="shared" si="15"/>
        <v>0</v>
      </c>
      <c r="E83" s="282">
        <f t="shared" si="15"/>
        <v>0</v>
      </c>
      <c r="F83" s="283">
        <f t="shared" si="15"/>
        <v>0</v>
      </c>
      <c r="G83" s="280">
        <f t="shared" si="15"/>
        <v>0</v>
      </c>
      <c r="H83" s="33"/>
      <c r="I83" s="33"/>
      <c r="J83" s="33"/>
      <c r="K83" s="33"/>
      <c r="L83" s="33"/>
      <c r="M83" s="33"/>
      <c r="N83" s="33"/>
      <c r="O83" s="33"/>
    </row>
    <row r="84" spans="1:16" ht="13.5" customHeight="1" x14ac:dyDescent="0.25">
      <c r="A84" s="284" t="s">
        <v>11</v>
      </c>
      <c r="B84" s="285">
        <f>ESA2010_jun23!B87-ESA2010_mar23!B87</f>
        <v>0</v>
      </c>
      <c r="C84" s="190">
        <f>ESA2010_jun23!C87-ESA2010_mar23!C87</f>
        <v>0</v>
      </c>
      <c r="D84" s="286">
        <f>ESA2010_jun23!D87-ESA2010_mar23!D87</f>
        <v>0</v>
      </c>
      <c r="E84" s="192">
        <f>ESA2010_jun23!E87-ESA2010_mar23!E87</f>
        <v>0</v>
      </c>
      <c r="F84" s="193">
        <f>ESA2010_jun23!F87-ESA2010_mar23!F87</f>
        <v>0</v>
      </c>
      <c r="G84" s="190">
        <f>ESA2010_jun23!G87-ESA2010_mar23!G87</f>
        <v>0</v>
      </c>
      <c r="H84" s="33"/>
      <c r="I84" s="33"/>
      <c r="J84" s="33"/>
      <c r="K84" s="33"/>
      <c r="L84" s="33"/>
      <c r="M84" s="33"/>
      <c r="N84" s="33"/>
      <c r="O84" s="33"/>
    </row>
    <row r="85" spans="1:16" ht="13.5" customHeight="1" x14ac:dyDescent="0.25">
      <c r="A85" s="284" t="s">
        <v>12</v>
      </c>
      <c r="B85" s="285">
        <f>ESA2010_jun23!B88-ESA2010_mar23!B88</f>
        <v>0</v>
      </c>
      <c r="C85" s="190">
        <f>ESA2010_jun23!C88-ESA2010_mar23!C88</f>
        <v>0</v>
      </c>
      <c r="D85" s="286">
        <f>ESA2010_jun23!D88-ESA2010_mar23!D88</f>
        <v>0</v>
      </c>
      <c r="E85" s="192">
        <f>ESA2010_jun23!E88-ESA2010_mar23!E88</f>
        <v>0</v>
      </c>
      <c r="F85" s="193">
        <f>ESA2010_jun23!F88-ESA2010_mar23!F88</f>
        <v>0</v>
      </c>
      <c r="G85" s="190">
        <f>ESA2010_jun23!G88-ESA2010_mar23!G88</f>
        <v>0</v>
      </c>
      <c r="H85" s="33"/>
      <c r="I85" s="33"/>
      <c r="J85" s="33"/>
      <c r="K85" s="33"/>
      <c r="L85" s="33"/>
      <c r="M85" s="33"/>
      <c r="N85" s="33"/>
      <c r="O85" s="33"/>
    </row>
    <row r="86" spans="1:16" ht="13.5" customHeight="1" x14ac:dyDescent="0.25">
      <c r="A86" s="69" t="s">
        <v>82</v>
      </c>
      <c r="B86" s="285">
        <f t="shared" ref="B86:G86" si="16">SUM(B87:B88)</f>
        <v>0</v>
      </c>
      <c r="C86" s="287">
        <f t="shared" si="16"/>
        <v>0</v>
      </c>
      <c r="D86" s="288">
        <f t="shared" si="16"/>
        <v>0</v>
      </c>
      <c r="E86" s="289">
        <f t="shared" si="16"/>
        <v>0</v>
      </c>
      <c r="F86" s="290">
        <f t="shared" si="16"/>
        <v>0</v>
      </c>
      <c r="G86" s="287">
        <f t="shared" si="16"/>
        <v>0</v>
      </c>
      <c r="H86" s="33"/>
      <c r="I86" s="33"/>
      <c r="J86" s="33"/>
      <c r="K86" s="33"/>
      <c r="L86" s="33"/>
      <c r="M86" s="33"/>
      <c r="N86" s="33"/>
      <c r="O86" s="33"/>
    </row>
    <row r="87" spans="1:16" ht="13.5" customHeight="1" x14ac:dyDescent="0.25">
      <c r="A87" s="284" t="s">
        <v>11</v>
      </c>
      <c r="B87" s="285">
        <f>ESA2010_jun23!B90-ESA2010_mar23!B90</f>
        <v>0</v>
      </c>
      <c r="C87" s="190">
        <f>ESA2010_jun23!C90-ESA2010_mar23!C90</f>
        <v>0</v>
      </c>
      <c r="D87" s="286">
        <f>ESA2010_jun23!D90-ESA2010_mar23!D90</f>
        <v>0</v>
      </c>
      <c r="E87" s="192">
        <f>ESA2010_jun23!E90-ESA2010_mar23!E90</f>
        <v>0</v>
      </c>
      <c r="F87" s="193">
        <f>ESA2010_jun23!F90-ESA2010_mar23!F90</f>
        <v>0</v>
      </c>
      <c r="G87" s="190">
        <f>ESA2010_jun23!G90-ESA2010_mar23!G90</f>
        <v>0</v>
      </c>
      <c r="H87" s="33"/>
      <c r="I87" s="33"/>
      <c r="J87" s="33"/>
      <c r="K87" s="33"/>
      <c r="L87" s="33"/>
      <c r="M87" s="33"/>
      <c r="N87" s="33"/>
      <c r="O87" s="33"/>
    </row>
    <row r="88" spans="1:16" ht="14.25" customHeight="1" x14ac:dyDescent="0.25">
      <c r="A88" s="284" t="s">
        <v>12</v>
      </c>
      <c r="B88" s="285">
        <f>ESA2010_jun23!B91-ESA2010_mar23!B91</f>
        <v>0</v>
      </c>
      <c r="C88" s="190">
        <f>ESA2010_jun23!C91-ESA2010_mar23!C91</f>
        <v>0</v>
      </c>
      <c r="D88" s="286">
        <f>ESA2010_jun23!D91-ESA2010_mar23!D91</f>
        <v>0</v>
      </c>
      <c r="E88" s="192">
        <f>ESA2010_jun23!E91-ESA2010_mar23!E91</f>
        <v>0</v>
      </c>
      <c r="F88" s="193">
        <f>ESA2010_jun23!F91-ESA2010_mar23!F91</f>
        <v>0</v>
      </c>
      <c r="G88" s="190">
        <f>ESA2010_jun23!G91-ESA2010_mar23!G91</f>
        <v>0</v>
      </c>
      <c r="H88" s="33"/>
      <c r="I88" s="33"/>
      <c r="J88" s="33"/>
      <c r="K88" s="33"/>
      <c r="L88" s="33"/>
      <c r="M88" s="33"/>
      <c r="N88" s="33"/>
      <c r="O88" s="33"/>
    </row>
    <row r="89" spans="1:16" ht="14.25" customHeight="1" x14ac:dyDescent="0.2">
      <c r="A89" s="291" t="s">
        <v>83</v>
      </c>
      <c r="B89" s="202">
        <f t="shared" ref="B89:G89" si="17">SUM(B90:B91)</f>
        <v>0</v>
      </c>
      <c r="C89" s="203">
        <f t="shared" si="17"/>
        <v>0</v>
      </c>
      <c r="D89" s="204">
        <f t="shared" si="17"/>
        <v>1109</v>
      </c>
      <c r="E89" s="205">
        <f t="shared" si="17"/>
        <v>457</v>
      </c>
      <c r="F89" s="205">
        <f t="shared" si="17"/>
        <v>533</v>
      </c>
      <c r="G89" s="292">
        <f t="shared" si="17"/>
        <v>472</v>
      </c>
      <c r="H89" s="33"/>
      <c r="I89" s="33"/>
      <c r="J89" s="33"/>
      <c r="K89" s="33"/>
      <c r="L89" s="33"/>
      <c r="M89" s="33"/>
      <c r="N89" s="33"/>
      <c r="O89" s="33"/>
    </row>
    <row r="90" spans="1:16" ht="14.25" customHeight="1" x14ac:dyDescent="0.2">
      <c r="A90" s="284" t="s">
        <v>11</v>
      </c>
      <c r="B90" s="196">
        <f>ESA2010_jun23!B93-ESA2010_mar23!B93</f>
        <v>0</v>
      </c>
      <c r="C90" s="197">
        <f>ESA2010_jun23!C93-ESA2010_mar23!C93</f>
        <v>0</v>
      </c>
      <c r="D90" s="198">
        <f>ESA2010_jun23!D93-ESA2010_mar23!D93</f>
        <v>264</v>
      </c>
      <c r="E90" s="198">
        <f>ESA2010_jun23!E93-ESA2010_mar23!E93</f>
        <v>92</v>
      </c>
      <c r="F90" s="293">
        <f>ESA2010_jun23!F93-ESA2010_mar23!F93</f>
        <v>173</v>
      </c>
      <c r="G90" s="197">
        <f>ESA2010_jun23!G93-ESA2010_mar23!G93</f>
        <v>137</v>
      </c>
      <c r="H90" s="33"/>
      <c r="I90" s="33"/>
      <c r="J90" s="33"/>
      <c r="K90" s="33"/>
      <c r="L90" s="33"/>
      <c r="M90" s="33"/>
      <c r="N90" s="33"/>
      <c r="O90" s="33"/>
    </row>
    <row r="91" spans="1:16" ht="14.25" customHeight="1" thickBot="1" x14ac:dyDescent="0.25">
      <c r="A91" s="209" t="s">
        <v>12</v>
      </c>
      <c r="B91" s="210">
        <f>ESA2010_jun23!B94-ESA2010_mar23!B94</f>
        <v>0</v>
      </c>
      <c r="C91" s="211">
        <f>ESA2010_jun23!C94-ESA2010_mar23!C94</f>
        <v>0</v>
      </c>
      <c r="D91" s="210">
        <f>ESA2010_jun23!D94-ESA2010_mar23!D94</f>
        <v>845</v>
      </c>
      <c r="E91" s="210">
        <f>ESA2010_jun23!E94-ESA2010_mar23!E94</f>
        <v>365</v>
      </c>
      <c r="F91" s="294">
        <f>ESA2010_jun23!F94-ESA2010_mar23!F94</f>
        <v>360</v>
      </c>
      <c r="G91" s="211">
        <f>ESA2010_jun23!G94-ESA2010_mar23!G94</f>
        <v>335</v>
      </c>
      <c r="H91" s="33"/>
      <c r="I91" s="33"/>
      <c r="J91" s="33"/>
      <c r="K91" s="33"/>
      <c r="L91" s="33"/>
      <c r="M91" s="33"/>
      <c r="N91" s="33"/>
      <c r="O91" s="33"/>
    </row>
    <row r="92" spans="1:16" ht="14.25" customHeight="1" x14ac:dyDescent="0.25">
      <c r="A92" s="295"/>
      <c r="B92" s="296"/>
      <c r="C92" s="296"/>
      <c r="D92" s="296"/>
      <c r="E92" s="296"/>
      <c r="F92" s="296"/>
      <c r="G92" s="296"/>
      <c r="H92" s="33"/>
      <c r="I92" s="33"/>
      <c r="J92" s="33"/>
      <c r="K92" s="33"/>
      <c r="L92" s="33"/>
      <c r="M92" s="33"/>
      <c r="N92" s="33"/>
    </row>
    <row r="93" spans="1:16" ht="12.6" customHeight="1" x14ac:dyDescent="0.2">
      <c r="B93" s="297"/>
      <c r="C93" s="297"/>
      <c r="D93" s="297"/>
      <c r="E93" s="297"/>
      <c r="F93" s="297"/>
      <c r="G93" s="297"/>
      <c r="H93" s="33"/>
      <c r="I93" s="33"/>
      <c r="J93" s="33"/>
      <c r="K93" s="33"/>
      <c r="L93" s="33"/>
      <c r="M93" s="33"/>
    </row>
    <row r="94" spans="1:16" ht="12.95" customHeight="1" x14ac:dyDescent="0.2">
      <c r="A94" s="298"/>
      <c r="B94" s="299"/>
      <c r="C94" s="299"/>
      <c r="D94" s="299"/>
      <c r="E94" s="299"/>
      <c r="F94" s="299"/>
      <c r="G94" s="299"/>
      <c r="H94" s="178"/>
      <c r="I94" s="178"/>
      <c r="J94" s="178"/>
      <c r="K94" s="178"/>
      <c r="L94" s="178"/>
      <c r="M94" s="178"/>
    </row>
    <row r="95" spans="1:16" ht="12.6" customHeight="1" x14ac:dyDescent="0.2">
      <c r="B95" s="179"/>
      <c r="C95" s="179"/>
      <c r="D95" s="179"/>
      <c r="E95" s="179"/>
      <c r="F95" s="179"/>
      <c r="G95" s="179"/>
    </row>
    <row r="96" spans="1:16" ht="12.6" customHeight="1" x14ac:dyDescent="0.2">
      <c r="B96" s="299"/>
      <c r="C96" s="299"/>
      <c r="D96" s="299"/>
      <c r="E96" s="299"/>
      <c r="F96" s="299"/>
      <c r="G96" s="299"/>
    </row>
    <row r="97" spans="2:7" ht="12.6" customHeight="1" x14ac:dyDescent="0.2">
      <c r="B97" s="299"/>
      <c r="C97" s="299"/>
      <c r="D97" s="299"/>
      <c r="E97" s="299"/>
      <c r="F97" s="299"/>
      <c r="G97" s="299"/>
    </row>
    <row r="98" spans="2:7" ht="12.6" customHeight="1" x14ac:dyDescent="0.2">
      <c r="B98" s="299"/>
      <c r="C98" s="299"/>
      <c r="D98" s="299"/>
      <c r="E98" s="299"/>
      <c r="F98" s="299"/>
      <c r="G98" s="299"/>
    </row>
    <row r="99" spans="2:7" ht="12.6" customHeight="1" x14ac:dyDescent="0.2">
      <c r="B99" s="299"/>
      <c r="C99" s="299"/>
      <c r="D99" s="299"/>
      <c r="E99" s="299"/>
      <c r="F99" s="299"/>
      <c r="G99" s="299"/>
    </row>
    <row r="100" spans="2:7" ht="12.6" customHeight="1" x14ac:dyDescent="0.2">
      <c r="B100" s="299"/>
      <c r="C100" s="299"/>
      <c r="D100" s="299"/>
      <c r="E100" s="299"/>
      <c r="F100" s="299"/>
      <c r="G100" s="299"/>
    </row>
    <row r="101" spans="2:7" ht="12.6" customHeight="1" x14ac:dyDescent="0.2">
      <c r="B101" s="299"/>
      <c r="C101" s="299"/>
      <c r="D101" s="299"/>
      <c r="E101" s="299"/>
      <c r="F101" s="299"/>
      <c r="G101" s="299"/>
    </row>
    <row r="102" spans="2:7" ht="12.6" customHeight="1" x14ac:dyDescent="0.2">
      <c r="B102" s="299"/>
      <c r="C102" s="299"/>
      <c r="D102" s="299"/>
      <c r="E102" s="299"/>
      <c r="F102" s="299"/>
      <c r="G102" s="299"/>
    </row>
    <row r="103" spans="2:7" ht="12.6" customHeight="1" x14ac:dyDescent="0.2">
      <c r="B103" s="299"/>
      <c r="C103" s="299"/>
      <c r="D103" s="299"/>
      <c r="E103" s="299"/>
      <c r="F103" s="299"/>
      <c r="G103" s="299"/>
    </row>
    <row r="104" spans="2:7" ht="12.6" customHeight="1" x14ac:dyDescent="0.2">
      <c r="B104" s="299"/>
      <c r="C104" s="299"/>
      <c r="D104" s="299"/>
      <c r="E104" s="299"/>
      <c r="F104" s="299"/>
      <c r="G104" s="299"/>
    </row>
    <row r="105" spans="2:7" ht="12.6" customHeight="1" x14ac:dyDescent="0.2">
      <c r="B105" s="299"/>
      <c r="C105" s="299"/>
      <c r="D105" s="299"/>
      <c r="E105" s="299"/>
      <c r="F105" s="299"/>
      <c r="G105" s="299"/>
    </row>
    <row r="106" spans="2:7" ht="12.6" customHeight="1" x14ac:dyDescent="0.2">
      <c r="B106" s="299"/>
      <c r="C106" s="299"/>
      <c r="D106" s="299"/>
      <c r="E106" s="299"/>
      <c r="F106" s="299"/>
      <c r="G106" s="299"/>
    </row>
    <row r="107" spans="2:7" ht="12.6" customHeight="1" x14ac:dyDescent="0.2">
      <c r="B107" s="299"/>
      <c r="C107" s="299"/>
      <c r="D107" s="299"/>
      <c r="E107" s="299"/>
      <c r="F107" s="299"/>
      <c r="G107" s="299"/>
    </row>
    <row r="108" spans="2:7" ht="12.6" customHeight="1" x14ac:dyDescent="0.2">
      <c r="B108" s="299"/>
      <c r="C108" s="299"/>
      <c r="D108" s="299"/>
      <c r="E108" s="299"/>
      <c r="F108" s="299"/>
      <c r="G108" s="299"/>
    </row>
    <row r="109" spans="2:7" ht="12.6" customHeight="1" x14ac:dyDescent="0.2">
      <c r="B109" s="299"/>
      <c r="C109" s="299"/>
      <c r="D109" s="299"/>
      <c r="E109" s="299"/>
      <c r="F109" s="299"/>
      <c r="G109" s="299"/>
    </row>
    <row r="110" spans="2:7" ht="12.6" customHeight="1" x14ac:dyDescent="0.2">
      <c r="B110" s="299"/>
      <c r="C110" s="299"/>
      <c r="D110" s="299"/>
      <c r="E110" s="299"/>
      <c r="F110" s="299"/>
      <c r="G110" s="299"/>
    </row>
    <row r="111" spans="2:7" ht="12.6" customHeight="1" x14ac:dyDescent="0.2">
      <c r="B111" s="299"/>
      <c r="C111" s="299"/>
      <c r="D111" s="299"/>
      <c r="E111" s="299"/>
      <c r="F111" s="299"/>
      <c r="G111" s="299"/>
    </row>
    <row r="112" spans="2:7" ht="12.6" customHeight="1" x14ac:dyDescent="0.2">
      <c r="B112" s="299"/>
    </row>
    <row r="113" spans="2:2" ht="12.6" customHeight="1" x14ac:dyDescent="0.2">
      <c r="B113" s="299"/>
    </row>
    <row r="114" spans="2:2" ht="12.6" customHeight="1" x14ac:dyDescent="0.2">
      <c r="B114" s="299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opLeftCell="A46" workbookViewId="0">
      <selection activeCell="F23" sqref="F23"/>
    </sheetView>
  </sheetViews>
  <sheetFormatPr defaultColWidth="9.5703125" defaultRowHeight="12.6" customHeight="1" x14ac:dyDescent="0.2"/>
  <cols>
    <col min="1" max="1" width="44.7109375" style="1" customWidth="1"/>
    <col min="2" max="7" width="13.28515625" style="1" customWidth="1"/>
    <col min="8" max="8" width="11.42578125" style="1" customWidth="1"/>
    <col min="9" max="9" width="9.5703125" style="1"/>
    <col min="10" max="10" width="12.85546875" style="1" bestFit="1" customWidth="1"/>
    <col min="11" max="16384" width="9.5703125" style="1"/>
  </cols>
  <sheetData>
    <row r="1" spans="1:15" ht="16.5" customHeight="1" x14ac:dyDescent="0.3">
      <c r="A1" s="4" t="s">
        <v>93</v>
      </c>
      <c r="B1" s="300"/>
      <c r="C1" s="300"/>
    </row>
    <row r="2" spans="1:15" ht="17.25" customHeight="1" thickBot="1" x14ac:dyDescent="0.35">
      <c r="A2" s="301"/>
      <c r="B2" s="300"/>
      <c r="C2" s="300"/>
    </row>
    <row r="3" spans="1:15" ht="13.5" customHeight="1" thickBot="1" x14ac:dyDescent="0.25">
      <c r="A3" s="9" t="s">
        <v>4</v>
      </c>
      <c r="B3" s="302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5" ht="14.25" customHeight="1" thickBot="1" x14ac:dyDescent="0.25">
      <c r="A4" s="303"/>
      <c r="B4" s="304">
        <v>2021</v>
      </c>
      <c r="C4" s="305">
        <v>2022</v>
      </c>
      <c r="D4" s="306">
        <v>2023</v>
      </c>
      <c r="E4" s="307">
        <v>2024</v>
      </c>
      <c r="F4" s="307">
        <v>2025</v>
      </c>
      <c r="G4" s="308">
        <v>2026</v>
      </c>
      <c r="H4" s="309">
        <v>2027</v>
      </c>
    </row>
    <row r="5" spans="1:15" ht="13.5" customHeight="1" x14ac:dyDescent="0.2">
      <c r="A5" s="25" t="s">
        <v>8</v>
      </c>
      <c r="B5" s="310">
        <f t="shared" ref="B5:H5" si="0">B6+B12+B13</f>
        <v>10972.709940000137</v>
      </c>
      <c r="C5" s="84">
        <f t="shared" si="0"/>
        <v>21255.794040000001</v>
      </c>
      <c r="D5" s="83">
        <f t="shared" si="0"/>
        <v>24393</v>
      </c>
      <c r="E5" s="86">
        <f t="shared" si="0"/>
        <v>19415</v>
      </c>
      <c r="F5" s="86">
        <f t="shared" si="0"/>
        <v>19415</v>
      </c>
      <c r="G5" s="87">
        <f t="shared" si="0"/>
        <v>19415</v>
      </c>
      <c r="H5" s="88">
        <f t="shared" si="0"/>
        <v>19415</v>
      </c>
      <c r="I5" s="230"/>
      <c r="J5" s="33"/>
      <c r="K5" s="33"/>
      <c r="L5" s="33"/>
      <c r="M5" s="33"/>
      <c r="N5" s="33"/>
      <c r="O5" s="33"/>
    </row>
    <row r="6" spans="1:15" ht="13.5" customHeight="1" x14ac:dyDescent="0.2">
      <c r="A6" s="34" t="s">
        <v>10</v>
      </c>
      <c r="B6" s="232">
        <f t="shared" ref="B6:H6" si="1">B7+B8</f>
        <v>3007.8023699998503</v>
      </c>
      <c r="C6" s="36">
        <f t="shared" si="1"/>
        <v>7035.7428900000004</v>
      </c>
      <c r="D6" s="35">
        <f t="shared" si="1"/>
        <v>5564</v>
      </c>
      <c r="E6" s="38">
        <f t="shared" si="1"/>
        <v>5564</v>
      </c>
      <c r="F6" s="38">
        <f t="shared" si="1"/>
        <v>5564</v>
      </c>
      <c r="G6" s="39">
        <f t="shared" si="1"/>
        <v>5564</v>
      </c>
      <c r="H6" s="40">
        <f t="shared" si="1"/>
        <v>5564</v>
      </c>
      <c r="I6" s="230"/>
      <c r="J6" s="33"/>
      <c r="K6" s="33"/>
      <c r="L6" s="33"/>
      <c r="M6" s="33"/>
      <c r="N6" s="33"/>
      <c r="O6" s="33"/>
    </row>
    <row r="7" spans="1:15" ht="13.5" customHeight="1" x14ac:dyDescent="0.2">
      <c r="A7" s="41" t="s">
        <v>11</v>
      </c>
      <c r="B7" s="232">
        <v>1047.9549099998501</v>
      </c>
      <c r="C7" s="36">
        <v>3074.8718500000004</v>
      </c>
      <c r="D7" s="35">
        <v>2061</v>
      </c>
      <c r="E7" s="38">
        <v>2061</v>
      </c>
      <c r="F7" s="38">
        <v>2061</v>
      </c>
      <c r="G7" s="39">
        <v>2061</v>
      </c>
      <c r="H7" s="40">
        <v>2061</v>
      </c>
      <c r="I7" s="230"/>
      <c r="J7" s="33"/>
      <c r="K7" s="33"/>
      <c r="L7" s="33"/>
      <c r="M7" s="33"/>
      <c r="N7" s="33"/>
      <c r="O7" s="33"/>
    </row>
    <row r="8" spans="1:15" ht="13.5" customHeight="1" x14ac:dyDescent="0.2">
      <c r="A8" s="41" t="s">
        <v>12</v>
      </c>
      <c r="B8" s="232">
        <v>1959.84746</v>
      </c>
      <c r="C8" s="36">
        <v>3960.87104</v>
      </c>
      <c r="D8" s="35">
        <v>3503</v>
      </c>
      <c r="E8" s="38">
        <v>3503</v>
      </c>
      <c r="F8" s="38">
        <v>3503</v>
      </c>
      <c r="G8" s="39">
        <v>3503</v>
      </c>
      <c r="H8" s="40">
        <v>3503</v>
      </c>
      <c r="I8" s="230"/>
      <c r="J8" s="33"/>
      <c r="K8" s="33"/>
      <c r="L8" s="33"/>
      <c r="M8" s="33"/>
      <c r="N8" s="33"/>
      <c r="O8" s="33"/>
    </row>
    <row r="9" spans="1:15" ht="13.5" customHeight="1" x14ac:dyDescent="0.2">
      <c r="A9" s="48" t="s">
        <v>13</v>
      </c>
      <c r="B9" s="232">
        <v>19.04236999985028</v>
      </c>
      <c r="C9" s="36">
        <v>-9.6431099999999788</v>
      </c>
      <c r="D9" s="35">
        <v>-72</v>
      </c>
      <c r="E9" s="38">
        <v>74</v>
      </c>
      <c r="F9" s="38">
        <v>63</v>
      </c>
      <c r="G9" s="39">
        <v>-46</v>
      </c>
      <c r="H9" s="40">
        <v>10</v>
      </c>
      <c r="I9" s="230"/>
      <c r="J9" s="33"/>
      <c r="K9" s="33"/>
      <c r="L9" s="33"/>
      <c r="M9" s="33"/>
      <c r="N9" s="33"/>
      <c r="O9" s="33"/>
    </row>
    <row r="10" spans="1:15" ht="13.5" customHeight="1" x14ac:dyDescent="0.2">
      <c r="A10" s="48" t="s">
        <v>14</v>
      </c>
      <c r="B10" s="232">
        <v>2092.1320000000001</v>
      </c>
      <c r="C10" s="36">
        <v>4931.7700000000004</v>
      </c>
      <c r="D10" s="35">
        <v>3945</v>
      </c>
      <c r="E10" s="38">
        <v>3843</v>
      </c>
      <c r="F10" s="38">
        <v>3851</v>
      </c>
      <c r="G10" s="39">
        <v>3927</v>
      </c>
      <c r="H10" s="40">
        <v>3888</v>
      </c>
      <c r="I10" s="230"/>
      <c r="J10" s="33"/>
      <c r="K10" s="33"/>
      <c r="L10" s="33"/>
      <c r="M10" s="33"/>
      <c r="N10" s="33"/>
      <c r="O10" s="33"/>
    </row>
    <row r="11" spans="1:15" ht="13.5" customHeight="1" x14ac:dyDescent="0.2">
      <c r="A11" s="48" t="s">
        <v>15</v>
      </c>
      <c r="B11" s="232">
        <v>896.62799999999993</v>
      </c>
      <c r="C11" s="36">
        <v>2113.616</v>
      </c>
      <c r="D11" s="35">
        <v>1691</v>
      </c>
      <c r="E11" s="38">
        <v>1647</v>
      </c>
      <c r="F11" s="38">
        <v>1650</v>
      </c>
      <c r="G11" s="39">
        <v>1683</v>
      </c>
      <c r="H11" s="40">
        <v>1666</v>
      </c>
      <c r="I11" s="230"/>
      <c r="J11" s="33"/>
      <c r="K11" s="33"/>
      <c r="L11" s="33"/>
      <c r="M11" s="33"/>
      <c r="N11" s="33"/>
      <c r="O11" s="33"/>
    </row>
    <row r="12" spans="1:15" ht="13.5" customHeight="1" x14ac:dyDescent="0.2">
      <c r="A12" s="34" t="s">
        <v>17</v>
      </c>
      <c r="B12" s="232">
        <v>7875.8329100003193</v>
      </c>
      <c r="C12" s="36">
        <v>13873.390670000001</v>
      </c>
      <c r="D12" s="35">
        <v>18482</v>
      </c>
      <c r="E12" s="38">
        <v>13504</v>
      </c>
      <c r="F12" s="38">
        <v>13504</v>
      </c>
      <c r="G12" s="39">
        <v>13504</v>
      </c>
      <c r="H12" s="40">
        <v>13504</v>
      </c>
      <c r="I12" s="230"/>
      <c r="J12" s="33"/>
      <c r="K12" s="33"/>
      <c r="L12" s="33"/>
      <c r="M12" s="33"/>
      <c r="N12" s="33"/>
      <c r="O12" s="33"/>
    </row>
    <row r="13" spans="1:15" ht="13.5" customHeight="1" x14ac:dyDescent="0.2">
      <c r="A13" s="34" t="s">
        <v>18</v>
      </c>
      <c r="B13" s="232">
        <v>89.074659999966599</v>
      </c>
      <c r="C13" s="36">
        <v>346.66048000000001</v>
      </c>
      <c r="D13" s="35">
        <v>347</v>
      </c>
      <c r="E13" s="38">
        <v>347</v>
      </c>
      <c r="F13" s="38">
        <v>347</v>
      </c>
      <c r="G13" s="39">
        <v>347</v>
      </c>
      <c r="H13" s="40">
        <v>347</v>
      </c>
      <c r="I13" s="230"/>
      <c r="J13" s="33"/>
      <c r="K13" s="33"/>
      <c r="L13" s="33"/>
      <c r="M13" s="33"/>
      <c r="N13" s="33"/>
      <c r="O13" s="33"/>
    </row>
    <row r="14" spans="1:15" ht="13.5" customHeight="1" x14ac:dyDescent="0.2">
      <c r="A14" s="55" t="s">
        <v>19</v>
      </c>
      <c r="B14" s="239">
        <f t="shared" ref="B14:H14" si="2">B15+B16</f>
        <v>9446.0243600000013</v>
      </c>
      <c r="C14" s="57">
        <f t="shared" si="2"/>
        <v>14602.699520000499</v>
      </c>
      <c r="D14" s="56">
        <f t="shared" si="2"/>
        <v>14603</v>
      </c>
      <c r="E14" s="59">
        <f t="shared" si="2"/>
        <v>14603</v>
      </c>
      <c r="F14" s="59">
        <f t="shared" si="2"/>
        <v>14603</v>
      </c>
      <c r="G14" s="60">
        <f t="shared" si="2"/>
        <v>14603</v>
      </c>
      <c r="H14" s="61">
        <f t="shared" si="2"/>
        <v>14603</v>
      </c>
      <c r="I14" s="230"/>
      <c r="J14" s="33"/>
      <c r="K14" s="33"/>
      <c r="L14" s="33"/>
      <c r="M14" s="33"/>
      <c r="N14" s="33"/>
      <c r="O14" s="33"/>
    </row>
    <row r="15" spans="1:15" ht="13.5" customHeight="1" x14ac:dyDescent="0.2">
      <c r="A15" s="34" t="s">
        <v>20</v>
      </c>
      <c r="B15" s="232">
        <v>9445.8150500000011</v>
      </c>
      <c r="C15" s="36">
        <v>14602.699520000499</v>
      </c>
      <c r="D15" s="35">
        <v>14603</v>
      </c>
      <c r="E15" s="38">
        <v>14603</v>
      </c>
      <c r="F15" s="38">
        <v>14603</v>
      </c>
      <c r="G15" s="39">
        <v>14603</v>
      </c>
      <c r="H15" s="40">
        <v>14603</v>
      </c>
      <c r="I15" s="230"/>
      <c r="J15" s="33"/>
      <c r="K15" s="33"/>
      <c r="L15" s="33"/>
      <c r="M15" s="33"/>
      <c r="N15" s="33"/>
      <c r="O15" s="33"/>
    </row>
    <row r="16" spans="1:15" ht="13.5" customHeight="1" x14ac:dyDescent="0.2">
      <c r="A16" s="34" t="s">
        <v>21</v>
      </c>
      <c r="B16" s="232">
        <f t="shared" ref="B16:H16" si="3">SUM(B17:B24)</f>
        <v>0.20931</v>
      </c>
      <c r="C16" s="36">
        <f t="shared" si="3"/>
        <v>0</v>
      </c>
      <c r="D16" s="35">
        <f t="shared" si="3"/>
        <v>0</v>
      </c>
      <c r="E16" s="38">
        <f t="shared" si="3"/>
        <v>0</v>
      </c>
      <c r="F16" s="38">
        <f t="shared" si="3"/>
        <v>0</v>
      </c>
      <c r="G16" s="39">
        <f t="shared" si="3"/>
        <v>0</v>
      </c>
      <c r="H16" s="40">
        <f t="shared" si="3"/>
        <v>0</v>
      </c>
      <c r="I16" s="230"/>
      <c r="J16" s="33"/>
      <c r="K16" s="33"/>
      <c r="L16" s="33"/>
      <c r="M16" s="33"/>
      <c r="N16" s="33"/>
      <c r="O16" s="33"/>
    </row>
    <row r="17" spans="1:15" ht="13.5" customHeight="1" x14ac:dyDescent="0.2">
      <c r="A17" s="41" t="s">
        <v>22</v>
      </c>
      <c r="B17" s="232">
        <v>0</v>
      </c>
      <c r="C17" s="36">
        <v>0</v>
      </c>
      <c r="D17" s="35">
        <v>0</v>
      </c>
      <c r="E17" s="38">
        <v>0</v>
      </c>
      <c r="F17" s="38">
        <v>0</v>
      </c>
      <c r="G17" s="39">
        <v>0</v>
      </c>
      <c r="H17" s="40">
        <v>0</v>
      </c>
      <c r="I17" s="230"/>
      <c r="J17" s="33"/>
      <c r="K17" s="33"/>
      <c r="L17" s="33"/>
      <c r="M17" s="33"/>
      <c r="N17" s="33"/>
      <c r="O17" s="33"/>
    </row>
    <row r="18" spans="1:15" ht="13.5" customHeight="1" x14ac:dyDescent="0.2">
      <c r="A18" s="41" t="s">
        <v>23</v>
      </c>
      <c r="B18" s="232">
        <v>0.20931</v>
      </c>
      <c r="C18" s="36">
        <v>0</v>
      </c>
      <c r="D18" s="35">
        <v>0</v>
      </c>
      <c r="E18" s="38">
        <v>0</v>
      </c>
      <c r="F18" s="38">
        <v>0</v>
      </c>
      <c r="G18" s="39">
        <v>0</v>
      </c>
      <c r="H18" s="40">
        <v>0</v>
      </c>
      <c r="I18" s="230"/>
      <c r="J18" s="33"/>
      <c r="K18" s="33"/>
      <c r="L18" s="33"/>
      <c r="M18" s="33"/>
      <c r="N18" s="33"/>
      <c r="O18" s="33"/>
    </row>
    <row r="19" spans="1:15" ht="13.5" customHeight="1" x14ac:dyDescent="0.2">
      <c r="A19" s="41" t="s">
        <v>24</v>
      </c>
      <c r="B19" s="232">
        <v>0</v>
      </c>
      <c r="C19" s="36">
        <v>0</v>
      </c>
      <c r="D19" s="35">
        <v>0</v>
      </c>
      <c r="E19" s="38">
        <v>0</v>
      </c>
      <c r="F19" s="38">
        <v>0</v>
      </c>
      <c r="G19" s="39">
        <v>0</v>
      </c>
      <c r="H19" s="40">
        <v>0</v>
      </c>
      <c r="I19" s="230"/>
      <c r="J19" s="33"/>
      <c r="K19" s="33"/>
      <c r="L19" s="33"/>
      <c r="M19" s="33"/>
      <c r="N19" s="33"/>
      <c r="O19" s="33"/>
    </row>
    <row r="20" spans="1:15" ht="13.5" customHeight="1" x14ac:dyDescent="0.2">
      <c r="A20" s="41" t="s">
        <v>25</v>
      </c>
      <c r="B20" s="232">
        <v>0</v>
      </c>
      <c r="C20" s="36">
        <v>0</v>
      </c>
      <c r="D20" s="35">
        <v>0</v>
      </c>
      <c r="E20" s="38">
        <v>0</v>
      </c>
      <c r="F20" s="38">
        <v>0</v>
      </c>
      <c r="G20" s="39">
        <v>0</v>
      </c>
      <c r="H20" s="40">
        <v>0</v>
      </c>
      <c r="I20" s="230"/>
      <c r="J20" s="33"/>
      <c r="K20" s="33"/>
      <c r="L20" s="33"/>
      <c r="M20" s="33"/>
      <c r="N20" s="33"/>
      <c r="O20" s="33"/>
    </row>
    <row r="21" spans="1:15" ht="13.5" customHeight="1" x14ac:dyDescent="0.2">
      <c r="A21" s="41" t="s">
        <v>26</v>
      </c>
      <c r="B21" s="232">
        <v>0</v>
      </c>
      <c r="C21" s="36">
        <v>0</v>
      </c>
      <c r="D21" s="35">
        <v>0</v>
      </c>
      <c r="E21" s="38">
        <v>0</v>
      </c>
      <c r="F21" s="38">
        <v>0</v>
      </c>
      <c r="G21" s="39">
        <v>0</v>
      </c>
      <c r="H21" s="40">
        <v>0</v>
      </c>
      <c r="I21" s="230"/>
      <c r="J21" s="33"/>
      <c r="K21" s="33"/>
      <c r="L21" s="33"/>
      <c r="M21" s="33"/>
      <c r="N21" s="33"/>
      <c r="O21" s="33"/>
    </row>
    <row r="22" spans="1:15" ht="13.5" customHeight="1" x14ac:dyDescent="0.2">
      <c r="A22" s="41" t="s">
        <v>27</v>
      </c>
      <c r="B22" s="232">
        <v>0</v>
      </c>
      <c r="C22" s="36">
        <v>0</v>
      </c>
      <c r="D22" s="35">
        <v>0</v>
      </c>
      <c r="E22" s="38">
        <v>0</v>
      </c>
      <c r="F22" s="38">
        <v>0</v>
      </c>
      <c r="G22" s="39">
        <v>0</v>
      </c>
      <c r="H22" s="40">
        <v>0</v>
      </c>
      <c r="I22" s="230"/>
      <c r="J22" s="33"/>
      <c r="K22" s="33"/>
      <c r="L22" s="33"/>
      <c r="M22" s="33"/>
      <c r="N22" s="33"/>
      <c r="O22" s="33"/>
    </row>
    <row r="23" spans="1:15" ht="13.5" customHeight="1" x14ac:dyDescent="0.2">
      <c r="A23" s="41" t="s">
        <v>28</v>
      </c>
      <c r="B23" s="232">
        <v>0</v>
      </c>
      <c r="C23" s="36">
        <v>0</v>
      </c>
      <c r="D23" s="35">
        <v>0</v>
      </c>
      <c r="E23" s="38">
        <v>0</v>
      </c>
      <c r="F23" s="38">
        <v>0</v>
      </c>
      <c r="G23" s="39">
        <v>0</v>
      </c>
      <c r="H23" s="40">
        <v>0</v>
      </c>
      <c r="I23" s="230"/>
      <c r="J23" s="33"/>
      <c r="K23" s="33"/>
      <c r="L23" s="33"/>
      <c r="M23" s="33"/>
      <c r="N23" s="33"/>
      <c r="O23" s="33"/>
    </row>
    <row r="24" spans="1:15" ht="13.5" customHeight="1" x14ac:dyDescent="0.2">
      <c r="A24" s="41" t="s">
        <v>29</v>
      </c>
      <c r="B24" s="232">
        <v>0</v>
      </c>
      <c r="C24" s="36">
        <v>0</v>
      </c>
      <c r="D24" s="35">
        <v>0</v>
      </c>
      <c r="E24" s="38">
        <v>0</v>
      </c>
      <c r="F24" s="38">
        <v>0</v>
      </c>
      <c r="G24" s="39">
        <v>0</v>
      </c>
      <c r="H24" s="40">
        <v>0</v>
      </c>
      <c r="I24" s="230"/>
      <c r="J24" s="33"/>
      <c r="K24" s="33"/>
      <c r="L24" s="33"/>
      <c r="M24" s="33"/>
      <c r="N24" s="33"/>
      <c r="O24" s="33"/>
    </row>
    <row r="25" spans="1:15" ht="13.5" customHeight="1" x14ac:dyDescent="0.2">
      <c r="A25" s="55" t="s">
        <v>30</v>
      </c>
      <c r="B25" s="239">
        <f t="shared" ref="B25:H25" si="4">SUM(B26:B29)</f>
        <v>0</v>
      </c>
      <c r="C25" s="57">
        <f t="shared" si="4"/>
        <v>0</v>
      </c>
      <c r="D25" s="56">
        <f t="shared" si="4"/>
        <v>0</v>
      </c>
      <c r="E25" s="59">
        <f t="shared" si="4"/>
        <v>0</v>
      </c>
      <c r="F25" s="59">
        <f t="shared" si="4"/>
        <v>0</v>
      </c>
      <c r="G25" s="60">
        <f t="shared" si="4"/>
        <v>0</v>
      </c>
      <c r="H25" s="61">
        <f t="shared" si="4"/>
        <v>0</v>
      </c>
      <c r="I25" s="230"/>
      <c r="J25" s="33"/>
      <c r="K25" s="33"/>
      <c r="L25" s="33"/>
      <c r="M25" s="33"/>
      <c r="N25" s="33"/>
      <c r="O25" s="33"/>
    </row>
    <row r="26" spans="1:15" ht="13.5" customHeight="1" x14ac:dyDescent="0.2">
      <c r="A26" s="34" t="s">
        <v>31</v>
      </c>
      <c r="B26" s="232">
        <v>0</v>
      </c>
      <c r="C26" s="36">
        <v>0</v>
      </c>
      <c r="D26" s="35">
        <v>0</v>
      </c>
      <c r="E26" s="38">
        <v>0</v>
      </c>
      <c r="F26" s="38">
        <v>0</v>
      </c>
      <c r="G26" s="39">
        <v>0</v>
      </c>
      <c r="H26" s="40">
        <v>0</v>
      </c>
      <c r="I26" s="230"/>
      <c r="J26" s="33"/>
      <c r="K26" s="33"/>
      <c r="L26" s="33"/>
      <c r="M26" s="33"/>
      <c r="N26" s="33"/>
      <c r="O26" s="33"/>
    </row>
    <row r="27" spans="1:15" ht="13.5" customHeight="1" x14ac:dyDescent="0.2">
      <c r="A27" s="34" t="s">
        <v>32</v>
      </c>
      <c r="B27" s="232">
        <v>0</v>
      </c>
      <c r="C27" s="36">
        <v>0</v>
      </c>
      <c r="D27" s="35">
        <v>0</v>
      </c>
      <c r="E27" s="38">
        <v>0</v>
      </c>
      <c r="F27" s="38">
        <v>0</v>
      </c>
      <c r="G27" s="39">
        <v>0</v>
      </c>
      <c r="H27" s="40">
        <v>0</v>
      </c>
      <c r="I27" s="230"/>
      <c r="J27" s="33"/>
      <c r="K27" s="33"/>
      <c r="L27" s="33"/>
      <c r="M27" s="33"/>
      <c r="N27" s="33"/>
      <c r="O27" s="33"/>
    </row>
    <row r="28" spans="1:15" ht="13.5" customHeight="1" x14ac:dyDescent="0.2">
      <c r="A28" s="34" t="s">
        <v>33</v>
      </c>
      <c r="B28" s="232">
        <v>0</v>
      </c>
      <c r="C28" s="36">
        <v>0</v>
      </c>
      <c r="D28" s="35">
        <v>0</v>
      </c>
      <c r="E28" s="38">
        <v>0</v>
      </c>
      <c r="F28" s="38">
        <v>0</v>
      </c>
      <c r="G28" s="39">
        <v>0</v>
      </c>
      <c r="H28" s="40">
        <v>0</v>
      </c>
      <c r="I28" s="230"/>
      <c r="J28" s="33"/>
      <c r="K28" s="33"/>
      <c r="L28" s="33"/>
      <c r="M28" s="33"/>
      <c r="N28" s="33"/>
      <c r="O28" s="33"/>
    </row>
    <row r="29" spans="1:15" ht="13.5" customHeight="1" x14ac:dyDescent="0.2">
      <c r="A29" s="34" t="s">
        <v>34</v>
      </c>
      <c r="B29" s="232">
        <v>0</v>
      </c>
      <c r="C29" s="36">
        <v>0</v>
      </c>
      <c r="D29" s="35">
        <v>0</v>
      </c>
      <c r="E29" s="38">
        <v>0</v>
      </c>
      <c r="F29" s="38">
        <v>0</v>
      </c>
      <c r="G29" s="39">
        <v>0</v>
      </c>
      <c r="H29" s="40">
        <v>0</v>
      </c>
      <c r="I29" s="230"/>
      <c r="J29" s="33"/>
      <c r="K29" s="33"/>
      <c r="L29" s="33"/>
      <c r="M29" s="33"/>
      <c r="N29" s="33"/>
      <c r="O29" s="33"/>
    </row>
    <row r="30" spans="1:15" ht="13.5" customHeight="1" x14ac:dyDescent="0.2">
      <c r="A30" s="55" t="s">
        <v>35</v>
      </c>
      <c r="B30" s="239">
        <f t="shared" ref="B30:H30" si="5">SUM(B31:B33)</f>
        <v>0</v>
      </c>
      <c r="C30" s="57">
        <f t="shared" si="5"/>
        <v>0</v>
      </c>
      <c r="D30" s="56">
        <f t="shared" si="5"/>
        <v>0</v>
      </c>
      <c r="E30" s="59">
        <f t="shared" si="5"/>
        <v>0</v>
      </c>
      <c r="F30" s="59">
        <f t="shared" si="5"/>
        <v>0</v>
      </c>
      <c r="G30" s="60">
        <f t="shared" si="5"/>
        <v>0</v>
      </c>
      <c r="H30" s="61">
        <f t="shared" si="5"/>
        <v>0</v>
      </c>
      <c r="I30" s="230"/>
      <c r="J30" s="33"/>
      <c r="K30" s="33"/>
      <c r="L30" s="33"/>
      <c r="M30" s="33"/>
      <c r="N30" s="33"/>
      <c r="O30" s="33"/>
    </row>
    <row r="31" spans="1:15" ht="13.5" customHeight="1" x14ac:dyDescent="0.2">
      <c r="A31" s="34" t="s">
        <v>36</v>
      </c>
      <c r="B31" s="232">
        <v>0</v>
      </c>
      <c r="C31" s="36">
        <v>0</v>
      </c>
      <c r="D31" s="35">
        <v>0</v>
      </c>
      <c r="E31" s="38">
        <v>0</v>
      </c>
      <c r="F31" s="38">
        <v>0</v>
      </c>
      <c r="G31" s="39">
        <v>0</v>
      </c>
      <c r="H31" s="40">
        <v>0</v>
      </c>
      <c r="I31" s="230"/>
      <c r="J31" s="33"/>
      <c r="K31" s="33"/>
      <c r="L31" s="33"/>
      <c r="M31" s="33"/>
      <c r="N31" s="33"/>
      <c r="O31" s="33"/>
    </row>
    <row r="32" spans="1:15" ht="13.5" customHeight="1" x14ac:dyDescent="0.2">
      <c r="A32" s="34" t="s">
        <v>37</v>
      </c>
      <c r="B32" s="232">
        <v>0</v>
      </c>
      <c r="C32" s="36">
        <v>0</v>
      </c>
      <c r="D32" s="35">
        <v>0</v>
      </c>
      <c r="E32" s="38">
        <v>0</v>
      </c>
      <c r="F32" s="38">
        <v>0</v>
      </c>
      <c r="G32" s="39">
        <v>0</v>
      </c>
      <c r="H32" s="40">
        <v>0</v>
      </c>
      <c r="I32" s="230"/>
      <c r="J32" s="33"/>
      <c r="K32" s="33"/>
      <c r="L32" s="33"/>
      <c r="M32" s="33"/>
      <c r="N32" s="33"/>
      <c r="O32" s="33"/>
    </row>
    <row r="33" spans="1:15" ht="13.5" customHeight="1" x14ac:dyDescent="0.2">
      <c r="A33" s="34" t="s">
        <v>38</v>
      </c>
      <c r="B33" s="232">
        <v>0</v>
      </c>
      <c r="C33" s="36">
        <v>0</v>
      </c>
      <c r="D33" s="35">
        <v>0</v>
      </c>
      <c r="E33" s="38">
        <v>0</v>
      </c>
      <c r="F33" s="38">
        <v>0</v>
      </c>
      <c r="G33" s="39">
        <v>0</v>
      </c>
      <c r="H33" s="40">
        <v>0</v>
      </c>
      <c r="I33" s="230"/>
      <c r="J33" s="33"/>
      <c r="K33" s="33"/>
      <c r="L33" s="33"/>
      <c r="M33" s="33"/>
      <c r="N33" s="33"/>
      <c r="O33" s="33"/>
    </row>
    <row r="34" spans="1:15" ht="13.5" customHeight="1" x14ac:dyDescent="0.2">
      <c r="A34" s="55" t="s">
        <v>40</v>
      </c>
      <c r="B34" s="239">
        <f t="shared" ref="B34:H34" si="6">SUM(B35:B38,B41:B43)</f>
        <v>764.30351999999993</v>
      </c>
      <c r="C34" s="57">
        <f t="shared" si="6"/>
        <v>2012.9909299999999</v>
      </c>
      <c r="D34" s="56">
        <f t="shared" si="6"/>
        <v>2682</v>
      </c>
      <c r="E34" s="59">
        <f t="shared" si="6"/>
        <v>2659</v>
      </c>
      <c r="F34" s="59">
        <f t="shared" si="6"/>
        <v>2659</v>
      </c>
      <c r="G34" s="60">
        <f t="shared" si="6"/>
        <v>2659</v>
      </c>
      <c r="H34" s="61">
        <f t="shared" si="6"/>
        <v>2659</v>
      </c>
      <c r="I34" s="230"/>
      <c r="J34" s="33"/>
      <c r="K34" s="33"/>
      <c r="L34" s="33"/>
      <c r="M34" s="33"/>
      <c r="N34" s="33"/>
      <c r="O34" s="33"/>
    </row>
    <row r="35" spans="1:15" ht="13.5" customHeight="1" x14ac:dyDescent="0.2">
      <c r="A35" s="34" t="s">
        <v>41</v>
      </c>
      <c r="B35" s="232">
        <v>0</v>
      </c>
      <c r="C35" s="36">
        <v>0</v>
      </c>
      <c r="D35" s="35">
        <v>0</v>
      </c>
      <c r="E35" s="38">
        <v>0</v>
      </c>
      <c r="F35" s="38">
        <v>0</v>
      </c>
      <c r="G35" s="39">
        <v>0</v>
      </c>
      <c r="H35" s="40">
        <v>0</v>
      </c>
      <c r="I35" s="230"/>
      <c r="J35" s="33"/>
      <c r="K35" s="33"/>
      <c r="L35" s="33"/>
      <c r="M35" s="33"/>
      <c r="N35" s="33"/>
      <c r="O35" s="33"/>
    </row>
    <row r="36" spans="1:15" ht="13.5" customHeight="1" x14ac:dyDescent="0.2">
      <c r="A36" s="34" t="s">
        <v>42</v>
      </c>
      <c r="B36" s="232">
        <v>728</v>
      </c>
      <c r="C36" s="36">
        <v>1985</v>
      </c>
      <c r="D36" s="35">
        <v>2659</v>
      </c>
      <c r="E36" s="38">
        <v>2659</v>
      </c>
      <c r="F36" s="38">
        <v>2659</v>
      </c>
      <c r="G36" s="39">
        <v>2659</v>
      </c>
      <c r="H36" s="40">
        <v>2659</v>
      </c>
      <c r="I36" s="230"/>
      <c r="J36" s="33"/>
      <c r="K36" s="33"/>
      <c r="L36" s="33"/>
      <c r="M36" s="33"/>
      <c r="N36" s="33"/>
      <c r="O36" s="33"/>
    </row>
    <row r="37" spans="1:15" ht="13.5" customHeight="1" x14ac:dyDescent="0.2">
      <c r="A37" s="34" t="s">
        <v>47</v>
      </c>
      <c r="B37" s="232">
        <v>0</v>
      </c>
      <c r="C37" s="36">
        <v>0</v>
      </c>
      <c r="D37" s="35">
        <v>0</v>
      </c>
      <c r="E37" s="38">
        <v>0</v>
      </c>
      <c r="F37" s="38">
        <v>0</v>
      </c>
      <c r="G37" s="39">
        <v>0</v>
      </c>
      <c r="H37" s="40">
        <v>0</v>
      </c>
      <c r="I37" s="230"/>
      <c r="J37" s="33"/>
      <c r="K37" s="33"/>
      <c r="L37" s="33"/>
      <c r="M37" s="33"/>
      <c r="N37" s="33"/>
      <c r="O37" s="33"/>
    </row>
    <row r="38" spans="1:15" ht="13.5" customHeight="1" x14ac:dyDescent="0.2">
      <c r="A38" s="34" t="s">
        <v>48</v>
      </c>
      <c r="B38" s="232">
        <v>0</v>
      </c>
      <c r="C38" s="36">
        <v>0</v>
      </c>
      <c r="D38" s="35">
        <v>0</v>
      </c>
      <c r="E38" s="38">
        <v>0</v>
      </c>
      <c r="F38" s="38">
        <v>0</v>
      </c>
      <c r="G38" s="39">
        <v>0</v>
      </c>
      <c r="H38" s="40">
        <v>0</v>
      </c>
      <c r="I38" s="230"/>
      <c r="J38" s="33"/>
      <c r="K38" s="33"/>
      <c r="L38" s="33"/>
      <c r="M38" s="33"/>
      <c r="N38" s="33"/>
      <c r="O38" s="33"/>
    </row>
    <row r="39" spans="1:15" ht="13.5" customHeight="1" x14ac:dyDescent="0.2">
      <c r="A39" s="48" t="s">
        <v>13</v>
      </c>
      <c r="B39" s="232">
        <v>0</v>
      </c>
      <c r="C39" s="36">
        <v>0</v>
      </c>
      <c r="D39" s="35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33"/>
      <c r="K39" s="33"/>
      <c r="L39" s="33"/>
      <c r="M39" s="33"/>
      <c r="N39" s="33"/>
      <c r="O39" s="33"/>
    </row>
    <row r="40" spans="1:15" ht="13.5" customHeight="1" x14ac:dyDescent="0.2">
      <c r="A40" s="48" t="s">
        <v>14</v>
      </c>
      <c r="B40" s="232">
        <v>0</v>
      </c>
      <c r="C40" s="36">
        <v>0</v>
      </c>
      <c r="D40" s="35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33"/>
      <c r="K40" s="33"/>
      <c r="L40" s="33"/>
      <c r="M40" s="33"/>
      <c r="N40" s="33"/>
      <c r="O40" s="33"/>
    </row>
    <row r="41" spans="1:15" ht="13.5" customHeight="1" x14ac:dyDescent="0.2">
      <c r="A41" s="34" t="s">
        <v>49</v>
      </c>
      <c r="B41" s="232">
        <v>0</v>
      </c>
      <c r="C41" s="36">
        <v>0</v>
      </c>
      <c r="D41" s="35">
        <v>0</v>
      </c>
      <c r="E41" s="38">
        <v>0</v>
      </c>
      <c r="F41" s="38">
        <v>0</v>
      </c>
      <c r="G41" s="39">
        <v>0</v>
      </c>
      <c r="H41" s="40">
        <v>0</v>
      </c>
      <c r="I41" s="230"/>
      <c r="J41" s="33"/>
      <c r="K41" s="33"/>
      <c r="L41" s="33"/>
      <c r="M41" s="33"/>
      <c r="N41" s="33"/>
      <c r="O41" s="33"/>
    </row>
    <row r="42" spans="1:15" ht="13.5" customHeight="1" x14ac:dyDescent="0.2">
      <c r="A42" s="34" t="s">
        <v>51</v>
      </c>
      <c r="B42" s="232">
        <v>23.728079999999999</v>
      </c>
      <c r="C42" s="36">
        <v>18.880710000000001</v>
      </c>
      <c r="D42" s="35">
        <v>23</v>
      </c>
      <c r="E42" s="38">
        <v>0</v>
      </c>
      <c r="F42" s="38">
        <v>0</v>
      </c>
      <c r="G42" s="39">
        <v>0</v>
      </c>
      <c r="H42" s="40">
        <v>0</v>
      </c>
      <c r="I42" s="230"/>
      <c r="J42" s="33"/>
      <c r="K42" s="33"/>
      <c r="L42" s="33"/>
      <c r="M42" s="33"/>
      <c r="N42" s="33"/>
      <c r="O42" s="33"/>
    </row>
    <row r="43" spans="1:15" ht="13.5" customHeight="1" x14ac:dyDescent="0.2">
      <c r="A43" s="34" t="s">
        <v>92</v>
      </c>
      <c r="B43" s="232">
        <v>12.57544</v>
      </c>
      <c r="C43" s="36">
        <v>9.11022</v>
      </c>
      <c r="D43" s="35">
        <v>0</v>
      </c>
      <c r="E43" s="38">
        <v>0</v>
      </c>
      <c r="F43" s="38">
        <v>0</v>
      </c>
      <c r="G43" s="39">
        <v>0</v>
      </c>
      <c r="H43" s="40">
        <v>0</v>
      </c>
      <c r="I43" s="230"/>
      <c r="J43" s="33"/>
      <c r="K43" s="33"/>
      <c r="L43" s="33"/>
      <c r="M43" s="33"/>
      <c r="N43" s="33"/>
      <c r="O43" s="33"/>
    </row>
    <row r="44" spans="1:15" ht="13.5" customHeight="1" x14ac:dyDescent="0.2">
      <c r="A44" s="48" t="s">
        <v>13</v>
      </c>
      <c r="B44" s="240">
        <v>12.57544</v>
      </c>
      <c r="C44" s="242">
        <v>9.11022</v>
      </c>
      <c r="D44" s="52">
        <v>0</v>
      </c>
      <c r="E44" s="54">
        <v>0</v>
      </c>
      <c r="F44" s="54">
        <v>0</v>
      </c>
      <c r="G44" s="70">
        <v>0</v>
      </c>
      <c r="H44" s="71">
        <v>0</v>
      </c>
      <c r="I44" s="230"/>
      <c r="J44" s="33"/>
      <c r="K44" s="33"/>
      <c r="L44" s="33"/>
      <c r="M44" s="33"/>
      <c r="N44" s="33"/>
      <c r="O44" s="33"/>
    </row>
    <row r="45" spans="1:15" ht="13.5" customHeight="1" x14ac:dyDescent="0.2">
      <c r="A45" s="48" t="s">
        <v>14</v>
      </c>
      <c r="B45" s="240">
        <v>0</v>
      </c>
      <c r="C45" s="242">
        <v>0</v>
      </c>
      <c r="D45" s="52">
        <v>0</v>
      </c>
      <c r="E45" s="54">
        <v>0</v>
      </c>
      <c r="F45" s="54">
        <v>0</v>
      </c>
      <c r="G45" s="70">
        <v>0</v>
      </c>
      <c r="H45" s="71">
        <v>0</v>
      </c>
      <c r="I45" s="230"/>
      <c r="J45" s="33"/>
      <c r="K45" s="33"/>
      <c r="L45" s="33"/>
      <c r="M45" s="33"/>
      <c r="N45" s="33"/>
      <c r="O45" s="33"/>
    </row>
    <row r="46" spans="1:15" ht="13.5" customHeight="1" x14ac:dyDescent="0.2">
      <c r="A46" s="311" t="s">
        <v>94</v>
      </c>
      <c r="B46" s="245">
        <f t="shared" ref="B46:H46" si="7">+B47+B48</f>
        <v>1939.0230200000001</v>
      </c>
      <c r="C46" s="312">
        <f t="shared" si="7"/>
        <v>2201.63087</v>
      </c>
      <c r="D46" s="66">
        <f t="shared" si="7"/>
        <v>2202</v>
      </c>
      <c r="E46" s="267">
        <f t="shared" si="7"/>
        <v>2202</v>
      </c>
      <c r="F46" s="267">
        <f t="shared" si="7"/>
        <v>2202</v>
      </c>
      <c r="G46" s="268">
        <f t="shared" si="7"/>
        <v>2202</v>
      </c>
      <c r="H46" s="313">
        <f t="shared" si="7"/>
        <v>2202</v>
      </c>
      <c r="I46" s="230"/>
      <c r="J46" s="33"/>
      <c r="K46" s="33"/>
      <c r="L46" s="33"/>
      <c r="M46" s="33"/>
      <c r="N46" s="33"/>
      <c r="O46" s="33"/>
    </row>
    <row r="47" spans="1:15" ht="13.5" customHeight="1" x14ac:dyDescent="0.2">
      <c r="A47" s="48" t="s">
        <v>13</v>
      </c>
      <c r="B47" s="232">
        <v>1764.64418</v>
      </c>
      <c r="C47" s="36">
        <v>1944.98414</v>
      </c>
      <c r="D47" s="35">
        <v>1945</v>
      </c>
      <c r="E47" s="38">
        <v>1945</v>
      </c>
      <c r="F47" s="38">
        <v>1945</v>
      </c>
      <c r="G47" s="39">
        <v>1945</v>
      </c>
      <c r="H47" s="40">
        <v>1945</v>
      </c>
      <c r="I47" s="230"/>
      <c r="J47" s="33"/>
      <c r="K47" s="33"/>
      <c r="L47" s="33"/>
      <c r="M47" s="33"/>
      <c r="N47" s="33"/>
      <c r="O47" s="33"/>
    </row>
    <row r="48" spans="1:15" ht="14.25" customHeight="1" thickBot="1" x14ac:dyDescent="0.25">
      <c r="A48" s="48" t="s">
        <v>14</v>
      </c>
      <c r="B48" s="266">
        <v>174.37884</v>
      </c>
      <c r="C48" s="78">
        <v>256.64672999999999</v>
      </c>
      <c r="D48" s="77">
        <v>257</v>
      </c>
      <c r="E48" s="80">
        <v>257</v>
      </c>
      <c r="F48" s="80">
        <v>257</v>
      </c>
      <c r="G48" s="81">
        <v>257</v>
      </c>
      <c r="H48" s="82">
        <v>257</v>
      </c>
      <c r="I48" s="230"/>
      <c r="J48" s="33"/>
      <c r="K48" s="33"/>
      <c r="L48" s="33"/>
      <c r="M48" s="33"/>
      <c r="N48" s="33"/>
      <c r="O48" s="33"/>
    </row>
    <row r="49" spans="1:15" ht="14.25" customHeight="1" thickBot="1" x14ac:dyDescent="0.25">
      <c r="A49" s="314" t="s">
        <v>66</v>
      </c>
      <c r="B49" s="101">
        <f t="shared" ref="B49:H49" si="8">B34+B30+B25+B14+B5+B46</f>
        <v>23122.060840000137</v>
      </c>
      <c r="C49" s="315">
        <f t="shared" si="8"/>
        <v>40073.115360000498</v>
      </c>
      <c r="D49" s="316">
        <f t="shared" si="8"/>
        <v>43880</v>
      </c>
      <c r="E49" s="317">
        <f t="shared" si="8"/>
        <v>38879</v>
      </c>
      <c r="F49" s="317">
        <f t="shared" si="8"/>
        <v>38879</v>
      </c>
      <c r="G49" s="318">
        <f t="shared" si="8"/>
        <v>38879</v>
      </c>
      <c r="H49" s="319">
        <f t="shared" si="8"/>
        <v>38879</v>
      </c>
      <c r="I49" s="230"/>
      <c r="J49" s="33"/>
      <c r="K49" s="33"/>
      <c r="L49" s="33"/>
      <c r="M49" s="33"/>
      <c r="N49" s="33"/>
      <c r="O49" s="33"/>
    </row>
    <row r="50" spans="1:15" ht="13.5" customHeight="1" x14ac:dyDescent="0.2">
      <c r="A50" s="291" t="s">
        <v>67</v>
      </c>
      <c r="B50" s="244">
        <f t="shared" ref="B50:H50" si="9">B9+B12+B13+B15+B16+B25+B39+B42+B44+B47+B35+B36</f>
        <v>19958.922000000137</v>
      </c>
      <c r="C50" s="320">
        <f t="shared" si="9"/>
        <v>32771.082630000499</v>
      </c>
      <c r="D50" s="108">
        <f t="shared" si="9"/>
        <v>37987</v>
      </c>
      <c r="E50" s="111">
        <f t="shared" si="9"/>
        <v>33132</v>
      </c>
      <c r="F50" s="111">
        <f t="shared" si="9"/>
        <v>33121</v>
      </c>
      <c r="G50" s="112">
        <f t="shared" si="9"/>
        <v>33012</v>
      </c>
      <c r="H50" s="113">
        <f t="shared" si="9"/>
        <v>33068</v>
      </c>
      <c r="I50" s="230"/>
      <c r="J50" s="33"/>
      <c r="K50" s="33"/>
      <c r="L50" s="33"/>
      <c r="M50" s="33"/>
      <c r="N50" s="33"/>
      <c r="O50" s="33"/>
    </row>
    <row r="51" spans="1:15" ht="13.5" customHeight="1" x14ac:dyDescent="0.2">
      <c r="A51" s="69" t="s">
        <v>69</v>
      </c>
      <c r="B51" s="244">
        <v>0</v>
      </c>
      <c r="C51" s="36">
        <v>0</v>
      </c>
      <c r="D51" s="35">
        <v>0</v>
      </c>
      <c r="E51" s="38">
        <v>0</v>
      </c>
      <c r="F51" s="38">
        <v>0</v>
      </c>
      <c r="G51" s="39">
        <v>0</v>
      </c>
      <c r="H51" s="40">
        <v>0</v>
      </c>
      <c r="I51" s="230"/>
      <c r="J51" s="33"/>
      <c r="K51" s="33"/>
      <c r="L51" s="33"/>
      <c r="M51" s="33"/>
      <c r="N51" s="33"/>
      <c r="O51" s="33"/>
    </row>
    <row r="52" spans="1:15" ht="13.5" customHeight="1" x14ac:dyDescent="0.2">
      <c r="A52" s="69" t="s">
        <v>70</v>
      </c>
      <c r="B52" s="232">
        <f t="shared" ref="B52:H52" si="10">B10+B31+B32+B40+B45+B48</f>
        <v>2266.5108399999999</v>
      </c>
      <c r="C52" s="36">
        <f t="shared" si="10"/>
        <v>5188.4167300000008</v>
      </c>
      <c r="D52" s="35">
        <f t="shared" si="10"/>
        <v>4202</v>
      </c>
      <c r="E52" s="38">
        <f t="shared" si="10"/>
        <v>4100</v>
      </c>
      <c r="F52" s="38">
        <f t="shared" si="10"/>
        <v>4108</v>
      </c>
      <c r="G52" s="39">
        <f t="shared" si="10"/>
        <v>4184</v>
      </c>
      <c r="H52" s="40">
        <f t="shared" si="10"/>
        <v>4145</v>
      </c>
      <c r="I52" s="230"/>
      <c r="J52" s="33"/>
      <c r="K52" s="33"/>
      <c r="L52" s="33"/>
      <c r="M52" s="33"/>
      <c r="N52" s="33"/>
      <c r="O52" s="33"/>
    </row>
    <row r="53" spans="1:15" ht="13.5" customHeight="1" x14ac:dyDescent="0.2">
      <c r="A53" s="69" t="s">
        <v>71</v>
      </c>
      <c r="B53" s="232">
        <f t="shared" ref="B53:H53" si="11">B11+B33</f>
        <v>896.62799999999993</v>
      </c>
      <c r="C53" s="36">
        <f t="shared" si="11"/>
        <v>2113.616</v>
      </c>
      <c r="D53" s="35">
        <f t="shared" si="11"/>
        <v>1691</v>
      </c>
      <c r="E53" s="38">
        <f t="shared" si="11"/>
        <v>1647</v>
      </c>
      <c r="F53" s="38">
        <f t="shared" si="11"/>
        <v>1650</v>
      </c>
      <c r="G53" s="39">
        <f t="shared" si="11"/>
        <v>1683</v>
      </c>
      <c r="H53" s="40">
        <f t="shared" si="11"/>
        <v>1666</v>
      </c>
      <c r="I53" s="230"/>
      <c r="J53" s="33"/>
      <c r="K53" s="33"/>
      <c r="L53" s="33"/>
      <c r="M53" s="33"/>
      <c r="N53" s="33"/>
      <c r="O53" s="33"/>
    </row>
    <row r="54" spans="1:15" ht="13.5" customHeight="1" x14ac:dyDescent="0.2">
      <c r="A54" s="69" t="s">
        <v>72</v>
      </c>
      <c r="B54" s="232">
        <f t="shared" ref="B54:H54" si="12">B37</f>
        <v>0</v>
      </c>
      <c r="C54" s="36">
        <f t="shared" si="12"/>
        <v>0</v>
      </c>
      <c r="D54" s="35">
        <f t="shared" si="12"/>
        <v>0</v>
      </c>
      <c r="E54" s="38">
        <f t="shared" si="12"/>
        <v>0</v>
      </c>
      <c r="F54" s="38">
        <f t="shared" si="12"/>
        <v>0</v>
      </c>
      <c r="G54" s="39">
        <f t="shared" si="12"/>
        <v>0</v>
      </c>
      <c r="H54" s="40">
        <f t="shared" si="12"/>
        <v>0</v>
      </c>
      <c r="I54" s="230"/>
      <c r="J54" s="33"/>
      <c r="K54" s="33"/>
      <c r="L54" s="33"/>
      <c r="M54" s="33"/>
      <c r="N54" s="33"/>
      <c r="O54" s="33"/>
    </row>
    <row r="55" spans="1:15" ht="14.25" customHeight="1" thickBot="1" x14ac:dyDescent="0.25">
      <c r="A55" s="321" t="s">
        <v>73</v>
      </c>
      <c r="B55" s="266">
        <f t="shared" ref="B55:H55" si="13">B41</f>
        <v>0</v>
      </c>
      <c r="C55" s="78">
        <f t="shared" si="13"/>
        <v>0</v>
      </c>
      <c r="D55" s="77">
        <f t="shared" si="13"/>
        <v>0</v>
      </c>
      <c r="E55" s="80">
        <f t="shared" si="13"/>
        <v>0</v>
      </c>
      <c r="F55" s="80">
        <f t="shared" si="13"/>
        <v>0</v>
      </c>
      <c r="G55" s="81">
        <f t="shared" si="13"/>
        <v>0</v>
      </c>
      <c r="H55" s="82">
        <f t="shared" si="13"/>
        <v>0</v>
      </c>
      <c r="I55" s="230"/>
      <c r="J55" s="33"/>
      <c r="K55" s="33"/>
      <c r="L55" s="33"/>
      <c r="M55" s="33"/>
      <c r="N55" s="33"/>
      <c r="O55" s="33"/>
    </row>
    <row r="56" spans="1:15" ht="17.25" customHeight="1" thickBot="1" x14ac:dyDescent="0.35">
      <c r="A56" s="322"/>
      <c r="B56" s="323"/>
      <c r="C56" s="323"/>
      <c r="D56" s="323"/>
      <c r="E56" s="323"/>
      <c r="F56" s="323"/>
      <c r="G56" s="323"/>
      <c r="H56" s="323"/>
      <c r="I56" s="230"/>
      <c r="J56" s="33"/>
      <c r="K56" s="33"/>
      <c r="L56" s="33"/>
      <c r="M56" s="33"/>
      <c r="N56" s="33"/>
      <c r="O56" s="33"/>
    </row>
    <row r="57" spans="1:15" ht="13.5" customHeight="1" x14ac:dyDescent="0.2">
      <c r="A57" s="324" t="s">
        <v>59</v>
      </c>
      <c r="B57" s="325">
        <f t="shared" ref="B57:H57" si="14">B58+B59</f>
        <v>13216.874619999999</v>
      </c>
      <c r="C57" s="326">
        <f t="shared" si="14"/>
        <v>12511.723</v>
      </c>
      <c r="D57" s="325">
        <f t="shared" si="14"/>
        <v>4494</v>
      </c>
      <c r="E57" s="325">
        <f t="shared" si="14"/>
        <v>12512</v>
      </c>
      <c r="F57" s="325">
        <f t="shared" si="14"/>
        <v>12512</v>
      </c>
      <c r="G57" s="327">
        <f t="shared" si="14"/>
        <v>12512</v>
      </c>
      <c r="H57" s="327">
        <f t="shared" si="14"/>
        <v>12512</v>
      </c>
      <c r="I57" s="230"/>
      <c r="J57" s="33"/>
      <c r="K57" s="33"/>
      <c r="L57" s="33"/>
      <c r="M57" s="33"/>
      <c r="N57" s="33"/>
      <c r="O57" s="33"/>
    </row>
    <row r="58" spans="1:15" ht="13.5" customHeight="1" x14ac:dyDescent="0.2">
      <c r="A58" s="69" t="s">
        <v>60</v>
      </c>
      <c r="B58" s="38">
        <v>12585.874619999999</v>
      </c>
      <c r="C58" s="39">
        <v>11802.723</v>
      </c>
      <c r="D58" s="38">
        <v>3785</v>
      </c>
      <c r="E58" s="38">
        <v>11803</v>
      </c>
      <c r="F58" s="38">
        <v>11803</v>
      </c>
      <c r="G58" s="36">
        <v>11803</v>
      </c>
      <c r="H58" s="36">
        <v>11803</v>
      </c>
      <c r="I58" s="230"/>
      <c r="J58" s="33"/>
      <c r="K58" s="33"/>
      <c r="L58" s="33"/>
      <c r="M58" s="33"/>
      <c r="N58" s="33"/>
      <c r="O58" s="33"/>
    </row>
    <row r="59" spans="1:15" ht="14.25" customHeight="1" thickBot="1" x14ac:dyDescent="0.25">
      <c r="A59" s="69" t="s">
        <v>64</v>
      </c>
      <c r="B59" s="38">
        <v>631</v>
      </c>
      <c r="C59" s="39">
        <v>709</v>
      </c>
      <c r="D59" s="80">
        <v>709</v>
      </c>
      <c r="E59" s="80">
        <v>709</v>
      </c>
      <c r="F59" s="80">
        <v>709</v>
      </c>
      <c r="G59" s="78">
        <v>709</v>
      </c>
      <c r="H59" s="78">
        <v>709</v>
      </c>
      <c r="I59" s="230"/>
      <c r="J59" s="33"/>
      <c r="K59" s="33"/>
      <c r="L59" s="33"/>
      <c r="M59" s="33"/>
      <c r="N59" s="33"/>
      <c r="O59" s="33"/>
    </row>
    <row r="60" spans="1:15" ht="14.25" customHeight="1" thickBot="1" x14ac:dyDescent="0.25">
      <c r="A60" s="121" t="s">
        <v>75</v>
      </c>
      <c r="B60" s="104">
        <f t="shared" ref="B60:H60" si="15">B49+B57</f>
        <v>36338.935460000139</v>
      </c>
      <c r="C60" s="105">
        <f t="shared" si="15"/>
        <v>52584.838360000496</v>
      </c>
      <c r="D60" s="248">
        <f t="shared" si="15"/>
        <v>48374</v>
      </c>
      <c r="E60" s="248">
        <f t="shared" si="15"/>
        <v>51391</v>
      </c>
      <c r="F60" s="248">
        <f t="shared" si="15"/>
        <v>51391</v>
      </c>
      <c r="G60" s="122">
        <f t="shared" si="15"/>
        <v>51391</v>
      </c>
      <c r="H60" s="122">
        <f t="shared" si="15"/>
        <v>51391</v>
      </c>
      <c r="I60" s="230"/>
      <c r="J60" s="33"/>
      <c r="K60" s="33"/>
      <c r="L60" s="33"/>
      <c r="M60" s="33"/>
      <c r="N60" s="33"/>
      <c r="O60" s="33"/>
    </row>
    <row r="61" spans="1:15" ht="14.25" customHeight="1" x14ac:dyDescent="0.2">
      <c r="A61" s="328"/>
      <c r="B61" s="125"/>
      <c r="C61" s="125"/>
      <c r="D61" s="125"/>
      <c r="E61" s="125"/>
      <c r="F61" s="125"/>
      <c r="G61" s="125"/>
      <c r="H61" s="178"/>
      <c r="I61" s="230"/>
      <c r="J61" s="230"/>
      <c r="K61" s="230"/>
      <c r="L61" s="230"/>
      <c r="M61" s="230"/>
      <c r="N61" s="230"/>
      <c r="O61" s="230"/>
    </row>
    <row r="62" spans="1:15" ht="14.25" customHeight="1" x14ac:dyDescent="0.2">
      <c r="A62" s="329"/>
      <c r="B62" s="330"/>
      <c r="C62" s="330"/>
      <c r="D62" s="330"/>
      <c r="E62" s="330"/>
      <c r="F62" s="330"/>
      <c r="G62" s="330"/>
      <c r="H62" s="178"/>
      <c r="I62" s="230"/>
      <c r="J62" s="230"/>
      <c r="K62" s="230"/>
      <c r="L62" s="230"/>
      <c r="M62" s="230"/>
      <c r="N62" s="230"/>
      <c r="O62" s="230"/>
    </row>
    <row r="63" spans="1:15" ht="14.25" customHeight="1" x14ac:dyDescent="0.2">
      <c r="B63" s="33"/>
      <c r="C63" s="33"/>
      <c r="D63" s="33"/>
      <c r="E63" s="33"/>
      <c r="F63" s="33"/>
      <c r="G63" s="33"/>
    </row>
    <row r="64" spans="1:15" ht="14.25" customHeight="1" x14ac:dyDescent="0.2">
      <c r="B64" s="230"/>
      <c r="C64" s="230"/>
      <c r="D64" s="230"/>
      <c r="E64" s="230"/>
      <c r="F64" s="230"/>
      <c r="G64" s="230"/>
    </row>
    <row r="65" spans="2:7" ht="12.6" customHeight="1" x14ac:dyDescent="0.2">
      <c r="B65" s="230"/>
      <c r="C65" s="230"/>
      <c r="D65" s="230"/>
      <c r="E65" s="230"/>
      <c r="F65" s="230"/>
      <c r="G65" s="230"/>
    </row>
    <row r="66" spans="2:7" ht="12.6" customHeight="1" x14ac:dyDescent="0.2">
      <c r="B66" s="230"/>
      <c r="C66" s="230"/>
      <c r="D66" s="230"/>
      <c r="E66" s="230"/>
      <c r="F66" s="230"/>
      <c r="G66" s="230"/>
    </row>
    <row r="67" spans="2:7" ht="12.6" customHeight="1" x14ac:dyDescent="0.2">
      <c r="B67" s="230"/>
      <c r="C67" s="230"/>
      <c r="D67" s="230"/>
      <c r="E67" s="230"/>
      <c r="F67" s="230"/>
      <c r="G67" s="230"/>
    </row>
    <row r="68" spans="2:7" ht="12.6" customHeight="1" x14ac:dyDescent="0.2">
      <c r="B68" s="230"/>
      <c r="C68" s="230"/>
      <c r="D68" s="230"/>
      <c r="E68" s="230"/>
      <c r="F68" s="230"/>
      <c r="G68" s="230"/>
    </row>
    <row r="69" spans="2:7" ht="12.6" customHeight="1" x14ac:dyDescent="0.2">
      <c r="B69" s="230"/>
      <c r="C69" s="230"/>
      <c r="D69" s="230"/>
      <c r="E69" s="230"/>
      <c r="F69" s="230"/>
      <c r="G69" s="230"/>
    </row>
    <row r="70" spans="2:7" ht="12.6" customHeight="1" x14ac:dyDescent="0.2">
      <c r="B70" s="230"/>
      <c r="C70" s="230"/>
      <c r="D70" s="230"/>
      <c r="E70" s="230"/>
      <c r="F70" s="230"/>
      <c r="G70" s="230"/>
    </row>
    <row r="71" spans="2:7" ht="12.6" customHeight="1" x14ac:dyDescent="0.2">
      <c r="B71" s="230"/>
      <c r="C71" s="230"/>
      <c r="D71" s="230"/>
      <c r="E71" s="230"/>
      <c r="F71" s="230"/>
      <c r="G71" s="230"/>
    </row>
    <row r="72" spans="2:7" ht="12.6" customHeight="1" x14ac:dyDescent="0.2">
      <c r="B72" s="230"/>
      <c r="C72" s="230"/>
      <c r="D72" s="230"/>
      <c r="E72" s="230"/>
      <c r="F72" s="230"/>
      <c r="G72" s="230"/>
    </row>
    <row r="73" spans="2:7" ht="12.6" customHeight="1" x14ac:dyDescent="0.2">
      <c r="B73" s="230"/>
      <c r="C73" s="230"/>
      <c r="D73" s="230"/>
      <c r="E73" s="230"/>
      <c r="F73" s="230"/>
      <c r="G73" s="230"/>
    </row>
    <row r="74" spans="2:7" ht="12.6" customHeight="1" x14ac:dyDescent="0.2">
      <c r="B74" s="230"/>
      <c r="C74" s="230"/>
      <c r="D74" s="230"/>
      <c r="E74" s="230"/>
      <c r="F74" s="230"/>
      <c r="G74" s="230"/>
    </row>
    <row r="75" spans="2:7" ht="12.6" customHeight="1" x14ac:dyDescent="0.2">
      <c r="B75" s="230"/>
      <c r="C75" s="230"/>
      <c r="D75" s="230"/>
      <c r="E75" s="230"/>
      <c r="F75" s="230"/>
      <c r="G75" s="230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showGridLines="0" topLeftCell="A58" workbookViewId="0">
      <selection activeCell="E90" sqref="E90"/>
    </sheetView>
  </sheetViews>
  <sheetFormatPr defaultColWidth="9.5703125" defaultRowHeight="13.5" customHeight="1" x14ac:dyDescent="0.2"/>
  <cols>
    <col min="1" max="1" width="45.5703125" style="1" customWidth="1"/>
    <col min="2" max="7" width="13.140625" style="2" customWidth="1"/>
    <col min="8" max="8" width="10.7109375" style="1" customWidth="1"/>
    <col min="9" max="16384" width="9.5703125" style="1"/>
  </cols>
  <sheetData>
    <row r="1" spans="1:14" ht="15.75" customHeight="1" x14ac:dyDescent="0.25">
      <c r="A1" s="4" t="s">
        <v>0</v>
      </c>
      <c r="B1" s="5"/>
      <c r="C1" s="5"/>
      <c r="D1" s="5"/>
      <c r="E1" s="5"/>
      <c r="F1" s="5"/>
      <c r="G1" s="5"/>
    </row>
    <row r="2" spans="1:14" ht="14.25" customHeight="1" thickBot="1" x14ac:dyDescent="0.3">
      <c r="A2" s="7" t="s">
        <v>3</v>
      </c>
      <c r="B2" s="8"/>
      <c r="C2" s="8"/>
      <c r="D2" s="8"/>
      <c r="E2" s="8"/>
      <c r="F2" s="8"/>
      <c r="G2" s="8"/>
    </row>
    <row r="3" spans="1:14" ht="13.5" customHeight="1" x14ac:dyDescent="0.2">
      <c r="A3" s="9" t="s">
        <v>4</v>
      </c>
      <c r="B3" s="10" t="s">
        <v>5</v>
      </c>
      <c r="C3" s="11" t="s">
        <v>6</v>
      </c>
      <c r="D3" s="331" t="s">
        <v>7</v>
      </c>
      <c r="E3" s="333"/>
      <c r="F3" s="333"/>
      <c r="G3" s="332"/>
    </row>
    <row r="4" spans="1:14" ht="14.25" customHeight="1" thickBot="1" x14ac:dyDescent="0.25">
      <c r="A4" s="17"/>
      <c r="B4" s="18">
        <v>2021</v>
      </c>
      <c r="C4" s="19">
        <v>2022</v>
      </c>
      <c r="D4" s="334">
        <v>2023</v>
      </c>
      <c r="E4" s="264">
        <v>2024</v>
      </c>
      <c r="F4" s="264">
        <v>2025</v>
      </c>
      <c r="G4" s="19">
        <v>2026</v>
      </c>
    </row>
    <row r="5" spans="1:14" ht="13.5" customHeight="1" x14ac:dyDescent="0.2">
      <c r="A5" s="25" t="s">
        <v>8</v>
      </c>
      <c r="B5" s="27">
        <f t="shared" ref="B5:G5" si="0">B6+B12+B16</f>
        <v>7580229.0623337561</v>
      </c>
      <c r="C5" s="28">
        <f t="shared" si="0"/>
        <v>8070736.714815584</v>
      </c>
      <c r="D5" s="29">
        <f t="shared" si="0"/>
        <v>8885481</v>
      </c>
      <c r="E5" s="29">
        <f t="shared" si="0"/>
        <v>9477483</v>
      </c>
      <c r="F5" s="27">
        <f t="shared" si="0"/>
        <v>10056156</v>
      </c>
      <c r="G5" s="27">
        <f t="shared" si="0"/>
        <v>10475067</v>
      </c>
      <c r="H5" s="335"/>
      <c r="I5" s="178"/>
      <c r="J5" s="178"/>
      <c r="K5" s="178"/>
      <c r="L5" s="178"/>
      <c r="M5" s="178"/>
      <c r="N5" s="33"/>
    </row>
    <row r="6" spans="1:14" ht="13.5" customHeight="1" x14ac:dyDescent="0.2">
      <c r="A6" s="34" t="s">
        <v>9</v>
      </c>
      <c r="B6" s="36">
        <f t="shared" ref="B6:G6" si="1">B7+B8</f>
        <v>3759520.319233757</v>
      </c>
      <c r="C6" s="37">
        <f t="shared" si="1"/>
        <v>4167510.5676655835</v>
      </c>
      <c r="D6" s="38">
        <f t="shared" si="1"/>
        <v>4687764</v>
      </c>
      <c r="E6" s="38">
        <f t="shared" si="1"/>
        <v>4975074</v>
      </c>
      <c r="F6" s="36">
        <f t="shared" si="1"/>
        <v>5326173</v>
      </c>
      <c r="G6" s="36">
        <f t="shared" si="1"/>
        <v>5565538</v>
      </c>
      <c r="H6" s="335"/>
      <c r="I6" s="178"/>
      <c r="J6" s="178"/>
      <c r="K6" s="178"/>
      <c r="L6" s="178"/>
      <c r="M6" s="178"/>
      <c r="N6" s="33"/>
    </row>
    <row r="7" spans="1:14" ht="13.5" customHeight="1" x14ac:dyDescent="0.2">
      <c r="A7" s="41" t="s">
        <v>11</v>
      </c>
      <c r="B7" s="43">
        <v>3630160.9679137571</v>
      </c>
      <c r="C7" s="44">
        <v>4019919.5676655835</v>
      </c>
      <c r="D7" s="45">
        <v>4527428</v>
      </c>
      <c r="E7" s="46">
        <v>4805349</v>
      </c>
      <c r="F7" s="336">
        <v>5145515</v>
      </c>
      <c r="G7" s="336">
        <v>5371978</v>
      </c>
      <c r="H7" s="335"/>
      <c r="I7" s="178"/>
      <c r="J7" s="178"/>
      <c r="K7" s="178"/>
      <c r="L7" s="178"/>
      <c r="M7" s="178"/>
      <c r="N7" s="33"/>
    </row>
    <row r="8" spans="1:14" ht="13.5" customHeight="1" x14ac:dyDescent="0.2">
      <c r="A8" s="41" t="s">
        <v>12</v>
      </c>
      <c r="B8" s="43">
        <v>129359.35131999999</v>
      </c>
      <c r="C8" s="44">
        <v>147591</v>
      </c>
      <c r="D8" s="45">
        <v>160336</v>
      </c>
      <c r="E8" s="46">
        <v>169725</v>
      </c>
      <c r="F8" s="336">
        <v>180658</v>
      </c>
      <c r="G8" s="336">
        <v>193560</v>
      </c>
      <c r="H8" s="335"/>
      <c r="I8" s="178"/>
      <c r="J8" s="178"/>
      <c r="K8" s="178"/>
      <c r="L8" s="178"/>
      <c r="M8" s="178"/>
      <c r="N8" s="33"/>
    </row>
    <row r="9" spans="1:14" ht="13.5" customHeight="1" x14ac:dyDescent="0.2">
      <c r="A9" s="48" t="s">
        <v>13</v>
      </c>
      <c r="B9" s="43">
        <v>484543.31923375698</v>
      </c>
      <c r="C9" s="44">
        <v>566742.12404558319</v>
      </c>
      <c r="D9" s="45">
        <v>1147291</v>
      </c>
      <c r="E9" s="46">
        <v>1305836</v>
      </c>
      <c r="F9" s="336">
        <v>1118870</v>
      </c>
      <c r="G9" s="336">
        <v>950037</v>
      </c>
      <c r="H9" s="335"/>
      <c r="I9" s="178"/>
      <c r="J9" s="178"/>
      <c r="K9" s="178"/>
      <c r="L9" s="178"/>
      <c r="M9" s="178"/>
      <c r="N9" s="33"/>
    </row>
    <row r="10" spans="1:14" ht="13.5" customHeight="1" x14ac:dyDescent="0.2">
      <c r="A10" s="48" t="s">
        <v>14</v>
      </c>
      <c r="B10" s="43">
        <v>2292484</v>
      </c>
      <c r="C10" s="44">
        <v>2520537.9274300002</v>
      </c>
      <c r="D10" s="45">
        <v>2478331</v>
      </c>
      <c r="E10" s="46">
        <v>2568466</v>
      </c>
      <c r="F10" s="336">
        <v>2945112</v>
      </c>
      <c r="G10" s="336">
        <v>3230851</v>
      </c>
      <c r="H10" s="337"/>
      <c r="I10" s="178"/>
      <c r="J10" s="178"/>
      <c r="K10" s="178"/>
      <c r="L10" s="178"/>
      <c r="M10" s="178"/>
      <c r="N10" s="33"/>
    </row>
    <row r="11" spans="1:14" ht="13.5" customHeight="1" x14ac:dyDescent="0.2">
      <c r="A11" s="48" t="s">
        <v>15</v>
      </c>
      <c r="B11" s="43">
        <v>982493</v>
      </c>
      <c r="C11" s="44">
        <v>1080230.5161900001</v>
      </c>
      <c r="D11" s="45">
        <v>1062142</v>
      </c>
      <c r="E11" s="46">
        <v>1100772</v>
      </c>
      <c r="F11" s="336">
        <v>1262191</v>
      </c>
      <c r="G11" s="336">
        <v>1384650</v>
      </c>
      <c r="H11" s="335"/>
      <c r="I11" s="178"/>
      <c r="J11" s="178"/>
      <c r="K11" s="178"/>
      <c r="L11" s="178"/>
      <c r="M11" s="178"/>
      <c r="N11" s="33"/>
    </row>
    <row r="12" spans="1:14" ht="13.5" customHeight="1" x14ac:dyDescent="0.2">
      <c r="A12" s="34" t="s">
        <v>16</v>
      </c>
      <c r="B12" s="43">
        <v>3530954.4099399992</v>
      </c>
      <c r="C12" s="44">
        <v>3588462.0000000005</v>
      </c>
      <c r="D12" s="45">
        <v>3833908</v>
      </c>
      <c r="E12" s="46">
        <v>4137913</v>
      </c>
      <c r="F12" s="336">
        <v>4373164</v>
      </c>
      <c r="G12" s="336">
        <v>4553358</v>
      </c>
      <c r="H12" s="335"/>
      <c r="I12" s="178"/>
      <c r="J12" s="178"/>
      <c r="K12" s="178"/>
      <c r="L12" s="178"/>
      <c r="M12" s="178"/>
      <c r="N12" s="33"/>
    </row>
    <row r="13" spans="1:14" ht="13.5" customHeight="1" x14ac:dyDescent="0.2">
      <c r="A13" s="34" t="s">
        <v>13</v>
      </c>
      <c r="B13" s="43">
        <v>3530954.4099399992</v>
      </c>
      <c r="C13" s="50">
        <v>3588462.0000000005</v>
      </c>
      <c r="D13" s="51">
        <v>3508110</v>
      </c>
      <c r="E13" s="46">
        <v>3799990</v>
      </c>
      <c r="F13" s="336">
        <v>4373164</v>
      </c>
      <c r="G13" s="336">
        <v>4553358</v>
      </c>
      <c r="H13" s="335"/>
      <c r="I13" s="178"/>
      <c r="J13" s="178"/>
      <c r="K13" s="178"/>
      <c r="L13" s="178"/>
      <c r="M13" s="178"/>
      <c r="N13" s="33"/>
    </row>
    <row r="14" spans="1:14" ht="13.5" customHeight="1" x14ac:dyDescent="0.2">
      <c r="A14" s="34" t="s">
        <v>14</v>
      </c>
      <c r="B14" s="43"/>
      <c r="C14" s="50"/>
      <c r="D14" s="51">
        <v>228059</v>
      </c>
      <c r="E14" s="46">
        <v>236546</v>
      </c>
      <c r="F14" s="336"/>
      <c r="G14" s="336"/>
      <c r="H14" s="335"/>
      <c r="I14" s="178"/>
      <c r="J14" s="178"/>
      <c r="K14" s="178"/>
      <c r="L14" s="178"/>
      <c r="M14" s="178"/>
      <c r="N14" s="33"/>
    </row>
    <row r="15" spans="1:14" ht="13.5" customHeight="1" x14ac:dyDescent="0.2">
      <c r="A15" s="34" t="s">
        <v>15</v>
      </c>
      <c r="B15" s="43"/>
      <c r="C15" s="50"/>
      <c r="D15" s="51">
        <v>97739</v>
      </c>
      <c r="E15" s="46">
        <v>101377</v>
      </c>
      <c r="F15" s="336"/>
      <c r="G15" s="336"/>
      <c r="H15" s="335"/>
      <c r="I15" s="178"/>
      <c r="J15" s="178"/>
      <c r="K15" s="178"/>
      <c r="L15" s="178"/>
      <c r="M15" s="178"/>
      <c r="N15" s="33"/>
    </row>
    <row r="16" spans="1:14" ht="13.5" customHeight="1" x14ac:dyDescent="0.2">
      <c r="A16" s="34" t="s">
        <v>18</v>
      </c>
      <c r="B16" s="36">
        <v>289754.33315999998</v>
      </c>
      <c r="C16" s="53">
        <v>314764.14714999998</v>
      </c>
      <c r="D16" s="54">
        <v>363809</v>
      </c>
      <c r="E16" s="38">
        <v>364496</v>
      </c>
      <c r="F16" s="36">
        <v>356819</v>
      </c>
      <c r="G16" s="36">
        <v>356171</v>
      </c>
      <c r="H16" s="335"/>
      <c r="I16" s="178"/>
      <c r="J16" s="178"/>
      <c r="K16" s="178"/>
      <c r="L16" s="178"/>
      <c r="M16" s="178"/>
      <c r="N16" s="33"/>
    </row>
    <row r="17" spans="1:14" ht="13.5" customHeight="1" x14ac:dyDescent="0.2">
      <c r="A17" s="55" t="s">
        <v>19</v>
      </c>
      <c r="B17" s="57">
        <f t="shared" ref="B17:G17" si="2">B18+B19</f>
        <v>9893258.4494599998</v>
      </c>
      <c r="C17" s="58">
        <f t="shared" si="2"/>
        <v>11015463.844000001</v>
      </c>
      <c r="D17" s="59">
        <f t="shared" si="2"/>
        <v>12105592</v>
      </c>
      <c r="E17" s="59">
        <f t="shared" si="2"/>
        <v>12960798</v>
      </c>
      <c r="F17" s="57">
        <f t="shared" si="2"/>
        <v>13462286</v>
      </c>
      <c r="G17" s="57">
        <f t="shared" si="2"/>
        <v>13711100</v>
      </c>
      <c r="H17" s="335"/>
      <c r="I17" s="178"/>
      <c r="J17" s="178"/>
      <c r="K17" s="178"/>
      <c r="L17" s="178"/>
      <c r="M17" s="178"/>
      <c r="N17" s="33"/>
    </row>
    <row r="18" spans="1:14" ht="13.5" customHeight="1" x14ac:dyDescent="0.2">
      <c r="A18" s="34" t="s">
        <v>20</v>
      </c>
      <c r="B18" s="52">
        <v>7494067.5246200012</v>
      </c>
      <c r="C18" s="36">
        <v>8484450</v>
      </c>
      <c r="D18" s="53">
        <v>9494888</v>
      </c>
      <c r="E18" s="54">
        <v>10277939</v>
      </c>
      <c r="F18" s="38">
        <v>10746670</v>
      </c>
      <c r="G18" s="36">
        <v>10974134</v>
      </c>
      <c r="H18" s="126"/>
      <c r="I18" s="178"/>
      <c r="J18" s="178"/>
      <c r="K18" s="178"/>
      <c r="L18" s="178"/>
      <c r="M18" s="178"/>
      <c r="N18" s="33"/>
    </row>
    <row r="19" spans="1:14" ht="13.5" customHeight="1" x14ac:dyDescent="0.2">
      <c r="A19" s="34" t="s">
        <v>21</v>
      </c>
      <c r="B19" s="35">
        <f t="shared" ref="B19:G19" si="3">SUM(B20:B27)</f>
        <v>2399190.9248399995</v>
      </c>
      <c r="C19" s="36">
        <f t="shared" si="3"/>
        <v>2531013.8439999996</v>
      </c>
      <c r="D19" s="44">
        <f t="shared" si="3"/>
        <v>2610704</v>
      </c>
      <c r="E19" s="45">
        <f t="shared" si="3"/>
        <v>2682859</v>
      </c>
      <c r="F19" s="38">
        <f t="shared" si="3"/>
        <v>2715616</v>
      </c>
      <c r="G19" s="36">
        <f t="shared" si="3"/>
        <v>2736966</v>
      </c>
      <c r="H19" s="335"/>
      <c r="I19" s="178"/>
      <c r="J19" s="178"/>
      <c r="K19" s="178"/>
      <c r="L19" s="178"/>
      <c r="M19" s="178"/>
      <c r="N19" s="33"/>
    </row>
    <row r="20" spans="1:14" ht="13.5" customHeight="1" x14ac:dyDescent="0.2">
      <c r="A20" s="41" t="s">
        <v>22</v>
      </c>
      <c r="B20" s="52">
        <v>1237044.4437599995</v>
      </c>
      <c r="C20" s="36">
        <v>1294143.4468799999</v>
      </c>
      <c r="D20" s="53">
        <v>1307906</v>
      </c>
      <c r="E20" s="54">
        <v>1328181</v>
      </c>
      <c r="F20" s="38">
        <v>1360665</v>
      </c>
      <c r="G20" s="36">
        <v>1383813</v>
      </c>
      <c r="H20" s="335"/>
      <c r="I20" s="178"/>
      <c r="J20" s="178"/>
      <c r="K20" s="178"/>
      <c r="L20" s="178"/>
      <c r="M20" s="178"/>
      <c r="N20" s="33"/>
    </row>
    <row r="21" spans="1:14" ht="13.5" customHeight="1" x14ac:dyDescent="0.2">
      <c r="A21" s="41" t="s">
        <v>23</v>
      </c>
      <c r="B21" s="52">
        <v>215507.22308999998</v>
      </c>
      <c r="C21" s="36">
        <v>237907.41753999997</v>
      </c>
      <c r="D21" s="53">
        <v>255265</v>
      </c>
      <c r="E21" s="54">
        <v>294078</v>
      </c>
      <c r="F21" s="38">
        <v>293992</v>
      </c>
      <c r="G21" s="36">
        <v>293493</v>
      </c>
      <c r="H21" s="335"/>
      <c r="I21" s="178"/>
      <c r="J21" s="178"/>
      <c r="K21" s="178"/>
      <c r="L21" s="178"/>
      <c r="M21" s="178"/>
      <c r="N21" s="33"/>
    </row>
    <row r="22" spans="1:14" ht="13.5" customHeight="1" x14ac:dyDescent="0.2">
      <c r="A22" s="41" t="s">
        <v>24</v>
      </c>
      <c r="B22" s="52">
        <v>55003.153540000007</v>
      </c>
      <c r="C22" s="36">
        <v>56343.800469999995</v>
      </c>
      <c r="D22" s="53">
        <v>57100</v>
      </c>
      <c r="E22" s="54">
        <v>57513</v>
      </c>
      <c r="F22" s="38">
        <v>57427</v>
      </c>
      <c r="G22" s="36">
        <v>57237</v>
      </c>
      <c r="H22" s="335"/>
      <c r="I22" s="178"/>
      <c r="J22" s="178"/>
      <c r="K22" s="178"/>
      <c r="L22" s="178"/>
      <c r="M22" s="178"/>
      <c r="N22" s="33"/>
    </row>
    <row r="23" spans="1:14" ht="13.5" customHeight="1" x14ac:dyDescent="0.2">
      <c r="A23" s="41" t="s">
        <v>25</v>
      </c>
      <c r="B23" s="52">
        <v>5107.3286799999996</v>
      </c>
      <c r="C23" s="36">
        <v>5219.6114199999993</v>
      </c>
      <c r="D23" s="53">
        <v>5292</v>
      </c>
      <c r="E23" s="54">
        <v>5316</v>
      </c>
      <c r="F23" s="38">
        <v>5294</v>
      </c>
      <c r="G23" s="36">
        <v>5263</v>
      </c>
      <c r="H23" s="335"/>
      <c r="I23" s="178"/>
      <c r="J23" s="178"/>
      <c r="K23" s="178"/>
      <c r="L23" s="178"/>
      <c r="M23" s="178"/>
      <c r="N23" s="33"/>
    </row>
    <row r="24" spans="1:14" ht="13.5" customHeight="1" x14ac:dyDescent="0.2">
      <c r="A24" s="41" t="s">
        <v>26</v>
      </c>
      <c r="B24" s="52">
        <v>851554.10416999971</v>
      </c>
      <c r="C24" s="36">
        <v>901197.60029999982</v>
      </c>
      <c r="D24" s="53">
        <v>948707</v>
      </c>
      <c r="E24" s="54">
        <v>961039</v>
      </c>
      <c r="F24" s="38">
        <v>961038</v>
      </c>
      <c r="G24" s="36">
        <v>959550</v>
      </c>
      <c r="H24" s="335"/>
      <c r="I24" s="178"/>
      <c r="J24" s="178"/>
      <c r="K24" s="178"/>
      <c r="L24" s="178"/>
      <c r="M24" s="178"/>
      <c r="N24" s="33"/>
    </row>
    <row r="25" spans="1:14" ht="13.5" customHeight="1" x14ac:dyDescent="0.2">
      <c r="A25" s="41" t="s">
        <v>27</v>
      </c>
      <c r="B25" s="52">
        <v>10014.616400000001</v>
      </c>
      <c r="C25" s="36">
        <v>11597.070300000001</v>
      </c>
      <c r="D25" s="53">
        <v>11660</v>
      </c>
      <c r="E25" s="54">
        <v>11745</v>
      </c>
      <c r="F25" s="38">
        <v>11882</v>
      </c>
      <c r="G25" s="36">
        <v>11999</v>
      </c>
      <c r="H25" s="335"/>
      <c r="I25" s="178"/>
      <c r="J25" s="178"/>
      <c r="K25" s="178"/>
      <c r="L25" s="178"/>
      <c r="M25" s="178"/>
      <c r="N25" s="33"/>
    </row>
    <row r="26" spans="1:14" ht="13.5" customHeight="1" x14ac:dyDescent="0.2">
      <c r="A26" s="41" t="s">
        <v>28</v>
      </c>
      <c r="B26" s="52">
        <v>24701.802639999998</v>
      </c>
      <c r="C26" s="36">
        <v>24343.003249999998</v>
      </c>
      <c r="D26" s="53">
        <v>24549</v>
      </c>
      <c r="E26" s="54">
        <v>24793</v>
      </c>
      <c r="F26" s="38">
        <v>25150</v>
      </c>
      <c r="G26" s="36">
        <v>25466</v>
      </c>
      <c r="H26" s="335"/>
      <c r="I26" s="178"/>
      <c r="J26" s="178"/>
      <c r="K26" s="178"/>
      <c r="L26" s="178"/>
      <c r="M26" s="178"/>
      <c r="N26" s="33"/>
    </row>
    <row r="27" spans="1:14" ht="13.5" customHeight="1" x14ac:dyDescent="0.2">
      <c r="A27" s="41" t="s">
        <v>29</v>
      </c>
      <c r="B27" s="52">
        <v>258.25256000000002</v>
      </c>
      <c r="C27" s="36">
        <v>261.89383999999995</v>
      </c>
      <c r="D27" s="53">
        <v>225</v>
      </c>
      <c r="E27" s="54">
        <v>194</v>
      </c>
      <c r="F27" s="38">
        <v>168</v>
      </c>
      <c r="G27" s="36">
        <v>145</v>
      </c>
      <c r="H27" s="335"/>
      <c r="I27" s="178"/>
      <c r="J27" s="178"/>
      <c r="K27" s="178"/>
      <c r="L27" s="178"/>
      <c r="M27" s="178"/>
      <c r="N27" s="33"/>
    </row>
    <row r="28" spans="1:14" ht="13.5" customHeight="1" x14ac:dyDescent="0.2">
      <c r="A28" s="55" t="s">
        <v>30</v>
      </c>
      <c r="B28" s="57">
        <f t="shared" ref="B28:G28" si="4">SUM(B29:B32)</f>
        <v>28735.304479999999</v>
      </c>
      <c r="C28" s="58">
        <f t="shared" si="4"/>
        <v>39847.674830000004</v>
      </c>
      <c r="D28" s="59">
        <f t="shared" si="4"/>
        <v>44921</v>
      </c>
      <c r="E28" s="59">
        <f t="shared" si="4"/>
        <v>50256</v>
      </c>
      <c r="F28" s="57">
        <f t="shared" si="4"/>
        <v>53937</v>
      </c>
      <c r="G28" s="57">
        <f t="shared" si="4"/>
        <v>57537</v>
      </c>
      <c r="H28" s="335"/>
      <c r="I28" s="178"/>
      <c r="J28" s="178"/>
      <c r="K28" s="178"/>
      <c r="L28" s="178"/>
      <c r="M28" s="178"/>
      <c r="N28" s="33"/>
    </row>
    <row r="29" spans="1:14" ht="13.5" customHeight="1" x14ac:dyDescent="0.2">
      <c r="A29" s="34" t="s">
        <v>31</v>
      </c>
      <c r="B29" s="52">
        <v>10.492319999999999</v>
      </c>
      <c r="C29" s="36">
        <v>21.53632</v>
      </c>
      <c r="D29" s="53">
        <v>0</v>
      </c>
      <c r="E29" s="54">
        <v>0</v>
      </c>
      <c r="F29" s="38">
        <v>0</v>
      </c>
      <c r="G29" s="36">
        <v>0</v>
      </c>
      <c r="H29" s="335"/>
      <c r="I29" s="178"/>
      <c r="J29" s="178"/>
      <c r="K29" s="178"/>
      <c r="L29" s="178"/>
      <c r="M29" s="178"/>
      <c r="N29" s="33"/>
    </row>
    <row r="30" spans="1:14" ht="13.5" customHeight="1" x14ac:dyDescent="0.2">
      <c r="A30" s="34" t="s">
        <v>32</v>
      </c>
      <c r="B30" s="52">
        <v>0.55334000000000005</v>
      </c>
      <c r="C30" s="36">
        <v>7.4841899999999999</v>
      </c>
      <c r="D30" s="53">
        <v>0</v>
      </c>
      <c r="E30" s="54">
        <v>0</v>
      </c>
      <c r="F30" s="38">
        <v>0</v>
      </c>
      <c r="G30" s="36">
        <v>0</v>
      </c>
      <c r="H30" s="335"/>
      <c r="I30" s="178"/>
      <c r="J30" s="178"/>
      <c r="K30" s="178"/>
      <c r="L30" s="178"/>
      <c r="M30" s="178"/>
      <c r="N30" s="33"/>
    </row>
    <row r="31" spans="1:14" ht="13.5" customHeight="1" x14ac:dyDescent="0.2">
      <c r="A31" s="34" t="s">
        <v>33</v>
      </c>
      <c r="B31" s="52">
        <v>28724.258819999999</v>
      </c>
      <c r="C31" s="36">
        <v>39818.654320000001</v>
      </c>
      <c r="D31" s="53">
        <v>44921</v>
      </c>
      <c r="E31" s="54">
        <v>50256</v>
      </c>
      <c r="F31" s="38">
        <v>53937</v>
      </c>
      <c r="G31" s="36">
        <v>57537</v>
      </c>
      <c r="H31" s="335"/>
      <c r="I31" s="178"/>
      <c r="J31" s="178"/>
      <c r="K31" s="178"/>
      <c r="L31" s="178"/>
      <c r="M31" s="178"/>
      <c r="N31" s="33"/>
    </row>
    <row r="32" spans="1:14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6">
        <v>0</v>
      </c>
      <c r="H32" s="335"/>
      <c r="I32" s="178"/>
      <c r="J32" s="178"/>
      <c r="K32" s="178"/>
      <c r="L32" s="178"/>
      <c r="M32" s="178"/>
      <c r="N32" s="33"/>
    </row>
    <row r="33" spans="1:14" ht="13.5" customHeight="1" x14ac:dyDescent="0.2">
      <c r="A33" s="55" t="s">
        <v>35</v>
      </c>
      <c r="B33" s="56">
        <f t="shared" ref="B33:G33" si="5">SUM(B34:B36)</f>
        <v>701418.03603999992</v>
      </c>
      <c r="C33" s="57">
        <f t="shared" si="5"/>
        <v>714845.81651000003</v>
      </c>
      <c r="D33" s="58">
        <f t="shared" si="5"/>
        <v>831175</v>
      </c>
      <c r="E33" s="59">
        <f t="shared" si="5"/>
        <v>851600</v>
      </c>
      <c r="F33" s="59">
        <f t="shared" si="5"/>
        <v>874361</v>
      </c>
      <c r="G33" s="57">
        <f t="shared" si="5"/>
        <v>896180</v>
      </c>
      <c r="H33" s="335"/>
      <c r="I33" s="178"/>
      <c r="J33" s="178"/>
      <c r="K33" s="178"/>
      <c r="L33" s="178"/>
      <c r="M33" s="178"/>
      <c r="N33" s="33"/>
    </row>
    <row r="34" spans="1:14" ht="13.5" customHeight="1" x14ac:dyDescent="0.2">
      <c r="A34" s="34" t="s">
        <v>36</v>
      </c>
      <c r="B34" s="52">
        <v>455911.11642999999</v>
      </c>
      <c r="C34" s="36">
        <v>456735.76896000002</v>
      </c>
      <c r="D34" s="53">
        <v>519308</v>
      </c>
      <c r="E34" s="54">
        <v>530603</v>
      </c>
      <c r="F34" s="38">
        <v>540899</v>
      </c>
      <c r="G34" s="36">
        <v>551982</v>
      </c>
      <c r="H34" s="335"/>
      <c r="I34" s="178"/>
      <c r="J34" s="178"/>
      <c r="K34" s="178"/>
      <c r="L34" s="178"/>
      <c r="M34" s="178"/>
      <c r="N34" s="33"/>
    </row>
    <row r="35" spans="1:14" ht="13.5" customHeight="1" x14ac:dyDescent="0.2">
      <c r="A35" s="34" t="s">
        <v>37</v>
      </c>
      <c r="B35" s="52">
        <v>245506.91960999998</v>
      </c>
      <c r="C35" s="36">
        <v>258110.04755000002</v>
      </c>
      <c r="D35" s="53">
        <v>311867</v>
      </c>
      <c r="E35" s="54">
        <v>320997</v>
      </c>
      <c r="F35" s="38">
        <v>333462</v>
      </c>
      <c r="G35" s="36">
        <v>344198</v>
      </c>
      <c r="H35" s="335"/>
      <c r="I35" s="178"/>
      <c r="J35" s="178"/>
      <c r="K35" s="178"/>
      <c r="L35" s="178"/>
      <c r="M35" s="178"/>
      <c r="N35" s="33"/>
    </row>
    <row r="36" spans="1:14" ht="13.5" customHeight="1" x14ac:dyDescent="0.2">
      <c r="A36" s="34" t="s">
        <v>38</v>
      </c>
      <c r="B36" s="52">
        <v>0</v>
      </c>
      <c r="C36" s="36">
        <v>0</v>
      </c>
      <c r="D36" s="53">
        <v>0</v>
      </c>
      <c r="E36" s="54">
        <v>0</v>
      </c>
      <c r="F36" s="38">
        <v>0</v>
      </c>
      <c r="G36" s="36">
        <v>0</v>
      </c>
      <c r="H36" s="335"/>
      <c r="I36" s="178"/>
      <c r="J36" s="178"/>
      <c r="K36" s="178"/>
      <c r="L36" s="178"/>
      <c r="M36" s="178"/>
      <c r="N36" s="33"/>
    </row>
    <row r="37" spans="1:14" ht="13.5" customHeight="1" x14ac:dyDescent="0.2">
      <c r="A37" s="55" t="s">
        <v>39</v>
      </c>
      <c r="B37" s="56">
        <f t="shared" ref="B37:G37" si="6">SUM(B38:B45,B48:B51)</f>
        <v>453223.33131000004</v>
      </c>
      <c r="C37" s="57">
        <f t="shared" si="6"/>
        <v>982002.66745000007</v>
      </c>
      <c r="D37" s="58">
        <f t="shared" si="6"/>
        <v>824139</v>
      </c>
      <c r="E37" s="59">
        <f t="shared" si="6"/>
        <v>393178</v>
      </c>
      <c r="F37" s="59">
        <f t="shared" si="6"/>
        <v>402416</v>
      </c>
      <c r="G37" s="57">
        <f t="shared" si="6"/>
        <v>403165</v>
      </c>
      <c r="H37" s="335"/>
      <c r="I37" s="178"/>
      <c r="J37" s="178"/>
      <c r="K37" s="178"/>
      <c r="L37" s="178"/>
      <c r="M37" s="178"/>
      <c r="N37" s="33"/>
    </row>
    <row r="38" spans="1:14" ht="13.5" customHeight="1" x14ac:dyDescent="0.2">
      <c r="A38" s="69" t="s">
        <v>41</v>
      </c>
      <c r="B38" s="52">
        <v>0</v>
      </c>
      <c r="C38" s="36">
        <v>0</v>
      </c>
      <c r="D38" s="53">
        <v>0</v>
      </c>
      <c r="E38" s="54">
        <v>0</v>
      </c>
      <c r="F38" s="38">
        <v>0</v>
      </c>
      <c r="G38" s="36">
        <v>0</v>
      </c>
      <c r="H38" s="335"/>
      <c r="I38" s="178"/>
      <c r="J38" s="178"/>
      <c r="K38" s="178"/>
      <c r="L38" s="178"/>
      <c r="M38" s="178"/>
      <c r="N38" s="33"/>
    </row>
    <row r="39" spans="1:14" ht="13.5" customHeight="1" x14ac:dyDescent="0.2">
      <c r="A39" s="34" t="s">
        <v>42</v>
      </c>
      <c r="B39" s="52">
        <v>129527.97982000002</v>
      </c>
      <c r="C39" s="36">
        <v>131884</v>
      </c>
      <c r="D39" s="53">
        <v>131653</v>
      </c>
      <c r="E39" s="54">
        <v>133036</v>
      </c>
      <c r="F39" s="38">
        <v>136718</v>
      </c>
      <c r="G39" s="36">
        <v>139246</v>
      </c>
      <c r="H39" s="335"/>
      <c r="I39" s="178"/>
      <c r="J39" s="178"/>
      <c r="K39" s="178"/>
      <c r="L39" s="178"/>
      <c r="M39" s="178"/>
      <c r="N39" s="33"/>
    </row>
    <row r="40" spans="1:14" ht="13.5" customHeight="1" x14ac:dyDescent="0.2">
      <c r="A40" s="69" t="s">
        <v>43</v>
      </c>
      <c r="B40" s="52">
        <v>0</v>
      </c>
      <c r="C40" s="36">
        <v>0</v>
      </c>
      <c r="D40" s="53">
        <v>0</v>
      </c>
      <c r="E40" s="54">
        <v>0</v>
      </c>
      <c r="F40" s="38">
        <v>0</v>
      </c>
      <c r="G40" s="36">
        <v>0</v>
      </c>
      <c r="H40" s="335"/>
      <c r="I40" s="178"/>
      <c r="J40" s="178"/>
      <c r="K40" s="178"/>
      <c r="L40" s="178"/>
      <c r="M40" s="178"/>
      <c r="N40" s="33"/>
    </row>
    <row r="41" spans="1:14" ht="13.5" customHeight="1" x14ac:dyDescent="0.2">
      <c r="A41" s="69" t="s">
        <v>44</v>
      </c>
      <c r="B41" s="52">
        <v>101682.54787000004</v>
      </c>
      <c r="C41" s="36">
        <v>97623</v>
      </c>
      <c r="D41" s="53">
        <v>90366</v>
      </c>
      <c r="E41" s="54">
        <v>93001</v>
      </c>
      <c r="F41" s="38">
        <v>95553</v>
      </c>
      <c r="G41" s="36">
        <v>86400</v>
      </c>
      <c r="H41" s="335"/>
      <c r="I41" s="178"/>
      <c r="J41" s="178"/>
      <c r="K41" s="178"/>
      <c r="L41" s="178"/>
      <c r="M41" s="178"/>
      <c r="N41" s="33"/>
    </row>
    <row r="42" spans="1:14" ht="13.5" customHeight="1" x14ac:dyDescent="0.2">
      <c r="A42" s="69" t="s">
        <v>45</v>
      </c>
      <c r="B42" s="52">
        <v>0</v>
      </c>
      <c r="C42" s="36">
        <v>521165</v>
      </c>
      <c r="D42" s="53">
        <v>260673</v>
      </c>
      <c r="E42" s="54">
        <v>0</v>
      </c>
      <c r="F42" s="38">
        <v>0</v>
      </c>
      <c r="G42" s="36">
        <v>0</v>
      </c>
      <c r="H42" s="335"/>
      <c r="I42" s="178"/>
      <c r="J42" s="178"/>
      <c r="K42" s="178"/>
      <c r="L42" s="178"/>
      <c r="M42" s="178"/>
      <c r="N42" s="33"/>
    </row>
    <row r="43" spans="1:14" ht="13.5" customHeight="1" x14ac:dyDescent="0.2">
      <c r="A43" s="69" t="s">
        <v>46</v>
      </c>
      <c r="B43" s="52">
        <v>0</v>
      </c>
      <c r="C43" s="36">
        <v>0</v>
      </c>
      <c r="D43" s="53">
        <v>135429</v>
      </c>
      <c r="E43" s="54">
        <v>7178</v>
      </c>
      <c r="F43" s="38"/>
      <c r="G43" s="36"/>
      <c r="H43" s="335"/>
      <c r="I43" s="178"/>
      <c r="J43" s="178"/>
      <c r="K43" s="178"/>
      <c r="L43" s="178"/>
      <c r="M43" s="178"/>
      <c r="N43" s="33"/>
    </row>
    <row r="44" spans="1:14" ht="13.5" customHeight="1" x14ac:dyDescent="0.2">
      <c r="A44" s="69" t="s">
        <v>47</v>
      </c>
      <c r="B44" s="52">
        <v>76294.162960000001</v>
      </c>
      <c r="C44" s="36">
        <v>74305.482000000004</v>
      </c>
      <c r="D44" s="53">
        <v>40406</v>
      </c>
      <c r="E44" s="54">
        <v>0</v>
      </c>
      <c r="F44" s="38">
        <v>0</v>
      </c>
      <c r="G44" s="36">
        <v>0</v>
      </c>
      <c r="H44" s="335"/>
      <c r="I44" s="178"/>
      <c r="J44" s="178"/>
      <c r="K44" s="178"/>
      <c r="L44" s="178"/>
      <c r="M44" s="178"/>
      <c r="N44" s="33"/>
    </row>
    <row r="45" spans="1:14" ht="13.5" customHeight="1" x14ac:dyDescent="0.2">
      <c r="A45" s="69" t="s">
        <v>48</v>
      </c>
      <c r="B45" s="52">
        <v>278.38602000000003</v>
      </c>
      <c r="C45" s="36">
        <v>303.34433000000001</v>
      </c>
      <c r="D45" s="53">
        <v>328</v>
      </c>
      <c r="E45" s="54">
        <v>328</v>
      </c>
      <c r="F45" s="38">
        <v>328</v>
      </c>
      <c r="G45" s="36">
        <v>328</v>
      </c>
      <c r="H45" s="335"/>
      <c r="I45" s="178"/>
      <c r="J45" s="178"/>
      <c r="K45" s="178"/>
      <c r="L45" s="178"/>
      <c r="M45" s="178"/>
      <c r="N45" s="33"/>
    </row>
    <row r="46" spans="1:14" ht="13.5" customHeight="1" x14ac:dyDescent="0.2">
      <c r="A46" s="72" t="s">
        <v>13</v>
      </c>
      <c r="B46" s="52">
        <v>81.658150000000006</v>
      </c>
      <c r="C46" s="36">
        <v>82.45478</v>
      </c>
      <c r="D46" s="53">
        <v>82</v>
      </c>
      <c r="E46" s="54">
        <v>82</v>
      </c>
      <c r="F46" s="38">
        <v>82</v>
      </c>
      <c r="G46" s="36">
        <v>82</v>
      </c>
      <c r="H46" s="335"/>
      <c r="I46" s="178"/>
      <c r="J46" s="178"/>
      <c r="K46" s="178"/>
      <c r="L46" s="178"/>
      <c r="M46" s="178"/>
      <c r="N46" s="33"/>
    </row>
    <row r="47" spans="1:14" ht="13.5" customHeight="1" x14ac:dyDescent="0.2">
      <c r="A47" s="72" t="s">
        <v>14</v>
      </c>
      <c r="B47" s="52">
        <v>196.72787</v>
      </c>
      <c r="C47" s="36">
        <v>220.88954999999999</v>
      </c>
      <c r="D47" s="53">
        <v>246</v>
      </c>
      <c r="E47" s="54">
        <v>246</v>
      </c>
      <c r="F47" s="38">
        <v>246</v>
      </c>
      <c r="G47" s="36">
        <v>246</v>
      </c>
      <c r="H47" s="335"/>
      <c r="I47" s="178"/>
      <c r="J47" s="178"/>
      <c r="K47" s="178"/>
      <c r="L47" s="178"/>
      <c r="M47" s="178"/>
      <c r="N47" s="33"/>
    </row>
    <row r="48" spans="1:14" ht="13.5" customHeight="1" x14ac:dyDescent="0.2">
      <c r="A48" s="69" t="s">
        <v>49</v>
      </c>
      <c r="B48" s="52">
        <v>323.81599</v>
      </c>
      <c r="C48" s="36">
        <v>1619.40786</v>
      </c>
      <c r="D48" s="53">
        <v>1000</v>
      </c>
      <c r="E48" s="54">
        <v>1000</v>
      </c>
      <c r="F48" s="38">
        <v>1000</v>
      </c>
      <c r="G48" s="36">
        <v>1000</v>
      </c>
      <c r="H48" s="335"/>
      <c r="I48" s="178"/>
      <c r="J48" s="178"/>
      <c r="K48" s="178"/>
      <c r="L48" s="178"/>
      <c r="M48" s="178"/>
      <c r="N48" s="33"/>
    </row>
    <row r="49" spans="1:14" ht="13.5" customHeight="1" x14ac:dyDescent="0.2">
      <c r="A49" s="69" t="s">
        <v>50</v>
      </c>
      <c r="B49" s="52">
        <v>31625.248179999999</v>
      </c>
      <c r="C49" s="36">
        <v>30419.05041</v>
      </c>
      <c r="D49" s="53">
        <v>30700</v>
      </c>
      <c r="E49" s="54">
        <v>16209</v>
      </c>
      <c r="F49" s="38">
        <v>17088</v>
      </c>
      <c r="G49" s="36">
        <v>17543</v>
      </c>
      <c r="H49" s="335"/>
      <c r="I49" s="178"/>
      <c r="J49" s="178"/>
      <c r="K49" s="178"/>
      <c r="L49" s="178"/>
      <c r="M49" s="178"/>
      <c r="N49" s="33"/>
    </row>
    <row r="50" spans="1:14" ht="13.5" customHeight="1" x14ac:dyDescent="0.2">
      <c r="A50" s="69" t="s">
        <v>51</v>
      </c>
      <c r="B50" s="52">
        <v>10.97395</v>
      </c>
      <c r="C50" s="36">
        <v>9.0853400000000022</v>
      </c>
      <c r="D50" s="53">
        <v>0</v>
      </c>
      <c r="E50" s="54">
        <v>0</v>
      </c>
      <c r="F50" s="38">
        <v>0</v>
      </c>
      <c r="G50" s="36">
        <v>0</v>
      </c>
      <c r="H50" s="335"/>
      <c r="I50" s="178"/>
      <c r="J50" s="178"/>
      <c r="K50" s="178"/>
      <c r="L50" s="178"/>
      <c r="M50" s="178"/>
      <c r="N50" s="33"/>
    </row>
    <row r="51" spans="1:14" ht="13.5" customHeight="1" x14ac:dyDescent="0.2">
      <c r="A51" s="34" t="s">
        <v>52</v>
      </c>
      <c r="B51" s="35">
        <v>113480.21652</v>
      </c>
      <c r="C51" s="36">
        <v>124674.29751</v>
      </c>
      <c r="D51" s="37">
        <v>133584</v>
      </c>
      <c r="E51" s="38">
        <v>142426</v>
      </c>
      <c r="F51" s="38">
        <v>151729</v>
      </c>
      <c r="G51" s="36">
        <v>158648</v>
      </c>
      <c r="H51" s="335"/>
      <c r="I51" s="178"/>
      <c r="J51" s="178"/>
      <c r="K51" s="178"/>
      <c r="L51" s="178"/>
      <c r="M51" s="178"/>
      <c r="N51" s="33"/>
    </row>
    <row r="52" spans="1:14" ht="13.5" customHeight="1" x14ac:dyDescent="0.2">
      <c r="A52" s="48" t="s">
        <v>13</v>
      </c>
      <c r="B52" s="35">
        <v>80877.39688</v>
      </c>
      <c r="C52" s="36">
        <v>90475.047420000003</v>
      </c>
      <c r="D52" s="37">
        <v>98508</v>
      </c>
      <c r="E52" s="38">
        <v>105711</v>
      </c>
      <c r="F52" s="38">
        <v>112959</v>
      </c>
      <c r="G52" s="36">
        <v>118006</v>
      </c>
      <c r="H52" s="335"/>
      <c r="I52" s="178"/>
      <c r="J52" s="178"/>
      <c r="K52" s="178"/>
      <c r="L52" s="178"/>
      <c r="M52" s="178"/>
      <c r="N52" s="33"/>
    </row>
    <row r="53" spans="1:14" ht="14.25" customHeight="1" x14ac:dyDescent="0.2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6">
        <v>0</v>
      </c>
      <c r="H53" s="335"/>
      <c r="I53" s="178"/>
      <c r="J53" s="178"/>
      <c r="K53" s="178"/>
      <c r="L53" s="178"/>
      <c r="M53" s="178"/>
      <c r="N53" s="33"/>
    </row>
    <row r="54" spans="1:14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6">
        <v>0</v>
      </c>
      <c r="H54" s="335"/>
      <c r="I54" s="178"/>
      <c r="J54" s="178"/>
      <c r="K54" s="178"/>
      <c r="L54" s="178"/>
      <c r="M54" s="178"/>
      <c r="N54" s="33"/>
    </row>
    <row r="55" spans="1:14" ht="14.25" customHeight="1" x14ac:dyDescent="0.2">
      <c r="A55" s="48" t="s">
        <v>54</v>
      </c>
      <c r="B55" s="35">
        <v>32180.213189999999</v>
      </c>
      <c r="C55" s="36">
        <v>33673</v>
      </c>
      <c r="D55" s="37">
        <v>35076</v>
      </c>
      <c r="E55" s="38">
        <v>36715</v>
      </c>
      <c r="F55" s="38">
        <v>38770</v>
      </c>
      <c r="G55" s="36">
        <v>40642</v>
      </c>
      <c r="H55" s="335"/>
      <c r="I55" s="178"/>
      <c r="J55" s="178"/>
      <c r="K55" s="178"/>
      <c r="L55" s="178"/>
      <c r="M55" s="178"/>
      <c r="N55" s="33"/>
    </row>
    <row r="56" spans="1:14" ht="14.25" customHeight="1" x14ac:dyDescent="0.2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6">
        <v>0</v>
      </c>
      <c r="H56" s="335"/>
      <c r="I56" s="178"/>
      <c r="J56" s="178"/>
      <c r="K56" s="178"/>
      <c r="L56" s="178"/>
      <c r="M56" s="178"/>
      <c r="N56" s="33"/>
    </row>
    <row r="57" spans="1:14" ht="14.25" customHeight="1" x14ac:dyDescent="0.2">
      <c r="A57" s="75" t="s">
        <v>56</v>
      </c>
      <c r="B57" s="35">
        <v>507.44049000000001</v>
      </c>
      <c r="C57" s="36">
        <v>214.69233000000006</v>
      </c>
      <c r="D57" s="37">
        <v>0</v>
      </c>
      <c r="E57" s="38">
        <v>0</v>
      </c>
      <c r="F57" s="38">
        <v>0</v>
      </c>
      <c r="G57" s="36">
        <v>0</v>
      </c>
      <c r="H57" s="335"/>
      <c r="I57" s="178"/>
      <c r="J57" s="178"/>
      <c r="K57" s="178"/>
      <c r="L57" s="178"/>
      <c r="M57" s="178"/>
      <c r="N57" s="178"/>
    </row>
    <row r="58" spans="1:14" ht="14.25" customHeight="1" x14ac:dyDescent="0.2">
      <c r="A58" s="75" t="s">
        <v>57</v>
      </c>
      <c r="B58" s="35">
        <v>80369.209520000004</v>
      </c>
      <c r="C58" s="36">
        <v>90259.999660000001</v>
      </c>
      <c r="D58" s="37">
        <v>98508</v>
      </c>
      <c r="E58" s="38">
        <v>105711</v>
      </c>
      <c r="F58" s="38">
        <v>112959</v>
      </c>
      <c r="G58" s="36">
        <v>118006</v>
      </c>
      <c r="H58" s="335"/>
      <c r="I58" s="178"/>
      <c r="J58" s="178"/>
      <c r="K58" s="178"/>
      <c r="L58" s="178"/>
      <c r="M58" s="178"/>
      <c r="N58" s="178"/>
    </row>
    <row r="59" spans="1:14" ht="14.25" customHeight="1" thickBot="1" x14ac:dyDescent="0.25">
      <c r="A59" s="76" t="s">
        <v>58</v>
      </c>
      <c r="B59" s="77">
        <v>32180.213189999999</v>
      </c>
      <c r="C59" s="78">
        <v>33673</v>
      </c>
      <c r="D59" s="79">
        <v>35076</v>
      </c>
      <c r="E59" s="80">
        <v>36715</v>
      </c>
      <c r="F59" s="80">
        <v>38770</v>
      </c>
      <c r="G59" s="78">
        <v>40642</v>
      </c>
      <c r="H59" s="335"/>
      <c r="I59" s="178"/>
      <c r="J59" s="178"/>
      <c r="K59" s="178"/>
      <c r="L59" s="178"/>
      <c r="M59" s="178"/>
      <c r="N59" s="178"/>
    </row>
    <row r="60" spans="1:14" ht="13.5" customHeight="1" x14ac:dyDescent="0.2">
      <c r="A60" s="25" t="s">
        <v>59</v>
      </c>
      <c r="B60" s="83">
        <f t="shared" ref="B60:G60" si="7">B61+B65</f>
        <v>13079644.876037396</v>
      </c>
      <c r="C60" s="84">
        <f t="shared" si="7"/>
        <v>14223547.741054483</v>
      </c>
      <c r="D60" s="85">
        <f t="shared" si="7"/>
        <v>15504403</v>
      </c>
      <c r="E60" s="86">
        <f t="shared" si="7"/>
        <v>16786794</v>
      </c>
      <c r="F60" s="86">
        <f t="shared" si="7"/>
        <v>17812269</v>
      </c>
      <c r="G60" s="84">
        <f t="shared" si="7"/>
        <v>18553567</v>
      </c>
      <c r="H60" s="335"/>
      <c r="I60" s="178"/>
      <c r="J60" s="178"/>
      <c r="K60" s="178"/>
      <c r="L60" s="178"/>
      <c r="M60" s="178"/>
      <c r="N60" s="178"/>
    </row>
    <row r="61" spans="1:14" ht="13.5" customHeight="1" x14ac:dyDescent="0.2">
      <c r="A61" s="94" t="s">
        <v>60</v>
      </c>
      <c r="B61" s="56">
        <f t="shared" ref="B61:G61" si="8">B62</f>
        <v>8699966.3864173964</v>
      </c>
      <c r="C61" s="57">
        <f t="shared" si="8"/>
        <v>9515548.2774157152</v>
      </c>
      <c r="D61" s="58">
        <f t="shared" si="8"/>
        <v>10307401</v>
      </c>
      <c r="E61" s="59">
        <f t="shared" si="8"/>
        <v>11140977</v>
      </c>
      <c r="F61" s="59">
        <f t="shared" si="8"/>
        <v>11780057</v>
      </c>
      <c r="G61" s="57">
        <f t="shared" si="8"/>
        <v>12242700</v>
      </c>
      <c r="H61" s="335"/>
      <c r="I61" s="178"/>
      <c r="J61" s="178"/>
      <c r="K61" s="178"/>
      <c r="L61" s="178"/>
      <c r="M61" s="178"/>
      <c r="N61" s="178"/>
    </row>
    <row r="62" spans="1:14" ht="13.5" customHeight="1" x14ac:dyDescent="0.2">
      <c r="A62" s="41" t="s">
        <v>61</v>
      </c>
      <c r="B62" s="35">
        <f t="shared" ref="B62:G62" si="9">B63+B64</f>
        <v>8699966.3864173964</v>
      </c>
      <c r="C62" s="36">
        <f t="shared" si="9"/>
        <v>9515548.2774157152</v>
      </c>
      <c r="D62" s="37">
        <f t="shared" si="9"/>
        <v>10307401</v>
      </c>
      <c r="E62" s="38">
        <f t="shared" si="9"/>
        <v>11140977</v>
      </c>
      <c r="F62" s="38">
        <f t="shared" si="9"/>
        <v>11780057</v>
      </c>
      <c r="G62" s="36">
        <f t="shared" si="9"/>
        <v>12242700</v>
      </c>
      <c r="H62" s="335"/>
      <c r="I62" s="178"/>
      <c r="J62" s="178"/>
      <c r="K62" s="178"/>
      <c r="L62" s="178"/>
      <c r="M62" s="178"/>
      <c r="N62" s="178"/>
    </row>
    <row r="63" spans="1:14" ht="13.5" customHeight="1" x14ac:dyDescent="0.2">
      <c r="A63" s="41" t="s">
        <v>62</v>
      </c>
      <c r="B63" s="35">
        <v>8510358.446607396</v>
      </c>
      <c r="C63" s="36">
        <v>9112661.6242557149</v>
      </c>
      <c r="D63" s="37">
        <v>10096962</v>
      </c>
      <c r="E63" s="38">
        <v>10926873</v>
      </c>
      <c r="F63" s="38">
        <v>11564234</v>
      </c>
      <c r="G63" s="36">
        <v>12027852</v>
      </c>
      <c r="H63" s="335"/>
      <c r="I63" s="178"/>
      <c r="J63" s="178"/>
      <c r="K63" s="178"/>
      <c r="L63" s="178"/>
      <c r="M63" s="178"/>
      <c r="N63" s="178"/>
    </row>
    <row r="64" spans="1:14" ht="13.5" customHeight="1" x14ac:dyDescent="0.2">
      <c r="A64" s="41" t="s">
        <v>63</v>
      </c>
      <c r="B64" s="35">
        <v>189607.93981000001</v>
      </c>
      <c r="C64" s="36">
        <v>402886.65315999999</v>
      </c>
      <c r="D64" s="37">
        <v>210439</v>
      </c>
      <c r="E64" s="38">
        <v>214104</v>
      </c>
      <c r="F64" s="38">
        <v>215823</v>
      </c>
      <c r="G64" s="36">
        <v>214848</v>
      </c>
      <c r="H64" s="335"/>
      <c r="I64" s="178"/>
      <c r="J64" s="178"/>
      <c r="K64" s="178"/>
      <c r="L64" s="178"/>
      <c r="M64" s="178"/>
      <c r="N64" s="178"/>
    </row>
    <row r="65" spans="1:14" ht="13.5" customHeight="1" x14ac:dyDescent="0.2">
      <c r="A65" s="94" t="s">
        <v>64</v>
      </c>
      <c r="B65" s="56">
        <f t="shared" ref="B65:G65" si="10">B66</f>
        <v>4379678.4896200001</v>
      </c>
      <c r="C65" s="57">
        <f t="shared" si="10"/>
        <v>4707999.4636387676</v>
      </c>
      <c r="D65" s="58">
        <f t="shared" si="10"/>
        <v>5197002</v>
      </c>
      <c r="E65" s="59">
        <f t="shared" si="10"/>
        <v>5645817</v>
      </c>
      <c r="F65" s="59">
        <f t="shared" si="10"/>
        <v>6032212</v>
      </c>
      <c r="G65" s="57">
        <f t="shared" si="10"/>
        <v>6310867</v>
      </c>
      <c r="H65" s="338"/>
      <c r="I65" s="178"/>
      <c r="J65" s="178"/>
      <c r="K65" s="178"/>
      <c r="L65" s="178"/>
      <c r="M65" s="178"/>
      <c r="N65" s="178"/>
    </row>
    <row r="66" spans="1:14" ht="13.5" customHeight="1" x14ac:dyDescent="0.2">
      <c r="A66" s="41" t="s">
        <v>61</v>
      </c>
      <c r="B66" s="35">
        <v>4379678.4896200001</v>
      </c>
      <c r="C66" s="36">
        <v>4707999.4636387676</v>
      </c>
      <c r="D66" s="37">
        <v>5197002</v>
      </c>
      <c r="E66" s="38">
        <v>5645817</v>
      </c>
      <c r="F66" s="38">
        <v>6032212</v>
      </c>
      <c r="G66" s="36">
        <v>6310867</v>
      </c>
      <c r="H66" s="335"/>
      <c r="I66" s="178"/>
      <c r="J66" s="178"/>
      <c r="K66" s="178"/>
      <c r="L66" s="178"/>
      <c r="M66" s="178"/>
      <c r="N66" s="178"/>
    </row>
    <row r="67" spans="1:14" ht="14.25" customHeight="1" thickBot="1" x14ac:dyDescent="0.25">
      <c r="A67" s="98" t="s">
        <v>65</v>
      </c>
      <c r="B67" s="52">
        <v>30463</v>
      </c>
      <c r="C67" s="36">
        <v>36883</v>
      </c>
      <c r="D67" s="53">
        <v>37204</v>
      </c>
      <c r="E67" s="54">
        <v>37234</v>
      </c>
      <c r="F67" s="54">
        <v>37965</v>
      </c>
      <c r="G67" s="242">
        <v>38170</v>
      </c>
      <c r="H67" s="335"/>
      <c r="I67" s="178"/>
      <c r="J67" s="178"/>
      <c r="K67" s="178"/>
      <c r="L67" s="178"/>
      <c r="M67" s="178"/>
      <c r="N67" s="178"/>
    </row>
    <row r="68" spans="1:14" ht="14.25" customHeight="1" thickBot="1" x14ac:dyDescent="0.25">
      <c r="A68" s="100" t="s">
        <v>66</v>
      </c>
      <c r="B68" s="101">
        <f t="shared" ref="B68:G68" si="11">B37+B33+B28+B17+B5</f>
        <v>18656864.183623757</v>
      </c>
      <c r="C68" s="102">
        <f t="shared" si="11"/>
        <v>20822896.717605583</v>
      </c>
      <c r="D68" s="103">
        <f t="shared" si="11"/>
        <v>22691308</v>
      </c>
      <c r="E68" s="104">
        <f t="shared" si="11"/>
        <v>23733315</v>
      </c>
      <c r="F68" s="104">
        <f t="shared" si="11"/>
        <v>24849156</v>
      </c>
      <c r="G68" s="102">
        <f t="shared" si="11"/>
        <v>25543049</v>
      </c>
      <c r="H68" s="335"/>
      <c r="I68" s="178"/>
      <c r="J68" s="178"/>
      <c r="K68" s="178"/>
      <c r="L68" s="178"/>
      <c r="M68" s="178"/>
      <c r="N68" s="178"/>
    </row>
    <row r="69" spans="1:14" ht="13.5" customHeight="1" x14ac:dyDescent="0.2">
      <c r="A69" s="107" t="s">
        <v>67</v>
      </c>
      <c r="B69" s="36">
        <f t="shared" ref="B69:G69" si="12">B9+B13+B16+B18+B19+B28+B46+B50+B52+B39+B38+B42+B43</f>
        <v>14437743.825073758</v>
      </c>
      <c r="C69" s="37">
        <f t="shared" si="12"/>
        <v>16268895.377565585</v>
      </c>
      <c r="D69" s="38">
        <f t="shared" si="12"/>
        <v>17796068</v>
      </c>
      <c r="E69" s="38">
        <f t="shared" si="12"/>
        <v>18727383</v>
      </c>
      <c r="F69" s="36">
        <f t="shared" si="12"/>
        <v>19614835</v>
      </c>
      <c r="G69" s="36">
        <f t="shared" si="12"/>
        <v>19885537</v>
      </c>
      <c r="H69" s="335"/>
      <c r="I69" s="178"/>
      <c r="J69" s="178"/>
      <c r="K69" s="178"/>
      <c r="L69" s="178"/>
      <c r="M69" s="178"/>
      <c r="N69" s="178"/>
    </row>
    <row r="70" spans="1:14" ht="13.5" customHeight="1" x14ac:dyDescent="0.2">
      <c r="A70" s="107" t="s">
        <v>68</v>
      </c>
      <c r="B70" s="36">
        <f t="shared" ref="B70:G70" si="13">0+B55</f>
        <v>32180.213189999999</v>
      </c>
      <c r="C70" s="37">
        <f t="shared" si="13"/>
        <v>33673</v>
      </c>
      <c r="D70" s="38">
        <f t="shared" si="13"/>
        <v>35076</v>
      </c>
      <c r="E70" s="38">
        <f t="shared" si="13"/>
        <v>36715</v>
      </c>
      <c r="F70" s="36">
        <f t="shared" si="13"/>
        <v>38770</v>
      </c>
      <c r="G70" s="36">
        <f t="shared" si="13"/>
        <v>40642</v>
      </c>
      <c r="H70" s="335"/>
      <c r="I70" s="178"/>
      <c r="J70" s="178"/>
      <c r="K70" s="178"/>
      <c r="L70" s="178"/>
      <c r="M70" s="178"/>
      <c r="N70" s="178"/>
    </row>
    <row r="71" spans="1:14" ht="13.5" customHeight="1" x14ac:dyDescent="0.2">
      <c r="A71" s="34" t="s">
        <v>69</v>
      </c>
      <c r="B71" s="36">
        <f t="shared" ref="B71:G71" si="14">B40+B41-B70+B55</f>
        <v>101682.54787000004</v>
      </c>
      <c r="C71" s="37">
        <f t="shared" si="14"/>
        <v>97623</v>
      </c>
      <c r="D71" s="38">
        <f t="shared" si="14"/>
        <v>90366</v>
      </c>
      <c r="E71" s="38">
        <f t="shared" si="14"/>
        <v>93001</v>
      </c>
      <c r="F71" s="36">
        <f t="shared" si="14"/>
        <v>95553</v>
      </c>
      <c r="G71" s="36">
        <f t="shared" si="14"/>
        <v>86400</v>
      </c>
      <c r="H71" s="335"/>
      <c r="I71" s="178"/>
      <c r="J71" s="178"/>
      <c r="K71" s="178"/>
      <c r="L71" s="178"/>
      <c r="M71" s="178"/>
      <c r="N71" s="178"/>
    </row>
    <row r="72" spans="1:14" ht="13.5" customHeight="1" x14ac:dyDescent="0.2">
      <c r="A72" s="34" t="s">
        <v>70</v>
      </c>
      <c r="B72" s="36">
        <f t="shared" ref="B72:G72" si="15">B10+B35+B34+B47+B53+B14</f>
        <v>2994521.3703600001</v>
      </c>
      <c r="C72" s="37">
        <f t="shared" si="15"/>
        <v>3236130.8835800006</v>
      </c>
      <c r="D72" s="38">
        <f t="shared" si="15"/>
        <v>3537811</v>
      </c>
      <c r="E72" s="38">
        <f t="shared" si="15"/>
        <v>3656858</v>
      </c>
      <c r="F72" s="36">
        <f t="shared" si="15"/>
        <v>3819719</v>
      </c>
      <c r="G72" s="36">
        <f t="shared" si="15"/>
        <v>4127277</v>
      </c>
      <c r="H72" s="335"/>
      <c r="I72" s="178"/>
      <c r="J72" s="178"/>
      <c r="K72" s="178"/>
      <c r="L72" s="178"/>
      <c r="M72" s="178"/>
      <c r="N72" s="178"/>
    </row>
    <row r="73" spans="1:14" ht="13.5" customHeight="1" x14ac:dyDescent="0.2">
      <c r="A73" s="34" t="s">
        <v>71</v>
      </c>
      <c r="B73" s="36">
        <f t="shared" ref="B73:G73" si="16">B11+B36+B54+B15</f>
        <v>982493</v>
      </c>
      <c r="C73" s="37">
        <f t="shared" si="16"/>
        <v>1080230.5161900001</v>
      </c>
      <c r="D73" s="38">
        <f t="shared" si="16"/>
        <v>1159881</v>
      </c>
      <c r="E73" s="38">
        <f t="shared" si="16"/>
        <v>1202149</v>
      </c>
      <c r="F73" s="36">
        <f t="shared" si="16"/>
        <v>1262191</v>
      </c>
      <c r="G73" s="36">
        <f t="shared" si="16"/>
        <v>1384650</v>
      </c>
      <c r="H73" s="335"/>
      <c r="I73" s="178"/>
      <c r="J73" s="178"/>
      <c r="K73" s="178"/>
      <c r="L73" s="178"/>
      <c r="M73" s="178"/>
      <c r="N73" s="178"/>
    </row>
    <row r="74" spans="1:14" ht="13.5" customHeight="1" x14ac:dyDescent="0.2">
      <c r="A74" s="34" t="s">
        <v>72</v>
      </c>
      <c r="B74" s="36">
        <f t="shared" ref="B74:G74" si="17">B44</f>
        <v>76294.162960000001</v>
      </c>
      <c r="C74" s="37">
        <f t="shared" si="17"/>
        <v>74305.482000000004</v>
      </c>
      <c r="D74" s="38">
        <f t="shared" si="17"/>
        <v>40406</v>
      </c>
      <c r="E74" s="38">
        <f t="shared" si="17"/>
        <v>0</v>
      </c>
      <c r="F74" s="36">
        <f t="shared" si="17"/>
        <v>0</v>
      </c>
      <c r="G74" s="36">
        <f t="shared" si="17"/>
        <v>0</v>
      </c>
      <c r="H74" s="335"/>
      <c r="I74" s="178"/>
      <c r="J74" s="178"/>
      <c r="K74" s="178"/>
      <c r="L74" s="178"/>
      <c r="M74" s="178"/>
      <c r="N74" s="178"/>
    </row>
    <row r="75" spans="1:14" ht="13.5" customHeight="1" x14ac:dyDescent="0.2">
      <c r="A75" s="34" t="s">
        <v>73</v>
      </c>
      <c r="B75" s="36">
        <f t="shared" ref="B75:G75" si="18">B49+B48</f>
        <v>31949.064169999998</v>
      </c>
      <c r="C75" s="37">
        <f t="shared" si="18"/>
        <v>32038.458269999999</v>
      </c>
      <c r="D75" s="38">
        <f t="shared" si="18"/>
        <v>31700</v>
      </c>
      <c r="E75" s="38">
        <f t="shared" si="18"/>
        <v>17209</v>
      </c>
      <c r="F75" s="36">
        <f t="shared" si="18"/>
        <v>18088</v>
      </c>
      <c r="G75" s="36">
        <f t="shared" si="18"/>
        <v>18543</v>
      </c>
      <c r="H75" s="335"/>
      <c r="I75" s="178"/>
      <c r="J75" s="178"/>
      <c r="K75" s="178"/>
      <c r="L75" s="178"/>
      <c r="M75" s="178"/>
      <c r="N75" s="178"/>
    </row>
    <row r="76" spans="1:14" ht="14.25" customHeight="1" thickBot="1" x14ac:dyDescent="0.25">
      <c r="A76" s="114" t="s">
        <v>74</v>
      </c>
      <c r="B76" s="115">
        <f t="shared" ref="B76:G76" si="19">B60</f>
        <v>13079644.876037396</v>
      </c>
      <c r="C76" s="116">
        <f t="shared" si="19"/>
        <v>14223547.741054483</v>
      </c>
      <c r="D76" s="117">
        <f t="shared" si="19"/>
        <v>15504403</v>
      </c>
      <c r="E76" s="117">
        <f t="shared" si="19"/>
        <v>16786794</v>
      </c>
      <c r="F76" s="115">
        <f t="shared" si="19"/>
        <v>17812269</v>
      </c>
      <c r="G76" s="115">
        <f t="shared" si="19"/>
        <v>18553567</v>
      </c>
      <c r="H76" s="335"/>
      <c r="I76" s="178"/>
      <c r="J76" s="178"/>
      <c r="K76" s="178"/>
      <c r="L76" s="178"/>
      <c r="M76" s="178"/>
      <c r="N76" s="178"/>
    </row>
    <row r="77" spans="1:14" ht="14.25" customHeight="1" thickBot="1" x14ac:dyDescent="0.25">
      <c r="A77" s="121" t="s">
        <v>75</v>
      </c>
      <c r="B77" s="122">
        <f t="shared" ref="B77:G77" si="20">B68+B76</f>
        <v>31736509.059661154</v>
      </c>
      <c r="C77" s="103">
        <f t="shared" si="20"/>
        <v>35046444.458660066</v>
      </c>
      <c r="D77" s="104">
        <f t="shared" si="20"/>
        <v>38195711</v>
      </c>
      <c r="E77" s="104">
        <f t="shared" si="20"/>
        <v>40520109</v>
      </c>
      <c r="F77" s="102">
        <f t="shared" si="20"/>
        <v>42661425</v>
      </c>
      <c r="G77" s="102">
        <f t="shared" si="20"/>
        <v>44096616</v>
      </c>
      <c r="H77" s="335"/>
      <c r="I77" s="178"/>
      <c r="J77" s="230"/>
      <c r="K77" s="178"/>
      <c r="L77" s="178"/>
      <c r="M77" s="178"/>
      <c r="N77" s="178"/>
    </row>
    <row r="78" spans="1:14" s="123" customFormat="1" ht="13.5" customHeight="1" thickBot="1" x14ac:dyDescent="0.25">
      <c r="A78" s="124"/>
      <c r="B78" s="128"/>
      <c r="C78" s="128"/>
      <c r="D78" s="128"/>
      <c r="E78" s="128"/>
      <c r="F78" s="128"/>
      <c r="G78" s="128"/>
      <c r="H78" s="126"/>
      <c r="I78" s="33"/>
      <c r="J78" s="33"/>
      <c r="K78" s="33"/>
      <c r="L78" s="33"/>
      <c r="M78" s="33"/>
      <c r="N78" s="33"/>
    </row>
    <row r="79" spans="1:14" ht="14.25" customHeight="1" thickBot="1" x14ac:dyDescent="0.25">
      <c r="A79" s="129" t="s">
        <v>76</v>
      </c>
      <c r="B79" s="131">
        <f t="shared" ref="B79:G79" si="21">SUM(B80:B81)</f>
        <v>87190.37384</v>
      </c>
      <c r="C79" s="132">
        <f t="shared" si="21"/>
        <v>87993.031049999991</v>
      </c>
      <c r="D79" s="133">
        <f t="shared" si="21"/>
        <v>92285</v>
      </c>
      <c r="E79" s="133">
        <f t="shared" si="21"/>
        <v>95608</v>
      </c>
      <c r="F79" s="131">
        <f t="shared" si="21"/>
        <v>101655</v>
      </c>
      <c r="G79" s="131">
        <f t="shared" si="21"/>
        <v>112695</v>
      </c>
      <c r="I79" s="33"/>
      <c r="J79" s="33"/>
      <c r="K79" s="33"/>
      <c r="L79" s="33"/>
      <c r="M79" s="33"/>
      <c r="N79" s="33"/>
    </row>
    <row r="80" spans="1:14" ht="13.5" customHeight="1" x14ac:dyDescent="0.2">
      <c r="A80" s="142" t="s">
        <v>77</v>
      </c>
      <c r="B80" s="143">
        <v>49849.812879999998</v>
      </c>
      <c r="C80" s="144">
        <v>42860.262529999993</v>
      </c>
      <c r="D80" s="145">
        <v>46417</v>
      </c>
      <c r="E80" s="146">
        <v>45936</v>
      </c>
      <c r="F80" s="146">
        <v>48764</v>
      </c>
      <c r="G80" s="144">
        <v>56797</v>
      </c>
      <c r="I80" s="33"/>
      <c r="J80" s="33"/>
      <c r="K80" s="33"/>
      <c r="L80" s="33"/>
      <c r="M80" s="33"/>
      <c r="N80" s="33"/>
    </row>
    <row r="81" spans="1:14" ht="14.25" customHeight="1" thickBot="1" x14ac:dyDescent="0.25">
      <c r="A81" s="153" t="s">
        <v>78</v>
      </c>
      <c r="B81" s="154">
        <v>37340.560960000003</v>
      </c>
      <c r="C81" s="155">
        <v>45132.768520000005</v>
      </c>
      <c r="D81" s="156">
        <v>45868</v>
      </c>
      <c r="E81" s="157">
        <v>49672</v>
      </c>
      <c r="F81" s="157">
        <v>52891</v>
      </c>
      <c r="G81" s="155">
        <v>55898</v>
      </c>
      <c r="I81" s="33"/>
      <c r="J81" s="33"/>
      <c r="K81" s="33"/>
      <c r="L81" s="33"/>
      <c r="M81" s="33"/>
      <c r="N81" s="33"/>
    </row>
    <row r="82" spans="1:14" ht="17.25" customHeight="1" thickBot="1" x14ac:dyDescent="0.35">
      <c r="A82" s="165"/>
      <c r="B82" s="339"/>
      <c r="C82" s="339"/>
      <c r="D82" s="339"/>
      <c r="E82" s="339"/>
      <c r="F82" s="339"/>
      <c r="G82" s="339"/>
      <c r="I82" s="33"/>
      <c r="J82" s="33"/>
      <c r="K82" s="33"/>
      <c r="L82" s="33"/>
      <c r="M82" s="33"/>
      <c r="N82" s="33"/>
    </row>
    <row r="83" spans="1:14" s="170" customFormat="1" ht="14.25" customHeight="1" thickBot="1" x14ac:dyDescent="0.25">
      <c r="A83" s="136" t="s">
        <v>79</v>
      </c>
      <c r="B83" s="171">
        <v>942275</v>
      </c>
      <c r="C83" s="172">
        <v>1042948.2965636945</v>
      </c>
      <c r="D83" s="173">
        <v>1165082</v>
      </c>
      <c r="E83" s="174">
        <v>1294891</v>
      </c>
      <c r="F83" s="175">
        <v>1481152</v>
      </c>
      <c r="G83" s="172">
        <v>1595287</v>
      </c>
      <c r="I83" s="33"/>
      <c r="J83" s="33"/>
      <c r="K83" s="33"/>
      <c r="L83" s="33"/>
      <c r="M83" s="33"/>
      <c r="N83" s="33"/>
    </row>
    <row r="84" spans="1:14" ht="14.25" customHeight="1" thickBot="1" x14ac:dyDescent="0.25">
      <c r="B84" s="299"/>
      <c r="C84" s="299"/>
      <c r="D84" s="299"/>
      <c r="E84" s="299"/>
      <c r="F84" s="299"/>
      <c r="G84" s="299"/>
      <c r="I84" s="33"/>
      <c r="J84" s="33"/>
      <c r="K84" s="33"/>
      <c r="L84" s="33"/>
      <c r="M84" s="33"/>
      <c r="N84" s="33"/>
    </row>
    <row r="85" spans="1:14" ht="13.5" customHeight="1" x14ac:dyDescent="0.2">
      <c r="A85" s="181" t="s">
        <v>80</v>
      </c>
      <c r="B85" s="183">
        <f t="shared" ref="B85:G85" si="22">SUM(B86,B89,B92)</f>
        <v>358597.80828375759</v>
      </c>
      <c r="C85" s="184">
        <f t="shared" si="22"/>
        <v>543734.24428558303</v>
      </c>
      <c r="D85" s="185">
        <f t="shared" si="22"/>
        <v>1230355</v>
      </c>
      <c r="E85" s="186">
        <f t="shared" si="22"/>
        <v>1249433</v>
      </c>
      <c r="F85" s="183">
        <f t="shared" si="22"/>
        <v>906488</v>
      </c>
      <c r="G85" s="183">
        <f t="shared" si="22"/>
        <v>910812</v>
      </c>
      <c r="I85" s="33"/>
      <c r="J85" s="33"/>
      <c r="K85" s="33"/>
      <c r="L85" s="33"/>
      <c r="M85" s="33"/>
      <c r="N85" s="33"/>
    </row>
    <row r="86" spans="1:14" ht="13.5" customHeight="1" x14ac:dyDescent="0.25">
      <c r="A86" s="188" t="s">
        <v>81</v>
      </c>
      <c r="B86" s="189">
        <f t="shared" ref="B86:G86" si="23">SUM(B87:B88)</f>
        <v>-8.9415199999999988</v>
      </c>
      <c r="C86" s="190">
        <f t="shared" si="23"/>
        <v>-0.37402999999999997</v>
      </c>
      <c r="D86" s="191">
        <f t="shared" si="23"/>
        <v>0</v>
      </c>
      <c r="E86" s="192">
        <f t="shared" si="23"/>
        <v>0</v>
      </c>
      <c r="F86" s="193">
        <f t="shared" si="23"/>
        <v>0</v>
      </c>
      <c r="G86" s="190">
        <f t="shared" si="23"/>
        <v>0</v>
      </c>
      <c r="I86" s="33"/>
      <c r="J86" s="33"/>
      <c r="K86" s="33"/>
      <c r="L86" s="33"/>
      <c r="M86" s="33"/>
      <c r="N86" s="33"/>
    </row>
    <row r="87" spans="1:14" ht="13.5" customHeight="1" x14ac:dyDescent="0.25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0">
        <v>0</v>
      </c>
      <c r="I87" s="33"/>
      <c r="J87" s="33"/>
      <c r="K87" s="33"/>
      <c r="L87" s="33"/>
      <c r="M87" s="33"/>
      <c r="N87" s="33"/>
    </row>
    <row r="88" spans="1:14" ht="13.5" customHeight="1" x14ac:dyDescent="0.25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0">
        <v>0</v>
      </c>
      <c r="I88" s="33"/>
      <c r="J88" s="33"/>
      <c r="K88" s="33"/>
      <c r="L88" s="33"/>
      <c r="M88" s="33"/>
      <c r="N88" s="33"/>
    </row>
    <row r="89" spans="1:14" ht="13.5" customHeight="1" x14ac:dyDescent="0.2">
      <c r="A89" s="188" t="s">
        <v>82</v>
      </c>
      <c r="B89" s="196">
        <f t="shared" ref="B89:G89" si="24">SUM(B90:B91)</f>
        <v>352633.4588281599</v>
      </c>
      <c r="C89" s="197">
        <f t="shared" si="24"/>
        <v>536872.08506199997</v>
      </c>
      <c r="D89" s="198">
        <f t="shared" si="24"/>
        <v>1221875</v>
      </c>
      <c r="E89" s="62">
        <f t="shared" si="24"/>
        <v>1238406</v>
      </c>
      <c r="F89" s="62">
        <f t="shared" si="24"/>
        <v>894557</v>
      </c>
      <c r="G89" s="96">
        <f t="shared" si="24"/>
        <v>897940</v>
      </c>
      <c r="I89" s="33"/>
      <c r="J89" s="33"/>
      <c r="K89" s="33"/>
      <c r="L89" s="33"/>
      <c r="M89" s="33"/>
      <c r="N89" s="33"/>
    </row>
    <row r="90" spans="1:14" ht="13.5" customHeight="1" x14ac:dyDescent="0.25">
      <c r="A90" s="195" t="s">
        <v>11</v>
      </c>
      <c r="B90" s="189">
        <v>283236.6159881599</v>
      </c>
      <c r="C90" s="190">
        <v>430544.08506200003</v>
      </c>
      <c r="D90" s="191">
        <v>999133</v>
      </c>
      <c r="E90" s="192">
        <v>1013746</v>
      </c>
      <c r="F90" s="193">
        <v>729480</v>
      </c>
      <c r="G90" s="190">
        <v>731703</v>
      </c>
      <c r="I90" s="33"/>
      <c r="J90" s="33"/>
      <c r="K90" s="33"/>
      <c r="L90" s="33"/>
      <c r="M90" s="33"/>
      <c r="N90" s="33"/>
    </row>
    <row r="91" spans="1:14" ht="14.25" customHeight="1" x14ac:dyDescent="0.25">
      <c r="A91" s="195" t="s">
        <v>12</v>
      </c>
      <c r="B91" s="189">
        <v>69396.842839999998</v>
      </c>
      <c r="C91" s="190">
        <v>106328</v>
      </c>
      <c r="D91" s="191">
        <v>222742</v>
      </c>
      <c r="E91" s="192">
        <v>224660</v>
      </c>
      <c r="F91" s="193">
        <v>165077</v>
      </c>
      <c r="G91" s="190">
        <v>166237</v>
      </c>
      <c r="I91" s="33"/>
      <c r="J91" s="33"/>
      <c r="K91" s="33"/>
      <c r="L91" s="33"/>
      <c r="M91" s="33"/>
      <c r="N91" s="33"/>
    </row>
    <row r="92" spans="1:14" ht="13.5" customHeight="1" x14ac:dyDescent="0.2">
      <c r="A92" s="201" t="s">
        <v>83</v>
      </c>
      <c r="B92" s="202">
        <f t="shared" ref="B92:G92" si="25">SUM(B93:B94)</f>
        <v>5973.2909755976825</v>
      </c>
      <c r="C92" s="203">
        <f t="shared" si="25"/>
        <v>6862.533253583023</v>
      </c>
      <c r="D92" s="204">
        <f t="shared" si="25"/>
        <v>8480</v>
      </c>
      <c r="E92" s="205">
        <f t="shared" si="25"/>
        <v>11027</v>
      </c>
      <c r="F92" s="205">
        <f t="shared" si="25"/>
        <v>11931</v>
      </c>
      <c r="G92" s="292">
        <f t="shared" si="25"/>
        <v>12872</v>
      </c>
      <c r="I92" s="33"/>
      <c r="J92" s="33"/>
      <c r="K92" s="33"/>
      <c r="L92" s="33"/>
      <c r="M92" s="33"/>
      <c r="N92" s="33"/>
    </row>
    <row r="93" spans="1:14" ht="13.5" customHeight="1" x14ac:dyDescent="0.2">
      <c r="A93" s="195" t="s">
        <v>11</v>
      </c>
      <c r="B93" s="198">
        <v>3730.7239755976825</v>
      </c>
      <c r="C93" s="197">
        <v>4188.533253583023</v>
      </c>
      <c r="D93" s="198">
        <v>5806</v>
      </c>
      <c r="E93" s="198">
        <v>7550</v>
      </c>
      <c r="F93" s="198">
        <v>8169</v>
      </c>
      <c r="G93" s="200">
        <v>8813</v>
      </c>
      <c r="I93" s="33"/>
      <c r="J93" s="33"/>
      <c r="K93" s="33"/>
      <c r="L93" s="33"/>
      <c r="M93" s="33"/>
      <c r="N93" s="33"/>
    </row>
    <row r="94" spans="1:14" ht="13.5" customHeight="1" thickBot="1" x14ac:dyDescent="0.25">
      <c r="A94" s="209" t="s">
        <v>12</v>
      </c>
      <c r="B94" s="210">
        <v>2242.567</v>
      </c>
      <c r="C94" s="211">
        <v>2674</v>
      </c>
      <c r="D94" s="210">
        <v>2674</v>
      </c>
      <c r="E94" s="210">
        <v>3477</v>
      </c>
      <c r="F94" s="210">
        <v>3762</v>
      </c>
      <c r="G94" s="213">
        <v>4059</v>
      </c>
      <c r="I94" s="33"/>
      <c r="J94" s="33"/>
      <c r="K94" s="33"/>
      <c r="L94" s="33"/>
      <c r="M94" s="33"/>
      <c r="N94" s="33"/>
    </row>
    <row r="95" spans="1:14" ht="13.5" customHeight="1" x14ac:dyDescent="0.25">
      <c r="A95" s="214" t="s">
        <v>84</v>
      </c>
      <c r="B95" s="180"/>
      <c r="C95" s="180"/>
      <c r="D95" s="180"/>
      <c r="E95" s="180"/>
      <c r="F95" s="180"/>
      <c r="G95" s="180"/>
    </row>
    <row r="96" spans="1:14" ht="13.5" customHeight="1" x14ac:dyDescent="0.25">
      <c r="A96" s="214" t="s">
        <v>85</v>
      </c>
      <c r="B96" s="180"/>
      <c r="C96" s="180"/>
      <c r="D96" s="180"/>
      <c r="E96" s="180"/>
      <c r="F96" s="180"/>
      <c r="G96" s="180"/>
    </row>
    <row r="97" spans="1:8" ht="13.5" customHeight="1" x14ac:dyDescent="0.2">
      <c r="A97" s="216" t="s">
        <v>86</v>
      </c>
      <c r="B97" s="216"/>
      <c r="C97" s="216"/>
      <c r="D97" s="216"/>
      <c r="E97" s="216"/>
      <c r="F97" s="216"/>
      <c r="G97" s="216"/>
    </row>
    <row r="98" spans="1:8" ht="13.5" customHeight="1" x14ac:dyDescent="0.2">
      <c r="A98" s="216"/>
      <c r="B98" s="216"/>
      <c r="C98" s="216"/>
      <c r="D98" s="216"/>
      <c r="E98" s="216"/>
      <c r="F98" s="216"/>
      <c r="G98" s="216"/>
    </row>
    <row r="99" spans="1:8" ht="13.5" customHeight="1" x14ac:dyDescent="0.2">
      <c r="A99" s="123"/>
      <c r="B99" s="179"/>
      <c r="C99" s="179"/>
      <c r="D99" s="179"/>
      <c r="E99" s="179"/>
      <c r="F99" s="179"/>
      <c r="G99" s="179"/>
    </row>
    <row r="100" spans="1:8" ht="13.5" customHeight="1" x14ac:dyDescent="0.2">
      <c r="B100" s="179"/>
      <c r="C100" s="179"/>
      <c r="D100" s="179"/>
      <c r="E100" s="179"/>
      <c r="F100" s="179"/>
      <c r="G100" s="179"/>
    </row>
    <row r="101" spans="1:8" ht="13.5" customHeight="1" x14ac:dyDescent="0.2">
      <c r="B101" s="179"/>
      <c r="C101" s="179"/>
      <c r="D101" s="179"/>
      <c r="E101" s="179"/>
      <c r="F101" s="179"/>
      <c r="G101" s="179"/>
    </row>
    <row r="102" spans="1:8" ht="13.5" customHeight="1" x14ac:dyDescent="0.2">
      <c r="B102" s="179"/>
      <c r="C102" s="179"/>
      <c r="D102" s="179"/>
      <c r="E102" s="179"/>
      <c r="F102" s="179"/>
      <c r="G102" s="179"/>
    </row>
    <row r="103" spans="1:8" ht="13.5" customHeight="1" x14ac:dyDescent="0.2">
      <c r="B103" s="179"/>
      <c r="C103" s="179"/>
      <c r="D103" s="179"/>
      <c r="E103" s="179"/>
      <c r="F103" s="179"/>
      <c r="G103" s="179"/>
      <c r="H103" s="179"/>
    </row>
    <row r="104" spans="1:8" ht="13.5" customHeight="1" x14ac:dyDescent="0.2">
      <c r="B104" s="179"/>
      <c r="C104" s="179"/>
      <c r="D104" s="179"/>
      <c r="E104" s="179"/>
      <c r="F104" s="179"/>
      <c r="G104" s="179"/>
    </row>
    <row r="105" spans="1:8" ht="13.5" customHeight="1" x14ac:dyDescent="0.2">
      <c r="B105" s="179"/>
      <c r="C105" s="179"/>
      <c r="D105" s="179"/>
      <c r="E105" s="179"/>
      <c r="F105" s="179"/>
      <c r="G105" s="179"/>
    </row>
    <row r="106" spans="1:8" ht="13.5" customHeight="1" x14ac:dyDescent="0.2">
      <c r="B106" s="179"/>
      <c r="C106" s="179"/>
      <c r="D106" s="179"/>
      <c r="E106" s="179"/>
      <c r="F106" s="179"/>
      <c r="G106" s="179"/>
    </row>
    <row r="107" spans="1:8" ht="13.5" customHeight="1" x14ac:dyDescent="0.2">
      <c r="B107" s="179"/>
      <c r="C107" s="179"/>
      <c r="D107" s="179"/>
      <c r="E107" s="179"/>
      <c r="F107" s="179"/>
      <c r="G107" s="179"/>
    </row>
    <row r="108" spans="1:8" ht="13.5" customHeight="1" x14ac:dyDescent="0.2">
      <c r="B108" s="179"/>
      <c r="C108" s="179"/>
      <c r="D108" s="179"/>
      <c r="E108" s="179"/>
      <c r="F108" s="179"/>
      <c r="G108" s="179"/>
    </row>
    <row r="109" spans="1:8" ht="13.5" customHeight="1" x14ac:dyDescent="0.2">
      <c r="B109" s="179"/>
      <c r="C109" s="179"/>
      <c r="D109" s="179"/>
      <c r="E109" s="179"/>
      <c r="F109" s="179"/>
      <c r="G109" s="179"/>
    </row>
    <row r="110" spans="1:8" ht="13.5" customHeight="1" x14ac:dyDescent="0.2">
      <c r="B110" s="179"/>
      <c r="C110" s="179"/>
      <c r="D110" s="179"/>
      <c r="E110" s="179"/>
      <c r="F110" s="179"/>
      <c r="G110" s="179"/>
    </row>
    <row r="111" spans="1:8" ht="13.5" customHeight="1" x14ac:dyDescent="0.2">
      <c r="B111" s="179"/>
      <c r="C111" s="179"/>
      <c r="D111" s="179"/>
      <c r="E111" s="179"/>
      <c r="F111" s="179"/>
      <c r="G111" s="179"/>
    </row>
    <row r="112" spans="1:8" ht="13.5" customHeight="1" x14ac:dyDescent="0.2">
      <c r="B112" s="179"/>
      <c r="C112" s="179"/>
      <c r="D112" s="179"/>
      <c r="E112" s="179"/>
      <c r="F112" s="179"/>
      <c r="G112" s="179"/>
    </row>
    <row r="113" spans="2:7" ht="13.5" customHeight="1" x14ac:dyDescent="0.2">
      <c r="B113" s="179"/>
      <c r="C113" s="179"/>
      <c r="D113" s="179"/>
      <c r="E113" s="179"/>
      <c r="F113" s="179"/>
      <c r="G113" s="179"/>
    </row>
    <row r="114" spans="2:7" ht="13.5" customHeight="1" x14ac:dyDescent="0.2">
      <c r="B114" s="179"/>
      <c r="C114" s="179"/>
      <c r="D114" s="179"/>
      <c r="E114" s="179"/>
      <c r="F114" s="179"/>
      <c r="G114" s="179"/>
    </row>
    <row r="115" spans="2:7" ht="13.5" customHeight="1" x14ac:dyDescent="0.2">
      <c r="B115" s="179"/>
      <c r="C115" s="179"/>
      <c r="D115" s="179"/>
      <c r="E115" s="179"/>
      <c r="F115" s="179"/>
      <c r="G115" s="179"/>
    </row>
    <row r="116" spans="2:7" ht="13.5" customHeight="1" x14ac:dyDescent="0.2">
      <c r="B116" s="179"/>
      <c r="C116" s="179"/>
      <c r="D116" s="179"/>
      <c r="E116" s="179"/>
      <c r="F116" s="179"/>
      <c r="G116" s="179"/>
    </row>
    <row r="117" spans="2:7" ht="13.5" customHeight="1" x14ac:dyDescent="0.2">
      <c r="B117" s="179"/>
      <c r="C117" s="179"/>
      <c r="D117" s="179"/>
      <c r="E117" s="179"/>
      <c r="F117" s="179"/>
      <c r="G117" s="179"/>
    </row>
    <row r="118" spans="2:7" ht="13.5" customHeight="1" x14ac:dyDescent="0.2">
      <c r="B118" s="179"/>
      <c r="C118" s="179"/>
      <c r="D118" s="179"/>
      <c r="E118" s="179"/>
      <c r="F118" s="179"/>
      <c r="G118" s="179"/>
    </row>
    <row r="119" spans="2:7" ht="13.5" customHeight="1" x14ac:dyDescent="0.2">
      <c r="B119" s="179"/>
      <c r="C119" s="179"/>
      <c r="D119" s="179"/>
      <c r="E119" s="179"/>
      <c r="F119" s="179"/>
      <c r="G119" s="179"/>
    </row>
    <row r="120" spans="2:7" ht="13.5" customHeight="1" x14ac:dyDescent="0.2">
      <c r="B120" s="179"/>
      <c r="C120" s="179"/>
      <c r="D120" s="179"/>
      <c r="E120" s="179"/>
      <c r="F120" s="179"/>
      <c r="G120" s="179"/>
    </row>
    <row r="121" spans="2:7" ht="13.5" customHeight="1" x14ac:dyDescent="0.2">
      <c r="B121" s="179"/>
      <c r="C121" s="179"/>
      <c r="D121" s="179"/>
      <c r="E121" s="179"/>
      <c r="F121" s="179"/>
      <c r="G121" s="179"/>
    </row>
    <row r="122" spans="2:7" ht="13.5" customHeight="1" x14ac:dyDescent="0.2">
      <c r="B122" s="179"/>
      <c r="C122" s="179"/>
      <c r="D122" s="179"/>
      <c r="E122" s="179"/>
      <c r="F122" s="179"/>
      <c r="G122" s="179"/>
    </row>
    <row r="123" spans="2:7" ht="13.5" customHeight="1" x14ac:dyDescent="0.2">
      <c r="B123" s="179"/>
      <c r="C123" s="179"/>
      <c r="D123" s="179"/>
      <c r="E123" s="179"/>
      <c r="F123" s="179"/>
      <c r="G123" s="179"/>
    </row>
    <row r="124" spans="2:7" ht="13.5" customHeight="1" x14ac:dyDescent="0.2">
      <c r="B124" s="179"/>
      <c r="C124" s="179"/>
      <c r="D124" s="179"/>
      <c r="E124" s="179"/>
      <c r="F124" s="179"/>
      <c r="G124" s="179"/>
    </row>
    <row r="125" spans="2:7" ht="13.5" customHeight="1" x14ac:dyDescent="0.2">
      <c r="B125" s="179"/>
      <c r="C125" s="179"/>
      <c r="D125" s="179"/>
      <c r="E125" s="179"/>
      <c r="F125" s="179"/>
      <c r="G125" s="179"/>
    </row>
    <row r="126" spans="2:7" ht="13.5" customHeight="1" x14ac:dyDescent="0.2">
      <c r="B126" s="179"/>
      <c r="C126" s="179"/>
      <c r="D126" s="179"/>
      <c r="E126" s="179"/>
      <c r="F126" s="179"/>
      <c r="G126" s="179"/>
    </row>
    <row r="127" spans="2:7" ht="13.5" customHeight="1" x14ac:dyDescent="0.2">
      <c r="B127" s="179"/>
      <c r="C127" s="179"/>
      <c r="D127" s="179"/>
      <c r="E127" s="179"/>
      <c r="F127" s="179"/>
      <c r="G127" s="179"/>
    </row>
    <row r="128" spans="2:7" ht="13.5" customHeight="1" x14ac:dyDescent="0.2">
      <c r="B128" s="179"/>
      <c r="C128" s="179"/>
      <c r="D128" s="179"/>
      <c r="E128" s="179"/>
      <c r="F128" s="179"/>
      <c r="G128" s="179"/>
    </row>
    <row r="129" spans="2:7" ht="13.5" customHeight="1" x14ac:dyDescent="0.2">
      <c r="B129" s="179"/>
      <c r="C129" s="179"/>
      <c r="D129" s="179"/>
      <c r="E129" s="179"/>
      <c r="F129" s="179"/>
      <c r="G129" s="179"/>
    </row>
    <row r="130" spans="2:7" ht="13.5" customHeight="1" x14ac:dyDescent="0.2">
      <c r="B130" s="179"/>
      <c r="C130" s="179"/>
      <c r="D130" s="179"/>
      <c r="E130" s="179"/>
      <c r="F130" s="179"/>
      <c r="G130" s="179"/>
    </row>
    <row r="131" spans="2:7" ht="13.5" customHeight="1" x14ac:dyDescent="0.2">
      <c r="B131" s="179"/>
      <c r="C131" s="179"/>
      <c r="D131" s="179"/>
      <c r="E131" s="179"/>
      <c r="F131" s="179"/>
      <c r="G131" s="179"/>
    </row>
    <row r="132" spans="2:7" ht="13.5" customHeight="1" x14ac:dyDescent="0.2">
      <c r="B132" s="179"/>
      <c r="C132" s="179"/>
      <c r="D132" s="179"/>
      <c r="E132" s="179"/>
      <c r="F132" s="179"/>
      <c r="G132" s="179"/>
    </row>
    <row r="133" spans="2:7" ht="13.5" customHeight="1" x14ac:dyDescent="0.2">
      <c r="B133" s="179"/>
      <c r="C133" s="179"/>
      <c r="D133" s="179"/>
      <c r="E133" s="179"/>
      <c r="F133" s="179"/>
      <c r="G133" s="179"/>
    </row>
    <row r="134" spans="2:7" ht="13.5" customHeight="1" x14ac:dyDescent="0.2">
      <c r="B134" s="179"/>
      <c r="C134" s="179"/>
      <c r="D134" s="179"/>
      <c r="E134" s="179"/>
      <c r="F134" s="179"/>
      <c r="G134" s="179"/>
    </row>
    <row r="135" spans="2:7" ht="13.5" customHeight="1" x14ac:dyDescent="0.2">
      <c r="B135" s="179"/>
      <c r="C135" s="179"/>
      <c r="D135" s="179"/>
      <c r="E135" s="179"/>
      <c r="F135" s="179"/>
      <c r="G135" s="179"/>
    </row>
    <row r="136" spans="2:7" ht="13.5" customHeight="1" x14ac:dyDescent="0.2">
      <c r="B136" s="179"/>
      <c r="C136" s="179"/>
      <c r="D136" s="179"/>
      <c r="E136" s="179"/>
      <c r="F136" s="179"/>
      <c r="G136" s="179"/>
    </row>
    <row r="137" spans="2:7" ht="13.5" customHeight="1" x14ac:dyDescent="0.2">
      <c r="B137" s="179"/>
      <c r="C137" s="179"/>
      <c r="D137" s="179"/>
      <c r="E137" s="179"/>
      <c r="F137" s="179"/>
      <c r="G137" s="179"/>
    </row>
    <row r="138" spans="2:7" ht="13.5" customHeight="1" x14ac:dyDescent="0.2">
      <c r="B138" s="179"/>
      <c r="C138" s="179"/>
      <c r="D138" s="179"/>
      <c r="E138" s="179"/>
      <c r="F138" s="179"/>
      <c r="G138" s="179"/>
    </row>
    <row r="139" spans="2:7" ht="13.5" customHeight="1" x14ac:dyDescent="0.2">
      <c r="B139" s="179"/>
      <c r="C139" s="179"/>
      <c r="D139" s="179"/>
      <c r="E139" s="179"/>
      <c r="F139" s="179"/>
      <c r="G139" s="179"/>
    </row>
    <row r="140" spans="2:7" ht="13.5" customHeight="1" x14ac:dyDescent="0.2">
      <c r="B140" s="179"/>
      <c r="C140" s="179"/>
      <c r="D140" s="179"/>
      <c r="E140" s="179"/>
      <c r="F140" s="179"/>
      <c r="G140" s="179"/>
    </row>
    <row r="141" spans="2:7" ht="13.5" customHeight="1" x14ac:dyDescent="0.2">
      <c r="B141" s="179"/>
      <c r="C141" s="179"/>
      <c r="D141" s="179"/>
      <c r="E141" s="179"/>
      <c r="F141" s="179"/>
      <c r="G141" s="179"/>
    </row>
    <row r="142" spans="2:7" ht="13.5" customHeight="1" x14ac:dyDescent="0.2">
      <c r="B142" s="179"/>
      <c r="C142" s="179"/>
      <c r="D142" s="179"/>
      <c r="E142" s="179"/>
      <c r="F142" s="179"/>
      <c r="G142" s="179"/>
    </row>
    <row r="143" spans="2:7" ht="13.5" customHeight="1" x14ac:dyDescent="0.2">
      <c r="B143" s="179"/>
      <c r="C143" s="179"/>
      <c r="D143" s="179"/>
      <c r="E143" s="179"/>
      <c r="F143" s="179"/>
      <c r="G143" s="179"/>
    </row>
    <row r="144" spans="2:7" ht="13.5" customHeight="1" x14ac:dyDescent="0.2">
      <c r="B144" s="179"/>
      <c r="C144" s="179"/>
      <c r="D144" s="179"/>
      <c r="E144" s="179"/>
      <c r="F144" s="179"/>
      <c r="G144" s="179"/>
    </row>
    <row r="145" spans="2:7" ht="13.5" customHeight="1" x14ac:dyDescent="0.2">
      <c r="B145" s="179"/>
      <c r="C145" s="179"/>
      <c r="D145" s="179"/>
      <c r="E145" s="179"/>
      <c r="F145" s="179"/>
      <c r="G145" s="179"/>
    </row>
    <row r="146" spans="2:7" ht="13.5" customHeight="1" x14ac:dyDescent="0.2">
      <c r="B146" s="179"/>
      <c r="C146" s="179"/>
      <c r="D146" s="179"/>
      <c r="E146" s="179"/>
      <c r="F146" s="179"/>
      <c r="G146" s="179"/>
    </row>
    <row r="147" spans="2:7" ht="13.5" customHeight="1" x14ac:dyDescent="0.2">
      <c r="B147" s="179"/>
      <c r="C147" s="179"/>
      <c r="D147" s="179"/>
      <c r="E147" s="179"/>
      <c r="F147" s="179"/>
      <c r="G147" s="179"/>
    </row>
    <row r="148" spans="2:7" ht="13.5" customHeight="1" x14ac:dyDescent="0.2">
      <c r="B148" s="179"/>
      <c r="C148" s="179"/>
      <c r="D148" s="179"/>
      <c r="E148" s="179"/>
      <c r="F148" s="179"/>
      <c r="G148" s="179"/>
    </row>
    <row r="149" spans="2:7" ht="13.5" customHeight="1" x14ac:dyDescent="0.2">
      <c r="B149" s="179"/>
      <c r="C149" s="179"/>
      <c r="D149" s="179"/>
      <c r="E149" s="179"/>
      <c r="F149" s="179"/>
      <c r="G149" s="179"/>
    </row>
    <row r="150" spans="2:7" ht="13.5" customHeight="1" x14ac:dyDescent="0.2">
      <c r="B150" s="179"/>
      <c r="C150" s="179"/>
      <c r="D150" s="179"/>
      <c r="E150" s="179"/>
      <c r="F150" s="179"/>
      <c r="G150" s="179"/>
    </row>
    <row r="151" spans="2:7" ht="13.5" customHeight="1" x14ac:dyDescent="0.2">
      <c r="B151" s="179"/>
      <c r="C151" s="179"/>
      <c r="D151" s="179"/>
      <c r="E151" s="179"/>
      <c r="F151" s="179"/>
      <c r="G151" s="179"/>
    </row>
    <row r="152" spans="2:7" ht="13.5" customHeight="1" x14ac:dyDescent="0.2">
      <c r="B152" s="179"/>
      <c r="C152" s="179"/>
      <c r="D152" s="179"/>
      <c r="E152" s="179"/>
      <c r="F152" s="179"/>
      <c r="G152" s="179"/>
    </row>
    <row r="153" spans="2:7" ht="13.5" customHeight="1" x14ac:dyDescent="0.2">
      <c r="B153" s="179"/>
      <c r="C153" s="179"/>
      <c r="D153" s="179"/>
      <c r="E153" s="179"/>
      <c r="F153" s="179"/>
      <c r="G153" s="179"/>
    </row>
    <row r="154" spans="2:7" ht="13.5" customHeight="1" x14ac:dyDescent="0.2">
      <c r="B154" s="179"/>
      <c r="C154" s="179"/>
      <c r="D154" s="179"/>
      <c r="E154" s="179"/>
      <c r="F154" s="179"/>
      <c r="G154" s="179"/>
    </row>
    <row r="155" spans="2:7" ht="13.5" customHeight="1" x14ac:dyDescent="0.2">
      <c r="B155" s="179"/>
      <c r="C155" s="179"/>
      <c r="D155" s="179"/>
      <c r="E155" s="179"/>
      <c r="F155" s="179"/>
      <c r="G155" s="179"/>
    </row>
    <row r="156" spans="2:7" ht="13.5" customHeight="1" x14ac:dyDescent="0.2">
      <c r="B156" s="179"/>
      <c r="C156" s="179"/>
      <c r="D156" s="179"/>
      <c r="E156" s="179"/>
      <c r="F156" s="179"/>
      <c r="G156" s="179"/>
    </row>
    <row r="157" spans="2:7" ht="13.5" customHeight="1" x14ac:dyDescent="0.2">
      <c r="B157" s="179"/>
      <c r="C157" s="179"/>
      <c r="D157" s="179"/>
      <c r="E157" s="179"/>
      <c r="F157" s="179"/>
      <c r="G157" s="179"/>
    </row>
    <row r="158" spans="2:7" ht="13.5" customHeight="1" x14ac:dyDescent="0.2">
      <c r="B158" s="179"/>
      <c r="C158" s="179"/>
      <c r="D158" s="179"/>
      <c r="E158" s="179"/>
      <c r="F158" s="179"/>
      <c r="G158" s="179"/>
    </row>
    <row r="159" spans="2:7" ht="13.5" customHeight="1" x14ac:dyDescent="0.2">
      <c r="B159" s="179"/>
      <c r="C159" s="179"/>
      <c r="D159" s="179"/>
      <c r="E159" s="179"/>
      <c r="F159" s="179"/>
      <c r="G159" s="179"/>
    </row>
    <row r="160" spans="2:7" ht="13.5" customHeight="1" x14ac:dyDescent="0.2">
      <c r="B160" s="179"/>
      <c r="C160" s="179"/>
      <c r="D160" s="179"/>
      <c r="E160" s="179"/>
      <c r="F160" s="179"/>
      <c r="G160" s="179"/>
    </row>
    <row r="161" spans="2:7" ht="13.5" customHeight="1" x14ac:dyDescent="0.2">
      <c r="B161" s="179"/>
      <c r="C161" s="179"/>
      <c r="D161" s="179"/>
      <c r="E161" s="179"/>
      <c r="F161" s="179"/>
      <c r="G161" s="179"/>
    </row>
    <row r="162" spans="2:7" ht="13.5" customHeight="1" x14ac:dyDescent="0.2">
      <c r="B162" s="179"/>
      <c r="C162" s="179"/>
      <c r="D162" s="179"/>
      <c r="E162" s="179"/>
      <c r="F162" s="179"/>
      <c r="G162" s="179"/>
    </row>
    <row r="163" spans="2:7" ht="13.5" customHeight="1" x14ac:dyDescent="0.2">
      <c r="B163" s="179"/>
      <c r="C163" s="179"/>
      <c r="D163" s="179"/>
      <c r="E163" s="179"/>
      <c r="F163" s="179"/>
      <c r="G163" s="179"/>
    </row>
    <row r="164" spans="2:7" ht="13.5" customHeight="1" x14ac:dyDescent="0.2">
      <c r="B164" s="179"/>
      <c r="C164" s="179"/>
      <c r="D164" s="179"/>
      <c r="E164" s="179"/>
      <c r="F164" s="179"/>
      <c r="G164" s="179"/>
    </row>
    <row r="165" spans="2:7" ht="13.5" customHeight="1" x14ac:dyDescent="0.2">
      <c r="B165" s="179"/>
      <c r="C165" s="179"/>
      <c r="D165" s="179"/>
      <c r="E165" s="179"/>
      <c r="F165" s="179"/>
      <c r="G165" s="179"/>
    </row>
    <row r="166" spans="2:7" ht="13.5" customHeight="1" x14ac:dyDescent="0.2">
      <c r="B166" s="179"/>
      <c r="C166" s="179"/>
      <c r="D166" s="179"/>
      <c r="E166" s="179"/>
      <c r="F166" s="179"/>
      <c r="G166" s="179"/>
    </row>
    <row r="167" spans="2:7" ht="13.5" customHeight="1" x14ac:dyDescent="0.2">
      <c r="B167" s="179"/>
      <c r="C167" s="179"/>
      <c r="D167" s="179"/>
      <c r="E167" s="179"/>
      <c r="F167" s="179"/>
      <c r="G167" s="179"/>
    </row>
    <row r="168" spans="2:7" ht="13.5" customHeight="1" x14ac:dyDescent="0.2">
      <c r="B168" s="179">
        <v>0</v>
      </c>
      <c r="C168" s="179">
        <v>0</v>
      </c>
      <c r="D168" s="179">
        <v>0</v>
      </c>
      <c r="E168" s="179">
        <v>0</v>
      </c>
      <c r="F168" s="179">
        <v>0</v>
      </c>
      <c r="G168" s="179">
        <v>0</v>
      </c>
    </row>
    <row r="169" spans="2:7" ht="13.5" customHeight="1" x14ac:dyDescent="0.2">
      <c r="B169" s="179">
        <v>0</v>
      </c>
      <c r="C169" s="179">
        <v>0</v>
      </c>
      <c r="D169" s="179">
        <v>0</v>
      </c>
      <c r="E169" s="179">
        <v>0</v>
      </c>
      <c r="F169" s="179">
        <v>0</v>
      </c>
      <c r="G169" s="179">
        <v>0</v>
      </c>
    </row>
    <row r="170" spans="2:7" ht="13.5" customHeight="1" x14ac:dyDescent="0.2">
      <c r="B170" s="179">
        <v>0</v>
      </c>
      <c r="C170" s="179">
        <v>0</v>
      </c>
      <c r="D170" s="179">
        <v>0</v>
      </c>
      <c r="E170" s="179">
        <v>0</v>
      </c>
      <c r="F170" s="179">
        <v>0</v>
      </c>
      <c r="G170" s="179">
        <v>0</v>
      </c>
    </row>
    <row r="171" spans="2:7" ht="13.5" customHeight="1" x14ac:dyDescent="0.2">
      <c r="B171" s="179">
        <v>0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</row>
    <row r="172" spans="2:7" ht="13.5" customHeight="1" x14ac:dyDescent="0.2">
      <c r="B172" s="179"/>
      <c r="C172" s="179"/>
      <c r="D172" s="179"/>
      <c r="E172" s="179"/>
      <c r="F172" s="179"/>
      <c r="G172" s="179"/>
    </row>
    <row r="173" spans="2:7" ht="13.5" customHeight="1" x14ac:dyDescent="0.2">
      <c r="B173" s="179"/>
      <c r="C173" s="179"/>
      <c r="D173" s="179"/>
      <c r="E173" s="179"/>
      <c r="F173" s="179"/>
      <c r="G173" s="179"/>
    </row>
    <row r="174" spans="2:7" ht="13.5" customHeight="1" x14ac:dyDescent="0.2">
      <c r="B174" s="179"/>
      <c r="C174" s="179"/>
      <c r="D174" s="179"/>
      <c r="E174" s="179"/>
      <c r="F174" s="179"/>
      <c r="G174" s="179"/>
    </row>
    <row r="175" spans="2:7" ht="13.5" customHeight="1" x14ac:dyDescent="0.2">
      <c r="B175" s="179"/>
      <c r="C175" s="179"/>
      <c r="D175" s="179"/>
      <c r="E175" s="179"/>
      <c r="F175" s="179"/>
      <c r="G175" s="179"/>
    </row>
    <row r="176" spans="2:7" ht="13.5" customHeight="1" x14ac:dyDescent="0.2">
      <c r="B176" s="179"/>
      <c r="C176" s="179"/>
      <c r="D176" s="179"/>
      <c r="E176" s="179"/>
      <c r="F176" s="179"/>
      <c r="G176" s="179"/>
    </row>
    <row r="177" spans="2:7" ht="13.5" customHeight="1" x14ac:dyDescent="0.2">
      <c r="B177" s="179"/>
      <c r="C177" s="179"/>
      <c r="D177" s="179"/>
      <c r="E177" s="179"/>
      <c r="F177" s="179"/>
      <c r="G177" s="179"/>
    </row>
    <row r="178" spans="2:7" ht="13.5" customHeight="1" x14ac:dyDescent="0.2">
      <c r="B178" s="179"/>
      <c r="C178" s="179"/>
      <c r="D178" s="179"/>
      <c r="E178" s="179"/>
      <c r="F178" s="179"/>
      <c r="G178" s="179"/>
    </row>
    <row r="179" spans="2:7" ht="13.5" customHeight="1" x14ac:dyDescent="0.2">
      <c r="B179" s="179"/>
      <c r="C179" s="179"/>
      <c r="D179" s="179"/>
      <c r="E179" s="179"/>
      <c r="F179" s="179"/>
      <c r="G179" s="179"/>
    </row>
    <row r="180" spans="2:7" ht="13.5" customHeight="1" x14ac:dyDescent="0.2">
      <c r="B180" s="179"/>
      <c r="C180" s="179"/>
      <c r="D180" s="179"/>
      <c r="E180" s="179"/>
      <c r="F180" s="179"/>
      <c r="G180" s="179"/>
    </row>
    <row r="181" spans="2:7" ht="13.5" customHeight="1" x14ac:dyDescent="0.2">
      <c r="B181" s="179"/>
      <c r="C181" s="179"/>
      <c r="D181" s="179"/>
      <c r="E181" s="179"/>
      <c r="F181" s="179"/>
      <c r="G181" s="179"/>
    </row>
    <row r="182" spans="2:7" ht="13.5" customHeight="1" x14ac:dyDescent="0.2">
      <c r="B182" s="179"/>
      <c r="C182" s="179"/>
      <c r="D182" s="179"/>
      <c r="E182" s="179"/>
      <c r="F182" s="179"/>
      <c r="G182" s="179"/>
    </row>
    <row r="183" spans="2:7" ht="13.5" customHeight="1" x14ac:dyDescent="0.2">
      <c r="B183" s="179"/>
      <c r="C183" s="179"/>
      <c r="D183" s="179"/>
      <c r="E183" s="179"/>
      <c r="F183" s="179"/>
      <c r="G183" s="179"/>
    </row>
    <row r="184" spans="2:7" ht="13.5" customHeight="1" x14ac:dyDescent="0.2">
      <c r="B184" s="179"/>
      <c r="C184" s="179"/>
      <c r="D184" s="179"/>
      <c r="E184" s="179"/>
      <c r="F184" s="179"/>
      <c r="G184" s="179"/>
    </row>
    <row r="185" spans="2:7" ht="13.5" customHeight="1" x14ac:dyDescent="0.2">
      <c r="B185" s="179"/>
      <c r="C185" s="179"/>
      <c r="D185" s="179"/>
      <c r="E185" s="179"/>
      <c r="F185" s="179"/>
      <c r="G185" s="179"/>
    </row>
  </sheetData>
  <mergeCells count="2">
    <mergeCell ref="D3:G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59" activePane="bottomRight" state="frozen"/>
      <selection activeCell="D66" sqref="D66"/>
      <selection pane="topRight" activeCell="D66" sqref="D66"/>
      <selection pane="bottomLeft" activeCell="D66" sqref="D66"/>
      <selection pane="bottomRight" activeCell="H1" sqref="H1:L1048576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95</v>
      </c>
      <c r="B1" s="5"/>
      <c r="C1" s="5"/>
      <c r="D1" s="5"/>
      <c r="E1" s="5"/>
      <c r="H1" s="4" t="s">
        <v>96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9" t="s">
        <v>4</v>
      </c>
      <c r="B3" s="331" t="s">
        <v>7</v>
      </c>
      <c r="C3" s="333"/>
      <c r="D3" s="333"/>
      <c r="E3" s="332"/>
      <c r="H3" s="15" t="s">
        <v>4</v>
      </c>
      <c r="I3" s="340" t="s">
        <v>7</v>
      </c>
      <c r="J3" s="262"/>
      <c r="K3" s="262"/>
      <c r="L3" s="261"/>
    </row>
    <row r="4" spans="1:22" ht="14.25" customHeight="1" thickBot="1" x14ac:dyDescent="0.25">
      <c r="A4" s="17"/>
      <c r="B4" s="334">
        <v>2023</v>
      </c>
      <c r="C4" s="264">
        <v>2024</v>
      </c>
      <c r="D4" s="264">
        <v>2025</v>
      </c>
      <c r="E4" s="19">
        <v>2026</v>
      </c>
      <c r="H4" s="17"/>
      <c r="I4" s="264">
        <v>2023</v>
      </c>
      <c r="J4" s="264">
        <v>2024</v>
      </c>
      <c r="K4" s="264">
        <v>2025</v>
      </c>
      <c r="L4" s="19">
        <v>2026</v>
      </c>
    </row>
    <row r="5" spans="1:22" ht="13.5" customHeight="1" x14ac:dyDescent="0.2">
      <c r="A5" s="25" t="s">
        <v>8</v>
      </c>
      <c r="B5" s="28">
        <f>B6+B12+B16</f>
        <v>8885481</v>
      </c>
      <c r="C5" s="29">
        <f>C6+C12+C16</f>
        <v>9477483</v>
      </c>
      <c r="D5" s="29">
        <f>D6+D12+D16</f>
        <v>10056156</v>
      </c>
      <c r="E5" s="27">
        <f>E6+E12+E16</f>
        <v>10475067</v>
      </c>
      <c r="F5" s="32"/>
      <c r="H5" s="25" t="s">
        <v>8</v>
      </c>
      <c r="I5" s="29">
        <f>I6+I12+I16</f>
        <v>-26520</v>
      </c>
      <c r="J5" s="29">
        <f>J6+J12+J16</f>
        <v>-189961</v>
      </c>
      <c r="K5" s="29">
        <f>K6+K12+K16</f>
        <v>-251694</v>
      </c>
      <c r="L5" s="27">
        <f>L6+L12+L16</f>
        <v>-248210</v>
      </c>
      <c r="M5" s="178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4" t="s">
        <v>9</v>
      </c>
      <c r="B6" s="37">
        <f>B7+B8</f>
        <v>4687764</v>
      </c>
      <c r="C6" s="38">
        <f>C7+C8</f>
        <v>4975074</v>
      </c>
      <c r="D6" s="38">
        <f>D7+D8</f>
        <v>5326173</v>
      </c>
      <c r="E6" s="36">
        <f>E7+E8</f>
        <v>5565538</v>
      </c>
      <c r="F6" s="32"/>
      <c r="H6" s="34" t="s">
        <v>10</v>
      </c>
      <c r="I6" s="38">
        <f>I7+I8</f>
        <v>-24428</v>
      </c>
      <c r="J6" s="38">
        <f>J7+J8</f>
        <v>-161241</v>
      </c>
      <c r="K6" s="38">
        <f>K7+K8</f>
        <v>-175296</v>
      </c>
      <c r="L6" s="36">
        <f>L7+L8</f>
        <v>-124655</v>
      </c>
      <c r="M6" s="178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41" t="s">
        <v>11</v>
      </c>
      <c r="B7" s="44">
        <v>4527428</v>
      </c>
      <c r="C7" s="45">
        <v>4805349</v>
      </c>
      <c r="D7" s="46">
        <v>5145515</v>
      </c>
      <c r="E7" s="336">
        <v>5371978</v>
      </c>
      <c r="F7" s="32"/>
      <c r="H7" s="41" t="s">
        <v>11</v>
      </c>
      <c r="I7" s="45">
        <f>+ESA2010_jun23!D7-A_PS_23!B7</f>
        <v>-33320</v>
      </c>
      <c r="J7" s="45">
        <f>+ESA2010_jun23!E7-A_PS_23!C7</f>
        <v>-169625</v>
      </c>
      <c r="K7" s="46">
        <f>+ESA2010_jun23!F7-A_PS_23!D7</f>
        <v>-182067</v>
      </c>
      <c r="L7" s="336">
        <f>+ESA2010_jun23!G7-A_PS_23!E7</f>
        <v>-130351</v>
      </c>
      <c r="M7" s="178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41" t="s">
        <v>12</v>
      </c>
      <c r="B8" s="44">
        <v>160336</v>
      </c>
      <c r="C8" s="45">
        <v>169725</v>
      </c>
      <c r="D8" s="46">
        <v>180658</v>
      </c>
      <c r="E8" s="336">
        <v>193560</v>
      </c>
      <c r="F8" s="32"/>
      <c r="H8" s="41" t="s">
        <v>12</v>
      </c>
      <c r="I8" s="45">
        <f>+ESA2010_jun23!D8-A_PS_23!B8</f>
        <v>8892</v>
      </c>
      <c r="J8" s="45">
        <f>+ESA2010_jun23!E8-A_PS_23!C8</f>
        <v>8384</v>
      </c>
      <c r="K8" s="46">
        <f>+ESA2010_jun23!F8-A_PS_23!D8</f>
        <v>6771</v>
      </c>
      <c r="L8" s="336">
        <f>+ESA2010_jun23!G8-A_PS_23!E8</f>
        <v>5696</v>
      </c>
      <c r="M8" s="178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48" t="s">
        <v>13</v>
      </c>
      <c r="B9" s="44">
        <f>+B6-B10-B11</f>
        <v>1147291</v>
      </c>
      <c r="C9" s="45">
        <f>+C6-C10-C11</f>
        <v>1305836</v>
      </c>
      <c r="D9" s="46">
        <f>+D6-D10-D11</f>
        <v>1118870</v>
      </c>
      <c r="E9" s="336">
        <f>+E6-E10-E11</f>
        <v>950037</v>
      </c>
      <c r="F9" s="32"/>
      <c r="H9" s="48" t="s">
        <v>13</v>
      </c>
      <c r="I9" s="45">
        <f>+ESA2010_jun23!D9-A_PS_23!B9</f>
        <v>-36155</v>
      </c>
      <c r="J9" s="45">
        <f>+ESA2010_jun23!E9-A_PS_23!C9</f>
        <v>61651</v>
      </c>
      <c r="K9" s="46">
        <f>+ESA2010_jun23!F9-A_PS_23!D9</f>
        <v>-15975</v>
      </c>
      <c r="L9" s="336">
        <f>+ESA2010_jun23!G9-A_PS_23!E9</f>
        <v>10149</v>
      </c>
      <c r="M9" s="178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48" t="s">
        <v>14</v>
      </c>
      <c r="B10" s="44">
        <v>2478331</v>
      </c>
      <c r="C10" s="45">
        <v>2568466</v>
      </c>
      <c r="D10" s="46">
        <v>2945112</v>
      </c>
      <c r="E10" s="336">
        <v>3230851</v>
      </c>
      <c r="F10" s="32"/>
      <c r="H10" s="48" t="s">
        <v>14</v>
      </c>
      <c r="I10" s="45">
        <f>+ESA2010_jun23!D10-A_PS_23!B10</f>
        <v>8209</v>
      </c>
      <c r="J10" s="45">
        <f>+ESA2010_jun23!E10-A_PS_23!C10</f>
        <v>-156024</v>
      </c>
      <c r="K10" s="46">
        <f>+ESA2010_jun23!F10-A_PS_23!D10</f>
        <v>-111525</v>
      </c>
      <c r="L10" s="336">
        <f>+ESA2010_jun23!G10-A_PS_23!E10</f>
        <v>-94363</v>
      </c>
      <c r="M10" s="178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48" t="s">
        <v>15</v>
      </c>
      <c r="B11" s="44">
        <v>1062142</v>
      </c>
      <c r="C11" s="45">
        <v>1100772</v>
      </c>
      <c r="D11" s="46">
        <v>1262191</v>
      </c>
      <c r="E11" s="336">
        <v>1384650</v>
      </c>
      <c r="F11" s="32"/>
      <c r="H11" s="48" t="s">
        <v>15</v>
      </c>
      <c r="I11" s="45">
        <f>+ESA2010_jun23!D11-A_PS_23!B11</f>
        <v>3518</v>
      </c>
      <c r="J11" s="45">
        <f>+ESA2010_jun23!E11-A_PS_23!C11</f>
        <v>-66868</v>
      </c>
      <c r="K11" s="46">
        <f>+ESA2010_jun23!F11-A_PS_23!D11</f>
        <v>-47796</v>
      </c>
      <c r="L11" s="336">
        <f>+ESA2010_jun23!G11-A_PS_23!E11</f>
        <v>-40441</v>
      </c>
      <c r="M11" s="178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4" t="s">
        <v>16</v>
      </c>
      <c r="B12" s="44">
        <v>3833908</v>
      </c>
      <c r="C12" s="45">
        <v>4137913</v>
      </c>
      <c r="D12" s="46">
        <v>4373164</v>
      </c>
      <c r="E12" s="336">
        <v>4553358</v>
      </c>
      <c r="F12" s="32"/>
      <c r="H12" s="34" t="s">
        <v>17</v>
      </c>
      <c r="I12" s="45">
        <f>+ESA2010_jun23!D12-A_PS_23!B12</f>
        <v>-26802</v>
      </c>
      <c r="J12" s="45">
        <f>+ESA2010_jun23!E12-A_PS_23!C12</f>
        <v>-41161</v>
      </c>
      <c r="K12" s="46">
        <f>+ESA2010_jun23!F12-A_PS_23!D12</f>
        <v>-92532</v>
      </c>
      <c r="L12" s="336">
        <f>+ESA2010_jun23!G12-A_PS_23!E12</f>
        <v>-135965</v>
      </c>
      <c r="M12" s="178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48" t="s">
        <v>13</v>
      </c>
      <c r="B13" s="50">
        <f>+B12-B14-B15</f>
        <v>3508110</v>
      </c>
      <c r="C13" s="51">
        <f>+C12-C14-C15</f>
        <v>3799990</v>
      </c>
      <c r="D13" s="46">
        <f>+D12-D14-D15</f>
        <v>4373164</v>
      </c>
      <c r="E13" s="336">
        <f>+E12-E14-E15</f>
        <v>4553358</v>
      </c>
      <c r="F13" s="32"/>
      <c r="H13" s="48" t="s">
        <v>13</v>
      </c>
      <c r="I13" s="45">
        <f>+ESA2010_jun23!D13-A_PS_23!B13</f>
        <v>-26802</v>
      </c>
      <c r="J13" s="45">
        <f>+ESA2010_jun23!E13-A_PS_23!C13</f>
        <v>-41161</v>
      </c>
      <c r="K13" s="46">
        <f>+ESA2010_jun23!F13-A_PS_23!D13</f>
        <v>-92532</v>
      </c>
      <c r="L13" s="336">
        <f>+ESA2010_jun23!G13-A_PS_23!E13</f>
        <v>-135965</v>
      </c>
      <c r="M13" s="178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48" t="s">
        <v>14</v>
      </c>
      <c r="B14" s="50">
        <v>228059</v>
      </c>
      <c r="C14" s="51">
        <v>236546</v>
      </c>
      <c r="D14" s="46"/>
      <c r="E14" s="336"/>
      <c r="F14" s="32"/>
      <c r="H14" s="48" t="s">
        <v>14</v>
      </c>
      <c r="I14" s="45">
        <f>+ESA2010_jun23!D14-A_PS_23!B14</f>
        <v>0</v>
      </c>
      <c r="J14" s="45">
        <f>+ESA2010_jun23!E14-A_PS_23!C14</f>
        <v>0</v>
      </c>
      <c r="K14" s="46">
        <f>+ESA2010_jun23!F14-A_PS_23!D14</f>
        <v>0</v>
      </c>
      <c r="L14" s="336">
        <f>+ESA2010_jun23!G14-A_PS_23!E14</f>
        <v>0</v>
      </c>
      <c r="M14" s="178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48" t="s">
        <v>15</v>
      </c>
      <c r="B15" s="50">
        <v>97739</v>
      </c>
      <c r="C15" s="51">
        <v>101377</v>
      </c>
      <c r="D15" s="46"/>
      <c r="E15" s="336"/>
      <c r="F15" s="32"/>
      <c r="H15" s="48" t="s">
        <v>15</v>
      </c>
      <c r="I15" s="45">
        <f>+ESA2010_jun23!D15-A_PS_23!B15</f>
        <v>0</v>
      </c>
      <c r="J15" s="45">
        <f>+ESA2010_jun23!E15-A_PS_23!C15</f>
        <v>0</v>
      </c>
      <c r="K15" s="46">
        <f>+ESA2010_jun23!F15-A_PS_23!D15</f>
        <v>0</v>
      </c>
      <c r="L15" s="336">
        <f>+ESA2010_jun23!G15-A_PS_23!E15</f>
        <v>0</v>
      </c>
      <c r="M15" s="178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4" t="s">
        <v>18</v>
      </c>
      <c r="B16" s="53">
        <v>363809</v>
      </c>
      <c r="C16" s="54">
        <v>364496</v>
      </c>
      <c r="D16" s="38">
        <v>356819</v>
      </c>
      <c r="E16" s="36">
        <v>356171</v>
      </c>
      <c r="F16" s="32"/>
      <c r="H16" s="34" t="s">
        <v>18</v>
      </c>
      <c r="I16" s="45">
        <f>+ESA2010_jun23!D16-A_PS_23!B16</f>
        <v>24710</v>
      </c>
      <c r="J16" s="45">
        <f>+ESA2010_jun23!E16-A_PS_23!C16</f>
        <v>12441</v>
      </c>
      <c r="K16" s="46">
        <f>+ESA2010_jun23!F16-A_PS_23!D16</f>
        <v>16134</v>
      </c>
      <c r="L16" s="336">
        <f>+ESA2010_jun23!G16-A_PS_23!E16</f>
        <v>12410</v>
      </c>
      <c r="M16" s="178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55" t="s">
        <v>19</v>
      </c>
      <c r="B17" s="58">
        <f>B18+B19</f>
        <v>12105592</v>
      </c>
      <c r="C17" s="59">
        <f>C18+C19</f>
        <v>12960798</v>
      </c>
      <c r="D17" s="59">
        <f>D18+D19</f>
        <v>13462286</v>
      </c>
      <c r="E17" s="57">
        <f>E18+E19</f>
        <v>13711100</v>
      </c>
      <c r="F17" s="32"/>
      <c r="H17" s="55" t="s">
        <v>19</v>
      </c>
      <c r="I17" s="59">
        <f>I18+I19</f>
        <v>271581</v>
      </c>
      <c r="J17" s="59">
        <f>J18+J19</f>
        <v>-180192</v>
      </c>
      <c r="K17" s="59">
        <f>K18+K19</f>
        <v>-266159</v>
      </c>
      <c r="L17" s="57">
        <f>L18+L19</f>
        <v>-328166</v>
      </c>
      <c r="M17" s="178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4" t="s">
        <v>20</v>
      </c>
      <c r="B18" s="53">
        <v>9494888</v>
      </c>
      <c r="C18" s="54">
        <v>10277939</v>
      </c>
      <c r="D18" s="38">
        <v>10746670</v>
      </c>
      <c r="E18" s="36">
        <v>10974134</v>
      </c>
      <c r="F18" s="32"/>
      <c r="H18" s="34" t="s">
        <v>20</v>
      </c>
      <c r="I18" s="45">
        <f>+ESA2010_jun23!D18-A_PS_23!B18</f>
        <v>296752</v>
      </c>
      <c r="J18" s="45">
        <f>+ESA2010_jun23!E18-A_PS_23!C18</f>
        <v>-161691</v>
      </c>
      <c r="K18" s="46">
        <f>+ESA2010_jun23!F18-A_PS_23!D18</f>
        <v>-257317</v>
      </c>
      <c r="L18" s="336">
        <f>+ESA2010_jun23!G18-A_PS_23!E18</f>
        <v>-323849</v>
      </c>
      <c r="M18" s="178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4" t="s">
        <v>21</v>
      </c>
      <c r="B19" s="44">
        <f>SUM(B20:B27)</f>
        <v>2610704</v>
      </c>
      <c r="C19" s="45">
        <f>SUM(C20:C27)</f>
        <v>2682859</v>
      </c>
      <c r="D19" s="38">
        <f>SUM(D20:D27)</f>
        <v>2715616</v>
      </c>
      <c r="E19" s="36">
        <f>SUM(E20:E27)</f>
        <v>2736966</v>
      </c>
      <c r="F19" s="32"/>
      <c r="H19" s="34" t="s">
        <v>21</v>
      </c>
      <c r="I19" s="45">
        <f>SUM(I20:I27)</f>
        <v>-25171</v>
      </c>
      <c r="J19" s="45">
        <f>SUM(J20:J27)</f>
        <v>-18501</v>
      </c>
      <c r="K19" s="38">
        <f>SUM(K20:K27)</f>
        <v>-8842</v>
      </c>
      <c r="L19" s="36">
        <f>SUM(L20:L27)</f>
        <v>-4317</v>
      </c>
      <c r="M19" s="178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41" t="s">
        <v>22</v>
      </c>
      <c r="B20" s="53">
        <v>1307906</v>
      </c>
      <c r="C20" s="54">
        <v>1328181</v>
      </c>
      <c r="D20" s="38">
        <v>1360665</v>
      </c>
      <c r="E20" s="36">
        <v>1383813</v>
      </c>
      <c r="F20" s="32"/>
      <c r="H20" s="41" t="s">
        <v>22</v>
      </c>
      <c r="I20" s="45">
        <f>+ESA2010_jun23!D20-A_PS_23!B20</f>
        <v>-1235</v>
      </c>
      <c r="J20" s="45">
        <f>+ESA2010_jun23!E20-A_PS_23!C20</f>
        <v>-7819</v>
      </c>
      <c r="K20" s="46">
        <f>+ESA2010_jun23!F20-A_PS_23!D20</f>
        <v>-1489</v>
      </c>
      <c r="L20" s="336">
        <f>+ESA2010_jun23!G20-A_PS_23!E20</f>
        <v>1492</v>
      </c>
      <c r="M20" s="178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41" t="s">
        <v>23</v>
      </c>
      <c r="B21" s="53">
        <v>255265</v>
      </c>
      <c r="C21" s="54">
        <v>294078</v>
      </c>
      <c r="D21" s="38">
        <v>293992</v>
      </c>
      <c r="E21" s="36">
        <v>293493</v>
      </c>
      <c r="F21" s="32"/>
      <c r="H21" s="41" t="s">
        <v>23</v>
      </c>
      <c r="I21" s="45">
        <f>+ESA2010_jun23!D21-A_PS_23!B21</f>
        <v>-16169</v>
      </c>
      <c r="J21" s="45">
        <f>+ESA2010_jun23!E21-A_PS_23!C21</f>
        <v>-1124</v>
      </c>
      <c r="K21" s="46">
        <f>+ESA2010_jun23!F21-A_PS_23!D21</f>
        <v>510</v>
      </c>
      <c r="L21" s="336">
        <f>+ESA2010_jun23!G21-A_PS_23!E21</f>
        <v>1615</v>
      </c>
      <c r="M21" s="178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41" t="s">
        <v>24</v>
      </c>
      <c r="B22" s="53">
        <v>57100</v>
      </c>
      <c r="C22" s="54">
        <v>57513</v>
      </c>
      <c r="D22" s="38">
        <v>57427</v>
      </c>
      <c r="E22" s="36">
        <v>57237</v>
      </c>
      <c r="F22" s="32"/>
      <c r="H22" s="41" t="s">
        <v>24</v>
      </c>
      <c r="I22" s="45">
        <f>+ESA2010_jun23!D22-A_PS_23!B22</f>
        <v>-2858</v>
      </c>
      <c r="J22" s="45">
        <f>+ESA2010_jun23!E22-A_PS_23!C22</f>
        <v>-2953</v>
      </c>
      <c r="K22" s="46">
        <f>+ESA2010_jun23!F22-A_PS_23!D22</f>
        <v>-2640</v>
      </c>
      <c r="L22" s="336">
        <f>+ESA2010_jun23!G22-A_PS_23!E22</f>
        <v>-2398</v>
      </c>
      <c r="M22" s="178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41" t="s">
        <v>25</v>
      </c>
      <c r="B23" s="53">
        <v>5292</v>
      </c>
      <c r="C23" s="54">
        <v>5316</v>
      </c>
      <c r="D23" s="38">
        <v>5294</v>
      </c>
      <c r="E23" s="36">
        <v>5263</v>
      </c>
      <c r="F23" s="32"/>
      <c r="H23" s="41" t="s">
        <v>25</v>
      </c>
      <c r="I23" s="45">
        <f>+ESA2010_jun23!D23-A_PS_23!B23</f>
        <v>73</v>
      </c>
      <c r="J23" s="45">
        <f>+ESA2010_jun23!E23-A_PS_23!C23</f>
        <v>67</v>
      </c>
      <c r="K23" s="46">
        <f>+ESA2010_jun23!F23-A_PS_23!D23</f>
        <v>97</v>
      </c>
      <c r="L23" s="336">
        <f>+ESA2010_jun23!G23-A_PS_23!E23</f>
        <v>119</v>
      </c>
      <c r="M23" s="178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41" t="s">
        <v>26</v>
      </c>
      <c r="B24" s="53">
        <v>948707</v>
      </c>
      <c r="C24" s="54">
        <v>961039</v>
      </c>
      <c r="D24" s="38">
        <v>961038</v>
      </c>
      <c r="E24" s="36">
        <v>959550</v>
      </c>
      <c r="F24" s="32"/>
      <c r="H24" s="41" t="s">
        <v>26</v>
      </c>
      <c r="I24" s="45">
        <f>+ESA2010_jun23!D24-A_PS_23!B24</f>
        <v>-2152</v>
      </c>
      <c r="J24" s="45">
        <f>+ESA2010_jun23!E24-A_PS_23!C24</f>
        <v>-3771</v>
      </c>
      <c r="K24" s="46">
        <f>+ESA2010_jun23!F24-A_PS_23!D24</f>
        <v>-2574</v>
      </c>
      <c r="L24" s="336">
        <f>+ESA2010_jun23!G24-A_PS_23!E24</f>
        <v>-2517</v>
      </c>
      <c r="M24" s="178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41" t="s">
        <v>27</v>
      </c>
      <c r="B25" s="53">
        <v>11660</v>
      </c>
      <c r="C25" s="54">
        <v>11745</v>
      </c>
      <c r="D25" s="38">
        <v>11882</v>
      </c>
      <c r="E25" s="36">
        <v>11999</v>
      </c>
      <c r="F25" s="32"/>
      <c r="H25" s="41" t="s">
        <v>27</v>
      </c>
      <c r="I25" s="45">
        <f>+ESA2010_jun23!D25-A_PS_23!B25</f>
        <v>-83</v>
      </c>
      <c r="J25" s="45">
        <f>+ESA2010_jun23!E25-A_PS_23!C25</f>
        <v>-100</v>
      </c>
      <c r="K25" s="46">
        <f>+ESA2010_jun23!F25-A_PS_23!D25</f>
        <v>-34</v>
      </c>
      <c r="L25" s="336">
        <f>+ESA2010_jun23!G25-A_PS_23!E25</f>
        <v>17</v>
      </c>
      <c r="M25" s="178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41" t="s">
        <v>28</v>
      </c>
      <c r="B26" s="53">
        <v>24549</v>
      </c>
      <c r="C26" s="54">
        <v>24793</v>
      </c>
      <c r="D26" s="38">
        <v>25150</v>
      </c>
      <c r="E26" s="36">
        <v>25466</v>
      </c>
      <c r="F26" s="32"/>
      <c r="H26" s="41" t="s">
        <v>28</v>
      </c>
      <c r="I26" s="45">
        <f>+ESA2010_jun23!D26-A_PS_23!B26</f>
        <v>-2730</v>
      </c>
      <c r="J26" s="45">
        <f>+ESA2010_jun23!E26-A_PS_23!C26</f>
        <v>-2786</v>
      </c>
      <c r="K26" s="46">
        <f>+ESA2010_jun23!F26-A_PS_23!D26</f>
        <v>-2700</v>
      </c>
      <c r="L26" s="336">
        <f>+ESA2010_jun23!G26-A_PS_23!E26</f>
        <v>-2636</v>
      </c>
      <c r="M26" s="178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41" t="s">
        <v>29</v>
      </c>
      <c r="B27" s="53">
        <v>225</v>
      </c>
      <c r="C27" s="54">
        <v>194</v>
      </c>
      <c r="D27" s="38">
        <v>168</v>
      </c>
      <c r="E27" s="36">
        <v>145</v>
      </c>
      <c r="F27" s="32"/>
      <c r="H27" s="41" t="s">
        <v>29</v>
      </c>
      <c r="I27" s="45">
        <f>+ESA2010_jun23!D27-A_PS_23!B27</f>
        <v>-17</v>
      </c>
      <c r="J27" s="45">
        <f>+ESA2010_jun23!E27-A_PS_23!C27</f>
        <v>-15</v>
      </c>
      <c r="K27" s="46">
        <f>+ESA2010_jun23!F27-A_PS_23!D27</f>
        <v>-12</v>
      </c>
      <c r="L27" s="336">
        <f>+ESA2010_jun23!G27-A_PS_23!E27</f>
        <v>-9</v>
      </c>
      <c r="M27" s="178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55" t="s">
        <v>30</v>
      </c>
      <c r="B28" s="58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2"/>
      <c r="H28" s="55" t="s">
        <v>30</v>
      </c>
      <c r="I28" s="59">
        <f>SUM(I29:I32)</f>
        <v>-5241</v>
      </c>
      <c r="J28" s="59">
        <f>SUM(J29:J32)</f>
        <v>-6279</v>
      </c>
      <c r="K28" s="59">
        <f>SUM(K29:K32)</f>
        <v>-6451</v>
      </c>
      <c r="L28" s="57">
        <f>SUM(L29:L32)</f>
        <v>-6030</v>
      </c>
      <c r="M28" s="178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4" t="s">
        <v>31</v>
      </c>
      <c r="B29" s="53">
        <v>0</v>
      </c>
      <c r="C29" s="54">
        <v>0</v>
      </c>
      <c r="D29" s="38">
        <v>0</v>
      </c>
      <c r="E29" s="36">
        <v>0</v>
      </c>
      <c r="F29" s="32"/>
      <c r="H29" s="34" t="s">
        <v>31</v>
      </c>
      <c r="I29" s="45">
        <f>+ESA2010_jun23!D29-A_PS_23!B29</f>
        <v>4</v>
      </c>
      <c r="J29" s="45">
        <f>+ESA2010_jun23!E29-A_PS_23!C29</f>
        <v>0</v>
      </c>
      <c r="K29" s="46">
        <f>+ESA2010_jun23!F29-A_PS_23!D29</f>
        <v>0</v>
      </c>
      <c r="L29" s="336">
        <f>+ESA2010_jun23!G29-A_PS_23!E29</f>
        <v>0</v>
      </c>
      <c r="M29" s="178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4" t="s">
        <v>32</v>
      </c>
      <c r="B30" s="53">
        <v>0</v>
      </c>
      <c r="C30" s="54">
        <v>0</v>
      </c>
      <c r="D30" s="38">
        <v>0</v>
      </c>
      <c r="E30" s="36">
        <v>0</v>
      </c>
      <c r="F30" s="32"/>
      <c r="H30" s="34" t="s">
        <v>32</v>
      </c>
      <c r="I30" s="45">
        <f>+ESA2010_jun23!D30-A_PS_23!B30</f>
        <v>0</v>
      </c>
      <c r="J30" s="45">
        <f>+ESA2010_jun23!E30-A_PS_23!C30</f>
        <v>0</v>
      </c>
      <c r="K30" s="46">
        <f>+ESA2010_jun23!F30-A_PS_23!D30</f>
        <v>0</v>
      </c>
      <c r="L30" s="336">
        <f>+ESA2010_jun23!G30-A_PS_23!E30</f>
        <v>0</v>
      </c>
      <c r="M30" s="178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4" t="s">
        <v>33</v>
      </c>
      <c r="B31" s="53">
        <v>44921</v>
      </c>
      <c r="C31" s="54">
        <v>50256</v>
      </c>
      <c r="D31" s="38">
        <v>53937</v>
      </c>
      <c r="E31" s="36">
        <v>57537</v>
      </c>
      <c r="F31" s="32"/>
      <c r="H31" s="34" t="s">
        <v>33</v>
      </c>
      <c r="I31" s="45">
        <f>+ESA2010_jun23!D31-A_PS_23!B31</f>
        <v>-5245</v>
      </c>
      <c r="J31" s="45">
        <f>+ESA2010_jun23!E31-A_PS_23!C31</f>
        <v>-6279</v>
      </c>
      <c r="K31" s="46">
        <f>+ESA2010_jun23!F31-A_PS_23!D31</f>
        <v>-6451</v>
      </c>
      <c r="L31" s="336">
        <f>+ESA2010_jun23!G31-A_PS_23!E31</f>
        <v>-6030</v>
      </c>
      <c r="M31" s="178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4" t="s">
        <v>34</v>
      </c>
      <c r="B32" s="53">
        <v>0</v>
      </c>
      <c r="C32" s="54">
        <v>0</v>
      </c>
      <c r="D32" s="38">
        <v>0</v>
      </c>
      <c r="E32" s="36">
        <v>0</v>
      </c>
      <c r="F32" s="32"/>
      <c r="H32" s="34" t="s">
        <v>34</v>
      </c>
      <c r="I32" s="45">
        <f>+ESA2010_jun23!D32-A_PS_23!B32</f>
        <v>0</v>
      </c>
      <c r="J32" s="45">
        <f>+ESA2010_jun23!E32-A_PS_23!C32</f>
        <v>0</v>
      </c>
      <c r="K32" s="46">
        <f>+ESA2010_jun23!F32-A_PS_23!D32</f>
        <v>0</v>
      </c>
      <c r="L32" s="336">
        <f>+ESA2010_jun23!G32-A_PS_23!E32</f>
        <v>0</v>
      </c>
      <c r="M32" s="178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55" t="s">
        <v>35</v>
      </c>
      <c r="B33" s="58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2"/>
      <c r="G33" s="67"/>
      <c r="H33" s="55" t="s">
        <v>35</v>
      </c>
      <c r="I33" s="59">
        <f>SUM(I34:I36)</f>
        <v>-14014</v>
      </c>
      <c r="J33" s="59">
        <f>SUM(J34:J36)</f>
        <v>-10769</v>
      </c>
      <c r="K33" s="59">
        <f>SUM(K34:K36)</f>
        <v>-10499</v>
      </c>
      <c r="L33" s="57">
        <f>SUM(L34:L36)</f>
        <v>-11496</v>
      </c>
      <c r="M33" s="178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4" t="s">
        <v>36</v>
      </c>
      <c r="B34" s="53">
        <v>519308</v>
      </c>
      <c r="C34" s="54">
        <v>530603</v>
      </c>
      <c r="D34" s="38">
        <v>540899</v>
      </c>
      <c r="E34" s="36">
        <v>551982</v>
      </c>
      <c r="F34" s="32"/>
      <c r="H34" s="34" t="s">
        <v>36</v>
      </c>
      <c r="I34" s="45">
        <f>+ESA2010_jun23!D34-A_PS_23!B34</f>
        <v>-7156</v>
      </c>
      <c r="J34" s="45">
        <f>+ESA2010_jun23!E34-A_PS_23!C34</f>
        <v>-2222</v>
      </c>
      <c r="K34" s="46">
        <f>+ESA2010_jun23!F34-A_PS_23!D34</f>
        <v>-3163</v>
      </c>
      <c r="L34" s="336">
        <f>+ESA2010_jun23!G34-A_PS_23!E34</f>
        <v>-4656</v>
      </c>
      <c r="M34" s="178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4" t="s">
        <v>37</v>
      </c>
      <c r="B35" s="53">
        <v>311867</v>
      </c>
      <c r="C35" s="54">
        <v>320997</v>
      </c>
      <c r="D35" s="38">
        <v>333462</v>
      </c>
      <c r="E35" s="36">
        <v>344198</v>
      </c>
      <c r="F35" s="32"/>
      <c r="H35" s="34" t="s">
        <v>37</v>
      </c>
      <c r="I35" s="45">
        <f>+ESA2010_jun23!D35-A_PS_23!B35</f>
        <v>-6858</v>
      </c>
      <c r="J35" s="45">
        <f>+ESA2010_jun23!E35-A_PS_23!C35</f>
        <v>-8547</v>
      </c>
      <c r="K35" s="46">
        <f>+ESA2010_jun23!F35-A_PS_23!D35</f>
        <v>-7336</v>
      </c>
      <c r="L35" s="336">
        <f>+ESA2010_jun23!G35-A_PS_23!E35</f>
        <v>-6840</v>
      </c>
      <c r="M35" s="178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4" t="s">
        <v>38</v>
      </c>
      <c r="B36" s="53">
        <v>0</v>
      </c>
      <c r="C36" s="54">
        <v>0</v>
      </c>
      <c r="D36" s="38">
        <v>0</v>
      </c>
      <c r="E36" s="36">
        <v>0</v>
      </c>
      <c r="F36" s="32"/>
      <c r="H36" s="34" t="s">
        <v>38</v>
      </c>
      <c r="I36" s="45">
        <f>+ESA2010_jun23!D36-A_PS_23!B36</f>
        <v>0</v>
      </c>
      <c r="J36" s="45">
        <f>+ESA2010_jun23!E36-A_PS_23!C36</f>
        <v>0</v>
      </c>
      <c r="K36" s="46">
        <f>+ESA2010_jun23!F36-A_PS_23!D36</f>
        <v>0</v>
      </c>
      <c r="L36" s="336">
        <f>+ESA2010_jun23!G36-A_PS_23!E36</f>
        <v>0</v>
      </c>
      <c r="M36" s="178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55" t="s">
        <v>39</v>
      </c>
      <c r="B37" s="58">
        <f>SUM(B38:B45,B48:B51)</f>
        <v>824139</v>
      </c>
      <c r="C37" s="59">
        <f>SUM(C38:C45,C48:C51)</f>
        <v>393178</v>
      </c>
      <c r="D37" s="59">
        <f>SUM(D38:D45,D48:D51)</f>
        <v>402416</v>
      </c>
      <c r="E37" s="57">
        <f>SUM(E38:E45,E48:E51)</f>
        <v>403165</v>
      </c>
      <c r="F37" s="32"/>
      <c r="H37" s="55" t="s">
        <v>40</v>
      </c>
      <c r="I37" s="59">
        <f>SUM(I38:I45,I48:I51)</f>
        <v>-109454</v>
      </c>
      <c r="J37" s="59">
        <f>SUM(J38:J45,J48:J51)</f>
        <v>-9322</v>
      </c>
      <c r="K37" s="59">
        <f>SUM(K38:K45,K48:K51)</f>
        <v>-3693</v>
      </c>
      <c r="L37" s="57">
        <f>SUM(L38:L45,L48:L51)</f>
        <v>7863</v>
      </c>
      <c r="M37" s="178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69" t="s">
        <v>41</v>
      </c>
      <c r="B38" s="53">
        <v>0</v>
      </c>
      <c r="C38" s="54">
        <v>0</v>
      </c>
      <c r="D38" s="38">
        <v>0</v>
      </c>
      <c r="E38" s="36">
        <v>0</v>
      </c>
      <c r="F38" s="32"/>
      <c r="H38" s="34" t="s">
        <v>41</v>
      </c>
      <c r="I38" s="45">
        <f>+ESA2010_jun23!D38-A_PS_23!B38</f>
        <v>0</v>
      </c>
      <c r="J38" s="45">
        <f>+ESA2010_jun23!E38-A_PS_23!C38</f>
        <v>0</v>
      </c>
      <c r="K38" s="46">
        <f>+ESA2010_jun23!F38-A_PS_23!D38</f>
        <v>0</v>
      </c>
      <c r="L38" s="336">
        <f>+ESA2010_jun23!G38-A_PS_23!E38</f>
        <v>0</v>
      </c>
      <c r="M38" s="178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34" t="s">
        <v>42</v>
      </c>
      <c r="B39" s="53">
        <v>131653</v>
      </c>
      <c r="C39" s="54">
        <v>133036</v>
      </c>
      <c r="D39" s="38">
        <v>136718</v>
      </c>
      <c r="E39" s="36">
        <v>139246</v>
      </c>
      <c r="F39" s="32"/>
      <c r="H39" s="34" t="s">
        <v>42</v>
      </c>
      <c r="I39" s="45">
        <f>+ESA2010_jun23!D39-A_PS_23!B39</f>
        <v>1359</v>
      </c>
      <c r="J39" s="45">
        <f>+ESA2010_jun23!E39-A_PS_23!C39</f>
        <v>556</v>
      </c>
      <c r="K39" s="46">
        <f>+ESA2010_jun23!F39-A_PS_23!D39</f>
        <v>1393</v>
      </c>
      <c r="L39" s="336">
        <f>+ESA2010_jun23!G39-A_PS_23!E39</f>
        <v>1801</v>
      </c>
      <c r="M39" s="178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69" t="s">
        <v>43</v>
      </c>
      <c r="B40" s="53">
        <v>0</v>
      </c>
      <c r="C40" s="54">
        <v>0</v>
      </c>
      <c r="D40" s="38">
        <v>0</v>
      </c>
      <c r="E40" s="36">
        <v>0</v>
      </c>
      <c r="F40" s="32"/>
      <c r="H40" s="34" t="s">
        <v>43</v>
      </c>
      <c r="I40" s="45">
        <f>+ESA2010_jun23!D40-A_PS_23!B40</f>
        <v>0</v>
      </c>
      <c r="J40" s="45">
        <f>+ESA2010_jun23!E40-A_PS_23!C40</f>
        <v>0</v>
      </c>
      <c r="K40" s="46">
        <f>+ESA2010_jun23!F40-A_PS_23!D40</f>
        <v>0</v>
      </c>
      <c r="L40" s="336">
        <f>+ESA2010_jun23!G40-A_PS_23!E40</f>
        <v>0</v>
      </c>
      <c r="M40" s="178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69" t="s">
        <v>44</v>
      </c>
      <c r="B41" s="53">
        <v>90366</v>
      </c>
      <c r="C41" s="54">
        <v>93001</v>
      </c>
      <c r="D41" s="38">
        <v>95553</v>
      </c>
      <c r="E41" s="36">
        <v>86400</v>
      </c>
      <c r="F41" s="32"/>
      <c r="H41" s="34" t="s">
        <v>44</v>
      </c>
      <c r="I41" s="45">
        <f>+ESA2010_jun23!D41-A_PS_23!B41</f>
        <v>-6462</v>
      </c>
      <c r="J41" s="45">
        <f>+ESA2010_jun23!E41-A_PS_23!C41</f>
        <v>-6124</v>
      </c>
      <c r="K41" s="46">
        <f>+ESA2010_jun23!F41-A_PS_23!D41</f>
        <v>-6444</v>
      </c>
      <c r="L41" s="336">
        <f>+ESA2010_jun23!G41-A_PS_23!E41</f>
        <v>4420</v>
      </c>
      <c r="M41" s="178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69" t="s">
        <v>45</v>
      </c>
      <c r="B42" s="53">
        <v>260673</v>
      </c>
      <c r="C42" s="54">
        <v>0</v>
      </c>
      <c r="D42" s="38">
        <v>0</v>
      </c>
      <c r="E42" s="36">
        <v>0</v>
      </c>
      <c r="F42" s="32"/>
      <c r="H42" s="34" t="s">
        <v>45</v>
      </c>
      <c r="I42" s="45">
        <f>+ESA2010_jun23!D42-A_PS_23!B42</f>
        <v>0</v>
      </c>
      <c r="J42" s="45">
        <f>+ESA2010_jun23!E42-A_PS_23!C42</f>
        <v>0</v>
      </c>
      <c r="K42" s="46">
        <f>+ESA2010_jun23!F42-A_PS_23!D42</f>
        <v>0</v>
      </c>
      <c r="L42" s="336">
        <f>+ESA2010_jun23!G42-A_PS_23!E42</f>
        <v>0</v>
      </c>
      <c r="M42" s="178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69" t="s">
        <v>46</v>
      </c>
      <c r="B43" s="53">
        <v>135429</v>
      </c>
      <c r="C43" s="54">
        <v>7178</v>
      </c>
      <c r="D43" s="38"/>
      <c r="E43" s="36"/>
      <c r="F43" s="32"/>
      <c r="H43" s="34" t="s">
        <v>46</v>
      </c>
      <c r="I43" s="45">
        <f>+ESA2010_jun23!D43-A_PS_23!B43</f>
        <v>-105682</v>
      </c>
      <c r="J43" s="45">
        <f>+ESA2010_jun23!E43-A_PS_23!C43</f>
        <v>-5594</v>
      </c>
      <c r="K43" s="46">
        <f>+ESA2010_jun23!F43-A_PS_23!D43</f>
        <v>0</v>
      </c>
      <c r="L43" s="336">
        <f>+ESA2010_jun23!G43-A_PS_23!E43</f>
        <v>0</v>
      </c>
      <c r="M43" s="178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69" t="s">
        <v>47</v>
      </c>
      <c r="B44" s="53">
        <v>40406</v>
      </c>
      <c r="C44" s="54">
        <v>0</v>
      </c>
      <c r="D44" s="38">
        <v>0</v>
      </c>
      <c r="E44" s="36">
        <v>0</v>
      </c>
      <c r="F44" s="32"/>
      <c r="H44" s="34" t="s">
        <v>47</v>
      </c>
      <c r="I44" s="45">
        <f>+ESA2010_jun23!D44-A_PS_23!B44</f>
        <v>-313</v>
      </c>
      <c r="J44" s="45">
        <f>+ESA2010_jun23!E44-A_PS_23!C44</f>
        <v>0</v>
      </c>
      <c r="K44" s="46">
        <f>+ESA2010_jun23!F44-A_PS_23!D44</f>
        <v>0</v>
      </c>
      <c r="L44" s="336">
        <f>+ESA2010_jun23!G44-A_PS_23!E44</f>
        <v>0</v>
      </c>
      <c r="M44" s="178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69" t="s">
        <v>48</v>
      </c>
      <c r="B45" s="53">
        <v>328</v>
      </c>
      <c r="C45" s="54">
        <v>328</v>
      </c>
      <c r="D45" s="38">
        <v>328</v>
      </c>
      <c r="E45" s="36">
        <v>328</v>
      </c>
      <c r="F45" s="32"/>
      <c r="H45" s="69" t="s">
        <v>48</v>
      </c>
      <c r="I45" s="45">
        <f>+ESA2010_jun23!D45-A_PS_23!B45</f>
        <v>0</v>
      </c>
      <c r="J45" s="45">
        <f>+ESA2010_jun23!E45-A_PS_23!C45</f>
        <v>0</v>
      </c>
      <c r="K45" s="46">
        <f>+ESA2010_jun23!F45-A_PS_23!D45</f>
        <v>0</v>
      </c>
      <c r="L45" s="336">
        <f>+ESA2010_jun23!G45-A_PS_23!E45</f>
        <v>0</v>
      </c>
      <c r="M45" s="178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72" t="s">
        <v>13</v>
      </c>
      <c r="B46" s="53">
        <v>82</v>
      </c>
      <c r="C46" s="54">
        <v>82</v>
      </c>
      <c r="D46" s="38">
        <v>82</v>
      </c>
      <c r="E46" s="36">
        <v>82</v>
      </c>
      <c r="F46" s="32"/>
      <c r="H46" s="72" t="s">
        <v>13</v>
      </c>
      <c r="I46" s="45">
        <f>+ESA2010_jun23!D46-A_PS_23!B46</f>
        <v>0</v>
      </c>
      <c r="J46" s="45">
        <f>+ESA2010_jun23!E46-A_PS_23!C46</f>
        <v>0</v>
      </c>
      <c r="K46" s="46">
        <f>+ESA2010_jun23!F46-A_PS_23!D46</f>
        <v>0</v>
      </c>
      <c r="L46" s="336">
        <f>+ESA2010_jun23!G46-A_PS_23!E46</f>
        <v>0</v>
      </c>
      <c r="M46" s="178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72" t="s">
        <v>14</v>
      </c>
      <c r="B47" s="53">
        <v>246</v>
      </c>
      <c r="C47" s="54">
        <v>246</v>
      </c>
      <c r="D47" s="38">
        <v>246</v>
      </c>
      <c r="E47" s="36">
        <v>246</v>
      </c>
      <c r="F47" s="32"/>
      <c r="H47" s="72" t="s">
        <v>14</v>
      </c>
      <c r="I47" s="45">
        <f>+ESA2010_jun23!D47-A_PS_23!B47</f>
        <v>0</v>
      </c>
      <c r="J47" s="45">
        <f>+ESA2010_jun23!E47-A_PS_23!C47</f>
        <v>0</v>
      </c>
      <c r="K47" s="46">
        <f>+ESA2010_jun23!F47-A_PS_23!D47</f>
        <v>0</v>
      </c>
      <c r="L47" s="336">
        <f>+ESA2010_jun23!G47-A_PS_23!E47</f>
        <v>0</v>
      </c>
      <c r="M47" s="178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69" t="s">
        <v>49</v>
      </c>
      <c r="B48" s="53">
        <v>1000</v>
      </c>
      <c r="C48" s="54">
        <v>1000</v>
      </c>
      <c r="D48" s="38">
        <v>1000</v>
      </c>
      <c r="E48" s="36">
        <v>1000</v>
      </c>
      <c r="F48" s="32"/>
      <c r="H48" s="69" t="s">
        <v>49</v>
      </c>
      <c r="I48" s="45">
        <f>+ESA2010_jun23!D48-A_PS_23!B48</f>
        <v>0</v>
      </c>
      <c r="J48" s="45">
        <f>+ESA2010_jun23!E48-A_PS_23!C48</f>
        <v>0</v>
      </c>
      <c r="K48" s="46">
        <f>+ESA2010_jun23!F48-A_PS_23!D48</f>
        <v>0</v>
      </c>
      <c r="L48" s="336">
        <f>+ESA2010_jun23!G48-A_PS_23!E48</f>
        <v>0</v>
      </c>
      <c r="M48" s="178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69" t="s">
        <v>50</v>
      </c>
      <c r="B49" s="53">
        <v>30700</v>
      </c>
      <c r="C49" s="54">
        <v>16209</v>
      </c>
      <c r="D49" s="38">
        <v>17088</v>
      </c>
      <c r="E49" s="36">
        <v>17543</v>
      </c>
      <c r="F49" s="32"/>
      <c r="H49" s="69" t="s">
        <v>50</v>
      </c>
      <c r="I49" s="45">
        <f>+ESA2010_jun23!D49-A_PS_23!B49</f>
        <v>406</v>
      </c>
      <c r="J49" s="45">
        <f>+ESA2010_jun23!E49-A_PS_23!C49</f>
        <v>269</v>
      </c>
      <c r="K49" s="46">
        <f>+ESA2010_jun23!F49-A_PS_23!D49</f>
        <v>420</v>
      </c>
      <c r="L49" s="336">
        <f>+ESA2010_jun23!G49-A_PS_23!E49</f>
        <v>494</v>
      </c>
      <c r="M49" s="178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69" t="s">
        <v>51</v>
      </c>
      <c r="B50" s="53">
        <v>0</v>
      </c>
      <c r="C50" s="54">
        <v>0</v>
      </c>
      <c r="D50" s="38">
        <v>0</v>
      </c>
      <c r="E50" s="36">
        <v>0</v>
      </c>
      <c r="F50" s="32"/>
      <c r="H50" s="69" t="s">
        <v>51</v>
      </c>
      <c r="I50" s="45">
        <f>+ESA2010_jun23!D50-A_PS_23!B50</f>
        <v>3</v>
      </c>
      <c r="J50" s="45">
        <f>+ESA2010_jun23!E50-A_PS_23!C50</f>
        <v>0</v>
      </c>
      <c r="K50" s="46">
        <f>+ESA2010_jun23!F50-A_PS_23!D50</f>
        <v>0</v>
      </c>
      <c r="L50" s="336">
        <f>+ESA2010_jun23!G50-A_PS_23!E50</f>
        <v>0</v>
      </c>
      <c r="M50" s="178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34" t="s">
        <v>52</v>
      </c>
      <c r="B51" s="37">
        <v>133584</v>
      </c>
      <c r="C51" s="38">
        <v>142426</v>
      </c>
      <c r="D51" s="38">
        <v>151729</v>
      </c>
      <c r="E51" s="36">
        <v>158648</v>
      </c>
      <c r="F51" s="32"/>
      <c r="H51" s="34" t="s">
        <v>53</v>
      </c>
      <c r="I51" s="45">
        <f>+ESA2010_jun23!D51-A_PS_23!B51</f>
        <v>1235</v>
      </c>
      <c r="J51" s="45">
        <f>+ESA2010_jun23!E51-A_PS_23!C51</f>
        <v>1571</v>
      </c>
      <c r="K51" s="46">
        <f>+ESA2010_jun23!F51-A_PS_23!D51</f>
        <v>938</v>
      </c>
      <c r="L51" s="336">
        <f>+ESA2010_jun23!G51-A_PS_23!E51</f>
        <v>1148</v>
      </c>
      <c r="M51" s="178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48" t="s">
        <v>13</v>
      </c>
      <c r="B52" s="37">
        <v>98508</v>
      </c>
      <c r="C52" s="38">
        <v>105711</v>
      </c>
      <c r="D52" s="38">
        <v>112959</v>
      </c>
      <c r="E52" s="36">
        <v>118006</v>
      </c>
      <c r="F52" s="32"/>
      <c r="H52" s="48" t="s">
        <v>13</v>
      </c>
      <c r="I52" s="45">
        <f>+ESA2010_jun23!D52-A_PS_23!B52</f>
        <v>1716</v>
      </c>
      <c r="J52" s="45">
        <f>+ESA2010_jun23!E52-A_PS_23!C52</f>
        <v>2250</v>
      </c>
      <c r="K52" s="46">
        <f>+ESA2010_jun23!F52-A_PS_23!D52</f>
        <v>1468</v>
      </c>
      <c r="L52" s="336">
        <f>+ESA2010_jun23!G52-A_PS_23!E52</f>
        <v>1613</v>
      </c>
      <c r="M52" s="178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2"/>
      <c r="H53" s="48" t="s">
        <v>14</v>
      </c>
      <c r="I53" s="45">
        <f>+ESA2010_jun23!D53-A_PS_23!B53</f>
        <v>0</v>
      </c>
      <c r="J53" s="45">
        <f>+ESA2010_jun23!E53-A_PS_23!C53</f>
        <v>0</v>
      </c>
      <c r="K53" s="46">
        <f>+ESA2010_jun23!F53-A_PS_23!D53</f>
        <v>0</v>
      </c>
      <c r="L53" s="336">
        <f>+ESA2010_jun23!G53-A_PS_23!E53</f>
        <v>0</v>
      </c>
      <c r="M53" s="178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2"/>
      <c r="H54" s="74" t="s">
        <v>15</v>
      </c>
      <c r="I54" s="45">
        <f>+ESA2010_jun23!D54-A_PS_23!B54</f>
        <v>0</v>
      </c>
      <c r="J54" s="45">
        <f>+ESA2010_jun23!E54-A_PS_23!C54</f>
        <v>0</v>
      </c>
      <c r="K54" s="46">
        <f>+ESA2010_jun23!F54-A_PS_23!D54</f>
        <v>0</v>
      </c>
      <c r="L54" s="336">
        <f>+ESA2010_jun23!G54-A_PS_23!E54</f>
        <v>0</v>
      </c>
      <c r="M54" s="178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48" t="s">
        <v>54</v>
      </c>
      <c r="B55" s="37">
        <v>35076</v>
      </c>
      <c r="C55" s="38">
        <v>36715</v>
      </c>
      <c r="D55" s="38">
        <v>38770</v>
      </c>
      <c r="E55" s="36">
        <v>40642</v>
      </c>
      <c r="F55" s="32"/>
      <c r="H55" s="48" t="s">
        <v>54</v>
      </c>
      <c r="I55" s="45">
        <f>+ESA2010_jun23!D55-A_PS_23!B55</f>
        <v>-481</v>
      </c>
      <c r="J55" s="45">
        <f>+ESA2010_jun23!E55-A_PS_23!C55</f>
        <v>-679</v>
      </c>
      <c r="K55" s="46">
        <f>+ESA2010_jun23!F55-A_PS_23!D55</f>
        <v>-530</v>
      </c>
      <c r="L55" s="336">
        <f>+ESA2010_jun23!G55-A_PS_23!E55</f>
        <v>-465</v>
      </c>
      <c r="M55" s="178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2"/>
      <c r="H56" s="341" t="s">
        <v>55</v>
      </c>
      <c r="I56" s="45">
        <f>+ESA2010_jun23!D56-A_PS_23!B56</f>
        <v>0</v>
      </c>
      <c r="J56" s="45">
        <f>+ESA2010_jun23!E56-A_PS_23!C56</f>
        <v>0</v>
      </c>
      <c r="K56" s="46">
        <f>+ESA2010_jun23!F56-A_PS_23!D56</f>
        <v>0</v>
      </c>
      <c r="L56" s="336">
        <f>+ESA2010_jun23!G56-A_PS_23!E56</f>
        <v>0</v>
      </c>
      <c r="M56" s="178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2"/>
      <c r="H57" s="341" t="s">
        <v>56</v>
      </c>
      <c r="I57" s="45">
        <f>+ESA2010_jun23!D57-A_PS_23!B57</f>
        <v>12</v>
      </c>
      <c r="J57" s="45">
        <f>+ESA2010_jun23!E57-A_PS_23!C57</f>
        <v>0</v>
      </c>
      <c r="K57" s="46">
        <f>+ESA2010_jun23!F57-A_PS_23!D57</f>
        <v>0</v>
      </c>
      <c r="L57" s="336">
        <f>+ESA2010_jun23!G57-A_PS_23!E57</f>
        <v>0</v>
      </c>
      <c r="M57" s="178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75" t="s">
        <v>57</v>
      </c>
      <c r="B58" s="37">
        <v>98508</v>
      </c>
      <c r="C58" s="38">
        <v>105711</v>
      </c>
      <c r="D58" s="38">
        <v>112959</v>
      </c>
      <c r="E58" s="36">
        <v>118006</v>
      </c>
      <c r="F58" s="32"/>
      <c r="H58" s="341" t="s">
        <v>57</v>
      </c>
      <c r="I58" s="45">
        <f>+ESA2010_jun23!D58-A_PS_23!B58</f>
        <v>1704</v>
      </c>
      <c r="J58" s="45">
        <f>+ESA2010_jun23!E58-A_PS_23!C58</f>
        <v>2250</v>
      </c>
      <c r="K58" s="46">
        <f>+ESA2010_jun23!F58-A_PS_23!D58</f>
        <v>1468</v>
      </c>
      <c r="L58" s="336">
        <f>+ESA2010_jun23!G58-A_PS_23!E58</f>
        <v>1613</v>
      </c>
      <c r="M58" s="178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25">
      <c r="A59" s="76" t="s">
        <v>58</v>
      </c>
      <c r="B59" s="79">
        <v>35076</v>
      </c>
      <c r="C59" s="80">
        <v>36715</v>
      </c>
      <c r="D59" s="80">
        <v>38770</v>
      </c>
      <c r="E59" s="78">
        <v>40642</v>
      </c>
      <c r="F59" s="32"/>
      <c r="H59" s="342" t="s">
        <v>58</v>
      </c>
      <c r="I59" s="45">
        <f>+ESA2010_jun23!D59-A_PS_23!B59</f>
        <v>-481</v>
      </c>
      <c r="J59" s="45">
        <f>+ESA2010_jun23!E59-A_PS_23!C59</f>
        <v>-679</v>
      </c>
      <c r="K59" s="46">
        <f>+ESA2010_jun23!F59-A_PS_23!D59</f>
        <v>-530</v>
      </c>
      <c r="L59" s="336">
        <f>+ESA2010_jun23!G59-A_PS_23!E59</f>
        <v>-465</v>
      </c>
      <c r="M59" s="178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">
      <c r="A60" s="25" t="s">
        <v>59</v>
      </c>
      <c r="B60" s="85">
        <f>B61+B65</f>
        <v>15504403</v>
      </c>
      <c r="C60" s="86">
        <f>C61+C65</f>
        <v>16786794</v>
      </c>
      <c r="D60" s="86">
        <f>D61+D65</f>
        <v>17812269</v>
      </c>
      <c r="E60" s="84">
        <f>E61+E65</f>
        <v>18553567</v>
      </c>
      <c r="F60" s="32"/>
      <c r="H60" s="25" t="s">
        <v>59</v>
      </c>
      <c r="I60" s="91">
        <f>I61+I65</f>
        <v>-108941</v>
      </c>
      <c r="J60" s="91">
        <f>J61+J65</f>
        <v>-319385</v>
      </c>
      <c r="K60" s="91">
        <f>K61+K65</f>
        <v>-403616</v>
      </c>
      <c r="L60" s="343">
        <f>L61+L65</f>
        <v>-359083</v>
      </c>
      <c r="M60" s="178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94" t="s">
        <v>60</v>
      </c>
      <c r="B61" s="58">
        <f>B62</f>
        <v>10307401</v>
      </c>
      <c r="C61" s="59">
        <f>C62</f>
        <v>11140977</v>
      </c>
      <c r="D61" s="59">
        <f>D62</f>
        <v>11780057</v>
      </c>
      <c r="E61" s="57">
        <f>E62</f>
        <v>12242700</v>
      </c>
      <c r="F61" s="32"/>
      <c r="H61" s="94" t="s">
        <v>60</v>
      </c>
      <c r="I61" s="59">
        <f>I62</f>
        <v>-104795</v>
      </c>
      <c r="J61" s="59">
        <f>J62</f>
        <v>-241600</v>
      </c>
      <c r="K61" s="59">
        <f>K62</f>
        <v>-294716</v>
      </c>
      <c r="L61" s="57">
        <f>L62</f>
        <v>-259696</v>
      </c>
      <c r="M61" s="178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41" t="s">
        <v>61</v>
      </c>
      <c r="B62" s="37">
        <f>B63+B64</f>
        <v>10307401</v>
      </c>
      <c r="C62" s="38">
        <f>C63+C64</f>
        <v>11140977</v>
      </c>
      <c r="D62" s="38">
        <f>D63+D64</f>
        <v>11780057</v>
      </c>
      <c r="E62" s="36">
        <f>E63+E64</f>
        <v>12242700</v>
      </c>
      <c r="F62" s="32"/>
      <c r="H62" s="41" t="s">
        <v>61</v>
      </c>
      <c r="I62" s="38">
        <f>I63+I64</f>
        <v>-104795</v>
      </c>
      <c r="J62" s="38">
        <f>J63+J64</f>
        <v>-241600</v>
      </c>
      <c r="K62" s="38">
        <f>K63+K64</f>
        <v>-294716</v>
      </c>
      <c r="L62" s="36">
        <f>L63+L64</f>
        <v>-259696</v>
      </c>
      <c r="M62" s="178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41" t="s">
        <v>62</v>
      </c>
      <c r="B63" s="37">
        <v>10096962</v>
      </c>
      <c r="C63" s="38">
        <v>10926873</v>
      </c>
      <c r="D63" s="38">
        <v>11564234</v>
      </c>
      <c r="E63" s="36">
        <v>12027852</v>
      </c>
      <c r="F63" s="32"/>
      <c r="H63" s="41" t="s">
        <v>62</v>
      </c>
      <c r="I63" s="45">
        <f>+ESA2010_jun23!D63-A_PS_23!B63</f>
        <v>-111674</v>
      </c>
      <c r="J63" s="45">
        <f>+ESA2010_jun23!E63-A_PS_23!C63</f>
        <v>-245770</v>
      </c>
      <c r="K63" s="46">
        <f>+ESA2010_jun23!F63-A_PS_23!D63</f>
        <v>-298452</v>
      </c>
      <c r="L63" s="336">
        <f>+ESA2010_jun23!G63-A_PS_23!E63</f>
        <v>-263856</v>
      </c>
      <c r="M63" s="178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41" t="s">
        <v>63</v>
      </c>
      <c r="B64" s="37">
        <v>210439</v>
      </c>
      <c r="C64" s="38">
        <v>214104</v>
      </c>
      <c r="D64" s="38">
        <v>215823</v>
      </c>
      <c r="E64" s="36">
        <v>214848</v>
      </c>
      <c r="F64" s="32"/>
      <c r="H64" s="41" t="s">
        <v>63</v>
      </c>
      <c r="I64" s="45">
        <f>+ESA2010_jun23!D64-A_PS_23!B64</f>
        <v>6879</v>
      </c>
      <c r="J64" s="45">
        <f>+ESA2010_jun23!E64-A_PS_23!C64</f>
        <v>4170</v>
      </c>
      <c r="K64" s="46">
        <f>+ESA2010_jun23!F64-A_PS_23!D64</f>
        <v>3736</v>
      </c>
      <c r="L64" s="336">
        <f>+ESA2010_jun23!G64-A_PS_23!E64</f>
        <v>4160</v>
      </c>
      <c r="M64" s="178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94" t="s">
        <v>64</v>
      </c>
      <c r="B65" s="58">
        <f>B66</f>
        <v>5197002</v>
      </c>
      <c r="C65" s="59">
        <f>C66</f>
        <v>5645817</v>
      </c>
      <c r="D65" s="59">
        <f>D66</f>
        <v>6032212</v>
      </c>
      <c r="E65" s="57">
        <f>E66</f>
        <v>6310867</v>
      </c>
      <c r="F65" s="32"/>
      <c r="H65" s="94" t="s">
        <v>64</v>
      </c>
      <c r="I65" s="59">
        <f>I66</f>
        <v>-4146</v>
      </c>
      <c r="J65" s="59">
        <f>J66</f>
        <v>-77785</v>
      </c>
      <c r="K65" s="59">
        <f>K66</f>
        <v>-108900</v>
      </c>
      <c r="L65" s="57">
        <f>L66</f>
        <v>-99387</v>
      </c>
      <c r="M65" s="178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41" t="s">
        <v>61</v>
      </c>
      <c r="B66" s="37">
        <v>5197002</v>
      </c>
      <c r="C66" s="38">
        <v>5645817</v>
      </c>
      <c r="D66" s="38">
        <v>6032212</v>
      </c>
      <c r="E66" s="36">
        <v>6310867</v>
      </c>
      <c r="F66" s="32"/>
      <c r="H66" s="41" t="s">
        <v>61</v>
      </c>
      <c r="I66" s="45">
        <f>+ESA2010_jun23!D66-A_PS_23!B66</f>
        <v>-4146</v>
      </c>
      <c r="J66" s="45">
        <f>+ESA2010_jun23!E66-A_PS_23!C66</f>
        <v>-77785</v>
      </c>
      <c r="K66" s="46">
        <f>+ESA2010_jun23!F66-A_PS_23!D66</f>
        <v>-108900</v>
      </c>
      <c r="L66" s="336">
        <f>+ESA2010_jun23!G66-A_PS_23!E66</f>
        <v>-99387</v>
      </c>
      <c r="M66" s="178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25">
      <c r="A67" s="98" t="s">
        <v>65</v>
      </c>
      <c r="B67" s="53">
        <v>37204</v>
      </c>
      <c r="C67" s="54">
        <v>37234</v>
      </c>
      <c r="D67" s="54">
        <v>37965</v>
      </c>
      <c r="E67" s="242">
        <v>38170</v>
      </c>
      <c r="F67" s="32"/>
      <c r="H67" s="98" t="s">
        <v>65</v>
      </c>
      <c r="I67" s="45">
        <f>+ESA2010_jun23!D67-A_PS_23!B67</f>
        <v>-537</v>
      </c>
      <c r="J67" s="45">
        <f>+ESA2010_jun23!E67-A_PS_23!C67</f>
        <v>-1599</v>
      </c>
      <c r="K67" s="46">
        <f>+ESA2010_jun23!F67-A_PS_23!D67</f>
        <v>-2045</v>
      </c>
      <c r="L67" s="336">
        <f>+ESA2010_jun23!G67-A_PS_23!E67</f>
        <v>-2166</v>
      </c>
      <c r="M67" s="178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100" t="s">
        <v>66</v>
      </c>
      <c r="B68" s="103">
        <f>B37+B33+B28+B17+B5</f>
        <v>22691308</v>
      </c>
      <c r="C68" s="104">
        <f>C37+C33+C28+C17+C5</f>
        <v>23733315</v>
      </c>
      <c r="D68" s="104">
        <f>D37+D33+D28+D17+D5</f>
        <v>24849156</v>
      </c>
      <c r="E68" s="102">
        <f>E37+E33+E28+E17+E5</f>
        <v>25543049</v>
      </c>
      <c r="F68" s="32"/>
      <c r="H68" s="100" t="s">
        <v>66</v>
      </c>
      <c r="I68" s="104">
        <f>+I37+I33+I28+I17+I5</f>
        <v>116352</v>
      </c>
      <c r="J68" s="104">
        <f>+J37+J33+J28+J17+J5</f>
        <v>-396523</v>
      </c>
      <c r="K68" s="104">
        <f>+K37+K33+K28+K17+K5</f>
        <v>-538496</v>
      </c>
      <c r="L68" s="102">
        <f>+L37+L33+L28+L17+L5</f>
        <v>-586039</v>
      </c>
      <c r="M68" s="178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">
      <c r="A69" s="107" t="s">
        <v>67</v>
      </c>
      <c r="B69" s="110">
        <f>B9+B13+B16+B18+B19+B28+B46+B50+B52+B39+B38+B42+B43</f>
        <v>17796068</v>
      </c>
      <c r="C69" s="111">
        <f>C9+C13+C16+C18+C19+C28+C46+C50+C52+C39+C38+C42+C43</f>
        <v>18727383</v>
      </c>
      <c r="D69" s="111">
        <f>D9+D13+D16+D18+D19+D28+D46+D50+D52+D39+D38+D42+D43</f>
        <v>19614835</v>
      </c>
      <c r="E69" s="109">
        <f>E9+E13+E16+E18+E19+E28+E46+E50+E52+E39+E38+E42+E43</f>
        <v>19885537</v>
      </c>
      <c r="F69" s="32"/>
      <c r="H69" s="107" t="s">
        <v>67</v>
      </c>
      <c r="I69" s="45">
        <f>+ESA2010_jun23!D69-A_PS_23!B69</f>
        <v>125489</v>
      </c>
      <c r="J69" s="45">
        <f>+ESA2010_jun23!E69-A_PS_23!C69</f>
        <v>-156328</v>
      </c>
      <c r="K69" s="46">
        <f>+ESA2010_jun23!F69-A_PS_23!D69</f>
        <v>-362122</v>
      </c>
      <c r="L69" s="336">
        <f>+ESA2010_jun23!G69-A_PS_23!E69</f>
        <v>-444188</v>
      </c>
      <c r="M69" s="178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107" t="s">
        <v>68</v>
      </c>
      <c r="B70" s="110">
        <f>0+B55</f>
        <v>35076</v>
      </c>
      <c r="C70" s="111">
        <f>0+C55</f>
        <v>36715</v>
      </c>
      <c r="D70" s="111">
        <f>0+D55</f>
        <v>38770</v>
      </c>
      <c r="E70" s="109">
        <f>0+E55</f>
        <v>40642</v>
      </c>
      <c r="F70" s="32"/>
      <c r="H70" s="107" t="s">
        <v>68</v>
      </c>
      <c r="I70" s="45">
        <f>+ESA2010_jun23!D70-A_PS_23!B70</f>
        <v>-481</v>
      </c>
      <c r="J70" s="45">
        <f>+ESA2010_jun23!E70-A_PS_23!C70</f>
        <v>-679</v>
      </c>
      <c r="K70" s="46">
        <f>+ESA2010_jun23!F70-A_PS_23!D70</f>
        <v>-530</v>
      </c>
      <c r="L70" s="336">
        <f>+ESA2010_jun23!G70-A_PS_23!E70</f>
        <v>-465</v>
      </c>
      <c r="M70" s="178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4" t="s">
        <v>69</v>
      </c>
      <c r="B71" s="110">
        <f>B40+B41-B70+B55</f>
        <v>90366</v>
      </c>
      <c r="C71" s="111">
        <f>C40+C41-C70+C55</f>
        <v>93001</v>
      </c>
      <c r="D71" s="111">
        <f>D40+D41-D70+D55</f>
        <v>95553</v>
      </c>
      <c r="E71" s="109">
        <f>E40+E41-E70+E55</f>
        <v>86400</v>
      </c>
      <c r="F71" s="32"/>
      <c r="H71" s="34" t="s">
        <v>69</v>
      </c>
      <c r="I71" s="45">
        <f>+ESA2010_jun23!D71-A_PS_23!B71</f>
        <v>-6462</v>
      </c>
      <c r="J71" s="45">
        <f>+ESA2010_jun23!E71-A_PS_23!C71</f>
        <v>-6124</v>
      </c>
      <c r="K71" s="46">
        <f>+ESA2010_jun23!F71-A_PS_23!D71</f>
        <v>-6444</v>
      </c>
      <c r="L71" s="336">
        <f>+ESA2010_jun23!G71-A_PS_23!E71</f>
        <v>4420</v>
      </c>
      <c r="M71" s="178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4" t="s">
        <v>70</v>
      </c>
      <c r="B72" s="110">
        <f>B10+B35+B34+B47+B53+B14</f>
        <v>3537811</v>
      </c>
      <c r="C72" s="111">
        <f>C10+C35+C34+C47+C53+C14</f>
        <v>3656858</v>
      </c>
      <c r="D72" s="111">
        <f>D10+D35+D34+D47+D53+D14</f>
        <v>3819719</v>
      </c>
      <c r="E72" s="109">
        <f>E10+E35+E34+E47+E53+E14</f>
        <v>4127277</v>
      </c>
      <c r="F72" s="32"/>
      <c r="H72" s="34" t="s">
        <v>70</v>
      </c>
      <c r="I72" s="45">
        <f>+ESA2010_jun23!D72-A_PS_23!B72</f>
        <v>-5805</v>
      </c>
      <c r="J72" s="45">
        <f>+ESA2010_jun23!E72-A_PS_23!C72</f>
        <v>-166793</v>
      </c>
      <c r="K72" s="46">
        <f>+ESA2010_jun23!F72-A_PS_23!D72</f>
        <v>-122024</v>
      </c>
      <c r="L72" s="336">
        <f>+ESA2010_jun23!G72-A_PS_23!E72</f>
        <v>-105859</v>
      </c>
      <c r="M72" s="178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4" t="s">
        <v>71</v>
      </c>
      <c r="B73" s="110">
        <f>B11+B36+B54+B15</f>
        <v>1159881</v>
      </c>
      <c r="C73" s="111">
        <f>C11+C36+C54+C15</f>
        <v>1202149</v>
      </c>
      <c r="D73" s="111">
        <f>D11+D36+D54+D15</f>
        <v>1262191</v>
      </c>
      <c r="E73" s="109">
        <f>E11+E36+E54+E15</f>
        <v>1384650</v>
      </c>
      <c r="F73" s="32"/>
      <c r="H73" s="34" t="s">
        <v>71</v>
      </c>
      <c r="I73" s="45">
        <f>+ESA2010_jun23!D73-A_PS_23!B73</f>
        <v>3518</v>
      </c>
      <c r="J73" s="45">
        <f>+ESA2010_jun23!E73-A_PS_23!C73</f>
        <v>-66868</v>
      </c>
      <c r="K73" s="46">
        <f>+ESA2010_jun23!F73-A_PS_23!D73</f>
        <v>-47796</v>
      </c>
      <c r="L73" s="336">
        <f>+ESA2010_jun23!G73-A_PS_23!E73</f>
        <v>-40441</v>
      </c>
      <c r="M73" s="178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4" t="s">
        <v>72</v>
      </c>
      <c r="B74" s="110">
        <f>B44</f>
        <v>40406</v>
      </c>
      <c r="C74" s="111">
        <f>C44</f>
        <v>0</v>
      </c>
      <c r="D74" s="111">
        <f>D44</f>
        <v>0</v>
      </c>
      <c r="E74" s="109">
        <f>E44</f>
        <v>0</v>
      </c>
      <c r="F74" s="32"/>
      <c r="H74" s="34" t="s">
        <v>72</v>
      </c>
      <c r="I74" s="45">
        <f>+ESA2010_jun23!D74-A_PS_23!B74</f>
        <v>-313</v>
      </c>
      <c r="J74" s="45">
        <f>+ESA2010_jun23!E74-A_PS_23!C74</f>
        <v>0</v>
      </c>
      <c r="K74" s="46">
        <f>+ESA2010_jun23!F74-A_PS_23!D74</f>
        <v>0</v>
      </c>
      <c r="L74" s="336">
        <f>+ESA2010_jun23!G74-A_PS_23!E74</f>
        <v>0</v>
      </c>
      <c r="M74" s="178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4" t="s">
        <v>73</v>
      </c>
      <c r="B75" s="110">
        <f>B49+B48</f>
        <v>31700</v>
      </c>
      <c r="C75" s="111">
        <f>C49+C48</f>
        <v>17209</v>
      </c>
      <c r="D75" s="111">
        <f>D49+D48</f>
        <v>18088</v>
      </c>
      <c r="E75" s="109">
        <f>E49+E48</f>
        <v>18543</v>
      </c>
      <c r="F75" s="32"/>
      <c r="H75" s="34" t="s">
        <v>73</v>
      </c>
      <c r="I75" s="45">
        <f>+ESA2010_jun23!D75-A_PS_23!B75</f>
        <v>406</v>
      </c>
      <c r="J75" s="45">
        <f>+ESA2010_jun23!E75-A_PS_23!C75</f>
        <v>269</v>
      </c>
      <c r="K75" s="46">
        <f>+ESA2010_jun23!F75-A_PS_23!D75</f>
        <v>420</v>
      </c>
      <c r="L75" s="336">
        <f>+ESA2010_jun23!G75-A_PS_23!E75</f>
        <v>494</v>
      </c>
      <c r="M75" s="178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25">
      <c r="A76" s="114" t="s">
        <v>74</v>
      </c>
      <c r="B76" s="116">
        <f>B60</f>
        <v>15504403</v>
      </c>
      <c r="C76" s="117">
        <f>C60</f>
        <v>16786794</v>
      </c>
      <c r="D76" s="117">
        <f>D60</f>
        <v>17812269</v>
      </c>
      <c r="E76" s="115">
        <f>E60</f>
        <v>18553567</v>
      </c>
      <c r="F76" s="32"/>
      <c r="H76" s="114" t="s">
        <v>74</v>
      </c>
      <c r="I76" s="117">
        <f>I60</f>
        <v>-108941</v>
      </c>
      <c r="J76" s="117">
        <f>J60</f>
        <v>-319385</v>
      </c>
      <c r="K76" s="117">
        <f>K60</f>
        <v>-403616</v>
      </c>
      <c r="L76" s="115">
        <f>L60</f>
        <v>-359083</v>
      </c>
      <c r="M76" s="178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121" t="s">
        <v>75</v>
      </c>
      <c r="B77" s="103">
        <f>B68+B76</f>
        <v>38195711</v>
      </c>
      <c r="C77" s="104">
        <f>C68+C76</f>
        <v>40520109</v>
      </c>
      <c r="D77" s="104">
        <f>D68+D76</f>
        <v>42661425</v>
      </c>
      <c r="E77" s="102">
        <f>E68+E76</f>
        <v>44096616</v>
      </c>
      <c r="F77" s="32"/>
      <c r="H77" s="121" t="s">
        <v>75</v>
      </c>
      <c r="I77" s="104">
        <f>+I76+I68</f>
        <v>7411</v>
      </c>
      <c r="J77" s="104">
        <f>+J76+J68</f>
        <v>-715908</v>
      </c>
      <c r="K77" s="104">
        <f>+K76+K68</f>
        <v>-942112</v>
      </c>
      <c r="L77" s="102">
        <f>+L76+L68</f>
        <v>-945122</v>
      </c>
      <c r="M77" s="178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25">
      <c r="A78" s="124"/>
      <c r="B78" s="125"/>
      <c r="C78" s="125"/>
      <c r="D78" s="125"/>
      <c r="E78" s="125"/>
      <c r="F78" s="126"/>
      <c r="H78" s="124"/>
      <c r="I78" s="128"/>
      <c r="J78" s="128"/>
      <c r="K78" s="128"/>
      <c r="L78" s="128"/>
      <c r="M78" s="344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25">
      <c r="A79" s="129" t="s">
        <v>76</v>
      </c>
      <c r="B79" s="132">
        <f>SUM(B80:B81)</f>
        <v>92285</v>
      </c>
      <c r="C79" s="133">
        <f>SUM(C80:C81)</f>
        <v>95608</v>
      </c>
      <c r="D79" s="133">
        <f>SUM(D80:D81)</f>
        <v>101655</v>
      </c>
      <c r="E79" s="131">
        <f>SUM(E80:E81)</f>
        <v>112695</v>
      </c>
      <c r="H79" s="136" t="s">
        <v>76</v>
      </c>
      <c r="I79" s="139">
        <f>+ESA2010_jun23!D79-A_PS_23!B79</f>
        <v>1250</v>
      </c>
      <c r="J79" s="139">
        <f>+ESA2010_jun23!E79-A_PS_23!C79</f>
        <v>-683</v>
      </c>
      <c r="K79" s="139">
        <f>+ESA2010_jun23!F79-A_PS_23!D79</f>
        <v>-1825</v>
      </c>
      <c r="L79" s="345">
        <f>+ESA2010_jun23!G79-A_PS_23!E79</f>
        <v>-2729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">
      <c r="A80" s="142" t="s">
        <v>77</v>
      </c>
      <c r="B80" s="145">
        <v>46417</v>
      </c>
      <c r="C80" s="146">
        <v>45936</v>
      </c>
      <c r="D80" s="146">
        <v>48764</v>
      </c>
      <c r="E80" s="144">
        <v>56797</v>
      </c>
      <c r="H80" s="149" t="s">
        <v>77</v>
      </c>
      <c r="I80" s="45">
        <f>+ESA2010_jun23!D80-A_PS_23!B80</f>
        <v>4</v>
      </c>
      <c r="J80" s="45">
        <f>+ESA2010_jun23!E80-A_PS_23!C80</f>
        <v>-485</v>
      </c>
      <c r="K80" s="46">
        <f>+ESA2010_jun23!F80-A_PS_23!D80</f>
        <v>-2172</v>
      </c>
      <c r="L80" s="336">
        <f>+ESA2010_jun23!G80-A_PS_23!E80</f>
        <v>-2458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25">
      <c r="A81" s="153" t="s">
        <v>78</v>
      </c>
      <c r="B81" s="156">
        <v>45868</v>
      </c>
      <c r="C81" s="157">
        <v>49672</v>
      </c>
      <c r="D81" s="157">
        <v>52891</v>
      </c>
      <c r="E81" s="155">
        <v>55898</v>
      </c>
      <c r="H81" s="153" t="s">
        <v>78</v>
      </c>
      <c r="I81" s="45">
        <f>+ESA2010_jun23!D81-A_PS_23!B81</f>
        <v>1246</v>
      </c>
      <c r="J81" s="45">
        <f>+ESA2010_jun23!E81-A_PS_23!C81</f>
        <v>-198</v>
      </c>
      <c r="K81" s="46">
        <f>+ESA2010_jun23!F81-A_PS_23!D81</f>
        <v>347</v>
      </c>
      <c r="L81" s="336">
        <f>+ESA2010_jun23!G81-A_PS_23!E81</f>
        <v>-271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25">
      <c r="A83" s="136" t="s">
        <v>79</v>
      </c>
      <c r="B83" s="173">
        <v>1165082</v>
      </c>
      <c r="C83" s="174">
        <v>1294891</v>
      </c>
      <c r="D83" s="175">
        <v>1481152</v>
      </c>
      <c r="E83" s="172">
        <v>1595287</v>
      </c>
      <c r="H83" s="136" t="s">
        <v>79</v>
      </c>
      <c r="I83" s="176">
        <f>+ESA2010_jun23!D83-A_PS_23!B83</f>
        <v>-11749</v>
      </c>
      <c r="J83" s="174">
        <f>+ESA2010_jun23!E83-A_PS_23!C83</f>
        <v>-39356</v>
      </c>
      <c r="K83" s="175">
        <f>+ESA2010_jun23!F83-A_PS_23!D83</f>
        <v>-54938</v>
      </c>
      <c r="L83" s="172">
        <f>+ESA2010_jun23!G83-A_PS_23!E83</f>
        <v>-57430</v>
      </c>
      <c r="N83" s="33"/>
      <c r="O83" s="178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25">
      <c r="B84" s="179"/>
      <c r="C84" s="179"/>
      <c r="D84" s="179"/>
      <c r="E84" s="179"/>
      <c r="I84" s="178"/>
      <c r="J84" s="178"/>
      <c r="K84" s="178"/>
      <c r="L84" s="178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">
      <c r="A85" s="181" t="s">
        <v>80</v>
      </c>
      <c r="B85" s="184">
        <f>SUM(B86,B89,B92)</f>
        <v>1230355</v>
      </c>
      <c r="C85" s="185">
        <f>SUM(C86,C89,C92)</f>
        <v>1249433</v>
      </c>
      <c r="D85" s="186">
        <f>SUM(D86,D89,D92)</f>
        <v>906488</v>
      </c>
      <c r="E85" s="183">
        <f>SUM(E86,E89,E92)</f>
        <v>910812</v>
      </c>
      <c r="H85" s="181" t="s">
        <v>80</v>
      </c>
      <c r="I85" s="184">
        <f>SUM(I86,I89,I92)</f>
        <v>1109</v>
      </c>
      <c r="J85" s="185">
        <f>SUM(J86,J89,J92)</f>
        <v>457</v>
      </c>
      <c r="K85" s="186">
        <f>SUM(K86,K89,K92)</f>
        <v>533</v>
      </c>
      <c r="L85" s="183">
        <f>SUM(L86,L89,L92)</f>
        <v>472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5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0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+ESA2010_jun23!D87-A_PS_23!B87</f>
        <v>0</v>
      </c>
      <c r="J87" s="45">
        <f>+ESA2010_jun23!E87-A_PS_23!C87</f>
        <v>0</v>
      </c>
      <c r="K87" s="46">
        <f>+ESA2010_jun23!F87-A_PS_23!D87</f>
        <v>0</v>
      </c>
      <c r="L87" s="336">
        <f>+ESA2010_jun23!G87-A_PS_23!E87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+ESA2010_jun23!D88-A_PS_23!B88</f>
        <v>0</v>
      </c>
      <c r="J88" s="45">
        <f>+ESA2010_jun23!E88-A_PS_23!C88</f>
        <v>0</v>
      </c>
      <c r="K88" s="46">
        <f>+ESA2010_jun23!F88-A_PS_23!D88</f>
        <v>0</v>
      </c>
      <c r="L88" s="336">
        <f>+ESA2010_jun23!G88-A_PS_23!E88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">
      <c r="A89" s="188" t="s">
        <v>82</v>
      </c>
      <c r="B89" s="198">
        <f>SUM(B90:B91)</f>
        <v>1221875</v>
      </c>
      <c r="C89" s="62">
        <f>SUM(C90:C91)</f>
        <v>1238406</v>
      </c>
      <c r="D89" s="62">
        <f>SUM(D90:D91)</f>
        <v>894557</v>
      </c>
      <c r="E89" s="96">
        <f>SUM(E90:E91)</f>
        <v>897940</v>
      </c>
      <c r="H89" s="188" t="s">
        <v>82</v>
      </c>
      <c r="I89" s="199">
        <f>SUM(I90:I91)</f>
        <v>0</v>
      </c>
      <c r="J89" s="62">
        <f>SUM(J90:J91)</f>
        <v>0</v>
      </c>
      <c r="K89" s="62">
        <f>SUM(K90:K91)</f>
        <v>0</v>
      </c>
      <c r="L89" s="96">
        <f>SUM(L90:L91)</f>
        <v>0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5">
      <c r="A90" s="195" t="s">
        <v>11</v>
      </c>
      <c r="B90" s="191">
        <v>999133</v>
      </c>
      <c r="C90" s="192">
        <v>1013746</v>
      </c>
      <c r="D90" s="193">
        <v>729480</v>
      </c>
      <c r="E90" s="190">
        <v>731703</v>
      </c>
      <c r="H90" s="195" t="s">
        <v>11</v>
      </c>
      <c r="I90" s="45">
        <f>+ESA2010_jun23!D90-A_PS_23!B90</f>
        <v>0</v>
      </c>
      <c r="J90" s="45">
        <f>+ESA2010_jun23!E90-A_PS_23!C90</f>
        <v>0</v>
      </c>
      <c r="K90" s="46">
        <f>+ESA2010_jun23!F90-A_PS_23!D90</f>
        <v>0</v>
      </c>
      <c r="L90" s="336">
        <f>+ESA2010_jun23!G90-A_PS_23!E90</f>
        <v>0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25">
      <c r="A91" s="195" t="s">
        <v>12</v>
      </c>
      <c r="B91" s="191">
        <v>222742</v>
      </c>
      <c r="C91" s="192">
        <v>224660</v>
      </c>
      <c r="D91" s="193">
        <v>165077</v>
      </c>
      <c r="E91" s="190">
        <v>166237</v>
      </c>
      <c r="H91" s="195" t="s">
        <v>12</v>
      </c>
      <c r="I91" s="45">
        <f>+ESA2010_jun23!D91-A_PS_23!B91</f>
        <v>0</v>
      </c>
      <c r="J91" s="45">
        <f>+ESA2010_jun23!E91-A_PS_23!C91</f>
        <v>0</v>
      </c>
      <c r="K91" s="46">
        <f>+ESA2010_jun23!F91-A_PS_23!D91</f>
        <v>0</v>
      </c>
      <c r="L91" s="336">
        <f>+ESA2010_jun23!G91-A_PS_23!E91</f>
        <v>0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">
      <c r="A92" s="201" t="s">
        <v>83</v>
      </c>
      <c r="B92" s="204">
        <f>SUM(B93:B94)</f>
        <v>8480</v>
      </c>
      <c r="C92" s="205">
        <f>SUM(C93:C94)</f>
        <v>11027</v>
      </c>
      <c r="D92" s="205">
        <f>SUM(D93:D94)</f>
        <v>11931</v>
      </c>
      <c r="E92" s="292">
        <f>SUM(E93:E94)</f>
        <v>12872</v>
      </c>
      <c r="H92" s="201" t="s">
        <v>83</v>
      </c>
      <c r="I92" s="208">
        <f>SUM(I93:I94)</f>
        <v>1109</v>
      </c>
      <c r="J92" s="205">
        <f>SUM(J93:J94)</f>
        <v>457</v>
      </c>
      <c r="K92" s="205">
        <f>SUM(K93:K94)</f>
        <v>533</v>
      </c>
      <c r="L92" s="292">
        <f>SUM(L93:L94)</f>
        <v>472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195" t="s">
        <v>11</v>
      </c>
      <c r="B93" s="198">
        <v>5806</v>
      </c>
      <c r="C93" s="198">
        <v>7550</v>
      </c>
      <c r="D93" s="198">
        <v>8169</v>
      </c>
      <c r="E93" s="200">
        <v>8813</v>
      </c>
      <c r="H93" s="195" t="s">
        <v>11</v>
      </c>
      <c r="I93" s="45">
        <f>+ESA2010_jun23!D93-A_PS_23!B93</f>
        <v>264</v>
      </c>
      <c r="J93" s="45">
        <f>+ESA2010_jun23!E93-A_PS_23!C93</f>
        <v>92</v>
      </c>
      <c r="K93" s="46">
        <f>+ESA2010_jun23!F93-A_PS_23!D93</f>
        <v>173</v>
      </c>
      <c r="L93" s="336">
        <f>+ESA2010_jun23!G93-A_PS_23!E93</f>
        <v>137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25">
      <c r="A94" s="209" t="s">
        <v>12</v>
      </c>
      <c r="B94" s="210">
        <v>2674</v>
      </c>
      <c r="C94" s="210">
        <v>3477</v>
      </c>
      <c r="D94" s="210">
        <v>3762</v>
      </c>
      <c r="E94" s="213">
        <v>4059</v>
      </c>
      <c r="H94" s="209" t="s">
        <v>12</v>
      </c>
      <c r="I94" s="45">
        <f>+ESA2010_jun23!D94-A_PS_23!B94</f>
        <v>845</v>
      </c>
      <c r="J94" s="45">
        <f>+ESA2010_jun23!E94-A_PS_23!C94</f>
        <v>365</v>
      </c>
      <c r="K94" s="46">
        <f>+ESA2010_jun23!F94-A_PS_23!D94</f>
        <v>360</v>
      </c>
      <c r="L94" s="336">
        <f>+ESA2010_jun23!G94-A_PS_23!E94</f>
        <v>335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25">
      <c r="A95" s="214" t="s">
        <v>84</v>
      </c>
      <c r="B95" s="180"/>
      <c r="C95" s="180"/>
      <c r="D95" s="180"/>
      <c r="E95" s="180"/>
    </row>
    <row r="96" spans="1:22" ht="13.5" customHeight="1" x14ac:dyDescent="0.25">
      <c r="A96" s="214" t="s">
        <v>85</v>
      </c>
      <c r="B96" s="180"/>
      <c r="C96" s="180"/>
      <c r="D96" s="180"/>
      <c r="E96" s="180"/>
      <c r="I96" s="180"/>
      <c r="J96" s="180"/>
      <c r="K96" s="180"/>
      <c r="L96" s="180"/>
    </row>
    <row r="97" spans="1:12" ht="13.5" customHeight="1" x14ac:dyDescent="0.25">
      <c r="A97" s="216" t="s">
        <v>86</v>
      </c>
      <c r="B97" s="216"/>
      <c r="C97" s="216"/>
      <c r="D97" s="216"/>
      <c r="E97" s="216"/>
      <c r="I97" s="180"/>
      <c r="J97" s="180"/>
      <c r="K97" s="180"/>
    </row>
    <row r="98" spans="1:12" ht="13.5" customHeight="1" x14ac:dyDescent="0.25">
      <c r="A98" s="216"/>
      <c r="B98" s="216"/>
      <c r="C98" s="216"/>
      <c r="D98" s="216"/>
      <c r="E98" s="216"/>
      <c r="I98" s="180"/>
      <c r="J98" s="180"/>
      <c r="K98" s="180"/>
      <c r="L98" s="180"/>
    </row>
    <row r="99" spans="1:12" ht="13.5" customHeight="1" x14ac:dyDescent="0.25">
      <c r="A99" s="123"/>
      <c r="B99" s="179"/>
      <c r="C99" s="179"/>
      <c r="D99" s="179"/>
      <c r="E99" s="179"/>
      <c r="I99" s="180"/>
      <c r="J99" s="180"/>
      <c r="K99" s="180"/>
      <c r="L99" s="180"/>
    </row>
    <row r="100" spans="1:12" ht="13.5" customHeight="1" x14ac:dyDescent="0.25">
      <c r="B100" s="179"/>
      <c r="C100" s="179"/>
      <c r="D100" s="179"/>
      <c r="E100" s="179"/>
      <c r="I100" s="180"/>
      <c r="J100" s="180"/>
      <c r="K100" s="180"/>
      <c r="L100" s="180"/>
    </row>
    <row r="101" spans="1:12" ht="13.5" customHeight="1" x14ac:dyDescent="0.25">
      <c r="B101" s="217"/>
      <c r="C101" s="217"/>
      <c r="D101" s="217"/>
      <c r="E101" s="217"/>
      <c r="I101" s="180"/>
      <c r="J101" s="180"/>
      <c r="K101" s="180"/>
      <c r="L101" s="180"/>
    </row>
    <row r="102" spans="1:12" ht="13.5" customHeight="1" x14ac:dyDescent="0.25">
      <c r="B102" s="217"/>
      <c r="C102" s="217"/>
      <c r="D102" s="217"/>
      <c r="E102" s="217"/>
      <c r="I102" s="180"/>
      <c r="J102" s="180"/>
      <c r="K102" s="180"/>
      <c r="L102" s="180"/>
    </row>
    <row r="103" spans="1:12" ht="13.5" customHeight="1" x14ac:dyDescent="0.25">
      <c r="B103" s="217"/>
      <c r="C103" s="217"/>
      <c r="D103" s="217"/>
      <c r="E103" s="217"/>
      <c r="F103" s="179"/>
      <c r="I103" s="180"/>
      <c r="J103" s="180"/>
      <c r="K103" s="180"/>
      <c r="L103" s="180"/>
    </row>
    <row r="104" spans="1:12" ht="13.5" customHeight="1" x14ac:dyDescent="0.25">
      <c r="B104" s="217"/>
      <c r="C104" s="217"/>
      <c r="D104" s="217"/>
      <c r="E104" s="217"/>
      <c r="I104" s="180"/>
      <c r="J104" s="180"/>
      <c r="K104" s="180"/>
      <c r="L104" s="180"/>
    </row>
    <row r="105" spans="1:12" ht="13.5" customHeight="1" x14ac:dyDescent="0.25">
      <c r="B105" s="217"/>
      <c r="C105" s="217"/>
      <c r="D105" s="217"/>
      <c r="E105" s="217"/>
      <c r="I105" s="180"/>
      <c r="J105" s="180"/>
      <c r="K105" s="180"/>
      <c r="L105" s="180"/>
    </row>
    <row r="106" spans="1:12" ht="13.5" customHeight="1" x14ac:dyDescent="0.25">
      <c r="B106" s="217"/>
      <c r="C106" s="217"/>
      <c r="D106" s="217"/>
      <c r="E106" s="217"/>
      <c r="I106" s="180"/>
      <c r="J106" s="180"/>
      <c r="K106" s="180"/>
      <c r="L106" s="180"/>
    </row>
    <row r="107" spans="1:12" ht="13.5" customHeight="1" x14ac:dyDescent="0.25">
      <c r="B107" s="217"/>
      <c r="C107" s="217"/>
      <c r="D107" s="217"/>
      <c r="E107" s="217"/>
      <c r="I107" s="180"/>
      <c r="J107" s="180"/>
      <c r="K107" s="180"/>
      <c r="L107" s="180"/>
    </row>
    <row r="108" spans="1:12" ht="13.5" customHeight="1" x14ac:dyDescent="0.25">
      <c r="B108" s="217"/>
      <c r="C108" s="217"/>
      <c r="D108" s="217"/>
      <c r="E108" s="217"/>
      <c r="I108" s="180"/>
      <c r="J108" s="180"/>
      <c r="K108" s="180"/>
      <c r="L108" s="180"/>
    </row>
    <row r="109" spans="1:12" ht="13.5" customHeight="1" x14ac:dyDescent="0.2">
      <c r="B109" s="217"/>
      <c r="C109" s="217"/>
      <c r="D109" s="217"/>
      <c r="E109" s="217"/>
    </row>
    <row r="110" spans="1:12" ht="13.5" customHeight="1" x14ac:dyDescent="0.2">
      <c r="B110" s="217"/>
      <c r="C110" s="217"/>
      <c r="D110" s="217"/>
      <c r="E110" s="217"/>
    </row>
    <row r="111" spans="1:12" ht="13.5" customHeight="1" x14ac:dyDescent="0.2">
      <c r="B111" s="217"/>
      <c r="C111" s="217"/>
      <c r="D111" s="217"/>
      <c r="E111" s="217"/>
    </row>
    <row r="112" spans="1:12" ht="13.5" customHeight="1" x14ac:dyDescent="0.2">
      <c r="B112" s="217"/>
      <c r="C112" s="217"/>
      <c r="D112" s="217"/>
      <c r="E112" s="217"/>
    </row>
    <row r="113" spans="2:5" ht="13.5" customHeight="1" x14ac:dyDescent="0.2">
      <c r="B113" s="217"/>
      <c r="C113" s="217"/>
      <c r="D113" s="217"/>
      <c r="E113" s="217"/>
    </row>
    <row r="114" spans="2:5" ht="13.5" customHeight="1" x14ac:dyDescent="0.2">
      <c r="B114" s="217"/>
      <c r="C114" s="217"/>
      <c r="D114" s="217"/>
      <c r="E114" s="217"/>
    </row>
    <row r="115" spans="2:5" ht="13.5" customHeight="1" x14ac:dyDescent="0.2">
      <c r="B115" s="217"/>
      <c r="C115" s="217"/>
      <c r="D115" s="217"/>
      <c r="E115" s="217"/>
    </row>
    <row r="116" spans="2:5" ht="13.5" customHeight="1" x14ac:dyDescent="0.2">
      <c r="B116" s="217"/>
      <c r="C116" s="217"/>
      <c r="D116" s="217"/>
      <c r="E116" s="217"/>
    </row>
    <row r="117" spans="2:5" ht="13.5" customHeight="1" x14ac:dyDescent="0.2">
      <c r="B117" s="217"/>
      <c r="C117" s="217"/>
      <c r="D117" s="217"/>
      <c r="E117" s="217"/>
    </row>
    <row r="118" spans="2:5" ht="13.5" customHeight="1" x14ac:dyDescent="0.2">
      <c r="B118" s="217"/>
      <c r="C118" s="217"/>
      <c r="D118" s="217"/>
      <c r="E118" s="217"/>
    </row>
    <row r="119" spans="2:5" ht="13.5" customHeight="1" x14ac:dyDescent="0.2">
      <c r="B119" s="217"/>
      <c r="C119" s="217"/>
      <c r="D119" s="217"/>
      <c r="E119" s="217"/>
    </row>
    <row r="120" spans="2:5" ht="13.5" customHeight="1" x14ac:dyDescent="0.2">
      <c r="B120" s="217"/>
      <c r="C120" s="217"/>
      <c r="D120" s="217"/>
      <c r="E120" s="217"/>
    </row>
    <row r="121" spans="2:5" ht="13.5" customHeight="1" x14ac:dyDescent="0.2">
      <c r="B121" s="217"/>
      <c r="C121" s="217"/>
      <c r="D121" s="217"/>
      <c r="E121" s="217"/>
    </row>
    <row r="122" spans="2:5" ht="13.5" customHeight="1" x14ac:dyDescent="0.2">
      <c r="B122" s="217"/>
      <c r="C122" s="217"/>
      <c r="D122" s="217"/>
      <c r="E122" s="217"/>
    </row>
    <row r="123" spans="2:5" ht="13.5" customHeight="1" x14ac:dyDescent="0.2">
      <c r="B123" s="217"/>
      <c r="C123" s="217"/>
      <c r="D123" s="217"/>
      <c r="E123" s="217"/>
    </row>
    <row r="124" spans="2:5" ht="13.5" customHeight="1" x14ac:dyDescent="0.2">
      <c r="B124" s="217"/>
      <c r="C124" s="217"/>
      <c r="D124" s="217"/>
      <c r="E124" s="217"/>
    </row>
    <row r="125" spans="2:5" ht="13.5" customHeight="1" x14ac:dyDescent="0.2">
      <c r="B125" s="217"/>
      <c r="C125" s="217"/>
      <c r="D125" s="217"/>
      <c r="E125" s="217"/>
    </row>
    <row r="126" spans="2:5" ht="13.5" customHeight="1" x14ac:dyDescent="0.2">
      <c r="B126" s="217"/>
      <c r="C126" s="217"/>
      <c r="D126" s="217"/>
      <c r="E126" s="217"/>
    </row>
    <row r="127" spans="2:5" ht="13.5" customHeight="1" x14ac:dyDescent="0.2">
      <c r="B127" s="217"/>
      <c r="C127" s="217"/>
      <c r="D127" s="217"/>
      <c r="E127" s="217"/>
    </row>
    <row r="128" spans="2:5" ht="13.5" customHeight="1" x14ac:dyDescent="0.2">
      <c r="B128" s="217"/>
      <c r="C128" s="217"/>
      <c r="D128" s="217"/>
      <c r="E128" s="217"/>
    </row>
    <row r="129" spans="2:5" ht="13.5" customHeight="1" x14ac:dyDescent="0.2">
      <c r="B129" s="179"/>
      <c r="C129" s="179"/>
      <c r="D129" s="179"/>
      <c r="E129" s="179"/>
    </row>
    <row r="130" spans="2:5" ht="13.5" customHeight="1" x14ac:dyDescent="0.2">
      <c r="B130" s="179"/>
      <c r="C130" s="179"/>
      <c r="D130" s="179"/>
      <c r="E130" s="179"/>
    </row>
    <row r="131" spans="2:5" ht="13.5" customHeight="1" x14ac:dyDescent="0.2">
      <c r="B131" s="179"/>
      <c r="C131" s="179"/>
      <c r="D131" s="179"/>
      <c r="E131" s="179"/>
    </row>
    <row r="132" spans="2:5" ht="13.5" customHeight="1" x14ac:dyDescent="0.2">
      <c r="B132" s="179"/>
      <c r="C132" s="179"/>
      <c r="D132" s="179"/>
      <c r="E132" s="179"/>
    </row>
    <row r="133" spans="2:5" ht="13.5" customHeight="1" x14ac:dyDescent="0.2">
      <c r="B133" s="179"/>
      <c r="C133" s="179"/>
      <c r="D133" s="179"/>
      <c r="E133" s="179"/>
    </row>
    <row r="134" spans="2:5" ht="13.5" customHeight="1" x14ac:dyDescent="0.2">
      <c r="B134" s="179"/>
      <c r="C134" s="179"/>
      <c r="D134" s="179"/>
      <c r="E134" s="179"/>
    </row>
    <row r="135" spans="2:5" ht="13.5" customHeight="1" x14ac:dyDescent="0.2">
      <c r="B135" s="179"/>
      <c r="C135" s="179"/>
      <c r="D135" s="179"/>
      <c r="E135" s="179"/>
    </row>
    <row r="136" spans="2:5" ht="13.5" customHeight="1" x14ac:dyDescent="0.2">
      <c r="B136" s="179"/>
      <c r="C136" s="179"/>
      <c r="D136" s="179"/>
      <c r="E136" s="179"/>
    </row>
    <row r="137" spans="2:5" ht="13.5" customHeight="1" x14ac:dyDescent="0.2">
      <c r="B137" s="179"/>
      <c r="C137" s="179"/>
      <c r="D137" s="179"/>
      <c r="E137" s="179"/>
    </row>
    <row r="138" spans="2:5" ht="13.5" customHeight="1" x14ac:dyDescent="0.2">
      <c r="B138" s="179"/>
      <c r="C138" s="179"/>
      <c r="D138" s="179"/>
      <c r="E138" s="179"/>
    </row>
    <row r="139" spans="2:5" ht="13.5" customHeight="1" x14ac:dyDescent="0.2">
      <c r="B139" s="179"/>
      <c r="C139" s="179"/>
      <c r="D139" s="179"/>
      <c r="E139" s="179"/>
    </row>
    <row r="140" spans="2:5" ht="13.5" customHeight="1" x14ac:dyDescent="0.2">
      <c r="B140" s="179"/>
      <c r="C140" s="179"/>
      <c r="D140" s="179"/>
      <c r="E140" s="179"/>
    </row>
    <row r="141" spans="2:5" ht="13.5" customHeight="1" x14ac:dyDescent="0.2">
      <c r="B141" s="179"/>
      <c r="C141" s="179"/>
      <c r="D141" s="179"/>
      <c r="E141" s="179"/>
    </row>
    <row r="142" spans="2:5" ht="13.5" customHeight="1" x14ac:dyDescent="0.2">
      <c r="B142" s="179"/>
      <c r="C142" s="179"/>
      <c r="D142" s="179"/>
      <c r="E142" s="179"/>
    </row>
    <row r="143" spans="2:5" ht="13.5" customHeight="1" x14ac:dyDescent="0.2">
      <c r="B143" s="179"/>
      <c r="C143" s="179"/>
      <c r="D143" s="179"/>
      <c r="E143" s="179"/>
    </row>
    <row r="144" spans="2:5" ht="13.5" customHeight="1" x14ac:dyDescent="0.2">
      <c r="B144" s="179"/>
      <c r="C144" s="179"/>
      <c r="D144" s="179"/>
      <c r="E144" s="179"/>
    </row>
    <row r="145" spans="2:5" ht="13.5" customHeight="1" x14ac:dyDescent="0.2">
      <c r="B145" s="179"/>
      <c r="C145" s="179"/>
      <c r="D145" s="179"/>
      <c r="E145" s="179"/>
    </row>
    <row r="146" spans="2:5" ht="13.5" customHeight="1" x14ac:dyDescent="0.2">
      <c r="B146" s="179"/>
      <c r="C146" s="179"/>
      <c r="D146" s="179"/>
      <c r="E146" s="179"/>
    </row>
    <row r="147" spans="2:5" ht="13.5" customHeight="1" x14ac:dyDescent="0.2">
      <c r="B147" s="179"/>
      <c r="C147" s="179"/>
      <c r="D147" s="179"/>
      <c r="E147" s="179"/>
    </row>
    <row r="148" spans="2:5" ht="13.5" customHeight="1" x14ac:dyDescent="0.2">
      <c r="B148" s="179"/>
      <c r="C148" s="179"/>
      <c r="D148" s="179"/>
      <c r="E148" s="179"/>
    </row>
    <row r="149" spans="2:5" ht="13.5" customHeight="1" x14ac:dyDescent="0.2">
      <c r="B149" s="179"/>
      <c r="C149" s="179"/>
      <c r="D149" s="179"/>
      <c r="E149" s="179"/>
    </row>
    <row r="150" spans="2:5" ht="13.5" customHeight="1" x14ac:dyDescent="0.2">
      <c r="B150" s="179"/>
      <c r="C150" s="179"/>
      <c r="D150" s="179"/>
      <c r="E150" s="179"/>
    </row>
    <row r="151" spans="2:5" ht="13.5" customHeight="1" x14ac:dyDescent="0.2">
      <c r="B151" s="179"/>
      <c r="C151" s="179"/>
      <c r="D151" s="179"/>
      <c r="E151" s="179"/>
    </row>
    <row r="152" spans="2:5" ht="13.5" customHeight="1" x14ac:dyDescent="0.2">
      <c r="B152" s="179"/>
      <c r="C152" s="179"/>
      <c r="D152" s="179"/>
      <c r="E152" s="179"/>
    </row>
    <row r="153" spans="2:5" ht="13.5" customHeight="1" x14ac:dyDescent="0.2">
      <c r="B153" s="179"/>
      <c r="C153" s="179"/>
      <c r="D153" s="179"/>
      <c r="E153" s="179"/>
    </row>
    <row r="154" spans="2:5" ht="13.5" customHeight="1" x14ac:dyDescent="0.2">
      <c r="B154" s="179"/>
      <c r="C154" s="179"/>
      <c r="D154" s="179"/>
      <c r="E154" s="179"/>
    </row>
    <row r="155" spans="2:5" ht="13.5" customHeight="1" x14ac:dyDescent="0.2">
      <c r="B155" s="179"/>
      <c r="C155" s="179"/>
      <c r="D155" s="179"/>
      <c r="E155" s="179"/>
    </row>
    <row r="156" spans="2:5" ht="13.5" customHeight="1" x14ac:dyDescent="0.2">
      <c r="B156" s="179"/>
      <c r="C156" s="179"/>
      <c r="D156" s="179"/>
      <c r="E156" s="179"/>
    </row>
    <row r="157" spans="2:5" ht="13.5" customHeight="1" x14ac:dyDescent="0.2">
      <c r="B157" s="179"/>
      <c r="C157" s="179"/>
      <c r="D157" s="179"/>
      <c r="E157" s="179"/>
    </row>
    <row r="158" spans="2:5" ht="13.5" customHeight="1" x14ac:dyDescent="0.2">
      <c r="B158" s="179"/>
      <c r="C158" s="179"/>
      <c r="D158" s="179"/>
      <c r="E158" s="179"/>
    </row>
    <row r="159" spans="2:5" ht="13.5" customHeight="1" x14ac:dyDescent="0.2">
      <c r="B159" s="179"/>
      <c r="C159" s="179"/>
      <c r="D159" s="179"/>
      <c r="E159" s="179"/>
    </row>
    <row r="160" spans="2:5" ht="13.5" customHeight="1" x14ac:dyDescent="0.2">
      <c r="B160" s="179"/>
      <c r="C160" s="179"/>
      <c r="D160" s="179"/>
      <c r="E160" s="179"/>
    </row>
    <row r="161" spans="2:5" ht="13.5" customHeight="1" x14ac:dyDescent="0.2">
      <c r="B161" s="179"/>
      <c r="C161" s="179"/>
      <c r="D161" s="179"/>
      <c r="E161" s="179"/>
    </row>
    <row r="162" spans="2:5" ht="13.5" customHeight="1" x14ac:dyDescent="0.2">
      <c r="B162" s="179"/>
      <c r="C162" s="179"/>
      <c r="D162" s="179"/>
      <c r="E162" s="179"/>
    </row>
    <row r="163" spans="2:5" ht="13.5" customHeight="1" x14ac:dyDescent="0.2">
      <c r="B163" s="179"/>
      <c r="C163" s="179"/>
      <c r="D163" s="179"/>
      <c r="E163" s="179"/>
    </row>
    <row r="164" spans="2:5" ht="13.5" customHeight="1" x14ac:dyDescent="0.2">
      <c r="B164" s="179"/>
      <c r="C164" s="179"/>
      <c r="D164" s="179"/>
      <c r="E164" s="179"/>
    </row>
    <row r="165" spans="2:5" ht="13.5" customHeight="1" x14ac:dyDescent="0.2">
      <c r="B165" s="179"/>
      <c r="C165" s="179"/>
      <c r="D165" s="179"/>
      <c r="E165" s="179"/>
    </row>
    <row r="166" spans="2:5" ht="13.5" customHeight="1" x14ac:dyDescent="0.2">
      <c r="B166" s="179"/>
      <c r="C166" s="179"/>
      <c r="D166" s="179"/>
      <c r="E166" s="179"/>
    </row>
    <row r="167" spans="2:5" ht="13.5" customHeight="1" x14ac:dyDescent="0.2">
      <c r="B167" s="179"/>
      <c r="C167" s="179"/>
      <c r="D167" s="179"/>
      <c r="E167" s="179"/>
    </row>
    <row r="168" spans="2:5" ht="13.5" customHeight="1" x14ac:dyDescent="0.2">
      <c r="B168" s="179">
        <v>0</v>
      </c>
      <c r="C168" s="179">
        <v>0</v>
      </c>
      <c r="D168" s="179">
        <v>0</v>
      </c>
      <c r="E168" s="179">
        <v>0</v>
      </c>
    </row>
    <row r="169" spans="2:5" ht="13.5" customHeight="1" x14ac:dyDescent="0.2">
      <c r="B169" s="179">
        <v>0</v>
      </c>
      <c r="C169" s="179">
        <v>0</v>
      </c>
      <c r="D169" s="179">
        <v>0</v>
      </c>
      <c r="E169" s="179">
        <v>0</v>
      </c>
    </row>
    <row r="170" spans="2:5" ht="13.5" customHeight="1" x14ac:dyDescent="0.2">
      <c r="B170" s="179">
        <v>0</v>
      </c>
      <c r="C170" s="179">
        <v>0</v>
      </c>
      <c r="D170" s="179">
        <v>0</v>
      </c>
      <c r="E170" s="179">
        <v>0</v>
      </c>
    </row>
    <row r="171" spans="2:5" ht="13.5" customHeight="1" x14ac:dyDescent="0.2">
      <c r="B171" s="179">
        <v>0</v>
      </c>
      <c r="C171" s="179">
        <v>0</v>
      </c>
      <c r="D171" s="179">
        <v>0</v>
      </c>
      <c r="E171" s="179">
        <v>0</v>
      </c>
    </row>
    <row r="172" spans="2:5" ht="13.5" customHeight="1" x14ac:dyDescent="0.2">
      <c r="B172" s="179"/>
      <c r="C172" s="179"/>
      <c r="D172" s="179"/>
      <c r="E172" s="179"/>
    </row>
    <row r="173" spans="2:5" ht="13.5" customHeight="1" x14ac:dyDescent="0.2">
      <c r="B173" s="179"/>
      <c r="C173" s="179"/>
      <c r="D173" s="179"/>
      <c r="E173" s="179"/>
    </row>
    <row r="174" spans="2:5" ht="13.5" customHeight="1" x14ac:dyDescent="0.2">
      <c r="B174" s="179"/>
      <c r="C174" s="179"/>
      <c r="D174" s="179"/>
      <c r="E174" s="179"/>
    </row>
    <row r="175" spans="2:5" ht="13.5" customHeight="1" x14ac:dyDescent="0.2">
      <c r="B175" s="179"/>
      <c r="C175" s="179"/>
      <c r="D175" s="179"/>
      <c r="E175" s="179"/>
    </row>
    <row r="176" spans="2:5" ht="13.5" customHeight="1" x14ac:dyDescent="0.2">
      <c r="B176" s="179"/>
      <c r="C176" s="179"/>
      <c r="D176" s="179"/>
      <c r="E176" s="179"/>
    </row>
    <row r="177" spans="2:5" ht="13.5" customHeight="1" x14ac:dyDescent="0.2">
      <c r="B177" s="179"/>
      <c r="C177" s="179"/>
      <c r="D177" s="179"/>
      <c r="E177" s="179"/>
    </row>
    <row r="178" spans="2:5" ht="13.5" customHeight="1" x14ac:dyDescent="0.2">
      <c r="B178" s="179"/>
      <c r="C178" s="179"/>
      <c r="D178" s="179"/>
      <c r="E178" s="179"/>
    </row>
    <row r="179" spans="2:5" ht="13.5" customHeight="1" x14ac:dyDescent="0.2">
      <c r="B179" s="179"/>
      <c r="C179" s="179"/>
      <c r="D179" s="179"/>
      <c r="E179" s="179"/>
    </row>
    <row r="180" spans="2:5" ht="13.5" customHeight="1" x14ac:dyDescent="0.2">
      <c r="B180" s="179"/>
      <c r="C180" s="179"/>
      <c r="D180" s="179"/>
      <c r="E180" s="179"/>
    </row>
    <row r="181" spans="2:5" ht="13.5" customHeight="1" x14ac:dyDescent="0.2">
      <c r="B181" s="179"/>
      <c r="C181" s="179"/>
      <c r="D181" s="179"/>
      <c r="E181" s="179"/>
    </row>
    <row r="182" spans="2:5" ht="13.5" customHeight="1" x14ac:dyDescent="0.2">
      <c r="B182" s="179"/>
      <c r="C182" s="179"/>
      <c r="D182" s="179"/>
      <c r="E182" s="179"/>
    </row>
    <row r="183" spans="2:5" ht="13.5" customHeight="1" x14ac:dyDescent="0.2">
      <c r="B183" s="179"/>
      <c r="C183" s="179"/>
      <c r="D183" s="179"/>
      <c r="E183" s="179"/>
    </row>
    <row r="184" spans="2:5" ht="13.5" customHeight="1" x14ac:dyDescent="0.2">
      <c r="B184" s="179"/>
      <c r="C184" s="179"/>
      <c r="D184" s="179"/>
      <c r="E184" s="179"/>
    </row>
    <row r="185" spans="2:5" ht="13.5" customHeight="1" x14ac:dyDescent="0.2">
      <c r="B185" s="179"/>
      <c r="C185" s="179"/>
      <c r="D185" s="179"/>
      <c r="E185" s="17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showGridLines="0" workbookViewId="0">
      <pane xSplit="1" ySplit="4" topLeftCell="B53" activePane="bottomRight" state="frozen"/>
      <selection activeCell="D66" sqref="D66"/>
      <selection pane="topRight" activeCell="D66" sqref="D66"/>
      <selection pane="bottomLeft" activeCell="D66" sqref="D66"/>
      <selection pane="bottomRight" activeCell="G85" sqref="G85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50.140625" style="1" customWidth="1"/>
    <col min="8" max="11" width="13.140625" style="1" customWidth="1"/>
    <col min="12" max="12" width="11" style="1" bestFit="1" customWidth="1"/>
    <col min="13" max="13" width="15.140625" style="1" bestFit="1" customWidth="1"/>
    <col min="14" max="16384" width="9.5703125" style="1"/>
  </cols>
  <sheetData>
    <row r="1" spans="1:13" ht="15.75" customHeight="1" x14ac:dyDescent="0.25">
      <c r="A1" s="4" t="s">
        <v>97</v>
      </c>
      <c r="B1" s="5"/>
      <c r="C1" s="5"/>
      <c r="G1" s="4" t="s">
        <v>98</v>
      </c>
    </row>
    <row r="2" spans="1:13" ht="13.5" customHeight="1" thickBot="1" x14ac:dyDescent="0.25">
      <c r="A2" s="7" t="s">
        <v>3</v>
      </c>
      <c r="G2" s="7" t="s">
        <v>3</v>
      </c>
    </row>
    <row r="3" spans="1:13" ht="13.5" customHeight="1" x14ac:dyDescent="0.2">
      <c r="A3" s="15" t="s">
        <v>4</v>
      </c>
      <c r="B3" s="346" t="s">
        <v>7</v>
      </c>
      <c r="C3" s="348"/>
      <c r="D3" s="348"/>
      <c r="E3" s="347"/>
      <c r="G3" s="15" t="s">
        <v>4</v>
      </c>
      <c r="H3" s="340" t="s">
        <v>7</v>
      </c>
      <c r="I3" s="262"/>
      <c r="J3" s="262"/>
      <c r="K3" s="261"/>
    </row>
    <row r="4" spans="1:13" ht="14.25" customHeight="1" thickBot="1" x14ac:dyDescent="0.25">
      <c r="A4" s="17"/>
      <c r="B4" s="223">
        <v>2023</v>
      </c>
      <c r="C4" s="349">
        <v>2024</v>
      </c>
      <c r="D4" s="349">
        <v>2025</v>
      </c>
      <c r="E4" s="224">
        <v>2026</v>
      </c>
      <c r="G4" s="17"/>
      <c r="H4" s="264">
        <v>2023</v>
      </c>
      <c r="I4" s="264">
        <v>2024</v>
      </c>
      <c r="J4" s="264">
        <v>2025</v>
      </c>
      <c r="K4" s="19">
        <v>2026</v>
      </c>
    </row>
    <row r="5" spans="1:13" ht="13.5" customHeight="1" x14ac:dyDescent="0.2">
      <c r="A5" s="25" t="s">
        <v>8</v>
      </c>
      <c r="B5" s="229">
        <f>B6+B12+B16</f>
        <v>8015694</v>
      </c>
      <c r="C5" s="91">
        <f>C6+C12+C16</f>
        <v>8068934</v>
      </c>
      <c r="D5" s="91">
        <f>D6+D12+D16</f>
        <v>8820469</v>
      </c>
      <c r="E5" s="343">
        <f>E6+E12+E16</f>
        <v>9448098</v>
      </c>
      <c r="F5" s="178"/>
      <c r="G5" s="25" t="s">
        <v>8</v>
      </c>
      <c r="H5" s="29">
        <f>H6+H12+H16</f>
        <v>62877</v>
      </c>
      <c r="I5" s="29">
        <f>I6+I12+I16</f>
        <v>-278749</v>
      </c>
      <c r="J5" s="29">
        <f>J6+J12+J16</f>
        <v>-171696</v>
      </c>
      <c r="K5" s="27">
        <f>K6+K12+K16</f>
        <v>-250303</v>
      </c>
      <c r="L5" s="231"/>
      <c r="M5" s="231"/>
    </row>
    <row r="6" spans="1:13" ht="13.5" customHeight="1" x14ac:dyDescent="0.2">
      <c r="A6" s="34" t="s">
        <v>10</v>
      </c>
      <c r="B6" s="232">
        <f>+B7+B8</f>
        <v>3538475</v>
      </c>
      <c r="C6" s="38">
        <f>+C7+C8</f>
        <v>3652379</v>
      </c>
      <c r="D6" s="38">
        <f>+D7+D8</f>
        <v>4276082</v>
      </c>
      <c r="E6" s="36">
        <f>+E7+E8</f>
        <v>4569993</v>
      </c>
      <c r="F6" s="178"/>
      <c r="G6" s="34" t="s">
        <v>10</v>
      </c>
      <c r="H6" s="38">
        <f>+CASH_jun23!D6-C_PS_23!B6</f>
        <v>-30999</v>
      </c>
      <c r="I6" s="38">
        <f>+CASH_jun23!E6-C_PS_23!C6</f>
        <v>-160190</v>
      </c>
      <c r="J6" s="38">
        <f>+CASH_jun23!F6-C_PS_23!D6</f>
        <v>-181555</v>
      </c>
      <c r="K6" s="36">
        <f>+CASH_jun23!G6-C_PS_23!E6</f>
        <v>-125759</v>
      </c>
      <c r="L6" s="231"/>
      <c r="M6" s="231"/>
    </row>
    <row r="7" spans="1:13" ht="13.5" customHeight="1" x14ac:dyDescent="0.2">
      <c r="A7" s="41" t="s">
        <v>11</v>
      </c>
      <c r="B7" s="233">
        <v>3497203</v>
      </c>
      <c r="C7" s="235">
        <v>3716016</v>
      </c>
      <c r="D7" s="235">
        <v>4332597</v>
      </c>
      <c r="E7" s="234">
        <v>4557000</v>
      </c>
      <c r="F7" s="178"/>
      <c r="G7" s="41" t="s">
        <v>11</v>
      </c>
      <c r="H7" s="38">
        <f>+CASH_jun23!D7-C_PS_23!B7</f>
        <v>-39298</v>
      </c>
      <c r="I7" s="38">
        <f>+CASH_jun23!E7-C_PS_23!C7</f>
        <v>-169225</v>
      </c>
      <c r="J7" s="38">
        <f>+CASH_jun23!F7-C_PS_23!D7</f>
        <v>-189678</v>
      </c>
      <c r="K7" s="36">
        <f>+CASH_jun23!G7-C_PS_23!E7</f>
        <v>-132558</v>
      </c>
      <c r="L7" s="231"/>
      <c r="M7" s="231"/>
    </row>
    <row r="8" spans="1:13" ht="13.5" customHeight="1" x14ac:dyDescent="0.2">
      <c r="A8" s="41" t="s">
        <v>12</v>
      </c>
      <c r="B8" s="233">
        <v>41272</v>
      </c>
      <c r="C8" s="235">
        <v>-63637</v>
      </c>
      <c r="D8" s="235">
        <v>-56515</v>
      </c>
      <c r="E8" s="234">
        <v>12993</v>
      </c>
      <c r="F8" s="178"/>
      <c r="G8" s="41" t="s">
        <v>12</v>
      </c>
      <c r="H8" s="38">
        <f>+CASH_jun23!D8-C_PS_23!B8</f>
        <v>8299</v>
      </c>
      <c r="I8" s="38">
        <f>+CASH_jun23!E8-C_PS_23!C8</f>
        <v>9035</v>
      </c>
      <c r="J8" s="38">
        <f>+CASH_jun23!F8-C_PS_23!D8</f>
        <v>8123</v>
      </c>
      <c r="K8" s="36">
        <f>+CASH_jun23!G8-C_PS_23!E8</f>
        <v>6799</v>
      </c>
      <c r="L8" s="231"/>
      <c r="M8" s="231"/>
    </row>
    <row r="9" spans="1:13" ht="13.5" customHeight="1" x14ac:dyDescent="0.2">
      <c r="A9" s="48" t="s">
        <v>13</v>
      </c>
      <c r="B9" s="238">
        <f>B6-B10-B11</f>
        <v>-1998</v>
      </c>
      <c r="C9" s="236">
        <f>C6-C10-C11</f>
        <v>-16859</v>
      </c>
      <c r="D9" s="235">
        <f>D6-D10-D11</f>
        <v>68779</v>
      </c>
      <c r="E9" s="234">
        <f>E6-E10-E11</f>
        <v>-45508</v>
      </c>
      <c r="F9" s="178"/>
      <c r="G9" s="48" t="s">
        <v>13</v>
      </c>
      <c r="H9" s="38">
        <f>+CASH_jun23!D9-C_PS_23!B9</f>
        <v>-42726</v>
      </c>
      <c r="I9" s="38">
        <f>+CASH_jun23!E9-C_PS_23!C9</f>
        <v>62702</v>
      </c>
      <c r="J9" s="38">
        <f>+CASH_jun23!F9-C_PS_23!D9</f>
        <v>-22234</v>
      </c>
      <c r="K9" s="36">
        <f>+CASH_jun23!G9-C_PS_23!E9</f>
        <v>9045</v>
      </c>
      <c r="L9" s="231"/>
      <c r="M9" s="231"/>
    </row>
    <row r="10" spans="1:13" ht="13.5" customHeight="1" x14ac:dyDescent="0.2">
      <c r="A10" s="48" t="s">
        <v>14</v>
      </c>
      <c r="B10" s="233">
        <v>2478331</v>
      </c>
      <c r="C10" s="235">
        <v>2568466</v>
      </c>
      <c r="D10" s="235">
        <v>2945112</v>
      </c>
      <c r="E10" s="234">
        <v>3230851</v>
      </c>
      <c r="F10" s="178"/>
      <c r="G10" s="48" t="s">
        <v>14</v>
      </c>
      <c r="H10" s="38">
        <f>+CASH_jun23!D10-C_PS_23!B10</f>
        <v>8209</v>
      </c>
      <c r="I10" s="38">
        <f>+CASH_jun23!E10-C_PS_23!C10</f>
        <v>-156024</v>
      </c>
      <c r="J10" s="38">
        <f>+CASH_jun23!F10-C_PS_23!D10</f>
        <v>-111525</v>
      </c>
      <c r="K10" s="36">
        <f>+CASH_jun23!G10-C_PS_23!E10</f>
        <v>-94363</v>
      </c>
      <c r="L10" s="231"/>
      <c r="M10" s="231"/>
    </row>
    <row r="11" spans="1:13" ht="13.5" customHeight="1" x14ac:dyDescent="0.2">
      <c r="A11" s="48" t="s">
        <v>15</v>
      </c>
      <c r="B11" s="233">
        <v>1062142</v>
      </c>
      <c r="C11" s="235">
        <v>1100772</v>
      </c>
      <c r="D11" s="235">
        <v>1262191</v>
      </c>
      <c r="E11" s="234">
        <v>1384650</v>
      </c>
      <c r="F11" s="178"/>
      <c r="G11" s="48" t="s">
        <v>15</v>
      </c>
      <c r="H11" s="38">
        <f>+CASH_jun23!D11-C_PS_23!B11</f>
        <v>3518</v>
      </c>
      <c r="I11" s="38">
        <f>+CASH_jun23!E11-C_PS_23!C11</f>
        <v>-66868</v>
      </c>
      <c r="J11" s="38">
        <f>+CASH_jun23!F11-C_PS_23!D11</f>
        <v>-47796</v>
      </c>
      <c r="K11" s="36">
        <f>+CASH_jun23!G11-C_PS_23!E11</f>
        <v>-40441</v>
      </c>
      <c r="L11" s="231"/>
      <c r="M11" s="231"/>
    </row>
    <row r="12" spans="1:13" ht="13.5" customHeight="1" x14ac:dyDescent="0.2">
      <c r="A12" s="34" t="s">
        <v>17</v>
      </c>
      <c r="B12" s="233">
        <v>4113410</v>
      </c>
      <c r="C12" s="235">
        <v>4052059</v>
      </c>
      <c r="D12" s="235">
        <v>4187568</v>
      </c>
      <c r="E12" s="234">
        <v>4521934</v>
      </c>
      <c r="F12" s="178"/>
      <c r="G12" s="34" t="s">
        <v>17</v>
      </c>
      <c r="H12" s="38">
        <f>+CASH_jun23!D12-C_PS_23!B12</f>
        <v>69166</v>
      </c>
      <c r="I12" s="38">
        <f>+CASH_jun23!E12-C_PS_23!C12</f>
        <v>-131000</v>
      </c>
      <c r="J12" s="38">
        <f>+CASH_jun23!F12-C_PS_23!D12</f>
        <v>-6275</v>
      </c>
      <c r="K12" s="36">
        <f>+CASH_jun23!G12-C_PS_23!E12</f>
        <v>-136954</v>
      </c>
      <c r="L12" s="231"/>
      <c r="M12" s="231"/>
    </row>
    <row r="13" spans="1:13" ht="13.5" customHeight="1" x14ac:dyDescent="0.2">
      <c r="A13" s="34" t="s">
        <v>13</v>
      </c>
      <c r="B13" s="233">
        <f>+B12-B14-B15</f>
        <v>3787612</v>
      </c>
      <c r="C13" s="235">
        <f>+C12-C14-C15</f>
        <v>3714136</v>
      </c>
      <c r="D13" s="235">
        <f>+D12-D14-D15</f>
        <v>4187568</v>
      </c>
      <c r="E13" s="234">
        <f>+E12-E14-E15</f>
        <v>4521934</v>
      </c>
      <c r="F13" s="178"/>
      <c r="G13" s="48" t="s">
        <v>13</v>
      </c>
      <c r="H13" s="38">
        <f>+CASH_jun23!D13-C_PS_23!B13</f>
        <v>69166</v>
      </c>
      <c r="I13" s="38">
        <f>+CASH_jun23!E13-C_PS_23!C13</f>
        <v>-131000</v>
      </c>
      <c r="J13" s="38">
        <f>+CASH_jun23!F13-C_PS_23!D13</f>
        <v>-6275</v>
      </c>
      <c r="K13" s="36">
        <f>+CASH_jun23!G13-C_PS_23!E13</f>
        <v>-136954</v>
      </c>
      <c r="L13" s="231"/>
      <c r="M13" s="231"/>
    </row>
    <row r="14" spans="1:13" ht="13.5" customHeight="1" x14ac:dyDescent="0.2">
      <c r="A14" s="34" t="s">
        <v>14</v>
      </c>
      <c r="B14" s="233">
        <v>228059</v>
      </c>
      <c r="C14" s="235">
        <v>236546</v>
      </c>
      <c r="D14" s="235">
        <v>0</v>
      </c>
      <c r="E14" s="234">
        <v>0</v>
      </c>
      <c r="F14" s="178"/>
      <c r="G14" s="48" t="s">
        <v>14</v>
      </c>
      <c r="H14" s="38">
        <f>+CASH_jun23!D14-C_PS_23!B14</f>
        <v>0</v>
      </c>
      <c r="I14" s="38">
        <f>+CASH_jun23!E14-C_PS_23!C14</f>
        <v>0</v>
      </c>
      <c r="J14" s="38">
        <f>+CASH_jun23!F14-C_PS_23!D14</f>
        <v>0</v>
      </c>
      <c r="K14" s="36">
        <f>+CASH_jun23!G14-C_PS_23!E14</f>
        <v>0</v>
      </c>
      <c r="L14" s="231"/>
      <c r="M14" s="231"/>
    </row>
    <row r="15" spans="1:13" ht="13.5" customHeight="1" x14ac:dyDescent="0.2">
      <c r="A15" s="34" t="s">
        <v>15</v>
      </c>
      <c r="B15" s="233">
        <v>97739</v>
      </c>
      <c r="C15" s="235">
        <v>101377</v>
      </c>
      <c r="D15" s="235">
        <v>0</v>
      </c>
      <c r="E15" s="234">
        <v>0</v>
      </c>
      <c r="F15" s="178"/>
      <c r="G15" s="48" t="s">
        <v>15</v>
      </c>
      <c r="H15" s="38">
        <f>+CASH_jun23!D15-C_PS_23!B15</f>
        <v>0</v>
      </c>
      <c r="I15" s="38">
        <f>+CASH_jun23!E15-C_PS_23!C15</f>
        <v>0</v>
      </c>
      <c r="J15" s="38">
        <f>+CASH_jun23!F15-C_PS_23!D15</f>
        <v>0</v>
      </c>
      <c r="K15" s="36">
        <f>+CASH_jun23!G15-C_PS_23!E15</f>
        <v>0</v>
      </c>
      <c r="L15" s="231"/>
      <c r="M15" s="231"/>
    </row>
    <row r="16" spans="1:13" ht="13.5" customHeight="1" x14ac:dyDescent="0.2">
      <c r="A16" s="34" t="s">
        <v>18</v>
      </c>
      <c r="B16" s="233">
        <v>363809</v>
      </c>
      <c r="C16" s="235">
        <v>364496</v>
      </c>
      <c r="D16" s="235">
        <v>356819</v>
      </c>
      <c r="E16" s="234">
        <v>356171</v>
      </c>
      <c r="F16" s="169"/>
      <c r="G16" s="34" t="s">
        <v>18</v>
      </c>
      <c r="H16" s="38">
        <f>+CASH_jun23!D16-C_PS_23!B16</f>
        <v>24710</v>
      </c>
      <c r="I16" s="38">
        <f>+CASH_jun23!E16-C_PS_23!C16</f>
        <v>12441</v>
      </c>
      <c r="J16" s="38">
        <f>+CASH_jun23!F16-C_PS_23!D16</f>
        <v>16134</v>
      </c>
      <c r="K16" s="36">
        <f>+CASH_jun23!G16-C_PS_23!E16</f>
        <v>12410</v>
      </c>
      <c r="L16" s="231"/>
      <c r="M16" s="231"/>
    </row>
    <row r="17" spans="1:13" ht="13.5" customHeight="1" x14ac:dyDescent="0.2">
      <c r="A17" s="55" t="s">
        <v>19</v>
      </c>
      <c r="B17" s="239">
        <f>B18+B19</f>
        <v>12184286</v>
      </c>
      <c r="C17" s="59">
        <f>C18+C19</f>
        <v>13061366</v>
      </c>
      <c r="D17" s="59">
        <f>D18+D19</f>
        <v>13538330</v>
      </c>
      <c r="E17" s="57">
        <f>E18+E19</f>
        <v>13712239</v>
      </c>
      <c r="F17" s="350"/>
      <c r="G17" s="55" t="s">
        <v>19</v>
      </c>
      <c r="H17" s="59">
        <f>H18+H19</f>
        <v>252964</v>
      </c>
      <c r="I17" s="59">
        <f>I18+I19</f>
        <v>-383135</v>
      </c>
      <c r="J17" s="59">
        <f>J18+J19</f>
        <v>-280601</v>
      </c>
      <c r="K17" s="57">
        <f>K18+K19</f>
        <v>-274659</v>
      </c>
      <c r="L17" s="231"/>
      <c r="M17" s="231"/>
    </row>
    <row r="18" spans="1:13" ht="13.5" customHeight="1" x14ac:dyDescent="0.2">
      <c r="A18" s="34" t="s">
        <v>20</v>
      </c>
      <c r="B18" s="232">
        <v>9585451</v>
      </c>
      <c r="C18" s="38">
        <v>10382777</v>
      </c>
      <c r="D18" s="38">
        <v>10825303</v>
      </c>
      <c r="E18" s="36">
        <v>10976946</v>
      </c>
      <c r="F18" s="350"/>
      <c r="G18" s="34" t="s">
        <v>20</v>
      </c>
      <c r="H18" s="38">
        <f>+CASH_jun23!D18-C_PS_23!B18</f>
        <v>270971</v>
      </c>
      <c r="I18" s="38">
        <f>+CASH_jun23!E18-C_PS_23!C18</f>
        <v>-358151</v>
      </c>
      <c r="J18" s="38">
        <f>+CASH_jun23!F18-C_PS_23!D18</f>
        <v>-270917</v>
      </c>
      <c r="K18" s="36">
        <f>+CASH_jun23!G18-C_PS_23!E18</f>
        <v>-269934</v>
      </c>
      <c r="L18" s="231"/>
      <c r="M18" s="231"/>
    </row>
    <row r="19" spans="1:13" ht="13.5" customHeight="1" x14ac:dyDescent="0.2">
      <c r="A19" s="34" t="s">
        <v>21</v>
      </c>
      <c r="B19" s="233">
        <f>SUM(B20:B27)</f>
        <v>2598835</v>
      </c>
      <c r="C19" s="235">
        <f>SUM(C20:C27)</f>
        <v>2678589</v>
      </c>
      <c r="D19" s="235">
        <f>SUM(D20:D27)</f>
        <v>2713027</v>
      </c>
      <c r="E19" s="234">
        <f>SUM(E20:E27)</f>
        <v>2735293</v>
      </c>
      <c r="F19" s="350"/>
      <c r="G19" s="34" t="s">
        <v>21</v>
      </c>
      <c r="H19" s="45">
        <f>SUM(H20:H27)</f>
        <v>-18007</v>
      </c>
      <c r="I19" s="45">
        <f>SUM(I20:I27)</f>
        <v>-24984</v>
      </c>
      <c r="J19" s="38">
        <f>SUM(J20:J27)</f>
        <v>-9684</v>
      </c>
      <c r="K19" s="36">
        <f>SUM(K20:K27)</f>
        <v>-4725</v>
      </c>
      <c r="L19" s="231"/>
      <c r="M19" s="231"/>
    </row>
    <row r="20" spans="1:13" ht="13.5" customHeight="1" x14ac:dyDescent="0.2">
      <c r="A20" s="41" t="s">
        <v>22</v>
      </c>
      <c r="B20" s="233">
        <v>1310237</v>
      </c>
      <c r="C20" s="235">
        <v>1326584</v>
      </c>
      <c r="D20" s="235">
        <v>1358106</v>
      </c>
      <c r="E20" s="234">
        <v>1381989</v>
      </c>
      <c r="F20" s="350"/>
      <c r="G20" s="41" t="s">
        <v>22</v>
      </c>
      <c r="H20" s="38">
        <f>+CASH_jun23!D20-C_PS_23!B20</f>
        <v>-1890</v>
      </c>
      <c r="I20" s="38">
        <f>+CASH_jun23!E20-C_PS_23!C20</f>
        <v>-7434</v>
      </c>
      <c r="J20" s="38">
        <f>+CASH_jun23!F20-C_PS_23!D20</f>
        <v>-2014</v>
      </c>
      <c r="K20" s="36">
        <f>+CASH_jun23!G20-C_PS_23!E20</f>
        <v>1240</v>
      </c>
      <c r="L20" s="231"/>
      <c r="M20" s="231"/>
    </row>
    <row r="21" spans="1:13" ht="13.5" customHeight="1" x14ac:dyDescent="0.2">
      <c r="A21" s="41" t="s">
        <v>23</v>
      </c>
      <c r="B21" s="233">
        <v>254793</v>
      </c>
      <c r="C21" s="235">
        <v>292243</v>
      </c>
      <c r="D21" s="235">
        <v>294002</v>
      </c>
      <c r="E21" s="234">
        <v>293547</v>
      </c>
      <c r="F21" s="350"/>
      <c r="G21" s="41" t="s">
        <v>23</v>
      </c>
      <c r="H21" s="38">
        <f>+CASH_jun23!D21-C_PS_23!B21</f>
        <v>-16847</v>
      </c>
      <c r="I21" s="38">
        <f>+CASH_jun23!E21-C_PS_23!C21</f>
        <v>-250</v>
      </c>
      <c r="J21" s="38">
        <f>+CASH_jun23!F21-C_PS_23!D21</f>
        <v>333</v>
      </c>
      <c r="K21" s="36">
        <f>+CASH_jun23!G21-C_PS_23!E21</f>
        <v>1496</v>
      </c>
      <c r="L21" s="231"/>
      <c r="M21" s="231"/>
    </row>
    <row r="22" spans="1:13" ht="13.5" customHeight="1" x14ac:dyDescent="0.2">
      <c r="A22" s="41" t="s">
        <v>24</v>
      </c>
      <c r="B22" s="233">
        <v>57377</v>
      </c>
      <c r="C22" s="235">
        <v>57485</v>
      </c>
      <c r="D22" s="235">
        <v>57433</v>
      </c>
      <c r="E22" s="234">
        <v>57250</v>
      </c>
      <c r="F22" s="33"/>
      <c r="G22" s="41" t="s">
        <v>24</v>
      </c>
      <c r="H22" s="38">
        <f>+CASH_jun23!D22-C_PS_23!B22</f>
        <v>-2790</v>
      </c>
      <c r="I22" s="38">
        <f>+CASH_jun23!E22-C_PS_23!C22</f>
        <v>-2830</v>
      </c>
      <c r="J22" s="38">
        <f>+CASH_jun23!F22-C_PS_23!D22</f>
        <v>-2661</v>
      </c>
      <c r="K22" s="36">
        <f>+CASH_jun23!G22-C_PS_23!E22</f>
        <v>-2414</v>
      </c>
      <c r="L22" s="231"/>
      <c r="M22" s="231"/>
    </row>
    <row r="23" spans="1:13" ht="13.5" customHeight="1" x14ac:dyDescent="0.2">
      <c r="A23" s="41" t="s">
        <v>25</v>
      </c>
      <c r="B23" s="233">
        <v>5362</v>
      </c>
      <c r="C23" s="235">
        <v>5312</v>
      </c>
      <c r="D23" s="235">
        <v>5298</v>
      </c>
      <c r="E23" s="234">
        <v>5269</v>
      </c>
      <c r="F23" s="33"/>
      <c r="G23" s="41" t="s">
        <v>25</v>
      </c>
      <c r="H23" s="38">
        <f>+CASH_jun23!D23-C_PS_23!B23</f>
        <v>57</v>
      </c>
      <c r="I23" s="38">
        <f>+CASH_jun23!E23-C_PS_23!C23</f>
        <v>40</v>
      </c>
      <c r="J23" s="38">
        <f>+CASH_jun23!F23-C_PS_23!D23</f>
        <v>92</v>
      </c>
      <c r="K23" s="36">
        <f>+CASH_jun23!G23-C_PS_23!E23</f>
        <v>115</v>
      </c>
      <c r="L23" s="231"/>
      <c r="M23" s="231"/>
    </row>
    <row r="24" spans="1:13" ht="13.5" customHeight="1" x14ac:dyDescent="0.2">
      <c r="A24" s="41" t="s">
        <v>26</v>
      </c>
      <c r="B24" s="233">
        <v>934921</v>
      </c>
      <c r="C24" s="235">
        <v>960264</v>
      </c>
      <c r="D24" s="235">
        <v>961038</v>
      </c>
      <c r="E24" s="234">
        <v>959672</v>
      </c>
      <c r="F24" s="33"/>
      <c r="G24" s="41" t="s">
        <v>26</v>
      </c>
      <c r="H24" s="38">
        <f>+CASH_jun23!D24-C_PS_23!B24</f>
        <v>6205</v>
      </c>
      <c r="I24" s="38">
        <f>+CASH_jun23!E24-C_PS_23!C24</f>
        <v>-11837</v>
      </c>
      <c r="J24" s="38">
        <f>+CASH_jun23!F24-C_PS_23!D24</f>
        <v>-2672</v>
      </c>
      <c r="K24" s="36">
        <f>+CASH_jun23!G24-C_PS_23!E24</f>
        <v>-2521</v>
      </c>
      <c r="L24" s="231"/>
      <c r="M24" s="231"/>
    </row>
    <row r="25" spans="1:13" ht="13.5" customHeight="1" x14ac:dyDescent="0.2">
      <c r="A25" s="41" t="s">
        <v>27</v>
      </c>
      <c r="B25" s="233">
        <v>11646</v>
      </c>
      <c r="C25" s="235">
        <v>11737</v>
      </c>
      <c r="D25" s="235">
        <v>11870</v>
      </c>
      <c r="E25" s="234">
        <v>11988</v>
      </c>
      <c r="F25" s="33"/>
      <c r="G25" s="41" t="s">
        <v>27</v>
      </c>
      <c r="H25" s="38">
        <f>+CASH_jun23!D25-C_PS_23!B25</f>
        <v>-61</v>
      </c>
      <c r="I25" s="38">
        <f>+CASH_jun23!E25-C_PS_23!C25</f>
        <v>-105</v>
      </c>
      <c r="J25" s="38">
        <f>+CASH_jun23!F25-C_PS_23!D25</f>
        <v>-40</v>
      </c>
      <c r="K25" s="36">
        <f>+CASH_jun23!G25-C_PS_23!E25</f>
        <v>13</v>
      </c>
      <c r="L25" s="231"/>
      <c r="M25" s="231"/>
    </row>
    <row r="26" spans="1:13" ht="13.5" customHeight="1" x14ac:dyDescent="0.2">
      <c r="A26" s="41" t="s">
        <v>28</v>
      </c>
      <c r="B26" s="233">
        <v>24272</v>
      </c>
      <c r="C26" s="235">
        <v>24766</v>
      </c>
      <c r="D26" s="235">
        <v>25109</v>
      </c>
      <c r="E26" s="234">
        <v>25430</v>
      </c>
      <c r="F26" s="33"/>
      <c r="G26" s="41" t="s">
        <v>28</v>
      </c>
      <c r="H26" s="38">
        <f>+CASH_jun23!D26-C_PS_23!B26</f>
        <v>-2666</v>
      </c>
      <c r="I26" s="38">
        <f>+CASH_jun23!E26-C_PS_23!C26</f>
        <v>-2553</v>
      </c>
      <c r="J26" s="38">
        <f>+CASH_jun23!F26-C_PS_23!D26</f>
        <v>-2710</v>
      </c>
      <c r="K26" s="36">
        <f>+CASH_jun23!G26-C_PS_23!E26</f>
        <v>-2644</v>
      </c>
      <c r="L26" s="231"/>
      <c r="M26" s="231"/>
    </row>
    <row r="27" spans="1:13" ht="13.5" customHeight="1" x14ac:dyDescent="0.2">
      <c r="A27" s="41" t="s">
        <v>29</v>
      </c>
      <c r="B27" s="233">
        <v>227</v>
      </c>
      <c r="C27" s="235">
        <v>198</v>
      </c>
      <c r="D27" s="235">
        <v>171</v>
      </c>
      <c r="E27" s="234">
        <v>148</v>
      </c>
      <c r="F27" s="33"/>
      <c r="G27" s="41" t="s">
        <v>29</v>
      </c>
      <c r="H27" s="38">
        <f>+CASH_jun23!D27-C_PS_23!B27</f>
        <v>-15</v>
      </c>
      <c r="I27" s="38">
        <f>+CASH_jun23!E27-C_PS_23!C27</f>
        <v>-15</v>
      </c>
      <c r="J27" s="38">
        <f>+CASH_jun23!F27-C_PS_23!D27</f>
        <v>-12</v>
      </c>
      <c r="K27" s="36">
        <f>+CASH_jun23!G27-C_PS_23!E27</f>
        <v>-10</v>
      </c>
      <c r="L27" s="231"/>
      <c r="M27" s="231"/>
    </row>
    <row r="28" spans="1:13" ht="13.5" customHeight="1" x14ac:dyDescent="0.2">
      <c r="A28" s="55" t="s">
        <v>30</v>
      </c>
      <c r="B28" s="239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3"/>
      <c r="G28" s="55" t="s">
        <v>30</v>
      </c>
      <c r="H28" s="59">
        <f>SUM(H29:H32)</f>
        <v>-5241</v>
      </c>
      <c r="I28" s="59">
        <f>SUM(I29:I32)</f>
        <v>-6279</v>
      </c>
      <c r="J28" s="59">
        <f>SUM(J29:J32)</f>
        <v>-6451</v>
      </c>
      <c r="K28" s="57">
        <f>SUM(K29:K32)</f>
        <v>-6030</v>
      </c>
      <c r="L28" s="231"/>
      <c r="M28" s="231"/>
    </row>
    <row r="29" spans="1:13" ht="13.5" customHeight="1" x14ac:dyDescent="0.2">
      <c r="A29" s="34" t="s">
        <v>31</v>
      </c>
      <c r="B29" s="233">
        <v>0</v>
      </c>
      <c r="C29" s="235">
        <v>0</v>
      </c>
      <c r="D29" s="235">
        <v>0</v>
      </c>
      <c r="E29" s="234">
        <v>0</v>
      </c>
      <c r="F29" s="33"/>
      <c r="G29" s="34" t="s">
        <v>31</v>
      </c>
      <c r="H29" s="38">
        <f>+CASH_jun23!D29-C_PS_23!B29</f>
        <v>4</v>
      </c>
      <c r="I29" s="38">
        <f>+CASH_jun23!E29-C_PS_23!C29</f>
        <v>0</v>
      </c>
      <c r="J29" s="38">
        <f>+CASH_jun23!F29-C_PS_23!D29</f>
        <v>0</v>
      </c>
      <c r="K29" s="36">
        <f>+CASH_jun23!G29-C_PS_23!E29</f>
        <v>0</v>
      </c>
      <c r="L29" s="231"/>
      <c r="M29" s="231"/>
    </row>
    <row r="30" spans="1:13" ht="13.5" customHeight="1" x14ac:dyDescent="0.2">
      <c r="A30" s="34" t="s">
        <v>32</v>
      </c>
      <c r="B30" s="233">
        <v>0</v>
      </c>
      <c r="C30" s="235">
        <v>0</v>
      </c>
      <c r="D30" s="235">
        <v>0</v>
      </c>
      <c r="E30" s="234">
        <v>0</v>
      </c>
      <c r="F30" s="33"/>
      <c r="G30" s="34" t="s">
        <v>32</v>
      </c>
      <c r="H30" s="38">
        <f>+CASH_jun23!D30-C_PS_23!B30</f>
        <v>0</v>
      </c>
      <c r="I30" s="38">
        <f>+CASH_jun23!E30-C_PS_23!C30</f>
        <v>0</v>
      </c>
      <c r="J30" s="38">
        <f>+CASH_jun23!F30-C_PS_23!D30</f>
        <v>0</v>
      </c>
      <c r="K30" s="36">
        <f>+CASH_jun23!G30-C_PS_23!E30</f>
        <v>0</v>
      </c>
      <c r="L30" s="231"/>
      <c r="M30" s="231"/>
    </row>
    <row r="31" spans="1:13" ht="13.5" customHeight="1" x14ac:dyDescent="0.2">
      <c r="A31" s="34" t="s">
        <v>33</v>
      </c>
      <c r="B31" s="233">
        <v>44921</v>
      </c>
      <c r="C31" s="235">
        <v>50256</v>
      </c>
      <c r="D31" s="235">
        <v>53937</v>
      </c>
      <c r="E31" s="234">
        <v>57537</v>
      </c>
      <c r="F31" s="33"/>
      <c r="G31" s="34" t="s">
        <v>33</v>
      </c>
      <c r="H31" s="38">
        <f>+CASH_jun23!D31-C_PS_23!B31</f>
        <v>-5245</v>
      </c>
      <c r="I31" s="38">
        <f>+CASH_jun23!E31-C_PS_23!C31</f>
        <v>-6279</v>
      </c>
      <c r="J31" s="38">
        <f>+CASH_jun23!F31-C_PS_23!D31</f>
        <v>-6451</v>
      </c>
      <c r="K31" s="36">
        <f>+CASH_jun23!G31-C_PS_23!E31</f>
        <v>-6030</v>
      </c>
      <c r="L31" s="231"/>
      <c r="M31" s="231"/>
    </row>
    <row r="32" spans="1:13" ht="13.5" customHeight="1" x14ac:dyDescent="0.2">
      <c r="A32" s="34" t="s">
        <v>34</v>
      </c>
      <c r="B32" s="233">
        <v>0</v>
      </c>
      <c r="C32" s="235">
        <v>0</v>
      </c>
      <c r="D32" s="235">
        <v>0</v>
      </c>
      <c r="E32" s="234">
        <v>0</v>
      </c>
      <c r="F32" s="33"/>
      <c r="G32" s="34" t="s">
        <v>34</v>
      </c>
      <c r="H32" s="38">
        <f>+CASH_jun23!D32-C_PS_23!B32</f>
        <v>0</v>
      </c>
      <c r="I32" s="38">
        <f>+CASH_jun23!E32-C_PS_23!C32</f>
        <v>0</v>
      </c>
      <c r="J32" s="38">
        <f>+CASH_jun23!F32-C_PS_23!D32</f>
        <v>0</v>
      </c>
      <c r="K32" s="36">
        <f>+CASH_jun23!G32-C_PS_23!E32</f>
        <v>0</v>
      </c>
      <c r="L32" s="231"/>
      <c r="M32" s="231"/>
    </row>
    <row r="33" spans="1:13" ht="13.5" customHeight="1" x14ac:dyDescent="0.2">
      <c r="A33" s="55" t="s">
        <v>35</v>
      </c>
      <c r="B33" s="239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3"/>
      <c r="G33" s="55" t="s">
        <v>35</v>
      </c>
      <c r="H33" s="59">
        <f>SUM(H34:H36)</f>
        <v>-14014</v>
      </c>
      <c r="I33" s="59">
        <f>SUM(I34:I36)</f>
        <v>-10769</v>
      </c>
      <c r="J33" s="59">
        <f>SUM(J34:J36)</f>
        <v>-10499</v>
      </c>
      <c r="K33" s="57">
        <f>SUM(K34:K36)</f>
        <v>-11496</v>
      </c>
      <c r="L33" s="231"/>
      <c r="M33" s="231"/>
    </row>
    <row r="34" spans="1:13" ht="13.5" customHeight="1" x14ac:dyDescent="0.2">
      <c r="A34" s="34" t="s">
        <v>36</v>
      </c>
      <c r="B34" s="240">
        <v>519308</v>
      </c>
      <c r="C34" s="54">
        <v>530603</v>
      </c>
      <c r="D34" s="38">
        <v>540899</v>
      </c>
      <c r="E34" s="36">
        <v>551982</v>
      </c>
      <c r="F34" s="33"/>
      <c r="G34" s="34" t="s">
        <v>36</v>
      </c>
      <c r="H34" s="38">
        <f>+CASH_jun23!D34-C_PS_23!B34</f>
        <v>-7156</v>
      </c>
      <c r="I34" s="38">
        <f>+CASH_jun23!E34-C_PS_23!C34</f>
        <v>-2222</v>
      </c>
      <c r="J34" s="38">
        <f>+CASH_jun23!F34-C_PS_23!D34</f>
        <v>-3163</v>
      </c>
      <c r="K34" s="36">
        <f>+CASH_jun23!G34-C_PS_23!E34</f>
        <v>-4656</v>
      </c>
      <c r="L34" s="231"/>
      <c r="M34" s="231"/>
    </row>
    <row r="35" spans="1:13" ht="13.5" customHeight="1" x14ac:dyDescent="0.2">
      <c r="A35" s="34" t="s">
        <v>37</v>
      </c>
      <c r="B35" s="232">
        <v>311867</v>
      </c>
      <c r="C35" s="38">
        <v>320997</v>
      </c>
      <c r="D35" s="38">
        <v>333462</v>
      </c>
      <c r="E35" s="36">
        <v>344198</v>
      </c>
      <c r="F35" s="33"/>
      <c r="G35" s="34" t="s">
        <v>37</v>
      </c>
      <c r="H35" s="38">
        <f>+CASH_jun23!D35-C_PS_23!B35</f>
        <v>-6858</v>
      </c>
      <c r="I35" s="38">
        <f>+CASH_jun23!E35-C_PS_23!C35</f>
        <v>-8547</v>
      </c>
      <c r="J35" s="38">
        <f>+CASH_jun23!F35-C_PS_23!D35</f>
        <v>-7336</v>
      </c>
      <c r="K35" s="36">
        <f>+CASH_jun23!G35-C_PS_23!E35</f>
        <v>-6840</v>
      </c>
      <c r="L35" s="231"/>
      <c r="M35" s="231"/>
    </row>
    <row r="36" spans="1:13" ht="13.5" customHeight="1" x14ac:dyDescent="0.2">
      <c r="A36" s="34" t="s">
        <v>38</v>
      </c>
      <c r="B36" s="233">
        <v>0</v>
      </c>
      <c r="C36" s="235">
        <v>0</v>
      </c>
      <c r="D36" s="235">
        <v>0</v>
      </c>
      <c r="E36" s="234">
        <v>0</v>
      </c>
      <c r="F36" s="33"/>
      <c r="G36" s="34" t="s">
        <v>38</v>
      </c>
      <c r="H36" s="38">
        <f>+CASH_jun23!D36-C_PS_23!B36</f>
        <v>0</v>
      </c>
      <c r="I36" s="38">
        <f>+CASH_jun23!E36-C_PS_23!C36</f>
        <v>0</v>
      </c>
      <c r="J36" s="38">
        <f>+CASH_jun23!F36-C_PS_23!D36</f>
        <v>0</v>
      </c>
      <c r="K36" s="36">
        <f>+CASH_jun23!G36-C_PS_23!E36</f>
        <v>0</v>
      </c>
      <c r="L36" s="231"/>
      <c r="M36" s="231"/>
    </row>
    <row r="37" spans="1:13" ht="13.5" customHeight="1" x14ac:dyDescent="0.2">
      <c r="A37" s="55" t="s">
        <v>40</v>
      </c>
      <c r="B37" s="239">
        <f>SUM(B38:B39,B40,B41,B45,B48:B51,B44,B42,B43)</f>
        <v>1082427</v>
      </c>
      <c r="C37" s="59">
        <f>SUM(C38:C39,C40,C41,C45,C48:C51,C44,C42,C43)</f>
        <v>650225</v>
      </c>
      <c r="D37" s="59">
        <f>SUM(D38:D39,D40,D41,D45,D48:D51,D44,D42,D43)</f>
        <v>396844</v>
      </c>
      <c r="E37" s="57">
        <f>SUM(E38:E39,E40,E41,E45,E48:E51,E44,E42,E43)</f>
        <v>399888</v>
      </c>
      <c r="F37" s="33"/>
      <c r="G37" s="55" t="s">
        <v>40</v>
      </c>
      <c r="H37" s="59">
        <f>SUM(H38:H45,H48:H51)</f>
        <v>-110139</v>
      </c>
      <c r="I37" s="59">
        <f>SUM(I38:I45,I48:I51)</f>
        <v>-8912</v>
      </c>
      <c r="J37" s="59">
        <f>SUM(J38:J45,J48:J51)</f>
        <v>-4112</v>
      </c>
      <c r="K37" s="57">
        <f>SUM(K38:K45,K48:K51)</f>
        <v>6608</v>
      </c>
      <c r="L37" s="231"/>
      <c r="M37" s="231"/>
    </row>
    <row r="38" spans="1:13" ht="13.5" customHeight="1" x14ac:dyDescent="0.2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34" t="s">
        <v>41</v>
      </c>
      <c r="H38" s="38">
        <f>+CASH_jun23!D38-C_PS_23!B38</f>
        <v>0</v>
      </c>
      <c r="I38" s="38">
        <f>+CASH_jun23!E38-C_PS_23!C38</f>
        <v>0</v>
      </c>
      <c r="J38" s="38">
        <f>+CASH_jun23!F38-C_PS_23!D38</f>
        <v>0</v>
      </c>
      <c r="K38" s="36">
        <f>+CASH_jun23!G38-C_PS_23!E38</f>
        <v>0</v>
      </c>
      <c r="L38" s="231"/>
      <c r="M38" s="231"/>
    </row>
    <row r="39" spans="1:13" ht="13.5" customHeight="1" x14ac:dyDescent="0.2">
      <c r="A39" s="34" t="s">
        <v>42</v>
      </c>
      <c r="B39" s="240">
        <v>132842</v>
      </c>
      <c r="C39" s="54">
        <v>133033</v>
      </c>
      <c r="D39" s="54">
        <v>135189</v>
      </c>
      <c r="E39" s="242">
        <v>138314</v>
      </c>
      <c r="F39" s="33"/>
      <c r="G39" s="34" t="s">
        <v>42</v>
      </c>
      <c r="H39" s="38">
        <f>+CASH_jun23!D39-C_PS_23!B39</f>
        <v>758</v>
      </c>
      <c r="I39" s="38">
        <f>+CASH_jun23!E39-C_PS_23!C39</f>
        <v>943</v>
      </c>
      <c r="J39" s="38">
        <f>+CASH_jun23!F39-C_PS_23!D39</f>
        <v>905</v>
      </c>
      <c r="K39" s="36">
        <f>+CASH_jun23!G39-C_PS_23!E39</f>
        <v>1553</v>
      </c>
      <c r="L39" s="231"/>
      <c r="M39" s="231"/>
    </row>
    <row r="40" spans="1:13" ht="13.5" customHeight="1" x14ac:dyDescent="0.2">
      <c r="A40" s="69" t="s">
        <v>43</v>
      </c>
      <c r="B40" s="232">
        <v>0</v>
      </c>
      <c r="C40" s="38">
        <v>0</v>
      </c>
      <c r="D40" s="38">
        <v>0</v>
      </c>
      <c r="E40" s="36">
        <v>0</v>
      </c>
      <c r="F40" s="33"/>
      <c r="G40" s="34" t="s">
        <v>43</v>
      </c>
      <c r="H40" s="38">
        <f>+CASH_jun23!D40-C_PS_23!B40</f>
        <v>0</v>
      </c>
      <c r="I40" s="38">
        <f>+CASH_jun23!E40-C_PS_23!C40</f>
        <v>0</v>
      </c>
      <c r="J40" s="38">
        <f>+CASH_jun23!F40-C_PS_23!D40</f>
        <v>0</v>
      </c>
      <c r="K40" s="36">
        <f>+CASH_jun23!G40-C_PS_23!E40</f>
        <v>0</v>
      </c>
      <c r="L40" s="231"/>
      <c r="M40" s="231"/>
    </row>
    <row r="41" spans="1:13" ht="13.5" customHeight="1" x14ac:dyDescent="0.2">
      <c r="A41" s="69" t="s">
        <v>44</v>
      </c>
      <c r="B41" s="232">
        <v>90971</v>
      </c>
      <c r="C41" s="38">
        <v>92781</v>
      </c>
      <c r="D41" s="38">
        <v>95340</v>
      </c>
      <c r="E41" s="36">
        <v>87163</v>
      </c>
      <c r="F41" s="33"/>
      <c r="G41" s="34" t="s">
        <v>44</v>
      </c>
      <c r="H41" s="38">
        <f>+CASH_jun23!D41-C_PS_23!B41</f>
        <v>-6503</v>
      </c>
      <c r="I41" s="38">
        <f>+CASH_jun23!E41-C_PS_23!C41</f>
        <v>-6152</v>
      </c>
      <c r="J41" s="38">
        <f>+CASH_jun23!F41-C_PS_23!D41</f>
        <v>-6417</v>
      </c>
      <c r="K41" s="36">
        <f>+CASH_jun23!G41-C_PS_23!E41</f>
        <v>3514</v>
      </c>
      <c r="L41" s="231"/>
      <c r="M41" s="231"/>
    </row>
    <row r="42" spans="1:13" ht="13.5" customHeight="1" x14ac:dyDescent="0.2">
      <c r="A42" s="69" t="s">
        <v>45</v>
      </c>
      <c r="B42" s="232">
        <v>521165</v>
      </c>
      <c r="C42" s="38">
        <v>260673</v>
      </c>
      <c r="D42" s="38"/>
      <c r="E42" s="36"/>
      <c r="F42" s="33"/>
      <c r="G42" s="34" t="s">
        <v>45</v>
      </c>
      <c r="H42" s="38">
        <f>+CASH_jun23!D42-C_PS_23!B42</f>
        <v>0</v>
      </c>
      <c r="I42" s="38">
        <f>+CASH_jun23!E42-C_PS_23!C42</f>
        <v>0</v>
      </c>
      <c r="J42" s="38">
        <f>+CASH_jun23!F42-C_PS_23!D42</f>
        <v>0</v>
      </c>
      <c r="K42" s="36">
        <f>+CASH_jun23!G42-C_PS_23!E42</f>
        <v>0</v>
      </c>
      <c r="L42" s="231"/>
      <c r="M42" s="231"/>
    </row>
    <row r="43" spans="1:13" ht="13.5" customHeight="1" x14ac:dyDescent="0.2">
      <c r="A43" s="69" t="s">
        <v>46</v>
      </c>
      <c r="B43" s="232">
        <v>135429</v>
      </c>
      <c r="C43" s="38">
        <v>7178</v>
      </c>
      <c r="D43" s="38"/>
      <c r="E43" s="36"/>
      <c r="F43" s="33"/>
      <c r="G43" s="34" t="s">
        <v>46</v>
      </c>
      <c r="H43" s="38">
        <f>+CASH_jun23!D43-C_PS_23!B43</f>
        <v>-105682</v>
      </c>
      <c r="I43" s="38">
        <f>+CASH_jun23!E43-C_PS_23!C43</f>
        <v>-5594</v>
      </c>
      <c r="J43" s="38">
        <f>+CASH_jun23!F43-C_PS_23!D43</f>
        <v>0</v>
      </c>
      <c r="K43" s="36">
        <f>+CASH_jun23!G43-C_PS_23!E43</f>
        <v>0</v>
      </c>
      <c r="L43" s="231"/>
      <c r="M43" s="231"/>
    </row>
    <row r="44" spans="1:13" ht="13.5" customHeight="1" x14ac:dyDescent="0.2">
      <c r="A44" s="241" t="s">
        <v>47</v>
      </c>
      <c r="B44" s="232">
        <v>40406</v>
      </c>
      <c r="C44" s="38">
        <v>0</v>
      </c>
      <c r="D44" s="38">
        <v>0</v>
      </c>
      <c r="E44" s="36">
        <v>0</v>
      </c>
      <c r="F44" s="33"/>
      <c r="G44" s="34" t="s">
        <v>47</v>
      </c>
      <c r="H44" s="38">
        <f>+CASH_jun23!D44-C_PS_23!B44</f>
        <v>-313</v>
      </c>
      <c r="I44" s="38">
        <f>+CASH_jun23!E44-C_PS_23!C44</f>
        <v>0</v>
      </c>
      <c r="J44" s="38">
        <f>+CASH_jun23!F44-C_PS_23!D44</f>
        <v>0</v>
      </c>
      <c r="K44" s="36">
        <f>+CASH_jun23!G44-C_PS_23!E44</f>
        <v>0</v>
      </c>
      <c r="L44" s="231"/>
      <c r="M44" s="231"/>
    </row>
    <row r="45" spans="1:13" ht="13.5" customHeight="1" x14ac:dyDescent="0.2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69" t="s">
        <v>48</v>
      </c>
      <c r="H45" s="38">
        <f>+CASH_jun23!D45-C_PS_23!B45</f>
        <v>0</v>
      </c>
      <c r="I45" s="38">
        <f>+CASH_jun23!E45-C_PS_23!C45</f>
        <v>0</v>
      </c>
      <c r="J45" s="38">
        <f>+CASH_jun23!F45-C_PS_23!D45</f>
        <v>0</v>
      </c>
      <c r="K45" s="36">
        <f>+CASH_jun23!G45-C_PS_23!E45</f>
        <v>0</v>
      </c>
      <c r="L45" s="231"/>
      <c r="M45" s="231"/>
    </row>
    <row r="46" spans="1:13" ht="13.5" customHeight="1" x14ac:dyDescent="0.2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72" t="s">
        <v>13</v>
      </c>
      <c r="H46" s="38">
        <f>+CASH_jun23!D46-C_PS_23!B46</f>
        <v>0</v>
      </c>
      <c r="I46" s="38">
        <f>+CASH_jun23!E46-C_PS_23!C46</f>
        <v>0</v>
      </c>
      <c r="J46" s="38">
        <f>+CASH_jun23!F46-C_PS_23!D46</f>
        <v>0</v>
      </c>
      <c r="K46" s="36">
        <f>+CASH_jun23!G46-C_PS_23!E46</f>
        <v>0</v>
      </c>
      <c r="L46" s="231"/>
      <c r="M46" s="231"/>
    </row>
    <row r="47" spans="1:13" ht="13.5" customHeight="1" x14ac:dyDescent="0.2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72" t="s">
        <v>14</v>
      </c>
      <c r="H47" s="38">
        <f>+CASH_jun23!D47-C_PS_23!B47</f>
        <v>0</v>
      </c>
      <c r="I47" s="38">
        <f>+CASH_jun23!E47-C_PS_23!C47</f>
        <v>0</v>
      </c>
      <c r="J47" s="38">
        <f>+CASH_jun23!F47-C_PS_23!D47</f>
        <v>0</v>
      </c>
      <c r="K47" s="36">
        <f>+CASH_jun23!G47-C_PS_23!E47</f>
        <v>0</v>
      </c>
      <c r="L47" s="231"/>
      <c r="M47" s="231"/>
    </row>
    <row r="48" spans="1:13" ht="13.5" customHeight="1" x14ac:dyDescent="0.2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69" t="s">
        <v>49</v>
      </c>
      <c r="H48" s="38">
        <f>+CASH_jun23!D48-C_PS_23!B48</f>
        <v>0</v>
      </c>
      <c r="I48" s="38">
        <f>+CASH_jun23!E48-C_PS_23!C48</f>
        <v>0</v>
      </c>
      <c r="J48" s="38">
        <f>+CASH_jun23!F48-C_PS_23!D48</f>
        <v>0</v>
      </c>
      <c r="K48" s="36">
        <f>+CASH_jun23!G48-C_PS_23!E48</f>
        <v>0</v>
      </c>
      <c r="L48" s="231"/>
      <c r="M48" s="231"/>
    </row>
    <row r="49" spans="1:13" ht="13.5" customHeight="1" x14ac:dyDescent="0.2">
      <c r="A49" s="69" t="s">
        <v>50</v>
      </c>
      <c r="B49" s="240">
        <v>30700</v>
      </c>
      <c r="C49" s="54">
        <v>16209</v>
      </c>
      <c r="D49" s="54">
        <v>17088</v>
      </c>
      <c r="E49" s="242">
        <v>17543</v>
      </c>
      <c r="F49" s="33"/>
      <c r="G49" s="69" t="s">
        <v>50</v>
      </c>
      <c r="H49" s="38">
        <f>+CASH_jun23!D49-C_PS_23!B49</f>
        <v>406</v>
      </c>
      <c r="I49" s="38">
        <f>+CASH_jun23!E49-C_PS_23!C49</f>
        <v>269</v>
      </c>
      <c r="J49" s="38">
        <f>+CASH_jun23!F49-C_PS_23!D49</f>
        <v>420</v>
      </c>
      <c r="K49" s="36">
        <f>+CASH_jun23!G49-C_PS_23!E49</f>
        <v>494</v>
      </c>
      <c r="L49" s="231"/>
      <c r="M49" s="231"/>
    </row>
    <row r="50" spans="1:13" ht="13.5" customHeight="1" x14ac:dyDescent="0.2">
      <c r="A50" s="69" t="s">
        <v>51</v>
      </c>
      <c r="B50" s="52">
        <v>0</v>
      </c>
      <c r="C50" s="54">
        <v>0</v>
      </c>
      <c r="D50" s="54">
        <v>0</v>
      </c>
      <c r="E50" s="242">
        <v>0</v>
      </c>
      <c r="F50" s="33"/>
      <c r="G50" s="69" t="s">
        <v>51</v>
      </c>
      <c r="H50" s="38">
        <f>+CASH_jun23!D50-C_PS_23!B50</f>
        <v>3</v>
      </c>
      <c r="I50" s="38">
        <f>+CASH_jun23!E50-C_PS_23!C50</f>
        <v>0</v>
      </c>
      <c r="J50" s="38">
        <f>+CASH_jun23!F50-C_PS_23!D50</f>
        <v>0</v>
      </c>
      <c r="K50" s="36">
        <f>+CASH_jun23!G50-C_PS_23!E50</f>
        <v>0</v>
      </c>
      <c r="L50" s="231"/>
      <c r="M50" s="231"/>
    </row>
    <row r="51" spans="1:13" ht="13.5" customHeight="1" x14ac:dyDescent="0.2">
      <c r="A51" s="34" t="s">
        <v>88</v>
      </c>
      <c r="B51" s="37">
        <v>129586</v>
      </c>
      <c r="C51" s="38">
        <v>139023</v>
      </c>
      <c r="D51" s="38">
        <v>147899</v>
      </c>
      <c r="E51" s="36">
        <v>155540</v>
      </c>
      <c r="F51" s="33"/>
      <c r="G51" s="34" t="s">
        <v>53</v>
      </c>
      <c r="H51" s="38">
        <f>+CASH_jun23!D51-C_PS_23!B51</f>
        <v>1192</v>
      </c>
      <c r="I51" s="38">
        <f>+CASH_jun23!E51-C_PS_23!C51</f>
        <v>1622</v>
      </c>
      <c r="J51" s="38">
        <f>+CASH_jun23!F51-C_PS_23!D51</f>
        <v>980</v>
      </c>
      <c r="K51" s="36">
        <f>+CASH_jun23!G51-C_PS_23!E51</f>
        <v>1047</v>
      </c>
      <c r="L51" s="231"/>
      <c r="M51" s="231"/>
    </row>
    <row r="52" spans="1:13" ht="13.5" customHeight="1" x14ac:dyDescent="0.2">
      <c r="A52" s="48" t="s">
        <v>13</v>
      </c>
      <c r="B52" s="37">
        <v>95913</v>
      </c>
      <c r="C52" s="38">
        <v>103947</v>
      </c>
      <c r="D52" s="38">
        <v>111184</v>
      </c>
      <c r="E52" s="36">
        <v>116770</v>
      </c>
      <c r="F52" s="33"/>
      <c r="G52" s="48" t="s">
        <v>13</v>
      </c>
      <c r="H52" s="38">
        <f>+CASH_jun23!D52-C_PS_23!B52</f>
        <v>1648</v>
      </c>
      <c r="I52" s="38">
        <f>+CASH_jun23!E52-C_PS_23!C52</f>
        <v>2103</v>
      </c>
      <c r="J52" s="38">
        <f>+CASH_jun23!F52-C_PS_23!D52</f>
        <v>1659</v>
      </c>
      <c r="K52" s="36">
        <f>+CASH_jun23!G52-C_PS_23!E52</f>
        <v>1577</v>
      </c>
      <c r="L52" s="231"/>
      <c r="M52" s="231"/>
    </row>
    <row r="53" spans="1:13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48" t="s">
        <v>14</v>
      </c>
      <c r="H53" s="38">
        <f>+CASH_jun23!D53-C_PS_23!B53</f>
        <v>0</v>
      </c>
      <c r="I53" s="38">
        <f>+CASH_jun23!E53-C_PS_23!C53</f>
        <v>0</v>
      </c>
      <c r="J53" s="38">
        <f>+CASH_jun23!F53-C_PS_23!D53</f>
        <v>0</v>
      </c>
      <c r="K53" s="36">
        <f>+CASH_jun23!G53-C_PS_23!E53</f>
        <v>0</v>
      </c>
      <c r="L53" s="231"/>
      <c r="M53" s="231"/>
    </row>
    <row r="54" spans="1:13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74" t="s">
        <v>15</v>
      </c>
      <c r="H54" s="38">
        <f>+CASH_jun23!D54-C_PS_23!B54</f>
        <v>0</v>
      </c>
      <c r="I54" s="38">
        <f>+CASH_jun23!E54-C_PS_23!C54</f>
        <v>0</v>
      </c>
      <c r="J54" s="38">
        <f>+CASH_jun23!F54-C_PS_23!D54</f>
        <v>0</v>
      </c>
      <c r="K54" s="36">
        <f>+CASH_jun23!G54-C_PS_23!E54</f>
        <v>0</v>
      </c>
      <c r="L54" s="231"/>
      <c r="M54" s="231"/>
    </row>
    <row r="55" spans="1:13" ht="14.25" customHeight="1" x14ac:dyDescent="0.2">
      <c r="A55" s="48" t="s">
        <v>54</v>
      </c>
      <c r="B55" s="37">
        <v>33673</v>
      </c>
      <c r="C55" s="38">
        <v>35076</v>
      </c>
      <c r="D55" s="38">
        <v>36715</v>
      </c>
      <c r="E55" s="36">
        <v>38770</v>
      </c>
      <c r="F55" s="33"/>
      <c r="G55" s="48" t="s">
        <v>54</v>
      </c>
      <c r="H55" s="38">
        <f>+CASH_jun23!D55-C_PS_23!B55</f>
        <v>-456</v>
      </c>
      <c r="I55" s="38">
        <f>+CASH_jun23!E55-C_PS_23!C55</f>
        <v>-481</v>
      </c>
      <c r="J55" s="38">
        <f>+CASH_jun23!F55-C_PS_23!D55</f>
        <v>-679</v>
      </c>
      <c r="K55" s="36">
        <f>+CASH_jun23!G55-C_PS_23!E55</f>
        <v>-530</v>
      </c>
      <c r="L55" s="231"/>
      <c r="M55" s="231"/>
    </row>
    <row r="56" spans="1:13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341" t="s">
        <v>55</v>
      </c>
      <c r="H56" s="38">
        <f>+CASH_jun23!D56-C_PS_23!B56</f>
        <v>0</v>
      </c>
      <c r="I56" s="38">
        <f>+CASH_jun23!E56-C_PS_23!C56</f>
        <v>0</v>
      </c>
      <c r="J56" s="38">
        <f>+CASH_jun23!F56-C_PS_23!D56</f>
        <v>0</v>
      </c>
      <c r="K56" s="36">
        <f>+CASH_jun23!G56-C_PS_23!E56</f>
        <v>0</v>
      </c>
      <c r="L56" s="231"/>
      <c r="M56" s="231"/>
    </row>
    <row r="57" spans="1:13" ht="14.25" customHeight="1" x14ac:dyDescent="0.2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3"/>
      <c r="G57" s="341" t="s">
        <v>56</v>
      </c>
      <c r="H57" s="38">
        <f>+CASH_jun23!D57-C_PS_23!B57</f>
        <v>296</v>
      </c>
      <c r="I57" s="38">
        <f>+CASH_jun23!E57-C_PS_23!C57</f>
        <v>0</v>
      </c>
      <c r="J57" s="38">
        <f>+CASH_jun23!F57-C_PS_23!D57</f>
        <v>0</v>
      </c>
      <c r="K57" s="36">
        <f>+CASH_jun23!G57-C_PS_23!E57</f>
        <v>0</v>
      </c>
      <c r="L57" s="231"/>
      <c r="M57" s="231"/>
    </row>
    <row r="58" spans="1:13" ht="14.25" customHeight="1" x14ac:dyDescent="0.2">
      <c r="A58" s="75" t="s">
        <v>57</v>
      </c>
      <c r="B58" s="37">
        <v>95913</v>
      </c>
      <c r="C58" s="38">
        <v>103947</v>
      </c>
      <c r="D58" s="38">
        <v>111184</v>
      </c>
      <c r="E58" s="36">
        <v>116770</v>
      </c>
      <c r="F58" s="33"/>
      <c r="G58" s="341" t="s">
        <v>57</v>
      </c>
      <c r="H58" s="38">
        <f>+CASH_jun23!D58-C_PS_23!B58</f>
        <v>1352</v>
      </c>
      <c r="I58" s="38">
        <f>+CASH_jun23!E58-C_PS_23!C58</f>
        <v>2103</v>
      </c>
      <c r="J58" s="38">
        <f>+CASH_jun23!F58-C_PS_23!D58</f>
        <v>1659</v>
      </c>
      <c r="K58" s="36">
        <f>+CASH_jun23!G58-C_PS_23!E58</f>
        <v>1577</v>
      </c>
      <c r="L58" s="231"/>
      <c r="M58" s="231"/>
    </row>
    <row r="59" spans="1:13" ht="14.25" customHeight="1" thickBot="1" x14ac:dyDescent="0.25">
      <c r="A59" s="76" t="s">
        <v>58</v>
      </c>
      <c r="B59" s="79">
        <v>33673</v>
      </c>
      <c r="C59" s="80">
        <v>35076</v>
      </c>
      <c r="D59" s="80">
        <v>36715</v>
      </c>
      <c r="E59" s="78">
        <v>38770</v>
      </c>
      <c r="F59" s="33"/>
      <c r="G59" s="342" t="s">
        <v>58</v>
      </c>
      <c r="H59" s="38">
        <f>+CASH_jun23!D59-C_PS_23!B59</f>
        <v>-456</v>
      </c>
      <c r="I59" s="38">
        <f>+CASH_jun23!E59-C_PS_23!C59</f>
        <v>-481</v>
      </c>
      <c r="J59" s="38">
        <f>+CASH_jun23!F59-C_PS_23!D59</f>
        <v>-679</v>
      </c>
      <c r="K59" s="36">
        <f>+CASH_jun23!G59-C_PS_23!E59</f>
        <v>-530</v>
      </c>
      <c r="L59" s="231"/>
      <c r="M59" s="231"/>
    </row>
    <row r="60" spans="1:13" ht="13.5" customHeight="1" x14ac:dyDescent="0.2">
      <c r="A60" s="25" t="s">
        <v>59</v>
      </c>
      <c r="B60" s="229">
        <f>B61+B66</f>
        <v>15427702</v>
      </c>
      <c r="C60" s="86">
        <f>C61+C66</f>
        <v>16728118</v>
      </c>
      <c r="D60" s="86">
        <f>D61+D66</f>
        <v>17764674</v>
      </c>
      <c r="E60" s="84">
        <f>E61+E66</f>
        <v>18526926</v>
      </c>
      <c r="F60" s="33"/>
      <c r="G60" s="25" t="s">
        <v>59</v>
      </c>
      <c r="H60" s="91">
        <f>H61+H66</f>
        <v>-126627</v>
      </c>
      <c r="I60" s="91">
        <f>I61+I66</f>
        <v>-333567</v>
      </c>
      <c r="J60" s="91">
        <f>J61+J66</f>
        <v>-429085</v>
      </c>
      <c r="K60" s="343">
        <f>K61+K66</f>
        <v>-396683</v>
      </c>
      <c r="L60" s="231"/>
      <c r="M60" s="231"/>
    </row>
    <row r="61" spans="1:13" ht="13.5" customHeight="1" x14ac:dyDescent="0.2">
      <c r="A61" s="94" t="s">
        <v>60</v>
      </c>
      <c r="B61" s="239">
        <f>B62+B65</f>
        <v>10239173</v>
      </c>
      <c r="C61" s="59">
        <f>C62+C65</f>
        <v>11084411</v>
      </c>
      <c r="D61" s="59">
        <f>D62+D65</f>
        <v>11728403</v>
      </c>
      <c r="E61" s="57">
        <f>E62+E65</f>
        <v>12201863</v>
      </c>
      <c r="F61" s="33"/>
      <c r="G61" s="94" t="s">
        <v>60</v>
      </c>
      <c r="H61" s="59">
        <f>H62</f>
        <v>-90454</v>
      </c>
      <c r="I61" s="59">
        <f>I62</f>
        <v>-225117</v>
      </c>
      <c r="J61" s="59">
        <f>J62</f>
        <v>-285099</v>
      </c>
      <c r="K61" s="57">
        <f>K62</f>
        <v>-257923</v>
      </c>
      <c r="L61" s="231"/>
      <c r="M61" s="231"/>
    </row>
    <row r="62" spans="1:13" s="3" customFormat="1" ht="13.5" customHeight="1" x14ac:dyDescent="0.25">
      <c r="A62" s="41" t="s">
        <v>61</v>
      </c>
      <c r="B62" s="232">
        <f>B63+B64</f>
        <v>10239173</v>
      </c>
      <c r="C62" s="38">
        <f>C63+C64</f>
        <v>11084411</v>
      </c>
      <c r="D62" s="38">
        <f>D63+D64</f>
        <v>11728403</v>
      </c>
      <c r="E62" s="36">
        <f>E63+E64</f>
        <v>12201863</v>
      </c>
      <c r="F62" s="33"/>
      <c r="G62" s="41" t="s">
        <v>61</v>
      </c>
      <c r="H62" s="38">
        <f>H63+H64</f>
        <v>-90454</v>
      </c>
      <c r="I62" s="38">
        <f>I63+I64</f>
        <v>-225117</v>
      </c>
      <c r="J62" s="38">
        <f>J63+J64</f>
        <v>-285099</v>
      </c>
      <c r="K62" s="36">
        <f>K63+K64</f>
        <v>-257923</v>
      </c>
      <c r="L62" s="231"/>
      <c r="M62" s="231"/>
    </row>
    <row r="63" spans="1:13" s="3" customFormat="1" ht="13.5" customHeight="1" x14ac:dyDescent="0.25">
      <c r="A63" s="41" t="s">
        <v>62</v>
      </c>
      <c r="B63" s="232">
        <v>10028734</v>
      </c>
      <c r="C63" s="38">
        <v>10870307</v>
      </c>
      <c r="D63" s="38">
        <v>11512580</v>
      </c>
      <c r="E63" s="36">
        <v>11987015</v>
      </c>
      <c r="F63" s="33"/>
      <c r="G63" s="41" t="s">
        <v>62</v>
      </c>
      <c r="H63" s="38">
        <f>+CASH_jun23!D63-C_PS_23!B63</f>
        <v>-97333</v>
      </c>
      <c r="I63" s="38">
        <f>+CASH_jun23!E63-C_PS_23!C63</f>
        <v>-229287</v>
      </c>
      <c r="J63" s="38">
        <f>+CASH_jun23!F63-C_PS_23!D63</f>
        <v>-288835</v>
      </c>
      <c r="K63" s="36">
        <f>+CASH_jun23!G63-C_PS_23!E63</f>
        <v>-262083</v>
      </c>
      <c r="L63" s="231"/>
      <c r="M63" s="231"/>
    </row>
    <row r="64" spans="1:13" s="3" customFormat="1" ht="13.5" customHeight="1" x14ac:dyDescent="0.25">
      <c r="A64" s="41" t="s">
        <v>63</v>
      </c>
      <c r="B64" s="232">
        <v>210439</v>
      </c>
      <c r="C64" s="38">
        <v>214104</v>
      </c>
      <c r="D64" s="38">
        <v>215823</v>
      </c>
      <c r="E64" s="36">
        <v>214848</v>
      </c>
      <c r="F64" s="33"/>
      <c r="G64" s="41" t="s">
        <v>63</v>
      </c>
      <c r="H64" s="38">
        <f>+CASH_jun23!D64-C_PS_23!B64</f>
        <v>6879</v>
      </c>
      <c r="I64" s="38">
        <f>+CASH_jun23!E64-C_PS_23!C64</f>
        <v>4170</v>
      </c>
      <c r="J64" s="38">
        <f>+CASH_jun23!F64-C_PS_23!D64</f>
        <v>3736</v>
      </c>
      <c r="K64" s="36">
        <f>+CASH_jun23!G64-C_PS_23!E64</f>
        <v>4160</v>
      </c>
      <c r="L64" s="231"/>
      <c r="M64" s="231"/>
    </row>
    <row r="65" spans="1:13" s="3" customFormat="1" ht="13.5" customHeight="1" x14ac:dyDescent="0.25">
      <c r="A65" s="41" t="s">
        <v>89</v>
      </c>
      <c r="B65" s="232">
        <v>0</v>
      </c>
      <c r="C65" s="38">
        <v>0</v>
      </c>
      <c r="D65" s="38">
        <v>0</v>
      </c>
      <c r="E65" s="36">
        <v>0</v>
      </c>
      <c r="F65" s="33"/>
      <c r="G65" s="41" t="s">
        <v>89</v>
      </c>
      <c r="H65" s="38">
        <f>+CASH_jun23!D65-C_PS_23!B65</f>
        <v>0</v>
      </c>
      <c r="I65" s="38">
        <f>+CASH_jun23!E65-C_PS_23!C65</f>
        <v>0</v>
      </c>
      <c r="J65" s="38">
        <f>+CASH_jun23!F65-C_PS_23!D65</f>
        <v>0</v>
      </c>
      <c r="K65" s="36">
        <f>+CASH_jun23!G65-C_PS_23!E65</f>
        <v>0</v>
      </c>
      <c r="L65" s="231"/>
      <c r="M65" s="231"/>
    </row>
    <row r="66" spans="1:13" s="3" customFormat="1" ht="13.5" customHeight="1" x14ac:dyDescent="0.25">
      <c r="A66" s="94" t="s">
        <v>64</v>
      </c>
      <c r="B66" s="239">
        <f>B67</f>
        <v>5188529</v>
      </c>
      <c r="C66" s="59">
        <f>C67</f>
        <v>5643707</v>
      </c>
      <c r="D66" s="59">
        <f>D67</f>
        <v>6036271</v>
      </c>
      <c r="E66" s="57">
        <f>E67</f>
        <v>6325063</v>
      </c>
      <c r="F66" s="33"/>
      <c r="G66" s="94" t="s">
        <v>64</v>
      </c>
      <c r="H66" s="59">
        <f>H67</f>
        <v>-36173</v>
      </c>
      <c r="I66" s="59">
        <f>I67</f>
        <v>-108450</v>
      </c>
      <c r="J66" s="59">
        <f>J67</f>
        <v>-143986</v>
      </c>
      <c r="K66" s="57">
        <f>K67</f>
        <v>-138760</v>
      </c>
      <c r="L66" s="231"/>
      <c r="M66" s="231"/>
    </row>
    <row r="67" spans="1:13" s="3" customFormat="1" ht="13.5" customHeight="1" x14ac:dyDescent="0.25">
      <c r="A67" s="41" t="s">
        <v>61</v>
      </c>
      <c r="B67" s="232">
        <v>5188529</v>
      </c>
      <c r="C67" s="38">
        <v>5643707</v>
      </c>
      <c r="D67" s="38">
        <v>6036271</v>
      </c>
      <c r="E67" s="36">
        <v>6325063</v>
      </c>
      <c r="F67" s="33"/>
      <c r="G67" s="41" t="s">
        <v>61</v>
      </c>
      <c r="H67" s="38">
        <f>+CASH_jun23!D67-C_PS_23!B67</f>
        <v>-36173</v>
      </c>
      <c r="I67" s="38">
        <f>+CASH_jun23!E67-C_PS_23!C67</f>
        <v>-108450</v>
      </c>
      <c r="J67" s="38">
        <f>+CASH_jun23!F67-C_PS_23!D67</f>
        <v>-143986</v>
      </c>
      <c r="K67" s="36">
        <f>+CASH_jun23!G67-C_PS_23!E67</f>
        <v>-138760</v>
      </c>
      <c r="L67" s="231"/>
      <c r="M67" s="231"/>
    </row>
    <row r="68" spans="1:13" s="3" customFormat="1" ht="14.25" customHeight="1" thickBot="1" x14ac:dyDescent="0.3">
      <c r="A68" s="98" t="s">
        <v>65</v>
      </c>
      <c r="B68" s="240">
        <v>37277</v>
      </c>
      <c r="C68" s="54">
        <v>37231</v>
      </c>
      <c r="D68" s="54">
        <v>37993</v>
      </c>
      <c r="E68" s="242">
        <v>38218</v>
      </c>
      <c r="F68" s="33"/>
      <c r="G68" s="98" t="s">
        <v>65</v>
      </c>
      <c r="H68" s="38">
        <f>+CASH_jun23!D68-C_PS_23!B68</f>
        <v>-522</v>
      </c>
      <c r="I68" s="38">
        <f>+CASH_jun23!E68-C_PS_23!C68</f>
        <v>-1585</v>
      </c>
      <c r="J68" s="38">
        <f>+CASH_jun23!F68-C_PS_23!D68</f>
        <v>-2021</v>
      </c>
      <c r="K68" s="36">
        <f>+CASH_jun23!G68-C_PS_23!E68</f>
        <v>-2152</v>
      </c>
      <c r="L68" s="231"/>
      <c r="M68" s="231"/>
    </row>
    <row r="69" spans="1:13" s="3" customFormat="1" ht="14.25" customHeight="1" thickBot="1" x14ac:dyDescent="0.3">
      <c r="A69" s="100" t="s">
        <v>66</v>
      </c>
      <c r="B69" s="243">
        <f>B37+B33+B28+B17+B5</f>
        <v>22158503</v>
      </c>
      <c r="C69" s="104">
        <f>C37+C33+C28+C17+C5</f>
        <v>22682381</v>
      </c>
      <c r="D69" s="104">
        <f>D37+D33+D28+D17+D5</f>
        <v>23683941</v>
      </c>
      <c r="E69" s="102">
        <f>E37+E33+E28+E17+E5</f>
        <v>24513942</v>
      </c>
      <c r="F69" s="33"/>
      <c r="G69" s="100" t="s">
        <v>66</v>
      </c>
      <c r="H69" s="104">
        <f>+H37+H33+H28+H17+H5</f>
        <v>186447</v>
      </c>
      <c r="I69" s="104">
        <f>+I37+I33+I28+I17+I5</f>
        <v>-687844</v>
      </c>
      <c r="J69" s="104">
        <f>+J37+J33+J28+J17+J5</f>
        <v>-473359</v>
      </c>
      <c r="K69" s="102">
        <f>+K37+K33+K28+K17+K5</f>
        <v>-535880</v>
      </c>
      <c r="L69" s="230"/>
      <c r="M69" s="231"/>
    </row>
    <row r="70" spans="1:13" s="3" customFormat="1" ht="13.5" customHeight="1" x14ac:dyDescent="0.25">
      <c r="A70" s="107" t="s">
        <v>67</v>
      </c>
      <c r="B70" s="244">
        <f>B9+B13+B16+B18+B19+B28+B46+B50+B52+B38+B39+B42+B43</f>
        <v>17264061</v>
      </c>
      <c r="C70" s="111">
        <f>C9+C13+C16+C18+C19+C28+C46+C50+C52+C38+C39+C42+C43</f>
        <v>17678308</v>
      </c>
      <c r="D70" s="111">
        <f>D9+D13+D16+D18+D19+D28+D46+D50+D52+D38+D39+D42+D43</f>
        <v>18451888</v>
      </c>
      <c r="E70" s="109">
        <f>E9+E13+E16+E18+E19+E28+E46+E50+E52+E38+E39+E42+E43</f>
        <v>18857539</v>
      </c>
      <c r="F70" s="33"/>
      <c r="G70" s="107" t="s">
        <v>67</v>
      </c>
      <c r="H70" s="38">
        <f>+CASH_jun23!D70-C_PS_23!B70</f>
        <v>195600</v>
      </c>
      <c r="I70" s="38">
        <f>+CASH_jun23!E70-C_PS_23!C70</f>
        <v>-447819</v>
      </c>
      <c r="J70" s="38">
        <f>+CASH_jun23!F70-C_PS_23!D70</f>
        <v>-296863</v>
      </c>
      <c r="K70" s="36">
        <f>+CASH_jun23!G70-C_PS_23!E70</f>
        <v>-393058</v>
      </c>
      <c r="L70" s="230"/>
      <c r="M70" s="231"/>
    </row>
    <row r="71" spans="1:13" s="3" customFormat="1" ht="13.5" customHeight="1" x14ac:dyDescent="0.25">
      <c r="A71" s="107" t="s">
        <v>68</v>
      </c>
      <c r="B71" s="244">
        <f>+B55</f>
        <v>33673</v>
      </c>
      <c r="C71" s="111">
        <f>+C55</f>
        <v>35076</v>
      </c>
      <c r="D71" s="111">
        <f>+D55</f>
        <v>36715</v>
      </c>
      <c r="E71" s="109">
        <f>+E55</f>
        <v>38770</v>
      </c>
      <c r="F71" s="33"/>
      <c r="G71" s="107" t="s">
        <v>68</v>
      </c>
      <c r="H71" s="38">
        <f>+CASH_jun23!D71-C_PS_23!B71</f>
        <v>-456</v>
      </c>
      <c r="I71" s="38">
        <f>+CASH_jun23!E71-C_PS_23!C71</f>
        <v>-481</v>
      </c>
      <c r="J71" s="38">
        <f>+CASH_jun23!F71-C_PS_23!D71</f>
        <v>-679</v>
      </c>
      <c r="K71" s="36">
        <f>+CASH_jun23!G71-C_PS_23!E71</f>
        <v>-530</v>
      </c>
      <c r="L71" s="230"/>
      <c r="M71" s="231"/>
    </row>
    <row r="72" spans="1:13" s="3" customFormat="1" ht="13.5" customHeight="1" x14ac:dyDescent="0.25">
      <c r="A72" s="34" t="s">
        <v>69</v>
      </c>
      <c r="B72" s="232">
        <f>B41+B40-B71+B55</f>
        <v>90971</v>
      </c>
      <c r="C72" s="38">
        <f>C41+C40-C71+C55</f>
        <v>92781</v>
      </c>
      <c r="D72" s="38">
        <f>D41+D40-D71+D55</f>
        <v>95340</v>
      </c>
      <c r="E72" s="36">
        <f>E41+E40-E71+E55</f>
        <v>87163</v>
      </c>
      <c r="F72" s="33"/>
      <c r="G72" s="34" t="s">
        <v>69</v>
      </c>
      <c r="H72" s="38">
        <f>+CASH_jun23!D72-C_PS_23!B72</f>
        <v>-6503</v>
      </c>
      <c r="I72" s="38">
        <f>+CASH_jun23!E72-C_PS_23!C72</f>
        <v>-6152</v>
      </c>
      <c r="J72" s="38">
        <f>+CASH_jun23!F72-C_PS_23!D72</f>
        <v>-6417</v>
      </c>
      <c r="K72" s="36">
        <f>+CASH_jun23!G72-C_PS_23!E72</f>
        <v>3514</v>
      </c>
      <c r="L72" s="230"/>
      <c r="M72" s="231"/>
    </row>
    <row r="73" spans="1:13" s="3" customFormat="1" ht="13.5" customHeight="1" x14ac:dyDescent="0.25">
      <c r="A73" s="34" t="s">
        <v>70</v>
      </c>
      <c r="B73" s="232">
        <f>B10+B34+B35+B47+B53+B14</f>
        <v>3537811</v>
      </c>
      <c r="C73" s="38">
        <f>C10+C34+C35+C47+C53+C14</f>
        <v>3656858</v>
      </c>
      <c r="D73" s="38">
        <f>D10+D34+D35+D47+D53+D14</f>
        <v>3819719</v>
      </c>
      <c r="E73" s="36">
        <f>E10+E34+E35+E47+E53+E14</f>
        <v>4127277</v>
      </c>
      <c r="F73" s="33"/>
      <c r="G73" s="34" t="s">
        <v>70</v>
      </c>
      <c r="H73" s="38">
        <f>+CASH_jun23!D73-C_PS_23!B73</f>
        <v>-5805</v>
      </c>
      <c r="I73" s="38">
        <f>+CASH_jun23!E73-C_PS_23!C73</f>
        <v>-166793</v>
      </c>
      <c r="J73" s="38">
        <f>+CASH_jun23!F73-C_PS_23!D73</f>
        <v>-122024</v>
      </c>
      <c r="K73" s="36">
        <f>+CASH_jun23!G73-C_PS_23!E73</f>
        <v>-105859</v>
      </c>
      <c r="L73" s="230"/>
      <c r="M73" s="231"/>
    </row>
    <row r="74" spans="1:13" s="3" customFormat="1" ht="13.5" customHeight="1" x14ac:dyDescent="0.25">
      <c r="A74" s="34" t="s">
        <v>71</v>
      </c>
      <c r="B74" s="232">
        <f>B11+B36+B54+B15</f>
        <v>1159881</v>
      </c>
      <c r="C74" s="38">
        <f>C11+C36+C54+C15</f>
        <v>1202149</v>
      </c>
      <c r="D74" s="38">
        <f>D11+D36+D54+D15</f>
        <v>1262191</v>
      </c>
      <c r="E74" s="36">
        <f>E11+E36+E54+E15</f>
        <v>1384650</v>
      </c>
      <c r="F74" s="33"/>
      <c r="G74" s="34" t="s">
        <v>71</v>
      </c>
      <c r="H74" s="38">
        <f>+CASH_jun23!D74-C_PS_23!B74</f>
        <v>3518</v>
      </c>
      <c r="I74" s="38">
        <f>+CASH_jun23!E74-C_PS_23!C74</f>
        <v>-66868</v>
      </c>
      <c r="J74" s="38">
        <f>+CASH_jun23!F74-C_PS_23!D74</f>
        <v>-47796</v>
      </c>
      <c r="K74" s="36">
        <f>+CASH_jun23!G74-C_PS_23!E74</f>
        <v>-40441</v>
      </c>
      <c r="L74" s="230"/>
      <c r="M74" s="231"/>
    </row>
    <row r="75" spans="1:13" ht="13.5" customHeight="1" x14ac:dyDescent="0.2">
      <c r="A75" s="34" t="s">
        <v>72</v>
      </c>
      <c r="B75" s="232">
        <f>+B44</f>
        <v>40406</v>
      </c>
      <c r="C75" s="38">
        <f>+C44</f>
        <v>0</v>
      </c>
      <c r="D75" s="38">
        <f>+D44</f>
        <v>0</v>
      </c>
      <c r="E75" s="36">
        <f>+E44</f>
        <v>0</v>
      </c>
      <c r="F75" s="33"/>
      <c r="G75" s="34" t="s">
        <v>72</v>
      </c>
      <c r="H75" s="38">
        <f>+CASH_jun23!D75-C_PS_23!B75</f>
        <v>-313</v>
      </c>
      <c r="I75" s="38">
        <f>+CASH_jun23!E75-C_PS_23!C75</f>
        <v>0</v>
      </c>
      <c r="J75" s="38">
        <f>+CASH_jun23!F75-C_PS_23!D75</f>
        <v>0</v>
      </c>
      <c r="K75" s="36">
        <f>+CASH_jun23!G75-C_PS_23!E75</f>
        <v>0</v>
      </c>
      <c r="L75" s="230"/>
      <c r="M75" s="231"/>
    </row>
    <row r="76" spans="1:13" ht="13.5" customHeight="1" x14ac:dyDescent="0.2">
      <c r="A76" s="34" t="s">
        <v>73</v>
      </c>
      <c r="B76" s="232">
        <f>B48+B49</f>
        <v>31700</v>
      </c>
      <c r="C76" s="38">
        <f>C48+C49</f>
        <v>17209</v>
      </c>
      <c r="D76" s="38">
        <f>D48+D49</f>
        <v>18088</v>
      </c>
      <c r="E76" s="36">
        <f>E48+E49</f>
        <v>18543</v>
      </c>
      <c r="F76" s="33"/>
      <c r="G76" s="34" t="s">
        <v>73</v>
      </c>
      <c r="H76" s="38">
        <f>+CASH_jun23!D76-C_PS_23!B76</f>
        <v>406</v>
      </c>
      <c r="I76" s="38">
        <f>+CASH_jun23!E76-C_PS_23!C76</f>
        <v>269</v>
      </c>
      <c r="J76" s="38">
        <f>+CASH_jun23!F76-C_PS_23!D76</f>
        <v>420</v>
      </c>
      <c r="K76" s="36">
        <f>+CASH_jun23!G76-C_PS_23!E76</f>
        <v>494</v>
      </c>
      <c r="L76" s="230"/>
      <c r="M76" s="231"/>
    </row>
    <row r="77" spans="1:13" ht="14.25" customHeight="1" thickBot="1" x14ac:dyDescent="0.25">
      <c r="A77" s="114" t="s">
        <v>74</v>
      </c>
      <c r="B77" s="246">
        <f>B60</f>
        <v>15427702</v>
      </c>
      <c r="C77" s="117">
        <f>C60</f>
        <v>16728118</v>
      </c>
      <c r="D77" s="117">
        <f>D60</f>
        <v>17764674</v>
      </c>
      <c r="E77" s="115">
        <f>E60</f>
        <v>18526926</v>
      </c>
      <c r="F77" s="33"/>
      <c r="G77" s="114" t="s">
        <v>74</v>
      </c>
      <c r="H77" s="117">
        <f>H60</f>
        <v>-126627</v>
      </c>
      <c r="I77" s="117">
        <f>I60</f>
        <v>-333567</v>
      </c>
      <c r="J77" s="117">
        <f>J60</f>
        <v>-429085</v>
      </c>
      <c r="K77" s="115">
        <f>K60</f>
        <v>-396683</v>
      </c>
      <c r="L77" s="230"/>
      <c r="M77" s="231"/>
    </row>
    <row r="78" spans="1:13" ht="14.25" customHeight="1" thickBot="1" x14ac:dyDescent="0.25">
      <c r="A78" s="121" t="s">
        <v>75</v>
      </c>
      <c r="B78" s="247">
        <f>B69+B77</f>
        <v>37586205</v>
      </c>
      <c r="C78" s="248">
        <f>C69+C77</f>
        <v>39410499</v>
      </c>
      <c r="D78" s="248">
        <f>D69+D77</f>
        <v>41448615</v>
      </c>
      <c r="E78" s="122">
        <f>E69+E77</f>
        <v>43040868</v>
      </c>
      <c r="F78" s="33"/>
      <c r="G78" s="121" t="s">
        <v>75</v>
      </c>
      <c r="H78" s="104">
        <f>+H77+H69</f>
        <v>59820</v>
      </c>
      <c r="I78" s="104">
        <f>+I77+I69</f>
        <v>-1021411</v>
      </c>
      <c r="J78" s="104">
        <f>+J77+J69</f>
        <v>-902444</v>
      </c>
      <c r="K78" s="102">
        <f>+K77+K69</f>
        <v>-932563</v>
      </c>
      <c r="L78" s="230"/>
      <c r="M78" s="231"/>
    </row>
    <row r="79" spans="1:13" ht="17.25" customHeight="1" thickBot="1" x14ac:dyDescent="0.35">
      <c r="A79" s="165"/>
      <c r="B79" s="351"/>
      <c r="C79" s="351"/>
      <c r="D79" s="351"/>
      <c r="E79" s="351"/>
      <c r="F79" s="33"/>
      <c r="G79" s="124"/>
      <c r="H79" s="128"/>
      <c r="I79" s="128"/>
      <c r="J79" s="128"/>
      <c r="K79" s="128"/>
      <c r="L79" s="231"/>
      <c r="M79" s="231"/>
    </row>
    <row r="80" spans="1:13" ht="14.25" customHeight="1" thickBot="1" x14ac:dyDescent="0.25">
      <c r="A80" s="253" t="s">
        <v>90</v>
      </c>
      <c r="B80" s="174">
        <v>1151692</v>
      </c>
      <c r="C80" s="175">
        <v>1283793</v>
      </c>
      <c r="D80" s="175">
        <v>1471082</v>
      </c>
      <c r="E80" s="172">
        <v>1587249</v>
      </c>
      <c r="F80" s="33"/>
      <c r="G80" s="136" t="s">
        <v>79</v>
      </c>
      <c r="H80" s="176">
        <f>+CASH_jun23!D80-C_PS_23!B80</f>
        <v>-15713</v>
      </c>
      <c r="I80" s="174">
        <f>+CASH_jun23!E80-C_PS_23!C80</f>
        <v>-41362</v>
      </c>
      <c r="J80" s="175">
        <f>+CASH_jun23!F80-C_PS_23!D80</f>
        <v>-58022</v>
      </c>
      <c r="K80" s="172">
        <f>+CASH_jun23!G80-C_PS_23!E80</f>
        <v>-61097</v>
      </c>
      <c r="L80" s="231"/>
      <c r="M80" s="231"/>
    </row>
    <row r="81" spans="1:11" ht="13.5" customHeight="1" x14ac:dyDescent="0.25">
      <c r="A81" s="254"/>
      <c r="B81" s="255"/>
      <c r="C81" s="255"/>
      <c r="H81" s="178"/>
      <c r="I81" s="178"/>
      <c r="J81" s="178"/>
      <c r="K81" s="178"/>
    </row>
    <row r="82" spans="1:11" ht="12.6" customHeight="1" x14ac:dyDescent="0.25">
      <c r="B82" s="259"/>
      <c r="C82" s="259"/>
      <c r="D82" s="259"/>
      <c r="E82" s="259"/>
      <c r="H82" s="180"/>
      <c r="I82" s="180"/>
      <c r="J82" s="180"/>
      <c r="K82" s="180"/>
    </row>
    <row r="83" spans="1:11" ht="12.6" customHeight="1" x14ac:dyDescent="0.25">
      <c r="B83" s="259"/>
      <c r="C83" s="259"/>
      <c r="D83" s="259"/>
      <c r="E83" s="259"/>
      <c r="H83" s="180"/>
      <c r="I83" s="180"/>
      <c r="J83" s="180"/>
    </row>
    <row r="84" spans="1:11" ht="12.6" customHeight="1" x14ac:dyDescent="0.25">
      <c r="B84" s="259"/>
      <c r="C84" s="259"/>
      <c r="D84" s="259"/>
      <c r="E84" s="259"/>
      <c r="H84" s="180"/>
      <c r="I84" s="180"/>
      <c r="J84" s="180"/>
      <c r="K84" s="180"/>
    </row>
    <row r="85" spans="1:11" ht="12.6" customHeight="1" x14ac:dyDescent="0.25">
      <c r="B85" s="259"/>
      <c r="C85" s="259"/>
      <c r="D85" s="259"/>
      <c r="E85" s="259"/>
      <c r="H85" s="180"/>
      <c r="I85" s="180"/>
      <c r="J85" s="180"/>
      <c r="K85" s="180"/>
    </row>
    <row r="86" spans="1:11" ht="12.6" customHeight="1" x14ac:dyDescent="0.25">
      <c r="B86" s="259"/>
      <c r="C86" s="259"/>
      <c r="D86" s="259"/>
      <c r="E86" s="259"/>
      <c r="H86" s="180"/>
      <c r="I86" s="180"/>
      <c r="J86" s="180"/>
      <c r="K86" s="180"/>
    </row>
    <row r="87" spans="1:11" ht="12.6" customHeight="1" x14ac:dyDescent="0.25">
      <c r="B87" s="259"/>
      <c r="C87" s="259"/>
      <c r="D87" s="259"/>
      <c r="E87" s="259"/>
      <c r="H87" s="180"/>
      <c r="I87" s="180"/>
      <c r="J87" s="180"/>
      <c r="K87" s="180"/>
    </row>
    <row r="88" spans="1:11" ht="12.6" customHeight="1" x14ac:dyDescent="0.25">
      <c r="B88" s="259"/>
      <c r="C88" s="259"/>
      <c r="D88" s="259"/>
      <c r="E88" s="259"/>
      <c r="H88" s="180"/>
      <c r="I88" s="180"/>
      <c r="J88" s="180"/>
      <c r="K88" s="180"/>
    </row>
    <row r="89" spans="1:11" ht="12.6" customHeight="1" x14ac:dyDescent="0.25">
      <c r="B89" s="259"/>
      <c r="C89" s="259"/>
      <c r="D89" s="259"/>
      <c r="E89" s="259"/>
      <c r="H89" s="180"/>
      <c r="I89" s="180"/>
      <c r="J89" s="180"/>
      <c r="K89" s="180"/>
    </row>
    <row r="90" spans="1:11" ht="12.6" customHeight="1" x14ac:dyDescent="0.25">
      <c r="H90" s="180"/>
      <c r="I90" s="180"/>
      <c r="J90" s="180"/>
      <c r="K90" s="180"/>
    </row>
    <row r="91" spans="1:11" ht="12.6" customHeight="1" x14ac:dyDescent="0.25">
      <c r="H91" s="180"/>
      <c r="I91" s="180"/>
      <c r="J91" s="180"/>
      <c r="K91" s="180"/>
    </row>
    <row r="92" spans="1:11" ht="12.6" customHeight="1" x14ac:dyDescent="0.25">
      <c r="H92" s="180"/>
      <c r="I92" s="180"/>
      <c r="J92" s="180"/>
      <c r="K92" s="180"/>
    </row>
    <row r="93" spans="1:11" ht="12.6" customHeight="1" x14ac:dyDescent="0.25">
      <c r="H93" s="180"/>
      <c r="I93" s="180"/>
      <c r="J93" s="180"/>
      <c r="K93" s="180"/>
    </row>
    <row r="94" spans="1:11" ht="12.6" customHeight="1" x14ac:dyDescent="0.25">
      <c r="H94" s="180"/>
      <c r="I94" s="180"/>
      <c r="J94" s="180"/>
      <c r="K94" s="180"/>
    </row>
  </sheetData>
  <mergeCells count="2">
    <mergeCell ref="B3:E3"/>
    <mergeCell ref="H3:K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68" activePane="bottomRight" state="frozen"/>
      <selection activeCell="H13" sqref="H13"/>
      <selection pane="topRight" activeCell="H13" sqref="H13"/>
      <selection pane="bottomLeft" activeCell="H13" sqref="H13"/>
      <selection pane="bottomRight" activeCell="H101" sqref="H101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99</v>
      </c>
      <c r="B1" s="5"/>
      <c r="C1" s="5"/>
      <c r="D1" s="5"/>
      <c r="E1" s="5"/>
      <c r="H1" s="4" t="s">
        <v>100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352" t="s">
        <v>4</v>
      </c>
      <c r="B3" s="353" t="s">
        <v>7</v>
      </c>
      <c r="C3" s="333"/>
      <c r="D3" s="333"/>
      <c r="E3" s="332"/>
      <c r="H3" s="15" t="s">
        <v>4</v>
      </c>
      <c r="I3" s="340" t="s">
        <v>7</v>
      </c>
      <c r="J3" s="262"/>
      <c r="K3" s="262"/>
      <c r="L3" s="261"/>
    </row>
    <row r="4" spans="1:22" ht="14.25" customHeight="1" thickBot="1" x14ac:dyDescent="0.25">
      <c r="A4" s="354"/>
      <c r="B4" s="264">
        <v>2022</v>
      </c>
      <c r="C4" s="264">
        <v>2023</v>
      </c>
      <c r="D4" s="264">
        <v>2024</v>
      </c>
      <c r="E4" s="19">
        <v>2025</v>
      </c>
      <c r="H4" s="17"/>
      <c r="I4" s="264">
        <v>2022</v>
      </c>
      <c r="J4" s="264">
        <v>2023</v>
      </c>
      <c r="K4" s="264">
        <v>2024</v>
      </c>
      <c r="L4" s="19">
        <v>2025</v>
      </c>
    </row>
    <row r="5" spans="1:22" ht="13.5" customHeight="1" x14ac:dyDescent="0.2">
      <c r="A5" s="355" t="s">
        <v>8</v>
      </c>
      <c r="B5" s="29">
        <f>B6+B12+B16</f>
        <v>8046338</v>
      </c>
      <c r="C5" s="29">
        <f>C6+C12+C16</f>
        <v>9126263</v>
      </c>
      <c r="D5" s="29">
        <f>D6+D12+D16</f>
        <v>9752902</v>
      </c>
      <c r="E5" s="27">
        <f>E6+E12+E16</f>
        <v>10351054</v>
      </c>
      <c r="F5" s="335"/>
      <c r="H5" s="25" t="s">
        <v>8</v>
      </c>
      <c r="I5" s="29">
        <f>I6+I12+I16</f>
        <v>67736.714815583429</v>
      </c>
      <c r="J5" s="29">
        <f>J6+J12+J16</f>
        <v>-267302</v>
      </c>
      <c r="K5" s="29">
        <f>K6+K12+K16</f>
        <v>-465380</v>
      </c>
      <c r="L5" s="27">
        <f>L6+L12+L16</f>
        <v>-546592</v>
      </c>
      <c r="M5" s="178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56" t="s">
        <v>9</v>
      </c>
      <c r="B6" s="38">
        <f>B7+B8</f>
        <v>4302794</v>
      </c>
      <c r="C6" s="38">
        <f>C7+C8</f>
        <v>4837552</v>
      </c>
      <c r="D6" s="38">
        <f>D7+D8</f>
        <v>5178830</v>
      </c>
      <c r="E6" s="36">
        <f>E7+E8</f>
        <v>5605533</v>
      </c>
      <c r="F6" s="335"/>
      <c r="H6" s="34" t="s">
        <v>10</v>
      </c>
      <c r="I6" s="38">
        <f>I7+I8</f>
        <v>-129004.43233441655</v>
      </c>
      <c r="J6" s="38">
        <f>J7+J8</f>
        <v>-174216</v>
      </c>
      <c r="K6" s="38">
        <f>K7+K8</f>
        <v>-364997</v>
      </c>
      <c r="L6" s="36">
        <f>L7+L8</f>
        <v>-454656</v>
      </c>
      <c r="M6" s="178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357" t="s">
        <v>11</v>
      </c>
      <c r="B7" s="45">
        <v>4161782</v>
      </c>
      <c r="C7" s="45">
        <v>4677851</v>
      </c>
      <c r="D7" s="46">
        <v>5011878</v>
      </c>
      <c r="E7" s="336">
        <v>5428710</v>
      </c>
      <c r="F7" s="335"/>
      <c r="H7" s="41" t="s">
        <v>11</v>
      </c>
      <c r="I7" s="45">
        <f>ESA2010_jun23!C7-A_RVS_23_25!B7</f>
        <v>-141862.43233441655</v>
      </c>
      <c r="J7" s="45">
        <f>ESA2010_jun23!D7-A_RVS_23_25!C7</f>
        <v>-183743</v>
      </c>
      <c r="K7" s="45">
        <f>ESA2010_jun23!E7-A_RVS_23_25!D7</f>
        <v>-376154</v>
      </c>
      <c r="L7" s="36">
        <f>ESA2010_jun23!F7-A_RVS_23_25!E7</f>
        <v>-465262</v>
      </c>
      <c r="M7" s="178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357" t="s">
        <v>12</v>
      </c>
      <c r="B8" s="45">
        <v>141012</v>
      </c>
      <c r="C8" s="45">
        <v>159701</v>
      </c>
      <c r="D8" s="46">
        <v>166952</v>
      </c>
      <c r="E8" s="336">
        <v>176823</v>
      </c>
      <c r="F8" s="335"/>
      <c r="H8" s="41" t="s">
        <v>12</v>
      </c>
      <c r="I8" s="45">
        <f>ESA2010_jun23!C8-A_RVS_23_25!B8</f>
        <v>12858</v>
      </c>
      <c r="J8" s="45">
        <f>ESA2010_jun23!D8-A_RVS_23_25!C8</f>
        <v>9527</v>
      </c>
      <c r="K8" s="45">
        <f>ESA2010_jun23!E8-A_RVS_23_25!D8</f>
        <v>11157</v>
      </c>
      <c r="L8" s="36">
        <f>ESA2010_jun23!F8-A_RVS_23_25!E8</f>
        <v>10606</v>
      </c>
      <c r="M8" s="178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358" t="s">
        <v>13</v>
      </c>
      <c r="B9" s="45">
        <v>683972</v>
      </c>
      <c r="C9" s="45">
        <v>1073194</v>
      </c>
      <c r="D9" s="46">
        <v>1247216</v>
      </c>
      <c r="E9" s="336">
        <v>1216589</v>
      </c>
      <c r="F9" s="335"/>
      <c r="H9" s="48" t="s">
        <v>13</v>
      </c>
      <c r="I9" s="45">
        <f>ESA2010_jun23!C9-A_RVS_23_25!B9</f>
        <v>-110950.87595441681</v>
      </c>
      <c r="J9" s="45">
        <f>ESA2010_jun23!D9-A_RVS_23_25!C9</f>
        <v>37942</v>
      </c>
      <c r="K9" s="45">
        <f>ESA2010_jun23!E9-A_RVS_23_25!D9</f>
        <v>120271</v>
      </c>
      <c r="L9" s="36">
        <f>ESA2010_jun23!F9-A_RVS_23_25!E9</f>
        <v>-113694</v>
      </c>
      <c r="M9" s="178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358" t="s">
        <v>14</v>
      </c>
      <c r="B10" s="45">
        <v>2533175</v>
      </c>
      <c r="C10" s="45">
        <v>2635051</v>
      </c>
      <c r="D10" s="46">
        <v>2752130</v>
      </c>
      <c r="E10" s="336">
        <v>3072261</v>
      </c>
      <c r="F10" s="335"/>
      <c r="H10" s="48" t="s">
        <v>14</v>
      </c>
      <c r="I10" s="45">
        <f>ESA2010_jun23!C10-A_RVS_23_25!B10</f>
        <v>-12637.072569999844</v>
      </c>
      <c r="J10" s="45">
        <f>ESA2010_jun23!D10-A_RVS_23_25!C10</f>
        <v>-148511</v>
      </c>
      <c r="K10" s="45">
        <f>ESA2010_jun23!E10-A_RVS_23_25!D10</f>
        <v>-339688</v>
      </c>
      <c r="L10" s="36">
        <f>ESA2010_jun23!F10-A_RVS_23_25!E10</f>
        <v>-238674</v>
      </c>
      <c r="M10" s="178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358" t="s">
        <v>15</v>
      </c>
      <c r="B11" s="45">
        <v>1085647</v>
      </c>
      <c r="C11" s="45">
        <v>1129307</v>
      </c>
      <c r="D11" s="46">
        <v>1179484</v>
      </c>
      <c r="E11" s="336">
        <v>1316683</v>
      </c>
      <c r="F11" s="335"/>
      <c r="H11" s="48" t="s">
        <v>15</v>
      </c>
      <c r="I11" s="45">
        <f>ESA2010_jun23!C11-A_RVS_23_25!B11</f>
        <v>-5416.4838099998888</v>
      </c>
      <c r="J11" s="45">
        <f>ESA2010_jun23!D11-A_RVS_23_25!C11</f>
        <v>-63647</v>
      </c>
      <c r="K11" s="45">
        <f>ESA2010_jun23!E11-A_RVS_23_25!D11</f>
        <v>-145580</v>
      </c>
      <c r="L11" s="36">
        <f>ESA2010_jun23!F11-A_RVS_23_25!E11</f>
        <v>-102288</v>
      </c>
      <c r="M11" s="178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56" t="s">
        <v>16</v>
      </c>
      <c r="B12" s="45">
        <v>3423206</v>
      </c>
      <c r="C12" s="45">
        <v>3920041</v>
      </c>
      <c r="D12" s="46">
        <v>4180384</v>
      </c>
      <c r="E12" s="336">
        <v>4338144</v>
      </c>
      <c r="F12" s="335"/>
      <c r="H12" s="34" t="s">
        <v>17</v>
      </c>
      <c r="I12" s="45">
        <f>ESA2010_jun23!C12-A_RVS_23_25!B12</f>
        <v>202315</v>
      </c>
      <c r="J12" s="45">
        <f>ESA2010_jun23!D12-A_RVS_23_25!C12</f>
        <v>-112935</v>
      </c>
      <c r="K12" s="45">
        <f>ESA2010_jun23!E12-A_RVS_23_25!D12</f>
        <v>-83632</v>
      </c>
      <c r="L12" s="36">
        <f>ESA2010_jun23!F12-A_RVS_23_25!E12</f>
        <v>-57512</v>
      </c>
      <c r="M12" s="178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358" t="s">
        <v>13</v>
      </c>
      <c r="B13" s="51">
        <f>+B12</f>
        <v>3423206</v>
      </c>
      <c r="C13" s="51">
        <f>+C12</f>
        <v>3920041</v>
      </c>
      <c r="D13" s="51">
        <f>+D12</f>
        <v>4180384</v>
      </c>
      <c r="E13" s="51">
        <f>+E12</f>
        <v>4338144</v>
      </c>
      <c r="F13" s="335"/>
      <c r="H13" s="358" t="s">
        <v>13</v>
      </c>
      <c r="I13" s="45">
        <f>ESA2010_jun23!C13-A_RVS_23_25!B13</f>
        <v>202315</v>
      </c>
      <c r="J13" s="45">
        <f>ESA2010_jun23!D13-A_RVS_23_25!C13</f>
        <v>-438733</v>
      </c>
      <c r="K13" s="45">
        <f>ESA2010_jun23!E13-A_RVS_23_25!D13</f>
        <v>-421555</v>
      </c>
      <c r="L13" s="36">
        <f>ESA2010_jun23!F13-A_RVS_23_25!E13</f>
        <v>-57512</v>
      </c>
      <c r="M13" s="178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358" t="s">
        <v>14</v>
      </c>
      <c r="B14" s="51">
        <v>0</v>
      </c>
      <c r="C14" s="51">
        <v>0</v>
      </c>
      <c r="D14" s="46">
        <v>0</v>
      </c>
      <c r="E14" s="336">
        <v>0</v>
      </c>
      <c r="F14" s="335"/>
      <c r="H14" s="358" t="s">
        <v>14</v>
      </c>
      <c r="I14" s="45">
        <f>ESA2010_jun23!C14-A_RVS_23_25!B14</f>
        <v>0</v>
      </c>
      <c r="J14" s="45">
        <f>ESA2010_jun23!D14-A_RVS_23_25!C14</f>
        <v>228059</v>
      </c>
      <c r="K14" s="45">
        <f>ESA2010_jun23!E14-A_RVS_23_25!D14</f>
        <v>236546</v>
      </c>
      <c r="L14" s="36">
        <f>ESA2010_jun23!F14-A_RVS_23_25!E14</f>
        <v>0</v>
      </c>
      <c r="M14" s="178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358" t="s">
        <v>15</v>
      </c>
      <c r="B15" s="51">
        <v>0</v>
      </c>
      <c r="C15" s="51">
        <v>0</v>
      </c>
      <c r="D15" s="46">
        <v>0</v>
      </c>
      <c r="E15" s="336">
        <v>0</v>
      </c>
      <c r="F15" s="335"/>
      <c r="H15" s="358" t="s">
        <v>15</v>
      </c>
      <c r="I15" s="45">
        <f>ESA2010_jun23!C15-A_RVS_23_25!B15</f>
        <v>0</v>
      </c>
      <c r="J15" s="45">
        <f>ESA2010_jun23!D15-A_RVS_23_25!C15</f>
        <v>97739</v>
      </c>
      <c r="K15" s="45">
        <f>ESA2010_jun23!E15-A_RVS_23_25!D15</f>
        <v>101377</v>
      </c>
      <c r="L15" s="36">
        <f>ESA2010_jun23!F15-A_RVS_23_25!E15</f>
        <v>0</v>
      </c>
      <c r="M15" s="178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56" t="s">
        <v>18</v>
      </c>
      <c r="B16" s="54">
        <v>320338</v>
      </c>
      <c r="C16" s="54">
        <v>368670</v>
      </c>
      <c r="D16" s="38">
        <v>393688</v>
      </c>
      <c r="E16" s="36">
        <v>407377</v>
      </c>
      <c r="F16" s="335"/>
      <c r="H16" s="34" t="s">
        <v>18</v>
      </c>
      <c r="I16" s="45">
        <f>ESA2010_jun23!C16-A_RVS_23_25!B16</f>
        <v>-5573.8528500000248</v>
      </c>
      <c r="J16" s="45">
        <f>ESA2010_jun23!D16-A_RVS_23_25!C16</f>
        <v>19849</v>
      </c>
      <c r="K16" s="45">
        <f>ESA2010_jun23!E16-A_RVS_23_25!D16</f>
        <v>-16751</v>
      </c>
      <c r="L16" s="36">
        <f>ESA2010_jun23!F16-A_RVS_23_25!E16</f>
        <v>-34424</v>
      </c>
      <c r="M16" s="178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359" t="s">
        <v>19</v>
      </c>
      <c r="B17" s="59">
        <f>B18+B19</f>
        <v>11314346</v>
      </c>
      <c r="C17" s="59">
        <f>C18+C19</f>
        <v>12431729</v>
      </c>
      <c r="D17" s="59">
        <f>D18+D19</f>
        <v>13051968</v>
      </c>
      <c r="E17" s="57">
        <f>E18+E19</f>
        <v>13601168</v>
      </c>
      <c r="F17" s="335"/>
      <c r="H17" s="55" t="s">
        <v>19</v>
      </c>
      <c r="I17" s="59">
        <f>I18+I19</f>
        <v>-342489.00994999782</v>
      </c>
      <c r="J17" s="59">
        <f>J18+J19</f>
        <v>-54556</v>
      </c>
      <c r="K17" s="59">
        <f>K18+K19</f>
        <v>-271362</v>
      </c>
      <c r="L17" s="57">
        <f>L18+L19</f>
        <v>-405041</v>
      </c>
      <c r="M17" s="178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56" t="s">
        <v>20</v>
      </c>
      <c r="B18" s="54">
        <v>8796163</v>
      </c>
      <c r="C18" s="54">
        <v>9883679</v>
      </c>
      <c r="D18" s="38">
        <v>10463879</v>
      </c>
      <c r="E18" s="36">
        <v>10985152</v>
      </c>
      <c r="F18" s="126"/>
      <c r="H18" s="34" t="s">
        <v>20</v>
      </c>
      <c r="I18" s="45">
        <f>ESA2010_jun23!C18-A_RVS_23_25!B18</f>
        <v>-355319.85394999757</v>
      </c>
      <c r="J18" s="45">
        <f>ESA2010_jun23!D18-A_RVS_23_25!C18</f>
        <v>-92039</v>
      </c>
      <c r="K18" s="45">
        <f>ESA2010_jun23!E18-A_RVS_23_25!D18</f>
        <v>-347631</v>
      </c>
      <c r="L18" s="36">
        <f>ESA2010_jun23!F18-A_RVS_23_25!E18</f>
        <v>-495799</v>
      </c>
      <c r="M18" s="178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56" t="s">
        <v>21</v>
      </c>
      <c r="B19" s="45">
        <f>SUM(B20:B27)</f>
        <v>2518183</v>
      </c>
      <c r="C19" s="45">
        <f>SUM(C20:C27)</f>
        <v>2548050</v>
      </c>
      <c r="D19" s="38">
        <f>SUM(D20:D27)</f>
        <v>2588089</v>
      </c>
      <c r="E19" s="36">
        <f>SUM(E20:E27)</f>
        <v>2616016</v>
      </c>
      <c r="F19" s="335"/>
      <c r="H19" s="34" t="s">
        <v>21</v>
      </c>
      <c r="I19" s="45">
        <f>SUM(I20:I27)</f>
        <v>12830.843999999723</v>
      </c>
      <c r="J19" s="45">
        <f>SUM(J20:J27)</f>
        <v>37483</v>
      </c>
      <c r="K19" s="38">
        <f>SUM(K20:K27)</f>
        <v>76269</v>
      </c>
      <c r="L19" s="36">
        <f>SUM(L20:L27)</f>
        <v>90758</v>
      </c>
      <c r="M19" s="178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357" t="s">
        <v>22</v>
      </c>
      <c r="B20" s="54">
        <v>1288684</v>
      </c>
      <c r="C20" s="54">
        <v>1294178</v>
      </c>
      <c r="D20" s="38">
        <v>1313005</v>
      </c>
      <c r="E20" s="36">
        <v>1340314</v>
      </c>
      <c r="F20" s="335"/>
      <c r="H20" s="41" t="s">
        <v>22</v>
      </c>
      <c r="I20" s="45">
        <f>ESA2010_jun23!C20-A_RVS_23_25!B20</f>
        <v>5459.4468799999449</v>
      </c>
      <c r="J20" s="45">
        <f>ESA2010_jun23!D20-A_RVS_23_25!C20</f>
        <v>12493</v>
      </c>
      <c r="K20" s="45">
        <f>ESA2010_jun23!E20-A_RVS_23_25!D20</f>
        <v>7357</v>
      </c>
      <c r="L20" s="36">
        <f>ESA2010_jun23!F20-A_RVS_23_25!E20</f>
        <v>18862</v>
      </c>
      <c r="M20" s="178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357" t="s">
        <v>23</v>
      </c>
      <c r="B21" s="54">
        <v>222268</v>
      </c>
      <c r="C21" s="54">
        <v>215982</v>
      </c>
      <c r="D21" s="38">
        <v>219791</v>
      </c>
      <c r="E21" s="36">
        <v>219810</v>
      </c>
      <c r="F21" s="335"/>
      <c r="H21" s="41" t="s">
        <v>23</v>
      </c>
      <c r="I21" s="45">
        <f>ESA2010_jun23!C21-A_RVS_23_25!B21</f>
        <v>15639.417539999966</v>
      </c>
      <c r="J21" s="45">
        <f>ESA2010_jun23!D21-A_RVS_23_25!C21</f>
        <v>23114</v>
      </c>
      <c r="K21" s="45">
        <f>ESA2010_jun23!E21-A_RVS_23_25!D21</f>
        <v>73163</v>
      </c>
      <c r="L21" s="36">
        <f>ESA2010_jun23!F21-A_RVS_23_25!E21</f>
        <v>74692</v>
      </c>
      <c r="M21" s="178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357" t="s">
        <v>24</v>
      </c>
      <c r="B22" s="54">
        <v>56125</v>
      </c>
      <c r="C22" s="54">
        <v>54490</v>
      </c>
      <c r="D22" s="38">
        <v>55397</v>
      </c>
      <c r="E22" s="36">
        <v>55341</v>
      </c>
      <c r="F22" s="335"/>
      <c r="H22" s="41" t="s">
        <v>24</v>
      </c>
      <c r="I22" s="45">
        <f>ESA2010_jun23!C22-A_RVS_23_25!B22</f>
        <v>218.80046999999468</v>
      </c>
      <c r="J22" s="45">
        <f>ESA2010_jun23!D22-A_RVS_23_25!C22</f>
        <v>-248</v>
      </c>
      <c r="K22" s="45">
        <f>ESA2010_jun23!E22-A_RVS_23_25!D22</f>
        <v>-837</v>
      </c>
      <c r="L22" s="36">
        <f>ESA2010_jun23!F22-A_RVS_23_25!E22</f>
        <v>-554</v>
      </c>
      <c r="M22" s="178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357" t="s">
        <v>25</v>
      </c>
      <c r="B23" s="54">
        <v>5353</v>
      </c>
      <c r="C23" s="54">
        <v>5184</v>
      </c>
      <c r="D23" s="38">
        <v>5256</v>
      </c>
      <c r="E23" s="36">
        <v>5237</v>
      </c>
      <c r="F23" s="335"/>
      <c r="H23" s="41" t="s">
        <v>25</v>
      </c>
      <c r="I23" s="45">
        <f>ESA2010_jun23!C23-A_RVS_23_25!B23</f>
        <v>-133.38858000000073</v>
      </c>
      <c r="J23" s="45">
        <f>ESA2010_jun23!D23-A_RVS_23_25!C23</f>
        <v>181</v>
      </c>
      <c r="K23" s="45">
        <f>ESA2010_jun23!E23-A_RVS_23_25!D23</f>
        <v>127</v>
      </c>
      <c r="L23" s="36">
        <f>ESA2010_jun23!F23-A_RVS_23_25!E23</f>
        <v>154</v>
      </c>
      <c r="M23" s="178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357" t="s">
        <v>26</v>
      </c>
      <c r="B24" s="54">
        <v>908363</v>
      </c>
      <c r="C24" s="54">
        <v>942227</v>
      </c>
      <c r="D24" s="38">
        <v>958016</v>
      </c>
      <c r="E24" s="36">
        <v>958202</v>
      </c>
      <c r="F24" s="335"/>
      <c r="H24" s="41" t="s">
        <v>26</v>
      </c>
      <c r="I24" s="45">
        <f>ESA2010_jun23!C24-A_RVS_23_25!B24</f>
        <v>-7165.3997000001837</v>
      </c>
      <c r="J24" s="45">
        <f>ESA2010_jun23!D24-A_RVS_23_25!C24</f>
        <v>4328</v>
      </c>
      <c r="K24" s="45">
        <f>ESA2010_jun23!E24-A_RVS_23_25!D24</f>
        <v>-748</v>
      </c>
      <c r="L24" s="36">
        <f>ESA2010_jun23!F24-A_RVS_23_25!E24</f>
        <v>262</v>
      </c>
      <c r="M24" s="178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357" t="s">
        <v>27</v>
      </c>
      <c r="B25" s="54">
        <v>11346</v>
      </c>
      <c r="C25" s="54">
        <v>10912</v>
      </c>
      <c r="D25" s="38">
        <v>11093</v>
      </c>
      <c r="E25" s="36">
        <v>11228</v>
      </c>
      <c r="F25" s="335"/>
      <c r="H25" s="41" t="s">
        <v>27</v>
      </c>
      <c r="I25" s="45">
        <f>ESA2010_jun23!C25-A_RVS_23_25!B25</f>
        <v>251.07030000000123</v>
      </c>
      <c r="J25" s="45">
        <f>ESA2010_jun23!D25-A_RVS_23_25!C25</f>
        <v>665</v>
      </c>
      <c r="K25" s="45">
        <f>ESA2010_jun23!E25-A_RVS_23_25!D25</f>
        <v>552</v>
      </c>
      <c r="L25" s="36">
        <f>ESA2010_jun23!F25-A_RVS_23_25!E25</f>
        <v>620</v>
      </c>
      <c r="M25" s="178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357" t="s">
        <v>28</v>
      </c>
      <c r="B26" s="54">
        <v>25783</v>
      </c>
      <c r="C26" s="54">
        <v>24862</v>
      </c>
      <c r="D26" s="38">
        <v>25344</v>
      </c>
      <c r="E26" s="36">
        <v>25722</v>
      </c>
      <c r="F26" s="335"/>
      <c r="H26" s="41" t="s">
        <v>28</v>
      </c>
      <c r="I26" s="45">
        <f>ESA2010_jun23!C26-A_RVS_23_25!B26</f>
        <v>-1439.9967500000021</v>
      </c>
      <c r="J26" s="45">
        <f>ESA2010_jun23!D26-A_RVS_23_25!C26</f>
        <v>-3043</v>
      </c>
      <c r="K26" s="45">
        <f>ESA2010_jun23!E26-A_RVS_23_25!D26</f>
        <v>-3337</v>
      </c>
      <c r="L26" s="36">
        <f>ESA2010_jun23!F26-A_RVS_23_25!E26</f>
        <v>-3272</v>
      </c>
      <c r="M26" s="178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357" t="s">
        <v>29</v>
      </c>
      <c r="B27" s="54">
        <v>261</v>
      </c>
      <c r="C27" s="54">
        <v>215</v>
      </c>
      <c r="D27" s="38">
        <v>187</v>
      </c>
      <c r="E27" s="36">
        <v>162</v>
      </c>
      <c r="F27" s="335"/>
      <c r="H27" s="41" t="s">
        <v>29</v>
      </c>
      <c r="I27" s="45">
        <f>ESA2010_jun23!C27-A_RVS_23_25!B27</f>
        <v>0.89383999999995467</v>
      </c>
      <c r="J27" s="45">
        <f>ESA2010_jun23!D27-A_RVS_23_25!C27</f>
        <v>-7</v>
      </c>
      <c r="K27" s="45">
        <f>ESA2010_jun23!E27-A_RVS_23_25!D27</f>
        <v>-8</v>
      </c>
      <c r="L27" s="36">
        <f>ESA2010_jun23!F27-A_RVS_23_25!E27</f>
        <v>-6</v>
      </c>
      <c r="M27" s="178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359" t="s">
        <v>30</v>
      </c>
      <c r="B28" s="5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35"/>
      <c r="H28" s="55" t="s">
        <v>30</v>
      </c>
      <c r="I28" s="59">
        <f>SUM(I29:I32)</f>
        <v>2749.6748300000013</v>
      </c>
      <c r="J28" s="59">
        <f>SUM(J29:J32)</f>
        <v>-1552</v>
      </c>
      <c r="K28" s="59">
        <f>SUM(K29:K32)</f>
        <v>-464</v>
      </c>
      <c r="L28" s="57">
        <f>SUM(L29:L32)</f>
        <v>-960</v>
      </c>
      <c r="M28" s="178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56" t="s">
        <v>31</v>
      </c>
      <c r="B29" s="54">
        <v>20</v>
      </c>
      <c r="C29" s="54">
        <v>0</v>
      </c>
      <c r="D29" s="38">
        <v>0</v>
      </c>
      <c r="E29" s="36">
        <v>0</v>
      </c>
      <c r="F29" s="335"/>
      <c r="H29" s="34" t="s">
        <v>31</v>
      </c>
      <c r="I29" s="45">
        <f>ESA2010_jun23!C29-A_RVS_23_25!B29</f>
        <v>1.5363199999999999</v>
      </c>
      <c r="J29" s="45">
        <f>ESA2010_jun23!D29-A_RVS_23_25!C29</f>
        <v>4</v>
      </c>
      <c r="K29" s="45">
        <f>ESA2010_jun23!E29-A_RVS_23_25!D29</f>
        <v>0</v>
      </c>
      <c r="L29" s="36">
        <f>ESA2010_jun23!F29-A_RVS_23_25!E29</f>
        <v>0</v>
      </c>
      <c r="M29" s="178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56" t="s">
        <v>32</v>
      </c>
      <c r="B30" s="54">
        <v>8</v>
      </c>
      <c r="C30" s="54">
        <v>0</v>
      </c>
      <c r="D30" s="38">
        <v>0</v>
      </c>
      <c r="E30" s="36">
        <v>0</v>
      </c>
      <c r="F30" s="335"/>
      <c r="H30" s="34" t="s">
        <v>32</v>
      </c>
      <c r="I30" s="45">
        <f>ESA2010_jun23!C30-A_RVS_23_25!B30</f>
        <v>-0.5158100000000001</v>
      </c>
      <c r="J30" s="45">
        <f>ESA2010_jun23!D30-A_RVS_23_25!C30</f>
        <v>0</v>
      </c>
      <c r="K30" s="45">
        <f>ESA2010_jun23!E30-A_RVS_23_25!D30</f>
        <v>0</v>
      </c>
      <c r="L30" s="36">
        <f>ESA2010_jun23!F30-A_RVS_23_25!E30</f>
        <v>0</v>
      </c>
      <c r="M30" s="178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56" t="s">
        <v>33</v>
      </c>
      <c r="B31" s="54">
        <v>37070</v>
      </c>
      <c r="C31" s="54">
        <v>41232</v>
      </c>
      <c r="D31" s="38">
        <v>44441</v>
      </c>
      <c r="E31" s="36">
        <v>48446</v>
      </c>
      <c r="F31" s="335"/>
      <c r="H31" s="34" t="s">
        <v>33</v>
      </c>
      <c r="I31" s="45">
        <f>ESA2010_jun23!C31-A_RVS_23_25!B31</f>
        <v>2748.6543200000015</v>
      </c>
      <c r="J31" s="45">
        <f>ESA2010_jun23!D31-A_RVS_23_25!C31</f>
        <v>-1556</v>
      </c>
      <c r="K31" s="45">
        <f>ESA2010_jun23!E31-A_RVS_23_25!D31</f>
        <v>-464</v>
      </c>
      <c r="L31" s="36">
        <f>ESA2010_jun23!F31-A_RVS_23_25!E31</f>
        <v>-960</v>
      </c>
      <c r="M31" s="178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56" t="s">
        <v>34</v>
      </c>
      <c r="B32" s="54">
        <v>0</v>
      </c>
      <c r="C32" s="54">
        <v>0</v>
      </c>
      <c r="D32" s="38">
        <v>0</v>
      </c>
      <c r="E32" s="36">
        <v>0</v>
      </c>
      <c r="F32" s="335"/>
      <c r="H32" s="34" t="s">
        <v>34</v>
      </c>
      <c r="I32" s="45">
        <f>ESA2010_jun23!C32-A_RVS_23_25!B32</f>
        <v>0</v>
      </c>
      <c r="J32" s="45">
        <f>ESA2010_jun23!D32-A_RVS_23_25!C32</f>
        <v>0</v>
      </c>
      <c r="K32" s="45">
        <f>ESA2010_jun23!E32-A_RVS_23_25!D32</f>
        <v>0</v>
      </c>
      <c r="L32" s="36">
        <f>ESA2010_jun23!F32-A_RVS_23_25!E32</f>
        <v>0</v>
      </c>
      <c r="M32" s="178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359" t="s">
        <v>35</v>
      </c>
      <c r="B33" s="5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35"/>
      <c r="G33" s="67"/>
      <c r="H33" s="55" t="s">
        <v>35</v>
      </c>
      <c r="I33" s="59">
        <f>SUM(I34:I36)</f>
        <v>-17735.183489999967</v>
      </c>
      <c r="J33" s="59">
        <f>SUM(J34:J36)</f>
        <v>65033</v>
      </c>
      <c r="K33" s="59">
        <f>SUM(K34:K36)</f>
        <v>71425</v>
      </c>
      <c r="L33" s="57">
        <f>SUM(L34:L36)</f>
        <v>76858</v>
      </c>
      <c r="M33" s="178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56" t="s">
        <v>36</v>
      </c>
      <c r="B34" s="54">
        <v>472073</v>
      </c>
      <c r="C34" s="54">
        <v>483510</v>
      </c>
      <c r="D34" s="38">
        <v>493003</v>
      </c>
      <c r="E34" s="36">
        <v>500689</v>
      </c>
      <c r="F34" s="335"/>
      <c r="H34" s="34" t="s">
        <v>36</v>
      </c>
      <c r="I34" s="45">
        <f>ESA2010_jun23!C34-A_RVS_23_25!B34</f>
        <v>-15337.231039999984</v>
      </c>
      <c r="J34" s="45">
        <f>ESA2010_jun23!D34-A_RVS_23_25!C34</f>
        <v>28642</v>
      </c>
      <c r="K34" s="45">
        <f>ESA2010_jun23!E34-A_RVS_23_25!D34</f>
        <v>35378</v>
      </c>
      <c r="L34" s="36">
        <f>ESA2010_jun23!F34-A_RVS_23_25!E34</f>
        <v>37047</v>
      </c>
      <c r="M34" s="178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56" t="s">
        <v>37</v>
      </c>
      <c r="B35" s="54">
        <v>260508</v>
      </c>
      <c r="C35" s="54">
        <v>268618</v>
      </c>
      <c r="D35" s="38">
        <v>276403</v>
      </c>
      <c r="E35" s="36">
        <v>286315</v>
      </c>
      <c r="F35" s="335"/>
      <c r="H35" s="34" t="s">
        <v>37</v>
      </c>
      <c r="I35" s="45">
        <f>ESA2010_jun23!C35-A_RVS_23_25!B35</f>
        <v>-2397.9524499999825</v>
      </c>
      <c r="J35" s="45">
        <f>ESA2010_jun23!D35-A_RVS_23_25!C35</f>
        <v>36391</v>
      </c>
      <c r="K35" s="45">
        <f>ESA2010_jun23!E35-A_RVS_23_25!D35</f>
        <v>36047</v>
      </c>
      <c r="L35" s="36">
        <f>ESA2010_jun23!F35-A_RVS_23_25!E35</f>
        <v>39811</v>
      </c>
      <c r="M35" s="178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56" t="s">
        <v>38</v>
      </c>
      <c r="B36" s="54">
        <v>0</v>
      </c>
      <c r="C36" s="54">
        <v>0</v>
      </c>
      <c r="D36" s="38">
        <v>0</v>
      </c>
      <c r="E36" s="36">
        <v>0</v>
      </c>
      <c r="F36" s="335"/>
      <c r="H36" s="34" t="s">
        <v>38</v>
      </c>
      <c r="I36" s="45">
        <f>ESA2010_jun23!C36-A_RVS_23_25!B36</f>
        <v>0</v>
      </c>
      <c r="J36" s="45">
        <f>ESA2010_jun23!D36-A_RVS_23_25!C36</f>
        <v>0</v>
      </c>
      <c r="K36" s="45">
        <f>ESA2010_jun23!E36-A_RVS_23_25!D36</f>
        <v>0</v>
      </c>
      <c r="L36" s="36">
        <f>ESA2010_jun23!F36-A_RVS_23_25!E36</f>
        <v>0</v>
      </c>
      <c r="M36" s="178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359" t="s">
        <v>39</v>
      </c>
      <c r="B37" s="59">
        <f>SUM(B38,B40,B41,B44,B45,B48:B51,B39)</f>
        <v>452097</v>
      </c>
      <c r="C37" s="59">
        <f>SUM(C38,C40,C41,C44,C45,C48:C51,C39)</f>
        <v>457005</v>
      </c>
      <c r="D37" s="59">
        <f>SUM(D38,D40,D41,D44,D45,D48:D51,D39)</f>
        <v>467528</v>
      </c>
      <c r="E37" s="57">
        <f>SUM(E38,E40,E41,E44,E45,E48:E51,E39)</f>
        <v>479480</v>
      </c>
      <c r="F37" s="335"/>
      <c r="H37" s="55" t="s">
        <v>40</v>
      </c>
      <c r="I37" s="59">
        <f>SUM(I38,I40,I41,I44,I45,I48:I51,I39,I42,I43)</f>
        <v>524568.38369000005</v>
      </c>
      <c r="J37" s="59">
        <f>SUM(J38,J40,J41,J44,J45,J48:J51,J39,J42,J43)</f>
        <v>257680</v>
      </c>
      <c r="K37" s="59">
        <f>SUM(K38,K40,K41,K44,K45,K48:K51,K39,K42,K43)</f>
        <v>-83672</v>
      </c>
      <c r="L37" s="57">
        <f>SUM(L38,L40,L41,L44,L45,L48:L51,L39,L42,L43)</f>
        <v>-80757</v>
      </c>
      <c r="M37" s="178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241" t="s">
        <v>41</v>
      </c>
      <c r="B38" s="54">
        <v>0</v>
      </c>
      <c r="C38" s="54">
        <v>0</v>
      </c>
      <c r="D38" s="38">
        <v>0</v>
      </c>
      <c r="E38" s="36">
        <v>0</v>
      </c>
      <c r="F38" s="335"/>
      <c r="H38" s="34" t="s">
        <v>41</v>
      </c>
      <c r="I38" s="45">
        <f>ESA2010_jun23!C38-A_RVS_23_25!B38</f>
        <v>0</v>
      </c>
      <c r="J38" s="45">
        <f>ESA2010_jun23!D38-A_RVS_23_25!C38</f>
        <v>0</v>
      </c>
      <c r="K38" s="45">
        <f>ESA2010_jun23!E38-A_RVS_23_25!D38</f>
        <v>0</v>
      </c>
      <c r="L38" s="36">
        <f>ESA2010_jun23!F38-A_RVS_23_25!E38</f>
        <v>0</v>
      </c>
      <c r="M38" s="178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356" t="s">
        <v>42</v>
      </c>
      <c r="B39" s="54">
        <v>132250</v>
      </c>
      <c r="C39" s="54">
        <v>131000</v>
      </c>
      <c r="D39" s="38">
        <v>132217</v>
      </c>
      <c r="E39" s="36">
        <v>135272</v>
      </c>
      <c r="F39" s="335"/>
      <c r="H39" s="34" t="s">
        <v>42</v>
      </c>
      <c r="I39" s="45">
        <f>ESA2010_jun23!C39-A_RVS_23_25!B39</f>
        <v>1648</v>
      </c>
      <c r="J39" s="45">
        <f>ESA2010_jun23!D39-A_RVS_23_25!C39</f>
        <v>2012</v>
      </c>
      <c r="K39" s="45">
        <f>ESA2010_jun23!E39-A_RVS_23_25!D39</f>
        <v>1375</v>
      </c>
      <c r="L39" s="36">
        <f>ESA2010_jun23!F39-A_RVS_23_25!E39</f>
        <v>2839</v>
      </c>
      <c r="M39" s="178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241" t="s">
        <v>43</v>
      </c>
      <c r="B40" s="54">
        <v>0</v>
      </c>
      <c r="C40" s="54">
        <v>0</v>
      </c>
      <c r="D40" s="38">
        <v>0</v>
      </c>
      <c r="E40" s="36">
        <v>0</v>
      </c>
      <c r="F40" s="335"/>
      <c r="H40" s="34" t="s">
        <v>43</v>
      </c>
      <c r="I40" s="45">
        <f>ESA2010_jun23!C40-A_RVS_23_25!B40</f>
        <v>0</v>
      </c>
      <c r="J40" s="45">
        <f>ESA2010_jun23!D40-A_RVS_23_25!C40</f>
        <v>0</v>
      </c>
      <c r="K40" s="45">
        <f>ESA2010_jun23!E40-A_RVS_23_25!D40</f>
        <v>0</v>
      </c>
      <c r="L40" s="36">
        <f>ESA2010_jun23!F40-A_RVS_23_25!E40</f>
        <v>0</v>
      </c>
      <c r="M40" s="178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241" t="s">
        <v>44</v>
      </c>
      <c r="B41" s="54">
        <v>96005</v>
      </c>
      <c r="C41" s="54">
        <v>98552</v>
      </c>
      <c r="D41" s="38">
        <v>103920</v>
      </c>
      <c r="E41" s="36">
        <v>107913</v>
      </c>
      <c r="F41" s="335"/>
      <c r="H41" s="34" t="s">
        <v>44</v>
      </c>
      <c r="I41" s="45">
        <f>ESA2010_jun23!C41-A_RVS_23_25!B41</f>
        <v>-5337</v>
      </c>
      <c r="J41" s="45">
        <f>ESA2010_jun23!D41-A_RVS_23_25!C41</f>
        <v>-14648</v>
      </c>
      <c r="K41" s="45">
        <f>ESA2010_jun23!E41-A_RVS_23_25!D41</f>
        <v>-17043</v>
      </c>
      <c r="L41" s="36">
        <f>ESA2010_jun23!F41-A_RVS_23_25!E41</f>
        <v>-18804</v>
      </c>
      <c r="M41" s="178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241" t="s">
        <v>45</v>
      </c>
      <c r="B42" s="54"/>
      <c r="C42" s="54"/>
      <c r="D42" s="38"/>
      <c r="E42" s="36"/>
      <c r="F42" s="335"/>
      <c r="H42" s="34" t="s">
        <v>45</v>
      </c>
      <c r="I42" s="45">
        <f>ESA2010_jun23!C42-A_RVS_23_25!B42</f>
        <v>521165</v>
      </c>
      <c r="J42" s="45">
        <f>ESA2010_jun23!D42-A_RVS_23_25!C42</f>
        <v>260673</v>
      </c>
      <c r="K42" s="45">
        <f>ESA2010_jun23!E42-A_RVS_23_25!D42</f>
        <v>0</v>
      </c>
      <c r="L42" s="36">
        <f>ESA2010_jun23!F42-A_RVS_23_25!E42</f>
        <v>0</v>
      </c>
      <c r="M42" s="178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241" t="s">
        <v>46</v>
      </c>
      <c r="B43" s="54"/>
      <c r="C43" s="54"/>
      <c r="D43" s="38"/>
      <c r="E43" s="36"/>
      <c r="F43" s="335"/>
      <c r="H43" s="34" t="s">
        <v>46</v>
      </c>
      <c r="I43" s="45">
        <f>ESA2010_jun23!C43-A_RVS_23_25!B43</f>
        <v>0</v>
      </c>
      <c r="J43" s="45">
        <f>ESA2010_jun23!D43-A_RVS_23_25!C43</f>
        <v>29747</v>
      </c>
      <c r="K43" s="45">
        <f>ESA2010_jun23!E43-A_RVS_23_25!D43</f>
        <v>1584</v>
      </c>
      <c r="L43" s="36">
        <f>ESA2010_jun23!F43-A_RVS_23_25!E43</f>
        <v>0</v>
      </c>
      <c r="M43" s="178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241" t="s">
        <v>47</v>
      </c>
      <c r="B44" s="54">
        <v>75007</v>
      </c>
      <c r="C44" s="54">
        <v>75400</v>
      </c>
      <c r="D44" s="38">
        <v>75795</v>
      </c>
      <c r="E44" s="36">
        <v>76192</v>
      </c>
      <c r="F44" s="335"/>
      <c r="H44" s="34" t="s">
        <v>47</v>
      </c>
      <c r="I44" s="45">
        <f>ESA2010_jun23!C44-A_RVS_23_25!B44</f>
        <v>-701.51799999999639</v>
      </c>
      <c r="J44" s="45">
        <f>ESA2010_jun23!D44-A_RVS_23_25!C44</f>
        <v>-35307</v>
      </c>
      <c r="K44" s="45">
        <f>ESA2010_jun23!E44-A_RVS_23_25!D44</f>
        <v>-75795</v>
      </c>
      <c r="L44" s="36">
        <f>ESA2010_jun23!F44-A_RVS_23_25!E44</f>
        <v>-76192</v>
      </c>
      <c r="M44" s="178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241" t="s">
        <v>48</v>
      </c>
      <c r="B45" s="54">
        <v>328</v>
      </c>
      <c r="C45" s="54">
        <v>328</v>
      </c>
      <c r="D45" s="38">
        <v>328</v>
      </c>
      <c r="E45" s="36">
        <v>328</v>
      </c>
      <c r="F45" s="335"/>
      <c r="H45" s="69" t="s">
        <v>48</v>
      </c>
      <c r="I45" s="45">
        <f>ESA2010_jun23!C45-A_RVS_23_25!B45</f>
        <v>-24.655669999999986</v>
      </c>
      <c r="J45" s="45">
        <f>ESA2010_jun23!D45-A_RVS_23_25!C45</f>
        <v>0</v>
      </c>
      <c r="K45" s="45">
        <f>ESA2010_jun23!E45-A_RVS_23_25!D45</f>
        <v>0</v>
      </c>
      <c r="L45" s="36">
        <f>ESA2010_jun23!F45-A_RVS_23_25!E45</f>
        <v>0</v>
      </c>
      <c r="M45" s="178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360" t="s">
        <v>13</v>
      </c>
      <c r="B46" s="54">
        <v>82</v>
      </c>
      <c r="C46" s="54">
        <v>82</v>
      </c>
      <c r="D46" s="38">
        <v>82</v>
      </c>
      <c r="E46" s="36">
        <v>82</v>
      </c>
      <c r="F46" s="335"/>
      <c r="H46" s="72" t="s">
        <v>13</v>
      </c>
      <c r="I46" s="45">
        <f>ESA2010_jun23!C46-A_RVS_23_25!B46</f>
        <v>0.45477999999999952</v>
      </c>
      <c r="J46" s="45">
        <f>ESA2010_jun23!D46-A_RVS_23_25!C46</f>
        <v>0</v>
      </c>
      <c r="K46" s="45">
        <f>ESA2010_jun23!E46-A_RVS_23_25!D46</f>
        <v>0</v>
      </c>
      <c r="L46" s="36">
        <f>ESA2010_jun23!F46-A_RVS_23_25!E46</f>
        <v>0</v>
      </c>
      <c r="M46" s="178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360" t="s">
        <v>14</v>
      </c>
      <c r="B47" s="54">
        <v>246</v>
      </c>
      <c r="C47" s="54">
        <v>246</v>
      </c>
      <c r="D47" s="38">
        <v>246</v>
      </c>
      <c r="E47" s="36">
        <v>246</v>
      </c>
      <c r="F47" s="335"/>
      <c r="H47" s="72" t="s">
        <v>14</v>
      </c>
      <c r="I47" s="45">
        <f>ESA2010_jun23!C47-A_RVS_23_25!B47</f>
        <v>-25.110450000000014</v>
      </c>
      <c r="J47" s="45">
        <f>ESA2010_jun23!D47-A_RVS_23_25!C47</f>
        <v>0</v>
      </c>
      <c r="K47" s="45">
        <f>ESA2010_jun23!E47-A_RVS_23_25!D47</f>
        <v>0</v>
      </c>
      <c r="L47" s="36">
        <f>ESA2010_jun23!F47-A_RVS_23_25!E47</f>
        <v>0</v>
      </c>
      <c r="M47" s="178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241" t="s">
        <v>49</v>
      </c>
      <c r="B48" s="54">
        <v>1000</v>
      </c>
      <c r="C48" s="54">
        <v>1000</v>
      </c>
      <c r="D48" s="38">
        <v>1000</v>
      </c>
      <c r="E48" s="36">
        <v>1000</v>
      </c>
      <c r="F48" s="335"/>
      <c r="H48" s="69" t="s">
        <v>49</v>
      </c>
      <c r="I48" s="45">
        <f>ESA2010_jun23!C48-A_RVS_23_25!B48</f>
        <v>619.40786000000003</v>
      </c>
      <c r="J48" s="45">
        <f>ESA2010_jun23!D48-A_RVS_23_25!C48</f>
        <v>0</v>
      </c>
      <c r="K48" s="45">
        <f>ESA2010_jun23!E48-A_RVS_23_25!D48</f>
        <v>0</v>
      </c>
      <c r="L48" s="36">
        <f>ESA2010_jun23!F48-A_RVS_23_25!E48</f>
        <v>0</v>
      </c>
      <c r="M48" s="178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241" t="s">
        <v>50</v>
      </c>
      <c r="B49" s="54">
        <v>27332</v>
      </c>
      <c r="C49" s="54">
        <v>28822</v>
      </c>
      <c r="D49" s="38">
        <v>29354</v>
      </c>
      <c r="E49" s="36">
        <v>29968</v>
      </c>
      <c r="F49" s="335"/>
      <c r="H49" s="69" t="s">
        <v>50</v>
      </c>
      <c r="I49" s="45">
        <f>ESA2010_jun23!C49-A_RVS_23_25!B49</f>
        <v>3087.0504099999998</v>
      </c>
      <c r="J49" s="45">
        <f>ESA2010_jun23!D49-A_RVS_23_25!C49</f>
        <v>2284</v>
      </c>
      <c r="K49" s="45">
        <f>ESA2010_jun23!E49-A_RVS_23_25!D49</f>
        <v>-12876</v>
      </c>
      <c r="L49" s="36">
        <f>ESA2010_jun23!F49-A_RVS_23_25!E49</f>
        <v>-12460</v>
      </c>
      <c r="M49" s="178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241" t="s">
        <v>51</v>
      </c>
      <c r="B50" s="54">
        <v>4</v>
      </c>
      <c r="C50" s="54">
        <v>0</v>
      </c>
      <c r="D50" s="38">
        <v>0</v>
      </c>
      <c r="E50" s="36">
        <v>0</v>
      </c>
      <c r="F50" s="335"/>
      <c r="H50" s="69" t="s">
        <v>51</v>
      </c>
      <c r="I50" s="45">
        <f>ESA2010_jun23!C50-A_RVS_23_25!B50</f>
        <v>5.0853400000000022</v>
      </c>
      <c r="J50" s="45">
        <f>ESA2010_jun23!D50-A_RVS_23_25!C50</f>
        <v>3</v>
      </c>
      <c r="K50" s="45">
        <f>ESA2010_jun23!E50-A_RVS_23_25!D50</f>
        <v>0</v>
      </c>
      <c r="L50" s="36">
        <f>ESA2010_jun23!F50-A_RVS_23_25!E50</f>
        <v>0</v>
      </c>
      <c r="M50" s="178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356" t="s">
        <v>52</v>
      </c>
      <c r="B51" s="38">
        <v>120171</v>
      </c>
      <c r="C51" s="38">
        <v>121903</v>
      </c>
      <c r="D51" s="38">
        <v>124914</v>
      </c>
      <c r="E51" s="36">
        <v>128807</v>
      </c>
      <c r="F51" s="335"/>
      <c r="H51" s="34" t="s">
        <v>53</v>
      </c>
      <c r="I51" s="45">
        <f>ESA2010_jun23!C51-A_RVS_23_25!B51</f>
        <v>4107.0137499999983</v>
      </c>
      <c r="J51" s="45">
        <f>ESA2010_jun23!D51-A_RVS_23_25!C51</f>
        <v>12916</v>
      </c>
      <c r="K51" s="45">
        <f>ESA2010_jun23!E51-A_RVS_23_25!D51</f>
        <v>19083</v>
      </c>
      <c r="L51" s="36">
        <f>ESA2010_jun23!F51-A_RVS_23_25!E51</f>
        <v>23860</v>
      </c>
      <c r="M51" s="178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358" t="s">
        <v>13</v>
      </c>
      <c r="B52" s="38">
        <v>86459</v>
      </c>
      <c r="C52" s="38">
        <v>87035</v>
      </c>
      <c r="D52" s="38">
        <v>88481</v>
      </c>
      <c r="E52" s="36">
        <v>90505</v>
      </c>
      <c r="F52" s="335"/>
      <c r="H52" s="48" t="s">
        <v>13</v>
      </c>
      <c r="I52" s="45">
        <f>ESA2010_jun23!C52-A_RVS_23_25!B52</f>
        <v>4075.5480499999976</v>
      </c>
      <c r="J52" s="45">
        <f>ESA2010_jun23!D52-A_RVS_23_25!C52</f>
        <v>13189</v>
      </c>
      <c r="K52" s="45">
        <f>ESA2010_jun23!E52-A_RVS_23_25!D52</f>
        <v>19480</v>
      </c>
      <c r="L52" s="36">
        <f>ESA2010_jun23!F52-A_RVS_23_25!E52</f>
        <v>23922</v>
      </c>
      <c r="M52" s="178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">
      <c r="A53" s="358" t="s">
        <v>14</v>
      </c>
      <c r="B53" s="38">
        <v>0</v>
      </c>
      <c r="C53" s="38">
        <v>0</v>
      </c>
      <c r="D53" s="38">
        <v>0</v>
      </c>
      <c r="E53" s="36">
        <v>0</v>
      </c>
      <c r="F53" s="335"/>
      <c r="H53" s="48" t="s">
        <v>14</v>
      </c>
      <c r="I53" s="45">
        <f>ESA2010_jun23!C53-A_RVS_23_25!B53</f>
        <v>526.25009</v>
      </c>
      <c r="J53" s="45">
        <f>ESA2010_jun23!D53-A_RVS_23_25!C53</f>
        <v>0</v>
      </c>
      <c r="K53" s="45">
        <f>ESA2010_jun23!E53-A_RVS_23_25!D53</f>
        <v>0</v>
      </c>
      <c r="L53" s="36">
        <f>ESA2010_jun23!F53-A_RVS_23_25!E53</f>
        <v>0</v>
      </c>
      <c r="M53" s="178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361" t="s">
        <v>15</v>
      </c>
      <c r="B54" s="38">
        <v>0</v>
      </c>
      <c r="C54" s="38">
        <v>0</v>
      </c>
      <c r="D54" s="38">
        <v>0</v>
      </c>
      <c r="E54" s="36">
        <v>0</v>
      </c>
      <c r="F54" s="335"/>
      <c r="H54" s="74" t="s">
        <v>15</v>
      </c>
      <c r="I54" s="45">
        <f>ESA2010_jun23!C54-A_RVS_23_25!B54</f>
        <v>0</v>
      </c>
      <c r="J54" s="45">
        <f>ESA2010_jun23!D54-A_RVS_23_25!C54</f>
        <v>0</v>
      </c>
      <c r="K54" s="45">
        <f>ESA2010_jun23!E54-A_RVS_23_25!D54</f>
        <v>0</v>
      </c>
      <c r="L54" s="36">
        <f>ESA2010_jun23!F54-A_RVS_23_25!E54</f>
        <v>0</v>
      </c>
      <c r="M54" s="178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358" t="s">
        <v>54</v>
      </c>
      <c r="B55" s="38">
        <v>33712</v>
      </c>
      <c r="C55" s="38">
        <v>34868</v>
      </c>
      <c r="D55" s="38">
        <v>36433</v>
      </c>
      <c r="E55" s="36">
        <v>38302</v>
      </c>
      <c r="F55" s="335"/>
      <c r="H55" s="48" t="s">
        <v>54</v>
      </c>
      <c r="I55" s="45">
        <f>ESA2010_jun23!C55-A_RVS_23_25!B55</f>
        <v>-494.78439000000071</v>
      </c>
      <c r="J55" s="45">
        <f>ESA2010_jun23!D55-A_RVS_23_25!C55</f>
        <v>-273</v>
      </c>
      <c r="K55" s="45">
        <f>ESA2010_jun23!E55-A_RVS_23_25!D55</f>
        <v>-397</v>
      </c>
      <c r="L55" s="36">
        <f>ESA2010_jun23!F55-A_RVS_23_25!E55</f>
        <v>-62</v>
      </c>
      <c r="M55" s="178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362" t="s">
        <v>55</v>
      </c>
      <c r="B56" s="38">
        <v>0</v>
      </c>
      <c r="C56" s="38">
        <v>0</v>
      </c>
      <c r="D56" s="38">
        <v>0</v>
      </c>
      <c r="E56" s="36">
        <v>0</v>
      </c>
      <c r="F56" s="335"/>
      <c r="H56" s="341" t="s">
        <v>55</v>
      </c>
      <c r="I56" s="45">
        <f>ESA2010_jun23!C56-A_RVS_23_25!B56</f>
        <v>0.35543000000000013</v>
      </c>
      <c r="J56" s="45">
        <f>ESA2010_jun23!D56-A_RVS_23_25!C56</f>
        <v>0</v>
      </c>
      <c r="K56" s="45">
        <f>ESA2010_jun23!E56-A_RVS_23_25!D56</f>
        <v>0</v>
      </c>
      <c r="L56" s="36">
        <f>ESA2010_jun23!F56-A_RVS_23_25!E56</f>
        <v>0</v>
      </c>
      <c r="M56" s="178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362" t="s">
        <v>56</v>
      </c>
      <c r="B57" s="38">
        <v>-31</v>
      </c>
      <c r="C57" s="38">
        <v>0</v>
      </c>
      <c r="D57" s="38">
        <v>0</v>
      </c>
      <c r="E57" s="36">
        <v>0</v>
      </c>
      <c r="F57" s="335"/>
      <c r="H57" s="341" t="s">
        <v>56</v>
      </c>
      <c r="I57" s="45">
        <f>ESA2010_jun23!C57-A_RVS_23_25!B57</f>
        <v>245.69233000000006</v>
      </c>
      <c r="J57" s="45">
        <f>ESA2010_jun23!D57-A_RVS_23_25!C57</f>
        <v>12</v>
      </c>
      <c r="K57" s="45">
        <f>ESA2010_jun23!E57-A_RVS_23_25!D57</f>
        <v>0</v>
      </c>
      <c r="L57" s="36">
        <f>ESA2010_jun23!F57-A_RVS_23_25!E57</f>
        <v>0</v>
      </c>
      <c r="M57" s="178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362" t="s">
        <v>57</v>
      </c>
      <c r="B58" s="38">
        <v>86490</v>
      </c>
      <c r="C58" s="38">
        <v>87035</v>
      </c>
      <c r="D58" s="38">
        <v>88481</v>
      </c>
      <c r="E58" s="36">
        <v>90505</v>
      </c>
      <c r="F58" s="335"/>
      <c r="H58" s="341" t="s">
        <v>57</v>
      </c>
      <c r="I58" s="45">
        <f>ESA2010_jun23!C58-A_RVS_23_25!B58</f>
        <v>3829.5002899999963</v>
      </c>
      <c r="J58" s="45">
        <f>ESA2010_jun23!D58-A_RVS_23_25!C58</f>
        <v>13177</v>
      </c>
      <c r="K58" s="45">
        <f>ESA2010_jun23!E58-A_RVS_23_25!D58</f>
        <v>19480</v>
      </c>
      <c r="L58" s="36">
        <f>ESA2010_jun23!F58-A_RVS_23_25!E58</f>
        <v>23922</v>
      </c>
      <c r="M58" s="178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25">
      <c r="A59" s="363" t="s">
        <v>58</v>
      </c>
      <c r="B59" s="80">
        <v>33712</v>
      </c>
      <c r="C59" s="80">
        <v>34868</v>
      </c>
      <c r="D59" s="80">
        <v>36433</v>
      </c>
      <c r="E59" s="78">
        <v>38302</v>
      </c>
      <c r="F59" s="335"/>
      <c r="H59" s="342" t="s">
        <v>58</v>
      </c>
      <c r="I59" s="45">
        <f>ESA2010_jun23!C59-A_RVS_23_25!B59</f>
        <v>-494.78439000000071</v>
      </c>
      <c r="J59" s="45">
        <f>ESA2010_jun23!D59-A_RVS_23_25!C59</f>
        <v>-273</v>
      </c>
      <c r="K59" s="45">
        <f>ESA2010_jun23!E59-A_RVS_23_25!D59</f>
        <v>-397</v>
      </c>
      <c r="L59" s="36">
        <f>ESA2010_jun23!F59-A_RVS_23_25!E59</f>
        <v>-62</v>
      </c>
      <c r="M59" s="178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">
      <c r="A60" s="355" t="s">
        <v>59</v>
      </c>
      <c r="B60" s="86">
        <f>B61+B65</f>
        <v>14417291</v>
      </c>
      <c r="C60" s="86">
        <f>C61+C65</f>
        <v>15651818</v>
      </c>
      <c r="D60" s="86">
        <f>D61+D65</f>
        <v>16853157</v>
      </c>
      <c r="E60" s="84">
        <f>E61+E65</f>
        <v>17982002</v>
      </c>
      <c r="F60" s="335"/>
      <c r="H60" s="25" t="s">
        <v>59</v>
      </c>
      <c r="I60" s="91">
        <f>I61+I65</f>
        <v>-243251.34684000001</v>
      </c>
      <c r="J60" s="91">
        <f>J61+J65</f>
        <v>-256356</v>
      </c>
      <c r="K60" s="91">
        <f>K61+K65</f>
        <v>-385748</v>
      </c>
      <c r="L60" s="343">
        <f>L61+L65</f>
        <v>-573349</v>
      </c>
      <c r="M60" s="178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364" t="s">
        <v>60</v>
      </c>
      <c r="B61" s="59">
        <f>B62</f>
        <v>9641760</v>
      </c>
      <c r="C61" s="59">
        <f>C62</f>
        <v>10366641</v>
      </c>
      <c r="D61" s="59">
        <f>D62</f>
        <v>11133465</v>
      </c>
      <c r="E61" s="57">
        <f>E62</f>
        <v>11869006</v>
      </c>
      <c r="F61" s="335"/>
      <c r="H61" s="94" t="s">
        <v>60</v>
      </c>
      <c r="I61" s="59">
        <f>I62</f>
        <v>-175043.34684000001</v>
      </c>
      <c r="J61" s="59">
        <f>J62</f>
        <v>-164035</v>
      </c>
      <c r="K61" s="59">
        <f>K62</f>
        <v>-234088</v>
      </c>
      <c r="L61" s="57">
        <f>L62</f>
        <v>-383665</v>
      </c>
      <c r="M61" s="178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357" t="s">
        <v>61</v>
      </c>
      <c r="B62" s="38">
        <f>B63+B64</f>
        <v>9641760</v>
      </c>
      <c r="C62" s="38">
        <f>C63+C64</f>
        <v>10366641</v>
      </c>
      <c r="D62" s="38">
        <f>D63+D64</f>
        <v>11133465</v>
      </c>
      <c r="E62" s="36">
        <f>E63+E64</f>
        <v>11869006</v>
      </c>
      <c r="F62" s="335"/>
      <c r="H62" s="41" t="s">
        <v>61</v>
      </c>
      <c r="I62" s="38">
        <f>I63+I64</f>
        <v>-175043.34684000001</v>
      </c>
      <c r="J62" s="38">
        <f>J63+J64</f>
        <v>-164035</v>
      </c>
      <c r="K62" s="38">
        <f>K63+K64</f>
        <v>-234088</v>
      </c>
      <c r="L62" s="36">
        <f>L63+L64</f>
        <v>-383665</v>
      </c>
      <c r="M62" s="178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357" t="s">
        <v>62</v>
      </c>
      <c r="B63" s="38">
        <v>9247233</v>
      </c>
      <c r="C63" s="38">
        <v>10165496</v>
      </c>
      <c r="D63" s="38">
        <v>10929375</v>
      </c>
      <c r="E63" s="36">
        <v>11663306</v>
      </c>
      <c r="F63" s="335"/>
      <c r="H63" s="41" t="s">
        <v>62</v>
      </c>
      <c r="I63" s="45">
        <f>ESA2010_jun23!C63-A_RVS_23_25!B63</f>
        <v>-183403</v>
      </c>
      <c r="J63" s="45">
        <f>ESA2010_jun23!D63-A_RVS_23_25!C63</f>
        <v>-180208</v>
      </c>
      <c r="K63" s="45">
        <f>ESA2010_jun23!E63-A_RVS_23_25!D63</f>
        <v>-248272</v>
      </c>
      <c r="L63" s="36">
        <f>ESA2010_jun23!F63-A_RVS_23_25!E63</f>
        <v>-397524</v>
      </c>
      <c r="M63" s="178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357" t="s">
        <v>63</v>
      </c>
      <c r="B64" s="38">
        <v>394527</v>
      </c>
      <c r="C64" s="38">
        <v>201145</v>
      </c>
      <c r="D64" s="38">
        <v>204090</v>
      </c>
      <c r="E64" s="36">
        <v>205700</v>
      </c>
      <c r="F64" s="335"/>
      <c r="H64" s="41" t="s">
        <v>63</v>
      </c>
      <c r="I64" s="45">
        <f>ESA2010_jun23!C64-A_RVS_23_25!B64</f>
        <v>8359.6531599999871</v>
      </c>
      <c r="J64" s="45">
        <f>ESA2010_jun23!D64-A_RVS_23_25!C64</f>
        <v>16173</v>
      </c>
      <c r="K64" s="45">
        <f>ESA2010_jun23!E64-A_RVS_23_25!D64</f>
        <v>14184</v>
      </c>
      <c r="L64" s="36">
        <f>ESA2010_jun23!F64-A_RVS_23_25!E64</f>
        <v>13859</v>
      </c>
      <c r="M64" s="178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364" t="s">
        <v>64</v>
      </c>
      <c r="B65" s="59">
        <f>B66</f>
        <v>4775531</v>
      </c>
      <c r="C65" s="59">
        <f>C66</f>
        <v>5285177</v>
      </c>
      <c r="D65" s="59">
        <f>D66</f>
        <v>5719692</v>
      </c>
      <c r="E65" s="57">
        <f>E66</f>
        <v>6112996</v>
      </c>
      <c r="F65" s="338"/>
      <c r="H65" s="94" t="s">
        <v>64</v>
      </c>
      <c r="I65" s="59">
        <f>I66</f>
        <v>-68208</v>
      </c>
      <c r="J65" s="59">
        <f>J66</f>
        <v>-92321</v>
      </c>
      <c r="K65" s="59">
        <f>K66</f>
        <v>-151660</v>
      </c>
      <c r="L65" s="57">
        <f>L66</f>
        <v>-189684</v>
      </c>
      <c r="M65" s="178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357" t="s">
        <v>61</v>
      </c>
      <c r="B66" s="38">
        <v>4775531</v>
      </c>
      <c r="C66" s="38">
        <v>5285177</v>
      </c>
      <c r="D66" s="38">
        <v>5719692</v>
      </c>
      <c r="E66" s="36">
        <v>6112996</v>
      </c>
      <c r="F66" s="335"/>
      <c r="H66" s="41" t="s">
        <v>61</v>
      </c>
      <c r="I66" s="45">
        <f>ESA2010_jun23!C66-A_RVS_23_25!B66</f>
        <v>-68208</v>
      </c>
      <c r="J66" s="45">
        <f>ESA2010_jun23!D66-A_RVS_23_25!C66</f>
        <v>-92321</v>
      </c>
      <c r="K66" s="45">
        <f>ESA2010_jun23!E66-A_RVS_23_25!D66</f>
        <v>-151660</v>
      </c>
      <c r="L66" s="36">
        <f>ESA2010_jun23!F66-A_RVS_23_25!E66</f>
        <v>-189684</v>
      </c>
      <c r="M66" s="178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25">
      <c r="A67" s="365" t="s">
        <v>65</v>
      </c>
      <c r="B67" s="54">
        <v>26035</v>
      </c>
      <c r="C67" s="54">
        <v>26745</v>
      </c>
      <c r="D67" s="54">
        <v>28537</v>
      </c>
      <c r="E67" s="242">
        <v>29505</v>
      </c>
      <c r="F67" s="335"/>
      <c r="H67" s="98" t="s">
        <v>65</v>
      </c>
      <c r="I67" s="45">
        <f>ESA2010_jun23!C67-A_RVS_23_25!B67</f>
        <v>11137</v>
      </c>
      <c r="J67" s="45">
        <f>ESA2010_jun23!D67-A_RVS_23_25!C67</f>
        <v>9922</v>
      </c>
      <c r="K67" s="45">
        <f>ESA2010_jun23!E67-A_RVS_23_25!D67</f>
        <v>7098</v>
      </c>
      <c r="L67" s="36">
        <f>ESA2010_jun23!F67-A_RVS_23_25!E67</f>
        <v>6415</v>
      </c>
      <c r="M67" s="178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366" t="s">
        <v>66</v>
      </c>
      <c r="B68" s="104">
        <f>B37+B33+B28+B17+B5</f>
        <v>20582460</v>
      </c>
      <c r="C68" s="104">
        <f>C37+C33+C28+C17+C5</f>
        <v>22808357</v>
      </c>
      <c r="D68" s="104">
        <f>D37+D33+D28+D17+D5</f>
        <v>24086245</v>
      </c>
      <c r="E68" s="102">
        <f>E37+E33+E28+E17+E5</f>
        <v>25267152</v>
      </c>
      <c r="F68" s="335"/>
      <c r="H68" s="100" t="s">
        <v>66</v>
      </c>
      <c r="I68" s="104">
        <f>+I37+I33+I28+I17+I5</f>
        <v>234830.57989558566</v>
      </c>
      <c r="J68" s="104">
        <f>+J37+J33+J28+J17+J5</f>
        <v>-697</v>
      </c>
      <c r="K68" s="104">
        <f>+K37+K33+K28+K17+K5</f>
        <v>-749453</v>
      </c>
      <c r="L68" s="102">
        <f>+L37+L33+L28+L17+L5</f>
        <v>-956492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">
      <c r="A69" s="367" t="s">
        <v>67</v>
      </c>
      <c r="B69" s="111">
        <f>B9+B12+B16+B18+B19+B28+B46+B50+B52+B39+B38</f>
        <v>15997755</v>
      </c>
      <c r="C69" s="111">
        <f>C9+C12+C16+C18+C19+C28+C46+C50+C52+C39+C38</f>
        <v>18052983</v>
      </c>
      <c r="D69" s="111">
        <f>D9+D12+D16+D18+D19+D28+D46+D50+D52+D39+D38</f>
        <v>19138477</v>
      </c>
      <c r="E69" s="109">
        <f>E9+E12+E16+E18+E19+E28+E46+E50+E52+E39+E38</f>
        <v>19837583</v>
      </c>
      <c r="F69" s="335"/>
      <c r="H69" s="107" t="s">
        <v>67</v>
      </c>
      <c r="I69" s="45">
        <f>ESA2010_jun23!C69-A_RVS_23_25!B69</f>
        <v>272945.02424558625</v>
      </c>
      <c r="J69" s="45">
        <f>ESA2010_jun23!D69-A_RVS_23_25!C69</f>
        <v>-131426</v>
      </c>
      <c r="K69" s="45">
        <f>ESA2010_jun23!E69-A_RVS_23_25!D69</f>
        <v>-567422</v>
      </c>
      <c r="L69" s="36">
        <f>ESA2010_jun23!F69-A_RVS_23_25!E69</f>
        <v>-584870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367" t="s">
        <v>68</v>
      </c>
      <c r="B70" s="111">
        <f>0+B55</f>
        <v>33712</v>
      </c>
      <c r="C70" s="111">
        <f>0+C55</f>
        <v>34868</v>
      </c>
      <c r="D70" s="111">
        <f>0+D55</f>
        <v>36433</v>
      </c>
      <c r="E70" s="109">
        <f>0+E55</f>
        <v>38302</v>
      </c>
      <c r="F70" s="335"/>
      <c r="H70" s="107" t="s">
        <v>68</v>
      </c>
      <c r="I70" s="45">
        <f>ESA2010_jun23!C70-A_RVS_23_25!B70</f>
        <v>-494.78439000000071</v>
      </c>
      <c r="J70" s="45">
        <f>ESA2010_jun23!D70-A_RVS_23_25!C70</f>
        <v>-273</v>
      </c>
      <c r="K70" s="45">
        <f>ESA2010_jun23!E70-A_RVS_23_25!D70</f>
        <v>-397</v>
      </c>
      <c r="L70" s="36">
        <f>ESA2010_jun23!F70-A_RVS_23_25!E70</f>
        <v>-62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56" t="s">
        <v>69</v>
      </c>
      <c r="B71" s="111">
        <f>B40+B41-B70+B55</f>
        <v>96005</v>
      </c>
      <c r="C71" s="111">
        <f>C40+C41-C70+C55</f>
        <v>98552</v>
      </c>
      <c r="D71" s="111">
        <f>D40+D41-D70+D55</f>
        <v>103920</v>
      </c>
      <c r="E71" s="109">
        <f>E40+E41-E70+E55</f>
        <v>107913</v>
      </c>
      <c r="F71" s="335"/>
      <c r="H71" s="34" t="s">
        <v>69</v>
      </c>
      <c r="I71" s="45">
        <f>ESA2010_jun23!C71-A_RVS_23_25!B71</f>
        <v>-5337</v>
      </c>
      <c r="J71" s="45">
        <f>ESA2010_jun23!D71-A_RVS_23_25!C71</f>
        <v>-14648</v>
      </c>
      <c r="K71" s="45">
        <f>ESA2010_jun23!E71-A_RVS_23_25!D71</f>
        <v>-17043</v>
      </c>
      <c r="L71" s="36">
        <f>ESA2010_jun23!F71-A_RVS_23_25!E71</f>
        <v>-18804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56" t="s">
        <v>70</v>
      </c>
      <c r="B72" s="111">
        <f>B10+B35+B34+B47+B53</f>
        <v>3266002</v>
      </c>
      <c r="C72" s="111">
        <f>C10+C35+C34+C47+C53</f>
        <v>3387425</v>
      </c>
      <c r="D72" s="111">
        <f>D10+D35+D34+D47+D53</f>
        <v>3521782</v>
      </c>
      <c r="E72" s="109">
        <f>E10+E35+E34+E47+E53</f>
        <v>3859511</v>
      </c>
      <c r="F72" s="335"/>
      <c r="H72" s="34" t="s">
        <v>70</v>
      </c>
      <c r="I72" s="45">
        <f>ESA2010_jun23!C72-A_RVS_23_25!B72</f>
        <v>-29871.116419999395</v>
      </c>
      <c r="J72" s="45">
        <f>ESA2010_jun23!D72-A_RVS_23_25!C72</f>
        <v>144581</v>
      </c>
      <c r="K72" s="45">
        <f>ESA2010_jun23!E72-A_RVS_23_25!D72</f>
        <v>-31717</v>
      </c>
      <c r="L72" s="36">
        <f>ESA2010_jun23!F72-A_RVS_23_25!E72</f>
        <v>-161816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56" t="s">
        <v>71</v>
      </c>
      <c r="B73" s="111">
        <f>B11+B36+B54</f>
        <v>1085647</v>
      </c>
      <c r="C73" s="111">
        <f>C11+C36+C54</f>
        <v>1129307</v>
      </c>
      <c r="D73" s="111">
        <f>D11+D36+D54</f>
        <v>1179484</v>
      </c>
      <c r="E73" s="109">
        <f>E11+E36+E54</f>
        <v>1316683</v>
      </c>
      <c r="F73" s="335"/>
      <c r="H73" s="34" t="s">
        <v>71</v>
      </c>
      <c r="I73" s="45">
        <f>ESA2010_jun23!C73-A_RVS_23_25!B73</f>
        <v>-5416.4838099998888</v>
      </c>
      <c r="J73" s="45">
        <f>ESA2010_jun23!D73-A_RVS_23_25!C73</f>
        <v>34092</v>
      </c>
      <c r="K73" s="45">
        <f>ESA2010_jun23!E73-A_RVS_23_25!D73</f>
        <v>-44203</v>
      </c>
      <c r="L73" s="36">
        <f>ESA2010_jun23!F73-A_RVS_23_25!E73</f>
        <v>-102288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56" t="s">
        <v>72</v>
      </c>
      <c r="B74" s="111">
        <f>B44</f>
        <v>75007</v>
      </c>
      <c r="C74" s="111">
        <f>C44</f>
        <v>75400</v>
      </c>
      <c r="D74" s="111">
        <f>D44</f>
        <v>75795</v>
      </c>
      <c r="E74" s="109">
        <f>E44</f>
        <v>76192</v>
      </c>
      <c r="F74" s="335"/>
      <c r="H74" s="34" t="s">
        <v>72</v>
      </c>
      <c r="I74" s="45">
        <f>ESA2010_jun23!C74-A_RVS_23_25!B74</f>
        <v>-701.51799999999639</v>
      </c>
      <c r="J74" s="45">
        <f>ESA2010_jun23!D74-A_RVS_23_25!C74</f>
        <v>-35307</v>
      </c>
      <c r="K74" s="45">
        <f>ESA2010_jun23!E74-A_RVS_23_25!D74</f>
        <v>-75795</v>
      </c>
      <c r="L74" s="36">
        <f>ESA2010_jun23!F74-A_RVS_23_25!E74</f>
        <v>-76192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56" t="s">
        <v>73</v>
      </c>
      <c r="B75" s="111">
        <f>B49+B48</f>
        <v>28332</v>
      </c>
      <c r="C75" s="111">
        <f>C49+C48</f>
        <v>29822</v>
      </c>
      <c r="D75" s="111">
        <f>D49+D48</f>
        <v>30354</v>
      </c>
      <c r="E75" s="109">
        <f>E49+E48</f>
        <v>30968</v>
      </c>
      <c r="F75" s="335"/>
      <c r="H75" s="34" t="s">
        <v>73</v>
      </c>
      <c r="I75" s="45">
        <f>ESA2010_jun23!C75-A_RVS_23_25!B75</f>
        <v>3706.4582699999992</v>
      </c>
      <c r="J75" s="45">
        <f>ESA2010_jun23!D75-A_RVS_23_25!C75</f>
        <v>2284</v>
      </c>
      <c r="K75" s="45">
        <f>ESA2010_jun23!E75-A_RVS_23_25!D75</f>
        <v>-12876</v>
      </c>
      <c r="L75" s="36">
        <f>ESA2010_jun23!F75-A_RVS_23_25!E75</f>
        <v>-12460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25">
      <c r="A76" s="368" t="s">
        <v>74</v>
      </c>
      <c r="B76" s="117">
        <f>B60</f>
        <v>14417291</v>
      </c>
      <c r="C76" s="117">
        <f>C60</f>
        <v>15651818</v>
      </c>
      <c r="D76" s="117">
        <f>D60</f>
        <v>16853157</v>
      </c>
      <c r="E76" s="115">
        <f>E60</f>
        <v>17982002</v>
      </c>
      <c r="F76" s="335"/>
      <c r="H76" s="114" t="s">
        <v>74</v>
      </c>
      <c r="I76" s="117">
        <f>I60</f>
        <v>-243251.34684000001</v>
      </c>
      <c r="J76" s="117">
        <f>J60</f>
        <v>-256356</v>
      </c>
      <c r="K76" s="117">
        <f>K60</f>
        <v>-385748</v>
      </c>
      <c r="L76" s="115">
        <f>L60</f>
        <v>-573349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369" t="s">
        <v>75</v>
      </c>
      <c r="B77" s="104">
        <f>B68+B76</f>
        <v>34999751</v>
      </c>
      <c r="C77" s="104">
        <f>C68+C76</f>
        <v>38460175</v>
      </c>
      <c r="D77" s="104">
        <f>D68+D76</f>
        <v>40939402</v>
      </c>
      <c r="E77" s="102">
        <f>E68+E76</f>
        <v>43249154</v>
      </c>
      <c r="F77" s="335"/>
      <c r="H77" s="121" t="s">
        <v>75</v>
      </c>
      <c r="I77" s="104">
        <f>+I76+I68</f>
        <v>-8420.7669444143539</v>
      </c>
      <c r="J77" s="104">
        <f>+J76+J68</f>
        <v>-257053</v>
      </c>
      <c r="K77" s="104">
        <f>+K76+K68</f>
        <v>-1135201</v>
      </c>
      <c r="L77" s="102">
        <f>+L76+L68</f>
        <v>-1529841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25">
      <c r="A78" s="124"/>
      <c r="B78" s="128"/>
      <c r="C78" s="128"/>
      <c r="D78" s="128"/>
      <c r="E78" s="128"/>
      <c r="F78" s="126"/>
      <c r="H78" s="124"/>
      <c r="I78" s="128"/>
      <c r="J78" s="128"/>
      <c r="K78" s="128"/>
      <c r="L78" s="128"/>
      <c r="M78" s="344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25">
      <c r="A79" s="129" t="s">
        <v>76</v>
      </c>
      <c r="B79" s="132">
        <f>SUM(B80:B81)</f>
        <v>86132</v>
      </c>
      <c r="C79" s="133">
        <f>SUM(C80:C81)</f>
        <v>89286</v>
      </c>
      <c r="D79" s="133">
        <f>SUM(D80:D81)</f>
        <v>96502</v>
      </c>
      <c r="E79" s="131">
        <f>SUM(E80:E81)</f>
        <v>104168</v>
      </c>
      <c r="H79" s="136" t="s">
        <v>76</v>
      </c>
      <c r="I79" s="139">
        <f>ESA2010_jun23!C79-A_RVS_23_25!B79</f>
        <v>1861.0310499999905</v>
      </c>
      <c r="J79" s="139">
        <f>ESA2010_jun23!D79-A_RVS_23_25!C79</f>
        <v>4249</v>
      </c>
      <c r="K79" s="139">
        <f>ESA2010_jun23!E79-A_RVS_23_25!D79</f>
        <v>-1577</v>
      </c>
      <c r="L79" s="345">
        <f>ESA2010_jun23!F79-A_RVS_23_25!E79</f>
        <v>-4338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">
      <c r="A80" s="142" t="s">
        <v>77</v>
      </c>
      <c r="B80" s="145">
        <v>42916</v>
      </c>
      <c r="C80" s="146">
        <v>47074</v>
      </c>
      <c r="D80" s="146">
        <v>48163</v>
      </c>
      <c r="E80" s="144">
        <v>52650</v>
      </c>
      <c r="H80" s="149" t="s">
        <v>77</v>
      </c>
      <c r="I80" s="45">
        <f>ESA2010_jun23!C80-A_RVS_23_25!B80</f>
        <v>-55.737470000007306</v>
      </c>
      <c r="J80" s="45">
        <f>ESA2010_jun23!D80-A_RVS_23_25!C80</f>
        <v>-653</v>
      </c>
      <c r="K80" s="45">
        <f>ESA2010_jun23!E80-A_RVS_23_25!D80</f>
        <v>-2712</v>
      </c>
      <c r="L80" s="36">
        <f>ESA2010_jun23!F80-A_RVS_23_25!E80</f>
        <v>-6058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25">
      <c r="A81" s="153" t="s">
        <v>78</v>
      </c>
      <c r="B81" s="156">
        <v>43216</v>
      </c>
      <c r="C81" s="157">
        <v>42212</v>
      </c>
      <c r="D81" s="157">
        <v>48339</v>
      </c>
      <c r="E81" s="155">
        <v>51518</v>
      </c>
      <c r="H81" s="153" t="s">
        <v>78</v>
      </c>
      <c r="I81" s="45">
        <f>ESA2010_jun23!C81-A_RVS_23_25!B81</f>
        <v>1916.7685200000051</v>
      </c>
      <c r="J81" s="45">
        <f>ESA2010_jun23!D81-A_RVS_23_25!C81</f>
        <v>4902</v>
      </c>
      <c r="K81" s="45">
        <f>ESA2010_jun23!E81-A_RVS_23_25!D81</f>
        <v>1135</v>
      </c>
      <c r="L81" s="36">
        <f>ESA2010_jun23!F81-A_RVS_23_25!E81</f>
        <v>1720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25">
      <c r="A83" s="136" t="s">
        <v>79</v>
      </c>
      <c r="B83" s="173">
        <v>1086038</v>
      </c>
      <c r="C83" s="174">
        <v>1246721</v>
      </c>
      <c r="D83" s="175">
        <v>1407933</v>
      </c>
      <c r="E83" s="172">
        <v>1509293</v>
      </c>
      <c r="H83" s="136" t="s">
        <v>79</v>
      </c>
      <c r="I83" s="176">
        <f>ESA2010_jun23!C83-A_RVS_23_25!B83</f>
        <v>9857</v>
      </c>
      <c r="J83" s="174">
        <f>ESA2010_jun23!D83-A_RVS_23_25!C83</f>
        <v>-93388</v>
      </c>
      <c r="K83" s="175">
        <f>ESA2010_jun23!E83-A_RVS_23_25!D83</f>
        <v>-152398</v>
      </c>
      <c r="L83" s="172">
        <f>ESA2010_jun23!F83-A_RVS_23_25!E83</f>
        <v>-83079</v>
      </c>
      <c r="N83" s="33"/>
      <c r="O83" s="33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25">
      <c r="B84" s="179"/>
      <c r="C84" s="179"/>
      <c r="D84" s="179"/>
      <c r="E84" s="179"/>
      <c r="I84" s="178"/>
      <c r="J84" s="178"/>
      <c r="K84" s="178"/>
      <c r="L84" s="178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">
      <c r="A85" s="181" t="s">
        <v>80</v>
      </c>
      <c r="B85" s="184">
        <f>SUM(B86,B89,B92)</f>
        <v>634898</v>
      </c>
      <c r="C85" s="185">
        <f>SUM(C86,C89,C92)</f>
        <v>1109147</v>
      </c>
      <c r="D85" s="186">
        <f>SUM(D86,D89,D92)</f>
        <v>1112727</v>
      </c>
      <c r="E85" s="183">
        <f>SUM(E86,E89,E92)</f>
        <v>1115862</v>
      </c>
      <c r="H85" s="181" t="s">
        <v>80</v>
      </c>
      <c r="I85" s="184">
        <f>SUM(I86,I89,I92)</f>
        <v>-91163.755714416955</v>
      </c>
      <c r="J85" s="185">
        <f>SUM(J86,J89,J92)</f>
        <v>122317</v>
      </c>
      <c r="K85" s="186">
        <f>SUM(K86,K89,K92)</f>
        <v>137163</v>
      </c>
      <c r="L85" s="183">
        <f>SUM(L86,L89,L92)</f>
        <v>-208841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5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-0.37402999999999997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ESA2010_jun23!C87-A_RVS_23_25!B87</f>
        <v>-0.37402999999999997</v>
      </c>
      <c r="J87" s="45">
        <f>ESA2010_jun23!D87-A_RVS_23_25!C87</f>
        <v>0</v>
      </c>
      <c r="K87" s="45">
        <f>ESA2010_jun23!E87-A_RVS_23_25!D87</f>
        <v>0</v>
      </c>
      <c r="L87" s="36">
        <f>ESA2010_jun23!F87-A_RVS_23_25!E87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ESA2010_jun23!C88-A_RVS_23_25!B88</f>
        <v>0</v>
      </c>
      <c r="J88" s="45">
        <f>ESA2010_jun23!D88-A_RVS_23_25!C88</f>
        <v>0</v>
      </c>
      <c r="K88" s="45">
        <f>ESA2010_jun23!E88-A_RVS_23_25!D88</f>
        <v>0</v>
      </c>
      <c r="L88" s="36">
        <f>ESA2010_jun23!F88-A_RVS_23_25!E88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">
      <c r="A89" s="188" t="s">
        <v>82</v>
      </c>
      <c r="B89" s="198">
        <f>SUM(B90:B91)</f>
        <v>624473</v>
      </c>
      <c r="C89" s="62">
        <f>SUM(C90:C91)</f>
        <v>1095068</v>
      </c>
      <c r="D89" s="62">
        <f>SUM(D90:D91)</f>
        <v>1095068</v>
      </c>
      <c r="E89" s="96">
        <f>SUM(E90:E91)</f>
        <v>1095068</v>
      </c>
      <c r="H89" s="188" t="s">
        <v>82</v>
      </c>
      <c r="I89" s="199">
        <f>SUM(I90:I91)</f>
        <v>-87600.914937999973</v>
      </c>
      <c r="J89" s="62">
        <f>SUM(J90:J91)</f>
        <v>126807</v>
      </c>
      <c r="K89" s="62">
        <f>SUM(K90:K91)</f>
        <v>143338</v>
      </c>
      <c r="L89" s="96">
        <f>SUM(L90:L91)</f>
        <v>-200511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5">
      <c r="A90" s="195" t="s">
        <v>11</v>
      </c>
      <c r="B90" s="191">
        <v>523667</v>
      </c>
      <c r="C90" s="192">
        <v>918296</v>
      </c>
      <c r="D90" s="193">
        <v>918296</v>
      </c>
      <c r="E90" s="190">
        <v>918296</v>
      </c>
      <c r="H90" s="195" t="s">
        <v>11</v>
      </c>
      <c r="I90" s="45">
        <f>ESA2010_jun23!C90-A_RVS_23_25!B90</f>
        <v>-93122.914937999973</v>
      </c>
      <c r="J90" s="45">
        <f>ESA2010_jun23!D90-A_RVS_23_25!C90</f>
        <v>80837</v>
      </c>
      <c r="K90" s="45">
        <f>ESA2010_jun23!E90-A_RVS_23_25!D90</f>
        <v>95450</v>
      </c>
      <c r="L90" s="36">
        <f>ESA2010_jun23!F90-A_RVS_23_25!E90</f>
        <v>-188816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25">
      <c r="A91" s="195" t="s">
        <v>12</v>
      </c>
      <c r="B91" s="191">
        <v>100806</v>
      </c>
      <c r="C91" s="192">
        <v>176772</v>
      </c>
      <c r="D91" s="193">
        <v>176772</v>
      </c>
      <c r="E91" s="190">
        <v>176772</v>
      </c>
      <c r="H91" s="195" t="s">
        <v>12</v>
      </c>
      <c r="I91" s="45">
        <f>ESA2010_jun23!C91-A_RVS_23_25!B91</f>
        <v>5522</v>
      </c>
      <c r="J91" s="45">
        <f>ESA2010_jun23!D91-A_RVS_23_25!C91</f>
        <v>45970</v>
      </c>
      <c r="K91" s="45">
        <f>ESA2010_jun23!E91-A_RVS_23_25!D91</f>
        <v>47888</v>
      </c>
      <c r="L91" s="36">
        <f>ESA2010_jun23!F91-A_RVS_23_25!E91</f>
        <v>-11695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">
      <c r="A92" s="201" t="s">
        <v>83</v>
      </c>
      <c r="B92" s="204">
        <f>SUM(B93:B94)</f>
        <v>10425</v>
      </c>
      <c r="C92" s="205">
        <f>SUM(C93:C94)</f>
        <v>14079</v>
      </c>
      <c r="D92" s="205">
        <f>SUM(D93:D94)</f>
        <v>17659</v>
      </c>
      <c r="E92" s="292">
        <f>SUM(E93:E94)</f>
        <v>20794</v>
      </c>
      <c r="H92" s="201" t="s">
        <v>83</v>
      </c>
      <c r="I92" s="208">
        <f>SUM(I93:I94)</f>
        <v>-3562.466746416977</v>
      </c>
      <c r="J92" s="205">
        <f>SUM(J93:J94)</f>
        <v>-4490</v>
      </c>
      <c r="K92" s="205">
        <f>SUM(K93:K94)</f>
        <v>-6175</v>
      </c>
      <c r="L92" s="292">
        <f>SUM(L93:L94)</f>
        <v>-8330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195" t="s">
        <v>11</v>
      </c>
      <c r="B93" s="198">
        <v>7021</v>
      </c>
      <c r="C93" s="198">
        <v>9671</v>
      </c>
      <c r="D93" s="198">
        <v>12268</v>
      </c>
      <c r="E93" s="200">
        <v>14812</v>
      </c>
      <c r="H93" s="195" t="s">
        <v>11</v>
      </c>
      <c r="I93" s="45">
        <f>ESA2010_jun23!C93-A_RVS_23_25!B93</f>
        <v>-2832.466746416977</v>
      </c>
      <c r="J93" s="45">
        <f>ESA2010_jun23!D93-A_RVS_23_25!C93</f>
        <v>-3601</v>
      </c>
      <c r="K93" s="45">
        <f>ESA2010_jun23!E93-A_RVS_23_25!D93</f>
        <v>-4626</v>
      </c>
      <c r="L93" s="36">
        <f>ESA2010_jun23!F93-A_RVS_23_25!E93</f>
        <v>-6470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25">
      <c r="A94" s="209" t="s">
        <v>12</v>
      </c>
      <c r="B94" s="210">
        <v>3404</v>
      </c>
      <c r="C94" s="210">
        <v>4408</v>
      </c>
      <c r="D94" s="210">
        <v>5391</v>
      </c>
      <c r="E94" s="213">
        <v>5982</v>
      </c>
      <c r="H94" s="209" t="s">
        <v>12</v>
      </c>
      <c r="I94" s="45">
        <f>ESA2010_jun23!C94-A_RVS_23_25!B94</f>
        <v>-730</v>
      </c>
      <c r="J94" s="45">
        <f>ESA2010_jun23!D94-A_RVS_23_25!C94</f>
        <v>-889</v>
      </c>
      <c r="K94" s="45">
        <f>ESA2010_jun23!E94-A_RVS_23_25!D94</f>
        <v>-1549</v>
      </c>
      <c r="L94" s="36">
        <f>ESA2010_jun23!F94-A_RVS_23_25!E94</f>
        <v>-1860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25">
      <c r="A95" s="214" t="s">
        <v>84</v>
      </c>
      <c r="B95" s="180"/>
      <c r="C95" s="180"/>
      <c r="D95" s="180"/>
      <c r="E95" s="180"/>
    </row>
    <row r="96" spans="1:22" ht="13.5" customHeight="1" x14ac:dyDescent="0.25">
      <c r="A96" s="214" t="s">
        <v>85</v>
      </c>
      <c r="B96" s="180"/>
      <c r="C96" s="180"/>
      <c r="D96" s="180"/>
      <c r="E96" s="180"/>
      <c r="I96" s="180"/>
      <c r="J96" s="180"/>
      <c r="K96" s="180"/>
      <c r="L96" s="180"/>
    </row>
    <row r="97" spans="1:12" ht="13.5" customHeight="1" x14ac:dyDescent="0.25">
      <c r="A97" s="216" t="s">
        <v>86</v>
      </c>
      <c r="B97" s="216"/>
      <c r="C97" s="216"/>
      <c r="D97" s="216"/>
      <c r="E97" s="216"/>
      <c r="I97" s="180"/>
      <c r="J97" s="180"/>
      <c r="K97" s="180"/>
      <c r="L97" s="180"/>
    </row>
    <row r="98" spans="1:12" ht="13.5" customHeight="1" x14ac:dyDescent="0.25">
      <c r="A98" s="216"/>
      <c r="B98" s="216"/>
      <c r="C98" s="216"/>
      <c r="D98" s="216"/>
      <c r="E98" s="216"/>
      <c r="I98" s="180"/>
      <c r="J98" s="180"/>
      <c r="K98" s="180"/>
      <c r="L98" s="180"/>
    </row>
    <row r="99" spans="1:12" ht="13.5" customHeight="1" x14ac:dyDescent="0.25">
      <c r="A99" s="123"/>
      <c r="B99" s="179"/>
      <c r="C99" s="179"/>
      <c r="D99" s="179"/>
      <c r="E99" s="179"/>
      <c r="I99" s="180"/>
      <c r="J99" s="180"/>
      <c r="K99" s="180"/>
      <c r="L99" s="180"/>
    </row>
    <row r="100" spans="1:12" ht="13.5" customHeight="1" x14ac:dyDescent="0.25">
      <c r="B100" s="179"/>
      <c r="C100" s="179"/>
      <c r="D100" s="179"/>
      <c r="E100" s="179"/>
      <c r="I100" s="180"/>
      <c r="J100" s="180"/>
      <c r="K100" s="180"/>
      <c r="L100" s="180"/>
    </row>
    <row r="101" spans="1:12" ht="13.5" customHeight="1" x14ac:dyDescent="0.25">
      <c r="B101" s="179"/>
      <c r="C101" s="179"/>
      <c r="D101" s="179"/>
      <c r="E101" s="179"/>
      <c r="I101" s="180"/>
      <c r="J101" s="180"/>
      <c r="K101" s="180"/>
      <c r="L101" s="180"/>
    </row>
    <row r="102" spans="1:12" ht="13.5" customHeight="1" x14ac:dyDescent="0.25">
      <c r="B102" s="179"/>
      <c r="C102" s="179"/>
      <c r="D102" s="179"/>
      <c r="E102" s="179"/>
      <c r="I102" s="180"/>
      <c r="J102" s="180"/>
      <c r="K102" s="180"/>
      <c r="L102" s="180"/>
    </row>
    <row r="103" spans="1:12" ht="13.5" customHeight="1" x14ac:dyDescent="0.25">
      <c r="B103" s="179"/>
      <c r="C103" s="179"/>
      <c r="D103" s="179"/>
      <c r="E103" s="179"/>
      <c r="F103" s="179"/>
      <c r="I103" s="180"/>
      <c r="J103" s="180"/>
      <c r="K103" s="180"/>
      <c r="L103" s="180"/>
    </row>
    <row r="104" spans="1:12" ht="13.5" customHeight="1" x14ac:dyDescent="0.25">
      <c r="B104" s="179"/>
      <c r="C104" s="179"/>
      <c r="D104" s="179"/>
      <c r="E104" s="179"/>
      <c r="I104" s="180"/>
      <c r="J104" s="180"/>
      <c r="K104" s="180"/>
      <c r="L104" s="180"/>
    </row>
    <row r="105" spans="1:12" ht="13.5" customHeight="1" x14ac:dyDescent="0.25">
      <c r="B105" s="179"/>
      <c r="C105" s="179"/>
      <c r="D105" s="179"/>
      <c r="E105" s="179"/>
      <c r="I105" s="180"/>
      <c r="J105" s="180"/>
      <c r="K105" s="180"/>
      <c r="L105" s="180"/>
    </row>
    <row r="106" spans="1:12" ht="13.5" customHeight="1" x14ac:dyDescent="0.25">
      <c r="B106" s="179"/>
      <c r="C106" s="179"/>
      <c r="D106" s="179"/>
      <c r="E106" s="179"/>
      <c r="I106" s="180"/>
      <c r="J106" s="180"/>
      <c r="K106" s="180"/>
      <c r="L106" s="180"/>
    </row>
    <row r="107" spans="1:12" ht="13.5" customHeight="1" x14ac:dyDescent="0.25">
      <c r="B107" s="179"/>
      <c r="C107" s="179"/>
      <c r="D107" s="179"/>
      <c r="E107" s="179"/>
      <c r="I107" s="180"/>
      <c r="J107" s="180"/>
      <c r="K107" s="180"/>
      <c r="L107" s="180"/>
    </row>
    <row r="108" spans="1:12" ht="13.5" customHeight="1" x14ac:dyDescent="0.25">
      <c r="B108" s="179"/>
      <c r="C108" s="179"/>
      <c r="D108" s="179"/>
      <c r="E108" s="179"/>
      <c r="I108" s="180"/>
      <c r="J108" s="180"/>
      <c r="K108" s="180"/>
      <c r="L108" s="180"/>
    </row>
    <row r="109" spans="1:12" ht="13.5" customHeight="1" x14ac:dyDescent="0.2">
      <c r="B109" s="179"/>
      <c r="C109" s="179"/>
      <c r="D109" s="179"/>
      <c r="E109" s="179"/>
    </row>
    <row r="110" spans="1:12" ht="13.5" customHeight="1" x14ac:dyDescent="0.2">
      <c r="B110" s="179"/>
      <c r="C110" s="179"/>
      <c r="D110" s="179"/>
      <c r="E110" s="179"/>
    </row>
    <row r="111" spans="1:12" ht="13.5" customHeight="1" x14ac:dyDescent="0.2">
      <c r="B111" s="179"/>
      <c r="C111" s="179"/>
      <c r="D111" s="179"/>
      <c r="E111" s="179"/>
    </row>
    <row r="112" spans="1:12" ht="13.5" customHeight="1" x14ac:dyDescent="0.2">
      <c r="B112" s="179"/>
      <c r="C112" s="179"/>
      <c r="D112" s="179"/>
      <c r="E112" s="179"/>
    </row>
    <row r="113" spans="2:5" ht="13.5" customHeight="1" x14ac:dyDescent="0.2">
      <c r="B113" s="179"/>
      <c r="C113" s="179"/>
      <c r="D113" s="179"/>
      <c r="E113" s="179"/>
    </row>
    <row r="114" spans="2:5" ht="13.5" customHeight="1" x14ac:dyDescent="0.2">
      <c r="B114" s="179"/>
      <c r="C114" s="179"/>
      <c r="D114" s="179"/>
      <c r="E114" s="179"/>
    </row>
    <row r="115" spans="2:5" ht="13.5" customHeight="1" x14ac:dyDescent="0.2">
      <c r="B115" s="179"/>
      <c r="C115" s="179"/>
      <c r="D115" s="179"/>
      <c r="E115" s="179"/>
    </row>
    <row r="116" spans="2:5" ht="13.5" customHeight="1" x14ac:dyDescent="0.2">
      <c r="B116" s="179"/>
      <c r="C116" s="179"/>
      <c r="D116" s="179"/>
      <c r="E116" s="179"/>
    </row>
    <row r="117" spans="2:5" ht="13.5" customHeight="1" x14ac:dyDescent="0.2">
      <c r="B117" s="179"/>
      <c r="C117" s="179"/>
      <c r="D117" s="179"/>
      <c r="E117" s="179"/>
    </row>
    <row r="118" spans="2:5" ht="13.5" customHeight="1" x14ac:dyDescent="0.2">
      <c r="B118" s="179"/>
      <c r="C118" s="179"/>
      <c r="D118" s="179"/>
      <c r="E118" s="179"/>
    </row>
    <row r="119" spans="2:5" ht="13.5" customHeight="1" x14ac:dyDescent="0.2">
      <c r="B119" s="179"/>
      <c r="C119" s="179"/>
      <c r="D119" s="179"/>
      <c r="E119" s="179"/>
    </row>
    <row r="120" spans="2:5" ht="13.5" customHeight="1" x14ac:dyDescent="0.2">
      <c r="B120" s="179"/>
      <c r="C120" s="179"/>
      <c r="D120" s="179"/>
      <c r="E120" s="179"/>
    </row>
    <row r="121" spans="2:5" ht="13.5" customHeight="1" x14ac:dyDescent="0.2">
      <c r="B121" s="179"/>
      <c r="C121" s="179"/>
      <c r="D121" s="179"/>
      <c r="E121" s="179"/>
    </row>
    <row r="122" spans="2:5" ht="13.5" customHeight="1" x14ac:dyDescent="0.2">
      <c r="B122" s="179"/>
      <c r="C122" s="179"/>
      <c r="D122" s="179"/>
      <c r="E122" s="179"/>
    </row>
    <row r="123" spans="2:5" ht="13.5" customHeight="1" x14ac:dyDescent="0.2">
      <c r="B123" s="179"/>
      <c r="C123" s="179"/>
      <c r="D123" s="179"/>
      <c r="E123" s="179"/>
    </row>
    <row r="124" spans="2:5" ht="13.5" customHeight="1" x14ac:dyDescent="0.2">
      <c r="B124" s="179"/>
      <c r="C124" s="179"/>
      <c r="D124" s="179"/>
      <c r="E124" s="179"/>
    </row>
    <row r="125" spans="2:5" ht="13.5" customHeight="1" x14ac:dyDescent="0.2">
      <c r="B125" s="179"/>
      <c r="C125" s="179"/>
      <c r="D125" s="179"/>
      <c r="E125" s="179"/>
    </row>
    <row r="126" spans="2:5" ht="13.5" customHeight="1" x14ac:dyDescent="0.2">
      <c r="B126" s="179"/>
      <c r="C126" s="179"/>
      <c r="D126" s="179"/>
      <c r="E126" s="179"/>
    </row>
    <row r="127" spans="2:5" ht="13.5" customHeight="1" x14ac:dyDescent="0.2">
      <c r="B127" s="179"/>
      <c r="C127" s="179"/>
      <c r="D127" s="179"/>
      <c r="E127" s="179"/>
    </row>
    <row r="128" spans="2:5" ht="13.5" customHeight="1" x14ac:dyDescent="0.2">
      <c r="B128" s="179"/>
      <c r="C128" s="179"/>
      <c r="D128" s="179"/>
      <c r="E128" s="179"/>
    </row>
    <row r="129" spans="2:5" ht="13.5" customHeight="1" x14ac:dyDescent="0.2">
      <c r="B129" s="179"/>
      <c r="C129" s="179"/>
      <c r="D129" s="179"/>
      <c r="E129" s="179"/>
    </row>
    <row r="130" spans="2:5" ht="13.5" customHeight="1" x14ac:dyDescent="0.2">
      <c r="B130" s="179"/>
      <c r="C130" s="179"/>
      <c r="D130" s="179"/>
      <c r="E130" s="179"/>
    </row>
    <row r="131" spans="2:5" ht="13.5" customHeight="1" x14ac:dyDescent="0.2">
      <c r="B131" s="179"/>
      <c r="C131" s="179"/>
      <c r="D131" s="179"/>
      <c r="E131" s="179"/>
    </row>
    <row r="132" spans="2:5" ht="13.5" customHeight="1" x14ac:dyDescent="0.2">
      <c r="B132" s="179"/>
      <c r="C132" s="179"/>
      <c r="D132" s="179"/>
      <c r="E132" s="179"/>
    </row>
    <row r="133" spans="2:5" ht="13.5" customHeight="1" x14ac:dyDescent="0.2">
      <c r="B133" s="179"/>
      <c r="C133" s="179"/>
      <c r="D133" s="179"/>
      <c r="E133" s="179"/>
    </row>
    <row r="134" spans="2:5" ht="13.5" customHeight="1" x14ac:dyDescent="0.2">
      <c r="B134" s="179"/>
      <c r="C134" s="179"/>
      <c r="D134" s="179"/>
      <c r="E134" s="179"/>
    </row>
    <row r="135" spans="2:5" ht="13.5" customHeight="1" x14ac:dyDescent="0.2">
      <c r="B135" s="179"/>
      <c r="C135" s="179"/>
      <c r="D135" s="179"/>
      <c r="E135" s="179"/>
    </row>
    <row r="136" spans="2:5" ht="13.5" customHeight="1" x14ac:dyDescent="0.2">
      <c r="B136" s="179"/>
      <c r="C136" s="179"/>
      <c r="D136" s="179"/>
      <c r="E136" s="179"/>
    </row>
    <row r="137" spans="2:5" ht="13.5" customHeight="1" x14ac:dyDescent="0.2">
      <c r="B137" s="179"/>
      <c r="C137" s="179"/>
      <c r="D137" s="179"/>
      <c r="E137" s="179"/>
    </row>
    <row r="138" spans="2:5" ht="13.5" customHeight="1" x14ac:dyDescent="0.2">
      <c r="B138" s="179"/>
      <c r="C138" s="179"/>
      <c r="D138" s="179"/>
      <c r="E138" s="179"/>
    </row>
    <row r="139" spans="2:5" ht="13.5" customHeight="1" x14ac:dyDescent="0.2">
      <c r="B139" s="179"/>
      <c r="C139" s="179"/>
      <c r="D139" s="179"/>
      <c r="E139" s="179"/>
    </row>
    <row r="140" spans="2:5" ht="13.5" customHeight="1" x14ac:dyDescent="0.2">
      <c r="B140" s="179"/>
      <c r="C140" s="179"/>
      <c r="D140" s="179"/>
      <c r="E140" s="179"/>
    </row>
    <row r="141" spans="2:5" ht="13.5" customHeight="1" x14ac:dyDescent="0.2">
      <c r="B141" s="179"/>
      <c r="C141" s="179"/>
      <c r="D141" s="179"/>
      <c r="E141" s="179"/>
    </row>
    <row r="142" spans="2:5" ht="13.5" customHeight="1" x14ac:dyDescent="0.2">
      <c r="B142" s="179"/>
      <c r="C142" s="179"/>
      <c r="D142" s="179"/>
      <c r="E142" s="179"/>
    </row>
    <row r="143" spans="2:5" ht="13.5" customHeight="1" x14ac:dyDescent="0.2">
      <c r="B143" s="179"/>
      <c r="C143" s="179"/>
      <c r="D143" s="179"/>
      <c r="E143" s="179"/>
    </row>
    <row r="144" spans="2:5" ht="13.5" customHeight="1" x14ac:dyDescent="0.2">
      <c r="B144" s="179"/>
      <c r="C144" s="179"/>
      <c r="D144" s="179"/>
      <c r="E144" s="179"/>
    </row>
    <row r="145" spans="2:5" ht="13.5" customHeight="1" x14ac:dyDescent="0.2">
      <c r="B145" s="179"/>
      <c r="C145" s="179"/>
      <c r="D145" s="179"/>
      <c r="E145" s="179"/>
    </row>
    <row r="146" spans="2:5" ht="13.5" customHeight="1" x14ac:dyDescent="0.2">
      <c r="B146" s="179"/>
      <c r="C146" s="179"/>
      <c r="D146" s="179"/>
      <c r="E146" s="179"/>
    </row>
    <row r="147" spans="2:5" ht="13.5" customHeight="1" x14ac:dyDescent="0.2">
      <c r="B147" s="179"/>
      <c r="C147" s="179"/>
      <c r="D147" s="179"/>
      <c r="E147" s="179"/>
    </row>
    <row r="148" spans="2:5" ht="13.5" customHeight="1" x14ac:dyDescent="0.2">
      <c r="B148" s="179"/>
      <c r="C148" s="179"/>
      <c r="D148" s="179"/>
      <c r="E148" s="179"/>
    </row>
    <row r="149" spans="2:5" ht="13.5" customHeight="1" x14ac:dyDescent="0.2">
      <c r="B149" s="179"/>
      <c r="C149" s="179"/>
      <c r="D149" s="179"/>
      <c r="E149" s="179"/>
    </row>
    <row r="150" spans="2:5" ht="13.5" customHeight="1" x14ac:dyDescent="0.2">
      <c r="B150" s="179"/>
      <c r="C150" s="179"/>
      <c r="D150" s="179"/>
      <c r="E150" s="179"/>
    </row>
    <row r="151" spans="2:5" ht="13.5" customHeight="1" x14ac:dyDescent="0.2">
      <c r="B151" s="179"/>
      <c r="C151" s="179"/>
      <c r="D151" s="179"/>
      <c r="E151" s="179"/>
    </row>
    <row r="152" spans="2:5" ht="13.5" customHeight="1" x14ac:dyDescent="0.2">
      <c r="B152" s="179"/>
      <c r="C152" s="179"/>
      <c r="D152" s="179"/>
      <c r="E152" s="179"/>
    </row>
    <row r="153" spans="2:5" ht="13.5" customHeight="1" x14ac:dyDescent="0.2">
      <c r="B153" s="179"/>
      <c r="C153" s="179"/>
      <c r="D153" s="179"/>
      <c r="E153" s="179"/>
    </row>
    <row r="154" spans="2:5" ht="13.5" customHeight="1" x14ac:dyDescent="0.2">
      <c r="B154" s="179"/>
      <c r="C154" s="179"/>
      <c r="D154" s="179"/>
      <c r="E154" s="179"/>
    </row>
    <row r="155" spans="2:5" ht="13.5" customHeight="1" x14ac:dyDescent="0.2">
      <c r="B155" s="179"/>
      <c r="C155" s="179"/>
      <c r="D155" s="179"/>
      <c r="E155" s="179"/>
    </row>
    <row r="156" spans="2:5" ht="13.5" customHeight="1" x14ac:dyDescent="0.2">
      <c r="B156" s="179"/>
      <c r="C156" s="179"/>
      <c r="D156" s="179"/>
      <c r="E156" s="179"/>
    </row>
    <row r="157" spans="2:5" ht="13.5" customHeight="1" x14ac:dyDescent="0.2">
      <c r="B157" s="179"/>
      <c r="C157" s="179"/>
      <c r="D157" s="179"/>
      <c r="E157" s="179"/>
    </row>
    <row r="158" spans="2:5" ht="13.5" customHeight="1" x14ac:dyDescent="0.2">
      <c r="B158" s="179"/>
      <c r="C158" s="179"/>
      <c r="D158" s="179"/>
      <c r="E158" s="179"/>
    </row>
    <row r="159" spans="2:5" ht="13.5" customHeight="1" x14ac:dyDescent="0.2">
      <c r="B159" s="179"/>
      <c r="C159" s="179"/>
      <c r="D159" s="179"/>
      <c r="E159" s="179"/>
    </row>
    <row r="160" spans="2:5" ht="13.5" customHeight="1" x14ac:dyDescent="0.2">
      <c r="B160" s="179"/>
      <c r="C160" s="179"/>
      <c r="D160" s="179"/>
      <c r="E160" s="179"/>
    </row>
    <row r="161" spans="2:5" ht="13.5" customHeight="1" x14ac:dyDescent="0.2">
      <c r="B161" s="179"/>
      <c r="C161" s="179"/>
      <c r="D161" s="179"/>
      <c r="E161" s="179"/>
    </row>
    <row r="162" spans="2:5" ht="13.5" customHeight="1" x14ac:dyDescent="0.2">
      <c r="B162" s="179"/>
      <c r="C162" s="179"/>
      <c r="D162" s="179"/>
      <c r="E162" s="179"/>
    </row>
    <row r="163" spans="2:5" ht="13.5" customHeight="1" x14ac:dyDescent="0.2">
      <c r="B163" s="179"/>
      <c r="C163" s="179"/>
      <c r="D163" s="179"/>
      <c r="E163" s="179"/>
    </row>
    <row r="164" spans="2:5" ht="13.5" customHeight="1" x14ac:dyDescent="0.2">
      <c r="B164" s="179"/>
      <c r="C164" s="179"/>
      <c r="D164" s="179"/>
      <c r="E164" s="179"/>
    </row>
    <row r="165" spans="2:5" ht="13.5" customHeight="1" x14ac:dyDescent="0.2">
      <c r="B165" s="179"/>
      <c r="C165" s="179"/>
      <c r="D165" s="179"/>
      <c r="E165" s="179"/>
    </row>
    <row r="166" spans="2:5" ht="13.5" customHeight="1" x14ac:dyDescent="0.2">
      <c r="B166" s="179"/>
      <c r="C166" s="179"/>
      <c r="D166" s="179"/>
      <c r="E166" s="179"/>
    </row>
    <row r="167" spans="2:5" ht="13.5" customHeight="1" x14ac:dyDescent="0.2">
      <c r="B167" s="179"/>
      <c r="C167" s="179"/>
      <c r="D167" s="179"/>
      <c r="E167" s="179"/>
    </row>
    <row r="168" spans="2:5" ht="13.5" customHeight="1" x14ac:dyDescent="0.2">
      <c r="B168" s="179">
        <v>0</v>
      </c>
      <c r="C168" s="179">
        <v>0</v>
      </c>
      <c r="D168" s="179">
        <v>0</v>
      </c>
      <c r="E168" s="179">
        <v>0</v>
      </c>
    </row>
    <row r="169" spans="2:5" ht="13.5" customHeight="1" x14ac:dyDescent="0.2">
      <c r="B169" s="179">
        <v>0</v>
      </c>
      <c r="C169" s="179">
        <v>0</v>
      </c>
      <c r="D169" s="179">
        <v>0</v>
      </c>
      <c r="E169" s="179">
        <v>0</v>
      </c>
    </row>
    <row r="170" spans="2:5" ht="13.5" customHeight="1" x14ac:dyDescent="0.2">
      <c r="B170" s="179">
        <v>0</v>
      </c>
      <c r="C170" s="179">
        <v>0</v>
      </c>
      <c r="D170" s="179">
        <v>0</v>
      </c>
      <c r="E170" s="179">
        <v>0</v>
      </c>
    </row>
    <row r="171" spans="2:5" ht="13.5" customHeight="1" x14ac:dyDescent="0.2">
      <c r="B171" s="179">
        <v>0</v>
      </c>
      <c r="C171" s="179">
        <v>0</v>
      </c>
      <c r="D171" s="179">
        <v>0</v>
      </c>
      <c r="E171" s="179">
        <v>0</v>
      </c>
    </row>
    <row r="172" spans="2:5" ht="13.5" customHeight="1" x14ac:dyDescent="0.2">
      <c r="B172" s="179"/>
      <c r="C172" s="179"/>
      <c r="D172" s="179"/>
      <c r="E172" s="179"/>
    </row>
    <row r="173" spans="2:5" ht="13.5" customHeight="1" x14ac:dyDescent="0.2">
      <c r="B173" s="179"/>
      <c r="C173" s="179"/>
      <c r="D173" s="179"/>
      <c r="E173" s="179"/>
    </row>
    <row r="174" spans="2:5" ht="13.5" customHeight="1" x14ac:dyDescent="0.2">
      <c r="B174" s="179"/>
      <c r="C174" s="179"/>
      <c r="D174" s="179"/>
      <c r="E174" s="179"/>
    </row>
    <row r="175" spans="2:5" ht="13.5" customHeight="1" x14ac:dyDescent="0.2">
      <c r="B175" s="179"/>
      <c r="C175" s="179"/>
      <c r="D175" s="179"/>
      <c r="E175" s="179"/>
    </row>
    <row r="176" spans="2:5" ht="13.5" customHeight="1" x14ac:dyDescent="0.2">
      <c r="B176" s="179"/>
      <c r="C176" s="179"/>
      <c r="D176" s="179"/>
      <c r="E176" s="179"/>
    </row>
    <row r="177" spans="2:5" ht="13.5" customHeight="1" x14ac:dyDescent="0.2">
      <c r="B177" s="179"/>
      <c r="C177" s="179"/>
      <c r="D177" s="179"/>
      <c r="E177" s="179"/>
    </row>
    <row r="178" spans="2:5" ht="13.5" customHeight="1" x14ac:dyDescent="0.2">
      <c r="B178" s="179"/>
      <c r="C178" s="179"/>
      <c r="D178" s="179"/>
      <c r="E178" s="179"/>
    </row>
    <row r="179" spans="2:5" ht="13.5" customHeight="1" x14ac:dyDescent="0.2">
      <c r="B179" s="179"/>
      <c r="C179" s="179"/>
      <c r="D179" s="179"/>
      <c r="E179" s="179"/>
    </row>
    <row r="180" spans="2:5" ht="13.5" customHeight="1" x14ac:dyDescent="0.2">
      <c r="B180" s="179"/>
      <c r="C180" s="179"/>
      <c r="D180" s="179"/>
      <c r="E180" s="179"/>
    </row>
    <row r="181" spans="2:5" ht="13.5" customHeight="1" x14ac:dyDescent="0.2">
      <c r="B181" s="179"/>
      <c r="C181" s="179"/>
      <c r="D181" s="179"/>
      <c r="E181" s="179"/>
    </row>
    <row r="182" spans="2:5" ht="13.5" customHeight="1" x14ac:dyDescent="0.2">
      <c r="B182" s="179"/>
      <c r="C182" s="179"/>
      <c r="D182" s="179"/>
      <c r="E182" s="179"/>
    </row>
    <row r="183" spans="2:5" ht="13.5" customHeight="1" x14ac:dyDescent="0.2">
      <c r="B183" s="179"/>
      <c r="C183" s="179"/>
      <c r="D183" s="179"/>
      <c r="E183" s="179"/>
    </row>
    <row r="184" spans="2:5" ht="13.5" customHeight="1" x14ac:dyDescent="0.2">
      <c r="B184" s="179"/>
      <c r="C184" s="179"/>
      <c r="D184" s="179"/>
      <c r="E184" s="179"/>
    </row>
    <row r="185" spans="2:5" ht="13.5" customHeight="1" x14ac:dyDescent="0.2">
      <c r="B185" s="179"/>
      <c r="C185" s="179"/>
      <c r="D185" s="179"/>
      <c r="E185" s="17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workbookViewId="0">
      <pane xSplit="1" ySplit="4" topLeftCell="B57" activePane="bottomRight" state="frozen"/>
      <selection activeCell="I11" sqref="I11"/>
      <selection pane="topRight" activeCell="I11" sqref="I11"/>
      <selection pane="bottomLeft" activeCell="I11" sqref="I11"/>
      <selection pane="bottomRight" activeCell="H87" sqref="H87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28515625" style="1" bestFit="1" customWidth="1"/>
    <col min="14" max="14" width="10.42578125" style="1" bestFit="1" customWidth="1"/>
    <col min="15" max="16" width="9.7109375" style="1" bestFit="1" customWidth="1"/>
    <col min="17" max="17" width="13.85546875" style="1" bestFit="1" customWidth="1"/>
    <col min="18" max="16384" width="9.5703125" style="1"/>
  </cols>
  <sheetData>
    <row r="1" spans="1:13" ht="15.75" customHeight="1" x14ac:dyDescent="0.25">
      <c r="A1" s="4" t="s">
        <v>101</v>
      </c>
      <c r="B1" s="5"/>
      <c r="C1" s="5"/>
      <c r="H1" s="4" t="s">
        <v>100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346" t="s">
        <v>7</v>
      </c>
      <c r="C3" s="348"/>
      <c r="D3" s="348"/>
      <c r="E3" s="347"/>
      <c r="H3" s="15" t="s">
        <v>4</v>
      </c>
      <c r="I3" s="340" t="s">
        <v>7</v>
      </c>
      <c r="J3" s="262"/>
      <c r="K3" s="262"/>
      <c r="L3" s="261"/>
    </row>
    <row r="4" spans="1:13" ht="14.25" customHeight="1" thickBot="1" x14ac:dyDescent="0.25">
      <c r="A4" s="17"/>
      <c r="B4" s="223">
        <v>2022</v>
      </c>
      <c r="C4" s="349">
        <v>2023</v>
      </c>
      <c r="D4" s="349">
        <v>2024</v>
      </c>
      <c r="E4" s="224">
        <v>2025</v>
      </c>
      <c r="H4" s="17"/>
      <c r="I4" s="223">
        <v>2022</v>
      </c>
      <c r="J4" s="349">
        <v>2023</v>
      </c>
      <c r="K4" s="349">
        <v>2024</v>
      </c>
      <c r="L4" s="224">
        <v>2025</v>
      </c>
    </row>
    <row r="5" spans="1:13" ht="13.5" customHeight="1" x14ac:dyDescent="0.2">
      <c r="A5" s="25" t="s">
        <v>8</v>
      </c>
      <c r="B5" s="229">
        <f>B6+B12+B16</f>
        <v>7880089</v>
      </c>
      <c r="C5" s="91">
        <f>C6+C12+C16</f>
        <v>7726009</v>
      </c>
      <c r="D5" s="91">
        <f>D6+D12+D16</f>
        <v>8698845</v>
      </c>
      <c r="E5" s="343">
        <f>E6+E12+E16</f>
        <v>9041943</v>
      </c>
      <c r="F5" s="178"/>
      <c r="G5" s="230"/>
      <c r="H5" s="25" t="s">
        <v>8</v>
      </c>
      <c r="I5" s="29">
        <f>I6+I12+I16</f>
        <v>-165140.81647999986</v>
      </c>
      <c r="J5" s="29">
        <f>J6+J12+J16</f>
        <v>352562</v>
      </c>
      <c r="K5" s="29">
        <f>K6+K12+K16</f>
        <v>-908660</v>
      </c>
      <c r="L5" s="27">
        <f>L6+L12+L16</f>
        <v>-393170</v>
      </c>
    </row>
    <row r="6" spans="1:13" ht="13.5" customHeight="1" x14ac:dyDescent="0.2">
      <c r="A6" s="34" t="s">
        <v>10</v>
      </c>
      <c r="B6" s="232">
        <f>+B7+B8</f>
        <v>3639673</v>
      </c>
      <c r="C6" s="38">
        <f>+C7+C8</f>
        <v>3701642</v>
      </c>
      <c r="D6" s="38">
        <f>+D7+D8</f>
        <v>3986303</v>
      </c>
      <c r="E6" s="36">
        <f>+E7+E8</f>
        <v>4396834</v>
      </c>
      <c r="F6" s="178"/>
      <c r="G6" s="230"/>
      <c r="H6" s="34" t="s">
        <v>10</v>
      </c>
      <c r="I6" s="38">
        <f>I7+I8</f>
        <v>-43833.91213000023</v>
      </c>
      <c r="J6" s="38">
        <f>J7+J8</f>
        <v>-194166</v>
      </c>
      <c r="K6" s="38">
        <f>K7+K8</f>
        <v>-494114</v>
      </c>
      <c r="L6" s="36">
        <f>L7+L8</f>
        <v>-302307</v>
      </c>
    </row>
    <row r="7" spans="1:13" ht="13.5" customHeight="1" x14ac:dyDescent="0.2">
      <c r="A7" s="41" t="s">
        <v>11</v>
      </c>
      <c r="B7" s="233">
        <v>3581503</v>
      </c>
      <c r="C7" s="235">
        <v>3661188</v>
      </c>
      <c r="D7" s="235">
        <v>4005577</v>
      </c>
      <c r="E7" s="234">
        <v>4409431</v>
      </c>
      <c r="F7" s="178"/>
      <c r="G7" s="230"/>
      <c r="H7" s="41" t="s">
        <v>11</v>
      </c>
      <c r="I7" s="45">
        <f>CASH_jun23!C7-C_RVS_23_25!B7</f>
        <v>-45592.144540000241</v>
      </c>
      <c r="J7" s="45">
        <f>CASH_jun23!D7-C_RVS_23_25!C7</f>
        <v>-203283</v>
      </c>
      <c r="K7" s="46">
        <f>CASH_jun23!E7-C_RVS_23_25!D7</f>
        <v>-458786</v>
      </c>
      <c r="L7" s="336">
        <f>CASH_jun23!F7-C_RVS_23_25!E7</f>
        <v>-266512</v>
      </c>
    </row>
    <row r="8" spans="1:13" ht="13.5" customHeight="1" x14ac:dyDescent="0.2">
      <c r="A8" s="41" t="s">
        <v>12</v>
      </c>
      <c r="B8" s="233">
        <v>58170</v>
      </c>
      <c r="C8" s="235">
        <v>40454</v>
      </c>
      <c r="D8" s="235">
        <v>-19274</v>
      </c>
      <c r="E8" s="234">
        <v>-12597</v>
      </c>
      <c r="F8" s="178"/>
      <c r="G8" s="230"/>
      <c r="H8" s="41" t="s">
        <v>12</v>
      </c>
      <c r="I8" s="45">
        <f>CASH_jun23!C8-C_RVS_23_25!B8</f>
        <v>1758.2324100000114</v>
      </c>
      <c r="J8" s="45">
        <f>CASH_jun23!D8-C_RVS_23_25!C8</f>
        <v>9117</v>
      </c>
      <c r="K8" s="46">
        <f>CASH_jun23!E8-C_RVS_23_25!D8</f>
        <v>-35328</v>
      </c>
      <c r="L8" s="336">
        <f>CASH_jun23!F8-C_RVS_23_25!E8</f>
        <v>-35795</v>
      </c>
    </row>
    <row r="9" spans="1:13" ht="13.5" customHeight="1" x14ac:dyDescent="0.2">
      <c r="A9" s="48" t="s">
        <v>13</v>
      </c>
      <c r="B9" s="238">
        <v>20851</v>
      </c>
      <c r="C9" s="236">
        <v>-62716</v>
      </c>
      <c r="D9" s="235">
        <v>54689</v>
      </c>
      <c r="E9" s="234">
        <v>7890</v>
      </c>
      <c r="F9" s="178"/>
      <c r="G9" s="230"/>
      <c r="H9" s="48" t="s">
        <v>13</v>
      </c>
      <c r="I9" s="45">
        <f>CASH_jun23!C9-C_RVS_23_25!B9</f>
        <v>-25780.355750000337</v>
      </c>
      <c r="J9" s="45">
        <f>CASH_jun23!D9-C_RVS_23_25!C9</f>
        <v>17992</v>
      </c>
      <c r="K9" s="46">
        <f>CASH_jun23!E9-C_RVS_23_25!D9</f>
        <v>-8846</v>
      </c>
      <c r="L9" s="336">
        <f>CASH_jun23!F9-C_RVS_23_25!E9</f>
        <v>38655</v>
      </c>
      <c r="M9" s="33"/>
    </row>
    <row r="10" spans="1:13" ht="13.5" customHeight="1" x14ac:dyDescent="0.2">
      <c r="A10" s="48" t="s">
        <v>14</v>
      </c>
      <c r="B10" s="233">
        <v>2533175</v>
      </c>
      <c r="C10" s="235">
        <v>2635051</v>
      </c>
      <c r="D10" s="235">
        <v>2752130</v>
      </c>
      <c r="E10" s="234">
        <v>3072261</v>
      </c>
      <c r="F10" s="178"/>
      <c r="G10" s="230"/>
      <c r="H10" s="48" t="s">
        <v>14</v>
      </c>
      <c r="I10" s="45">
        <f>CASH_jun23!C10-C_RVS_23_25!B10</f>
        <v>-12637.072569999844</v>
      </c>
      <c r="J10" s="45">
        <f>CASH_jun23!D10-C_RVS_23_25!C10</f>
        <v>-148511</v>
      </c>
      <c r="K10" s="46">
        <f>CASH_jun23!E10-C_RVS_23_25!D10</f>
        <v>-339688</v>
      </c>
      <c r="L10" s="336">
        <f>CASH_jun23!F10-C_RVS_23_25!E10</f>
        <v>-238674</v>
      </c>
    </row>
    <row r="11" spans="1:13" ht="13.5" customHeight="1" x14ac:dyDescent="0.2">
      <c r="A11" s="48" t="s">
        <v>15</v>
      </c>
      <c r="B11" s="233">
        <v>1085647</v>
      </c>
      <c r="C11" s="235">
        <v>1129307</v>
      </c>
      <c r="D11" s="235">
        <v>1179484</v>
      </c>
      <c r="E11" s="234">
        <v>1316683</v>
      </c>
      <c r="F11" s="178"/>
      <c r="G11" s="230"/>
      <c r="H11" s="48" t="s">
        <v>15</v>
      </c>
      <c r="I11" s="45">
        <f>CASH_jun23!C11-C_RVS_23_25!B11</f>
        <v>-5416.4838099998888</v>
      </c>
      <c r="J11" s="45">
        <f>CASH_jun23!D11-C_RVS_23_25!C11</f>
        <v>-63647</v>
      </c>
      <c r="K11" s="46">
        <f>CASH_jun23!E11-C_RVS_23_25!D11</f>
        <v>-145580</v>
      </c>
      <c r="L11" s="336">
        <f>CASH_jun23!F11-C_RVS_23_25!E11</f>
        <v>-102288</v>
      </c>
    </row>
    <row r="12" spans="1:13" ht="13.5" customHeight="1" x14ac:dyDescent="0.2">
      <c r="A12" s="34" t="s">
        <v>17</v>
      </c>
      <c r="B12" s="233">
        <v>3920078</v>
      </c>
      <c r="C12" s="235">
        <v>3655697</v>
      </c>
      <c r="D12" s="235">
        <v>4318854</v>
      </c>
      <c r="E12" s="234">
        <v>4237732</v>
      </c>
      <c r="F12" s="178"/>
      <c r="G12" s="230"/>
      <c r="H12" s="34" t="s">
        <v>17</v>
      </c>
      <c r="I12" s="45">
        <f>CASH_jun23!C12-C_RVS_23_25!B12</f>
        <v>-115733.05149999959</v>
      </c>
      <c r="J12" s="45">
        <f>CASH_jun23!D12-C_RVS_23_25!C12</f>
        <v>526879</v>
      </c>
      <c r="K12" s="46">
        <f>CASH_jun23!E12-C_RVS_23_25!D12</f>
        <v>-397795</v>
      </c>
      <c r="L12" s="336">
        <f>CASH_jun23!F12-C_RVS_23_25!E12</f>
        <v>-56439</v>
      </c>
    </row>
    <row r="13" spans="1:13" ht="13.5" customHeight="1" x14ac:dyDescent="0.2">
      <c r="A13" s="48" t="s">
        <v>13</v>
      </c>
      <c r="B13" s="233">
        <f>+B12</f>
        <v>3920078</v>
      </c>
      <c r="C13" s="235">
        <f>+C12</f>
        <v>3655697</v>
      </c>
      <c r="D13" s="235">
        <f>+D12</f>
        <v>4318854</v>
      </c>
      <c r="E13" s="234">
        <f>+E12</f>
        <v>4237732</v>
      </c>
      <c r="F13" s="178"/>
      <c r="G13" s="230"/>
      <c r="H13" s="48" t="s">
        <v>13</v>
      </c>
      <c r="I13" s="45">
        <f>CASH_jun23!C13-C_RVS_23_25!B13</f>
        <v>-115733.05149999959</v>
      </c>
      <c r="J13" s="45">
        <f>CASH_jun23!D13-C_RVS_23_25!C13</f>
        <v>201081</v>
      </c>
      <c r="K13" s="46">
        <f>CASH_jun23!E13-C_RVS_23_25!D13</f>
        <v>-735718</v>
      </c>
      <c r="L13" s="336">
        <f>CASH_jun23!F13-C_RVS_23_25!E13</f>
        <v>-56439</v>
      </c>
    </row>
    <row r="14" spans="1:13" ht="13.5" customHeight="1" x14ac:dyDescent="0.2">
      <c r="A14" s="48" t="s">
        <v>14</v>
      </c>
      <c r="B14" s="233">
        <v>0</v>
      </c>
      <c r="C14" s="235">
        <v>0</v>
      </c>
      <c r="D14" s="235">
        <v>0</v>
      </c>
      <c r="E14" s="234">
        <v>0</v>
      </c>
      <c r="F14" s="178"/>
      <c r="G14" s="230"/>
      <c r="H14" s="48" t="s">
        <v>14</v>
      </c>
      <c r="I14" s="45">
        <f>CASH_jun23!C14-C_RVS_23_25!B14</f>
        <v>0</v>
      </c>
      <c r="J14" s="45">
        <f>CASH_jun23!D14-C_RVS_23_25!C14</f>
        <v>228059</v>
      </c>
      <c r="K14" s="46">
        <f>CASH_jun23!E14-C_RVS_23_25!D14</f>
        <v>236546</v>
      </c>
      <c r="L14" s="336">
        <f>CASH_jun23!F14-C_RVS_23_25!E14</f>
        <v>0</v>
      </c>
    </row>
    <row r="15" spans="1:13" ht="13.5" customHeight="1" x14ac:dyDescent="0.2">
      <c r="A15" s="48" t="s">
        <v>15</v>
      </c>
      <c r="B15" s="233">
        <v>0</v>
      </c>
      <c r="C15" s="235">
        <v>0</v>
      </c>
      <c r="D15" s="235">
        <v>0</v>
      </c>
      <c r="E15" s="234">
        <v>0</v>
      </c>
      <c r="F15" s="178"/>
      <c r="G15" s="230"/>
      <c r="H15" s="48" t="s">
        <v>15</v>
      </c>
      <c r="I15" s="45">
        <f>CASH_jun23!C15-C_RVS_23_25!B15</f>
        <v>0</v>
      </c>
      <c r="J15" s="45">
        <f>CASH_jun23!D15-C_RVS_23_25!C15</f>
        <v>97739</v>
      </c>
      <c r="K15" s="46">
        <f>CASH_jun23!E15-C_RVS_23_25!D15</f>
        <v>101377</v>
      </c>
      <c r="L15" s="336">
        <f>CASH_jun23!F15-C_RVS_23_25!E15</f>
        <v>0</v>
      </c>
    </row>
    <row r="16" spans="1:13" ht="13.5" customHeight="1" x14ac:dyDescent="0.2">
      <c r="A16" s="34" t="s">
        <v>18</v>
      </c>
      <c r="B16" s="233">
        <v>320338</v>
      </c>
      <c r="C16" s="235">
        <v>368670</v>
      </c>
      <c r="D16" s="235">
        <v>393688</v>
      </c>
      <c r="E16" s="234">
        <v>407377</v>
      </c>
      <c r="F16" s="169"/>
      <c r="G16" s="230"/>
      <c r="H16" s="34" t="s">
        <v>18</v>
      </c>
      <c r="I16" s="45">
        <f>CASH_jun23!C16-C_RVS_23_25!B16</f>
        <v>-5573.8528500000248</v>
      </c>
      <c r="J16" s="45">
        <f>CASH_jun23!D16-C_RVS_23_25!C16</f>
        <v>19849</v>
      </c>
      <c r="K16" s="46">
        <f>CASH_jun23!E16-C_RVS_23_25!D16</f>
        <v>-16751</v>
      </c>
      <c r="L16" s="336">
        <f>CASH_jun23!F16-C_RVS_23_25!E16</f>
        <v>-34424</v>
      </c>
    </row>
    <row r="17" spans="1:12" ht="13.5" customHeight="1" x14ac:dyDescent="0.2">
      <c r="A17" s="55" t="s">
        <v>19</v>
      </c>
      <c r="B17" s="239">
        <f>B18+B19</f>
        <v>11308642</v>
      </c>
      <c r="C17" s="59">
        <f>C18+C19</f>
        <v>12553129</v>
      </c>
      <c r="D17" s="59">
        <f>D18+D19</f>
        <v>13132786</v>
      </c>
      <c r="E17" s="57">
        <f>E18+E19</f>
        <v>13687214</v>
      </c>
      <c r="F17" s="350"/>
      <c r="G17" s="230"/>
      <c r="H17" s="55" t="s">
        <v>19</v>
      </c>
      <c r="I17" s="59">
        <f>I18+I19</f>
        <v>-199185.30924000146</v>
      </c>
      <c r="J17" s="59">
        <f>J18+J19</f>
        <v>-115879</v>
      </c>
      <c r="K17" s="59">
        <f>K18+K19</f>
        <v>-454555</v>
      </c>
      <c r="L17" s="57">
        <f>L18+L19</f>
        <v>-429485</v>
      </c>
    </row>
    <row r="18" spans="1:12" ht="13.5" customHeight="1" x14ac:dyDescent="0.2">
      <c r="A18" s="34" t="s">
        <v>20</v>
      </c>
      <c r="B18" s="232">
        <v>8796579</v>
      </c>
      <c r="C18" s="38">
        <v>10009813</v>
      </c>
      <c r="D18" s="38">
        <v>10547810</v>
      </c>
      <c r="E18" s="36">
        <v>11073386</v>
      </c>
      <c r="F18" s="350"/>
      <c r="G18" s="230"/>
      <c r="H18" s="34" t="s">
        <v>20</v>
      </c>
      <c r="I18" s="45">
        <f>CASH_jun23!C18-C_RVS_23_25!B18</f>
        <v>-211643.40177000128</v>
      </c>
      <c r="J18" s="45">
        <f>CASH_jun23!D18-C_RVS_23_25!C18</f>
        <v>-153391</v>
      </c>
      <c r="K18" s="46">
        <f>CASH_jun23!E18-C_RVS_23_25!D18</f>
        <v>-523184</v>
      </c>
      <c r="L18" s="336">
        <f>CASH_jun23!F18-C_RVS_23_25!E18</f>
        <v>-519000</v>
      </c>
    </row>
    <row r="19" spans="1:12" ht="13.5" customHeight="1" x14ac:dyDescent="0.2">
      <c r="A19" s="34" t="s">
        <v>21</v>
      </c>
      <c r="B19" s="233">
        <f>SUM(B20:B27)</f>
        <v>2512063</v>
      </c>
      <c r="C19" s="235">
        <f>SUM(C20:C27)</f>
        <v>2543316</v>
      </c>
      <c r="D19" s="235">
        <f>SUM(D20:D27)</f>
        <v>2584976</v>
      </c>
      <c r="E19" s="234">
        <f>SUM(E20:E27)</f>
        <v>2613828</v>
      </c>
      <c r="F19" s="350"/>
      <c r="G19" s="230"/>
      <c r="H19" s="34" t="s">
        <v>21</v>
      </c>
      <c r="I19" s="45">
        <f>SUM(I20:I27)</f>
        <v>12458.092529999833</v>
      </c>
      <c r="J19" s="45">
        <f>SUM(J20:J27)</f>
        <v>37512</v>
      </c>
      <c r="K19" s="38">
        <f>SUM(K20:K27)</f>
        <v>68629</v>
      </c>
      <c r="L19" s="36">
        <f>SUM(L20:L27)</f>
        <v>89515</v>
      </c>
    </row>
    <row r="20" spans="1:12" ht="13.5" customHeight="1" x14ac:dyDescent="0.2">
      <c r="A20" s="41" t="s">
        <v>22</v>
      </c>
      <c r="B20" s="233">
        <v>1286685</v>
      </c>
      <c r="C20" s="235">
        <v>1292229</v>
      </c>
      <c r="D20" s="235">
        <v>1311539</v>
      </c>
      <c r="E20" s="234">
        <v>1338189</v>
      </c>
      <c r="F20" s="350"/>
      <c r="G20" s="230"/>
      <c r="H20" s="41" t="s">
        <v>22</v>
      </c>
      <c r="I20" s="45">
        <f>CASH_jun23!C20-C_RVS_23_25!B20</f>
        <v>-1147.3022000000346</v>
      </c>
      <c r="J20" s="45">
        <f>CASH_jun23!D20-C_RVS_23_25!C20</f>
        <v>16118</v>
      </c>
      <c r="K20" s="46">
        <f>CASH_jun23!E20-C_RVS_23_25!D20</f>
        <v>7611</v>
      </c>
      <c r="L20" s="336">
        <f>CASH_jun23!F20-C_RVS_23_25!E20</f>
        <v>17903</v>
      </c>
    </row>
    <row r="21" spans="1:12" ht="13.5" customHeight="1" x14ac:dyDescent="0.2">
      <c r="A21" s="41" t="s">
        <v>23</v>
      </c>
      <c r="B21" s="233">
        <v>222395</v>
      </c>
      <c r="C21" s="235">
        <v>216699</v>
      </c>
      <c r="D21" s="235">
        <v>219380</v>
      </c>
      <c r="E21" s="234">
        <v>219808</v>
      </c>
      <c r="F21" s="350"/>
      <c r="G21" s="230"/>
      <c r="H21" s="41" t="s">
        <v>23</v>
      </c>
      <c r="I21" s="45">
        <f>CASH_jun23!C21-C_RVS_23_25!B21</f>
        <v>10070.727390000015</v>
      </c>
      <c r="J21" s="45">
        <f>CASH_jun23!D21-C_RVS_23_25!C21</f>
        <v>21247</v>
      </c>
      <c r="K21" s="46">
        <f>CASH_jun23!E21-C_RVS_23_25!D21</f>
        <v>72613</v>
      </c>
      <c r="L21" s="336">
        <f>CASH_jun23!F21-C_RVS_23_25!E21</f>
        <v>74527</v>
      </c>
    </row>
    <row r="22" spans="1:12" ht="13.5" customHeight="1" x14ac:dyDescent="0.2">
      <c r="A22" s="41" t="s">
        <v>24</v>
      </c>
      <c r="B22" s="233">
        <v>56029</v>
      </c>
      <c r="C22" s="235">
        <v>54633</v>
      </c>
      <c r="D22" s="235">
        <v>55337</v>
      </c>
      <c r="E22" s="234">
        <v>55345</v>
      </c>
      <c r="F22" s="33"/>
      <c r="G22" s="230"/>
      <c r="H22" s="41" t="s">
        <v>24</v>
      </c>
      <c r="I22" s="45">
        <f>CASH_jun23!C22-C_RVS_23_25!B22</f>
        <v>-156.21764000000258</v>
      </c>
      <c r="J22" s="45">
        <f>CASH_jun23!D22-C_RVS_23_25!C22</f>
        <v>-46</v>
      </c>
      <c r="K22" s="46">
        <f>CASH_jun23!E22-C_RVS_23_25!D22</f>
        <v>-682</v>
      </c>
      <c r="L22" s="336">
        <f>CASH_jun23!F22-C_RVS_23_25!E22</f>
        <v>-573</v>
      </c>
    </row>
    <row r="23" spans="1:12" ht="13.5" customHeight="1" x14ac:dyDescent="0.2">
      <c r="A23" s="41" t="s">
        <v>25</v>
      </c>
      <c r="B23" s="233">
        <v>5173</v>
      </c>
      <c r="C23" s="235">
        <v>5179</v>
      </c>
      <c r="D23" s="235">
        <v>5242</v>
      </c>
      <c r="E23" s="234">
        <v>5241</v>
      </c>
      <c r="F23" s="33"/>
      <c r="G23" s="230"/>
      <c r="H23" s="41" t="s">
        <v>25</v>
      </c>
      <c r="I23" s="45">
        <f>CASH_jun23!C23-C_RVS_23_25!B23</f>
        <v>-159.64113000000089</v>
      </c>
      <c r="J23" s="45">
        <f>CASH_jun23!D23-C_RVS_23_25!C23</f>
        <v>240</v>
      </c>
      <c r="K23" s="46">
        <f>CASH_jun23!E23-C_RVS_23_25!D23</f>
        <v>110</v>
      </c>
      <c r="L23" s="336">
        <f>CASH_jun23!F23-C_RVS_23_25!E23</f>
        <v>149</v>
      </c>
    </row>
    <row r="24" spans="1:12" ht="13.5" customHeight="1" x14ac:dyDescent="0.2">
      <c r="A24" s="41" t="s">
        <v>26</v>
      </c>
      <c r="B24" s="233">
        <v>904464</v>
      </c>
      <c r="C24" s="235">
        <v>938474</v>
      </c>
      <c r="D24" s="235">
        <v>956922</v>
      </c>
      <c r="E24" s="234">
        <v>958186</v>
      </c>
      <c r="F24" s="33"/>
      <c r="G24" s="230"/>
      <c r="H24" s="41" t="s">
        <v>26</v>
      </c>
      <c r="I24" s="45">
        <f>CASH_jun23!C24-C_RVS_23_25!B24</f>
        <v>4623.5849699998507</v>
      </c>
      <c r="J24" s="45">
        <f>CASH_jun23!D24-C_RVS_23_25!C24</f>
        <v>2652</v>
      </c>
      <c r="K24" s="46">
        <f>CASH_jun23!E24-C_RVS_23_25!D24</f>
        <v>-8495</v>
      </c>
      <c r="L24" s="336">
        <f>CASH_jun23!F24-C_RVS_23_25!E24</f>
        <v>180</v>
      </c>
    </row>
    <row r="25" spans="1:12" ht="13.5" customHeight="1" x14ac:dyDescent="0.2">
      <c r="A25" s="41" t="s">
        <v>27</v>
      </c>
      <c r="B25" s="233">
        <v>11420</v>
      </c>
      <c r="C25" s="235">
        <v>10877</v>
      </c>
      <c r="D25" s="235">
        <v>11078</v>
      </c>
      <c r="E25" s="234">
        <v>11217</v>
      </c>
      <c r="F25" s="33"/>
      <c r="G25" s="230"/>
      <c r="H25" s="41" t="s">
        <v>27</v>
      </c>
      <c r="I25" s="45">
        <f>CASH_jun23!C25-C_RVS_23_25!B25</f>
        <v>120.72982000000229</v>
      </c>
      <c r="J25" s="45">
        <f>CASH_jun23!D25-C_RVS_23_25!C25</f>
        <v>708</v>
      </c>
      <c r="K25" s="46">
        <f>CASH_jun23!E25-C_RVS_23_25!D25</f>
        <v>554</v>
      </c>
      <c r="L25" s="336">
        <f>CASH_jun23!F25-C_RVS_23_25!E25</f>
        <v>613</v>
      </c>
    </row>
    <row r="26" spans="1:12" ht="13.5" customHeight="1" x14ac:dyDescent="0.2">
      <c r="A26" s="41" t="s">
        <v>28</v>
      </c>
      <c r="B26" s="233">
        <v>25635</v>
      </c>
      <c r="C26" s="235">
        <v>25007</v>
      </c>
      <c r="D26" s="235">
        <v>25288</v>
      </c>
      <c r="E26" s="234">
        <v>25677</v>
      </c>
      <c r="F26" s="33"/>
      <c r="G26" s="230"/>
      <c r="H26" s="41" t="s">
        <v>28</v>
      </c>
      <c r="I26" s="45">
        <f>CASH_jun23!C26-C_RVS_23_25!B26</f>
        <v>-896.05381999999736</v>
      </c>
      <c r="J26" s="45">
        <f>CASH_jun23!D26-C_RVS_23_25!C26</f>
        <v>-3401</v>
      </c>
      <c r="K26" s="46">
        <f>CASH_jun23!E26-C_RVS_23_25!D26</f>
        <v>-3075</v>
      </c>
      <c r="L26" s="336">
        <f>CASH_jun23!F26-C_RVS_23_25!E26</f>
        <v>-3278</v>
      </c>
    </row>
    <row r="27" spans="1:12" ht="13.5" customHeight="1" x14ac:dyDescent="0.2">
      <c r="A27" s="41" t="s">
        <v>29</v>
      </c>
      <c r="B27" s="233">
        <v>262</v>
      </c>
      <c r="C27" s="235">
        <v>218</v>
      </c>
      <c r="D27" s="235">
        <v>190</v>
      </c>
      <c r="E27" s="234">
        <v>165</v>
      </c>
      <c r="F27" s="33"/>
      <c r="G27" s="230"/>
      <c r="H27" s="41" t="s">
        <v>29</v>
      </c>
      <c r="I27" s="45">
        <f>CASH_jun23!C27-C_RVS_23_25!B27</f>
        <v>2.265139999999974</v>
      </c>
      <c r="J27" s="45">
        <f>CASH_jun23!D27-C_RVS_23_25!C27</f>
        <v>-6</v>
      </c>
      <c r="K27" s="46">
        <f>CASH_jun23!E27-C_RVS_23_25!D27</f>
        <v>-7</v>
      </c>
      <c r="L27" s="336">
        <f>CASH_jun23!F27-C_RVS_23_25!E27</f>
        <v>-6</v>
      </c>
    </row>
    <row r="28" spans="1:12" ht="13.5" customHeight="1" x14ac:dyDescent="0.2">
      <c r="A28" s="55" t="s">
        <v>30</v>
      </c>
      <c r="B28" s="23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3"/>
      <c r="G28" s="230"/>
      <c r="H28" s="55" t="s">
        <v>30</v>
      </c>
      <c r="I28" s="59">
        <f>SUM(I29:I32)</f>
        <v>2749.6748300000013</v>
      </c>
      <c r="J28" s="59">
        <f>SUM(J29:J32)</f>
        <v>-1552</v>
      </c>
      <c r="K28" s="59">
        <f>SUM(K29:K32)</f>
        <v>-464</v>
      </c>
      <c r="L28" s="57">
        <f>SUM(L29:L32)</f>
        <v>-960</v>
      </c>
    </row>
    <row r="29" spans="1:12" ht="13.5" customHeight="1" x14ac:dyDescent="0.2">
      <c r="A29" s="34" t="s">
        <v>31</v>
      </c>
      <c r="B29" s="233">
        <v>20</v>
      </c>
      <c r="C29" s="235">
        <v>0</v>
      </c>
      <c r="D29" s="235">
        <v>0</v>
      </c>
      <c r="E29" s="234">
        <v>0</v>
      </c>
      <c r="F29" s="33"/>
      <c r="G29" s="230"/>
      <c r="H29" s="34" t="s">
        <v>31</v>
      </c>
      <c r="I29" s="45">
        <f>CASH_jun23!C29-C_RVS_23_25!B29</f>
        <v>1.5363199999999999</v>
      </c>
      <c r="J29" s="45">
        <f>CASH_jun23!D29-C_RVS_23_25!C29</f>
        <v>4</v>
      </c>
      <c r="K29" s="46">
        <f>CASH_jun23!E29-C_RVS_23_25!D29</f>
        <v>0</v>
      </c>
      <c r="L29" s="336">
        <f>CASH_jun23!F29-C_RVS_23_25!E29</f>
        <v>0</v>
      </c>
    </row>
    <row r="30" spans="1:12" ht="13.5" customHeight="1" x14ac:dyDescent="0.2">
      <c r="A30" s="34" t="s">
        <v>32</v>
      </c>
      <c r="B30" s="233">
        <v>8</v>
      </c>
      <c r="C30" s="235">
        <v>0</v>
      </c>
      <c r="D30" s="235">
        <v>0</v>
      </c>
      <c r="E30" s="234">
        <v>0</v>
      </c>
      <c r="F30" s="33"/>
      <c r="G30" s="230"/>
      <c r="H30" s="34" t="s">
        <v>32</v>
      </c>
      <c r="I30" s="45">
        <f>CASH_jun23!C30-C_RVS_23_25!B30</f>
        <v>-0.5158100000000001</v>
      </c>
      <c r="J30" s="45">
        <f>CASH_jun23!D30-C_RVS_23_25!C30</f>
        <v>0</v>
      </c>
      <c r="K30" s="46">
        <f>CASH_jun23!E30-C_RVS_23_25!D30</f>
        <v>0</v>
      </c>
      <c r="L30" s="336">
        <f>CASH_jun23!F30-C_RVS_23_25!E30</f>
        <v>0</v>
      </c>
    </row>
    <row r="31" spans="1:12" ht="13.5" customHeight="1" x14ac:dyDescent="0.2">
      <c r="A31" s="34" t="s">
        <v>33</v>
      </c>
      <c r="B31" s="233">
        <v>37070</v>
      </c>
      <c r="C31" s="235">
        <v>41232</v>
      </c>
      <c r="D31" s="235">
        <v>44441</v>
      </c>
      <c r="E31" s="234">
        <v>48446</v>
      </c>
      <c r="F31" s="33"/>
      <c r="G31" s="230"/>
      <c r="H31" s="34" t="s">
        <v>33</v>
      </c>
      <c r="I31" s="45">
        <f>CASH_jun23!C31-C_RVS_23_25!B31</f>
        <v>2748.6543200000015</v>
      </c>
      <c r="J31" s="45">
        <f>CASH_jun23!D31-C_RVS_23_25!C31</f>
        <v>-1556</v>
      </c>
      <c r="K31" s="46">
        <f>CASH_jun23!E31-C_RVS_23_25!D31</f>
        <v>-464</v>
      </c>
      <c r="L31" s="336">
        <f>CASH_jun23!F31-C_RVS_23_25!E31</f>
        <v>-960</v>
      </c>
    </row>
    <row r="32" spans="1:12" ht="13.5" customHeight="1" x14ac:dyDescent="0.2">
      <c r="A32" s="34" t="s">
        <v>34</v>
      </c>
      <c r="B32" s="233">
        <v>0</v>
      </c>
      <c r="C32" s="235">
        <v>0</v>
      </c>
      <c r="D32" s="235">
        <v>0</v>
      </c>
      <c r="E32" s="234">
        <v>0</v>
      </c>
      <c r="F32" s="33"/>
      <c r="G32" s="230"/>
      <c r="H32" s="34" t="s">
        <v>34</v>
      </c>
      <c r="I32" s="45">
        <f>CASH_jun23!C32-C_RVS_23_25!B32</f>
        <v>0</v>
      </c>
      <c r="J32" s="45">
        <f>CASH_jun23!D32-C_RVS_23_25!C32</f>
        <v>0</v>
      </c>
      <c r="K32" s="46">
        <f>CASH_jun23!E32-C_RVS_23_25!D32</f>
        <v>0</v>
      </c>
      <c r="L32" s="336">
        <f>CASH_jun23!F32-C_RVS_23_25!E32</f>
        <v>0</v>
      </c>
    </row>
    <row r="33" spans="1:12" ht="13.5" customHeight="1" x14ac:dyDescent="0.2">
      <c r="A33" s="55" t="s">
        <v>35</v>
      </c>
      <c r="B33" s="23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3"/>
      <c r="G33" s="230"/>
      <c r="H33" s="55" t="s">
        <v>35</v>
      </c>
      <c r="I33" s="59">
        <f>SUM(I34:I36)</f>
        <v>-17735.183489999967</v>
      </c>
      <c r="J33" s="59">
        <f>SUM(J34:J36)</f>
        <v>65033</v>
      </c>
      <c r="K33" s="59">
        <f>SUM(K34:K36)</f>
        <v>71425</v>
      </c>
      <c r="L33" s="57">
        <f>SUM(L34:L36)</f>
        <v>76858</v>
      </c>
    </row>
    <row r="34" spans="1:12" ht="13.5" customHeight="1" x14ac:dyDescent="0.2">
      <c r="A34" s="34" t="s">
        <v>36</v>
      </c>
      <c r="B34" s="240">
        <v>472073</v>
      </c>
      <c r="C34" s="54">
        <v>483510</v>
      </c>
      <c r="D34" s="38">
        <v>493003</v>
      </c>
      <c r="E34" s="36">
        <v>500689</v>
      </c>
      <c r="F34" s="33"/>
      <c r="G34" s="230"/>
      <c r="H34" s="34" t="s">
        <v>36</v>
      </c>
      <c r="I34" s="45">
        <f>CASH_jun23!C34-C_RVS_23_25!B34</f>
        <v>-15337.231039999984</v>
      </c>
      <c r="J34" s="45">
        <f>CASH_jun23!D34-C_RVS_23_25!C34</f>
        <v>28642</v>
      </c>
      <c r="K34" s="46">
        <f>CASH_jun23!E34-C_RVS_23_25!D34</f>
        <v>35378</v>
      </c>
      <c r="L34" s="336">
        <f>CASH_jun23!F34-C_RVS_23_25!E34</f>
        <v>37047</v>
      </c>
    </row>
    <row r="35" spans="1:12" ht="13.5" customHeight="1" x14ac:dyDescent="0.2">
      <c r="A35" s="34" t="s">
        <v>37</v>
      </c>
      <c r="B35" s="232">
        <v>260508</v>
      </c>
      <c r="C35" s="38">
        <v>268618</v>
      </c>
      <c r="D35" s="38">
        <v>276403</v>
      </c>
      <c r="E35" s="36">
        <v>286315</v>
      </c>
      <c r="F35" s="33"/>
      <c r="G35" s="230"/>
      <c r="H35" s="34" t="s">
        <v>37</v>
      </c>
      <c r="I35" s="45">
        <f>CASH_jun23!C35-C_RVS_23_25!B35</f>
        <v>-2397.9524499999825</v>
      </c>
      <c r="J35" s="45">
        <f>CASH_jun23!D35-C_RVS_23_25!C35</f>
        <v>36391</v>
      </c>
      <c r="K35" s="46">
        <f>CASH_jun23!E35-C_RVS_23_25!D35</f>
        <v>36047</v>
      </c>
      <c r="L35" s="336">
        <f>CASH_jun23!F35-C_RVS_23_25!E35</f>
        <v>39811</v>
      </c>
    </row>
    <row r="36" spans="1:12" ht="13.5" customHeight="1" x14ac:dyDescent="0.2">
      <c r="A36" s="34" t="s">
        <v>38</v>
      </c>
      <c r="B36" s="233">
        <v>0</v>
      </c>
      <c r="C36" s="235">
        <v>0</v>
      </c>
      <c r="D36" s="235">
        <v>0</v>
      </c>
      <c r="E36" s="234">
        <v>0</v>
      </c>
      <c r="F36" s="33"/>
      <c r="G36" s="230"/>
      <c r="H36" s="34" t="s">
        <v>38</v>
      </c>
      <c r="I36" s="45">
        <f>CASH_jun23!C36-C_RVS_23_25!B36</f>
        <v>0</v>
      </c>
      <c r="J36" s="45">
        <f>CASH_jun23!D36-C_RVS_23_25!C36</f>
        <v>0</v>
      </c>
      <c r="K36" s="46">
        <f>CASH_jun23!E36-C_RVS_23_25!D36</f>
        <v>0</v>
      </c>
      <c r="L36" s="336">
        <f>CASH_jun23!F36-C_RVS_23_25!E36</f>
        <v>0</v>
      </c>
    </row>
    <row r="37" spans="1:12" ht="13.5" customHeight="1" x14ac:dyDescent="0.2">
      <c r="A37" s="55" t="s">
        <v>40</v>
      </c>
      <c r="B37" s="239">
        <f>SUM(B38:B39,B40,B41,B44,B45,B48:B51,)</f>
        <v>429683</v>
      </c>
      <c r="C37" s="59">
        <f>SUM(C38:C39,C40,C41,C44,C45,C48:C51,)</f>
        <v>456054</v>
      </c>
      <c r="D37" s="59">
        <f>SUM(D38:D39,D40,D41,D44,D45,D48:D51,)</f>
        <v>465229</v>
      </c>
      <c r="E37" s="57">
        <f>SUM(E38:E39,E40,E41,E44,E45,E48:E51,)</f>
        <v>475553</v>
      </c>
      <c r="F37" s="33"/>
      <c r="G37" s="230"/>
      <c r="H37" s="55" t="s">
        <v>40</v>
      </c>
      <c r="I37" s="59">
        <f>SUM(I38:I39,I40,I41,I44,I45,I48:I51,I42,I43)</f>
        <v>21833.172500000001</v>
      </c>
      <c r="J37" s="59">
        <f>SUM(J38:J39,J40,J41,J44,J45,J48:J51,J42,J43)</f>
        <v>516234</v>
      </c>
      <c r="K37" s="59">
        <f>SUM(K38:K39,K40,K41,K44,K45,K48:K51,K42,K43)</f>
        <v>176084</v>
      </c>
      <c r="L37" s="57">
        <f>SUM(L38:L39,L40,L41,L44,L45,L48:L51,L42,L43)</f>
        <v>-82821</v>
      </c>
    </row>
    <row r="38" spans="1:12" ht="13.5" customHeight="1" x14ac:dyDescent="0.2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230"/>
      <c r="H38" s="34" t="s">
        <v>41</v>
      </c>
      <c r="I38" s="45">
        <f>CASH_jun23!C38-C_RVS_23_25!B38</f>
        <v>0</v>
      </c>
      <c r="J38" s="45">
        <f>CASH_jun23!D38-C_RVS_23_25!C38</f>
        <v>0</v>
      </c>
      <c r="K38" s="46">
        <f>CASH_jun23!E38-C_RVS_23_25!D38</f>
        <v>0</v>
      </c>
      <c r="L38" s="336">
        <f>CASH_jun23!F38-C_RVS_23_25!E38</f>
        <v>0</v>
      </c>
    </row>
    <row r="39" spans="1:12" ht="13.5" customHeight="1" x14ac:dyDescent="0.2">
      <c r="A39" s="34" t="s">
        <v>42</v>
      </c>
      <c r="B39" s="240">
        <v>131992</v>
      </c>
      <c r="C39" s="54">
        <v>132700</v>
      </c>
      <c r="D39" s="54">
        <v>132287</v>
      </c>
      <c r="E39" s="242">
        <v>134047</v>
      </c>
      <c r="F39" s="33"/>
      <c r="G39" s="230"/>
      <c r="H39" s="34" t="s">
        <v>42</v>
      </c>
      <c r="I39" s="45">
        <f>CASH_jun23!C39-C_RVS_23_25!B39</f>
        <v>490.25520000001416</v>
      </c>
      <c r="J39" s="45">
        <f>CASH_jun23!D39-C_RVS_23_25!C39</f>
        <v>900</v>
      </c>
      <c r="K39" s="46">
        <f>CASH_jun23!E39-C_RVS_23_25!D39</f>
        <v>1689</v>
      </c>
      <c r="L39" s="336">
        <f>CASH_jun23!F39-C_RVS_23_25!E39</f>
        <v>2047</v>
      </c>
    </row>
    <row r="40" spans="1:12" ht="13.5" customHeight="1" x14ac:dyDescent="0.2">
      <c r="A40" s="69" t="s">
        <v>43</v>
      </c>
      <c r="B40" s="232">
        <v>0</v>
      </c>
      <c r="C40" s="38">
        <v>0</v>
      </c>
      <c r="D40" s="38">
        <v>0</v>
      </c>
      <c r="E40" s="36">
        <v>0</v>
      </c>
      <c r="F40" s="33"/>
      <c r="G40" s="230"/>
      <c r="H40" s="34" t="s">
        <v>43</v>
      </c>
      <c r="I40" s="45">
        <f>CASH_jun23!C40-C_RVS_23_25!B40</f>
        <v>0</v>
      </c>
      <c r="J40" s="45">
        <f>CASH_jun23!D40-C_RVS_23_25!C40</f>
        <v>0</v>
      </c>
      <c r="K40" s="46">
        <f>CASH_jun23!E40-C_RVS_23_25!D40</f>
        <v>0</v>
      </c>
      <c r="L40" s="336">
        <f>CASH_jun23!F40-C_RVS_23_25!E40</f>
        <v>0</v>
      </c>
    </row>
    <row r="41" spans="1:12" ht="13.5" customHeight="1" x14ac:dyDescent="0.2">
      <c r="A41" s="69" t="s">
        <v>44</v>
      </c>
      <c r="B41" s="232">
        <v>76046</v>
      </c>
      <c r="C41" s="38">
        <v>98340</v>
      </c>
      <c r="D41" s="38">
        <v>103473</v>
      </c>
      <c r="E41" s="36">
        <v>107580</v>
      </c>
      <c r="F41" s="33"/>
      <c r="G41" s="230"/>
      <c r="H41" s="34" t="s">
        <v>44</v>
      </c>
      <c r="I41" s="45">
        <f>CASH_jun23!C41-C_RVS_23_25!B41</f>
        <v>15418.898979999954</v>
      </c>
      <c r="J41" s="45">
        <f>CASH_jun23!D41-C_RVS_23_25!C41</f>
        <v>-13872</v>
      </c>
      <c r="K41" s="46">
        <f>CASH_jun23!E41-C_RVS_23_25!D41</f>
        <v>-16844</v>
      </c>
      <c r="L41" s="336">
        <f>CASH_jun23!F41-C_RVS_23_25!E41</f>
        <v>-18657</v>
      </c>
    </row>
    <row r="42" spans="1:12" ht="13.5" customHeight="1" x14ac:dyDescent="0.2">
      <c r="A42" s="69" t="s">
        <v>45</v>
      </c>
      <c r="B42" s="232"/>
      <c r="C42" s="38"/>
      <c r="D42" s="38"/>
      <c r="E42" s="36"/>
      <c r="F42" s="33"/>
      <c r="G42" s="230"/>
      <c r="H42" s="34" t="s">
        <v>45</v>
      </c>
      <c r="I42" s="45">
        <f>CASH_jun23!C42-C_RVS_23_25!B42</f>
        <v>0</v>
      </c>
      <c r="J42" s="45">
        <f>CASH_jun23!D42-C_RVS_23_25!C42</f>
        <v>521165</v>
      </c>
      <c r="K42" s="46">
        <f>CASH_jun23!E42-C_RVS_23_25!D42</f>
        <v>260673</v>
      </c>
      <c r="L42" s="336">
        <f>CASH_jun23!F42-C_RVS_23_25!E42</f>
        <v>0</v>
      </c>
    </row>
    <row r="43" spans="1:12" ht="13.5" customHeight="1" x14ac:dyDescent="0.2">
      <c r="A43" s="69" t="s">
        <v>46</v>
      </c>
      <c r="B43" s="232"/>
      <c r="C43" s="38"/>
      <c r="D43" s="38"/>
      <c r="E43" s="36"/>
      <c r="F43" s="33"/>
      <c r="G43" s="230"/>
      <c r="H43" s="34" t="s">
        <v>46</v>
      </c>
      <c r="I43" s="45">
        <f>CASH_jun23!C43-C_RVS_23_25!B43</f>
        <v>0</v>
      </c>
      <c r="J43" s="45">
        <f>CASH_jun23!D43-C_RVS_23_25!C43</f>
        <v>29747</v>
      </c>
      <c r="K43" s="46">
        <f>CASH_jun23!E43-C_RVS_23_25!D43</f>
        <v>1584</v>
      </c>
      <c r="L43" s="336">
        <f>CASH_jun23!F43-C_RVS_23_25!E43</f>
        <v>0</v>
      </c>
    </row>
    <row r="44" spans="1:12" ht="13.5" customHeight="1" x14ac:dyDescent="0.2">
      <c r="A44" s="69" t="s">
        <v>47</v>
      </c>
      <c r="B44" s="232">
        <v>75007</v>
      </c>
      <c r="C44" s="38">
        <v>75400</v>
      </c>
      <c r="D44" s="38">
        <v>75795</v>
      </c>
      <c r="E44" s="36">
        <v>76192</v>
      </c>
      <c r="F44" s="33"/>
      <c r="G44" s="230"/>
      <c r="H44" s="34" t="s">
        <v>47</v>
      </c>
      <c r="I44" s="45">
        <f>CASH_jun23!C44-C_RVS_23_25!B44</f>
        <v>-701.51799999999639</v>
      </c>
      <c r="J44" s="45">
        <f>CASH_jun23!D44-C_RVS_23_25!C44</f>
        <v>-35307</v>
      </c>
      <c r="K44" s="46">
        <f>CASH_jun23!E44-C_RVS_23_25!D44</f>
        <v>-75795</v>
      </c>
      <c r="L44" s="336">
        <f>CASH_jun23!F44-C_RVS_23_25!E44</f>
        <v>-76192</v>
      </c>
    </row>
    <row r="45" spans="1:12" ht="13.5" customHeight="1" x14ac:dyDescent="0.2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230"/>
      <c r="H45" s="69" t="s">
        <v>48</v>
      </c>
      <c r="I45" s="45">
        <f>CASH_jun23!C45-C_RVS_23_25!B45</f>
        <v>-24.655669999999986</v>
      </c>
      <c r="J45" s="45">
        <f>CASH_jun23!D45-C_RVS_23_25!C45</f>
        <v>0</v>
      </c>
      <c r="K45" s="46">
        <f>CASH_jun23!E45-C_RVS_23_25!D45</f>
        <v>0</v>
      </c>
      <c r="L45" s="336">
        <f>CASH_jun23!F45-C_RVS_23_25!E45</f>
        <v>0</v>
      </c>
    </row>
    <row r="46" spans="1:12" ht="13.5" customHeight="1" x14ac:dyDescent="0.2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230"/>
      <c r="H46" s="72" t="s">
        <v>13</v>
      </c>
      <c r="I46" s="45">
        <f>CASH_jun23!C46-C_RVS_23_25!B46</f>
        <v>0.45477999999999952</v>
      </c>
      <c r="J46" s="45">
        <f>CASH_jun23!D46-C_RVS_23_25!C46</f>
        <v>0</v>
      </c>
      <c r="K46" s="46">
        <f>CASH_jun23!E46-C_RVS_23_25!D46</f>
        <v>0</v>
      </c>
      <c r="L46" s="336">
        <f>CASH_jun23!F46-C_RVS_23_25!E46</f>
        <v>0</v>
      </c>
    </row>
    <row r="47" spans="1:12" ht="13.5" customHeight="1" x14ac:dyDescent="0.2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230"/>
      <c r="H47" s="72" t="s">
        <v>14</v>
      </c>
      <c r="I47" s="45">
        <f>CASH_jun23!C47-C_RVS_23_25!B47</f>
        <v>-25.110450000000014</v>
      </c>
      <c r="J47" s="45">
        <f>CASH_jun23!D47-C_RVS_23_25!C47</f>
        <v>0</v>
      </c>
      <c r="K47" s="46">
        <f>CASH_jun23!E47-C_RVS_23_25!D47</f>
        <v>0</v>
      </c>
      <c r="L47" s="336">
        <f>CASH_jun23!F47-C_RVS_23_25!E47</f>
        <v>0</v>
      </c>
    </row>
    <row r="48" spans="1:12" ht="13.5" customHeight="1" x14ac:dyDescent="0.2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230"/>
      <c r="H48" s="69" t="s">
        <v>49</v>
      </c>
      <c r="I48" s="45">
        <f>CASH_jun23!C48-C_RVS_23_25!B48</f>
        <v>619.40786000000003</v>
      </c>
      <c r="J48" s="45">
        <f>CASH_jun23!D48-C_RVS_23_25!C48</f>
        <v>0</v>
      </c>
      <c r="K48" s="46">
        <f>CASH_jun23!E48-C_RVS_23_25!D48</f>
        <v>0</v>
      </c>
      <c r="L48" s="336">
        <f>CASH_jun23!F48-C_RVS_23_25!E48</f>
        <v>0</v>
      </c>
    </row>
    <row r="49" spans="1:12" ht="13.5" customHeight="1" x14ac:dyDescent="0.2">
      <c r="A49" s="69" t="s">
        <v>50</v>
      </c>
      <c r="B49" s="240">
        <v>27332</v>
      </c>
      <c r="C49" s="54">
        <v>28822</v>
      </c>
      <c r="D49" s="54">
        <v>29354</v>
      </c>
      <c r="E49" s="242">
        <v>29968</v>
      </c>
      <c r="F49" s="33"/>
      <c r="G49" s="230"/>
      <c r="H49" s="69" t="s">
        <v>50</v>
      </c>
      <c r="I49" s="45">
        <f>CASH_jun23!C49-C_RVS_23_25!B49</f>
        <v>3087.0504099999998</v>
      </c>
      <c r="J49" s="45">
        <f>CASH_jun23!D49-C_RVS_23_25!C49</f>
        <v>2284</v>
      </c>
      <c r="K49" s="46">
        <f>CASH_jun23!E49-C_RVS_23_25!D49</f>
        <v>-12876</v>
      </c>
      <c r="L49" s="336">
        <f>CASH_jun23!F49-C_RVS_23_25!E49</f>
        <v>-12460</v>
      </c>
    </row>
    <row r="50" spans="1:12" ht="13.5" customHeight="1" x14ac:dyDescent="0.2">
      <c r="A50" s="69" t="s">
        <v>51</v>
      </c>
      <c r="B50" s="52">
        <v>4</v>
      </c>
      <c r="C50" s="54">
        <v>0</v>
      </c>
      <c r="D50" s="54">
        <v>0</v>
      </c>
      <c r="E50" s="242">
        <v>0</v>
      </c>
      <c r="F50" s="33"/>
      <c r="G50" s="230"/>
      <c r="H50" s="69" t="s">
        <v>51</v>
      </c>
      <c r="I50" s="45">
        <f>CASH_jun23!C50-C_RVS_23_25!B50</f>
        <v>5.0853400000000022</v>
      </c>
      <c r="J50" s="45">
        <f>CASH_jun23!D50-C_RVS_23_25!C50</f>
        <v>3</v>
      </c>
      <c r="K50" s="46">
        <f>CASH_jun23!E50-C_RVS_23_25!D50</f>
        <v>0</v>
      </c>
      <c r="L50" s="336">
        <f>CASH_jun23!F50-C_RVS_23_25!E50</f>
        <v>0</v>
      </c>
    </row>
    <row r="51" spans="1:12" ht="13.5" customHeight="1" x14ac:dyDescent="0.2">
      <c r="A51" s="34" t="s">
        <v>88</v>
      </c>
      <c r="B51" s="37">
        <v>117974</v>
      </c>
      <c r="C51" s="38">
        <v>119464</v>
      </c>
      <c r="D51" s="38">
        <v>122992</v>
      </c>
      <c r="E51" s="36">
        <v>126438</v>
      </c>
      <c r="F51" s="33"/>
      <c r="G51" s="230"/>
      <c r="H51" s="34" t="s">
        <v>53</v>
      </c>
      <c r="I51" s="45">
        <f>CASH_jun23!C51-C_RVS_23_25!B51</f>
        <v>2938.6483800000278</v>
      </c>
      <c r="J51" s="45">
        <f>CASH_jun23!D51-C_RVS_23_25!C51</f>
        <v>11314</v>
      </c>
      <c r="K51" s="46">
        <f>CASH_jun23!E51-C_RVS_23_25!D51</f>
        <v>17653</v>
      </c>
      <c r="L51" s="336">
        <f>CASH_jun23!F51-C_RVS_23_25!E51</f>
        <v>22441</v>
      </c>
    </row>
    <row r="52" spans="1:12" ht="13.5" customHeight="1" x14ac:dyDescent="0.2">
      <c r="A52" s="48" t="s">
        <v>13</v>
      </c>
      <c r="B52" s="37">
        <v>85794</v>
      </c>
      <c r="C52" s="38">
        <v>85752</v>
      </c>
      <c r="D52" s="38">
        <v>88124</v>
      </c>
      <c r="E52" s="36">
        <v>90005</v>
      </c>
      <c r="F52" s="33"/>
      <c r="G52" s="230"/>
      <c r="H52" s="48" t="s">
        <v>13</v>
      </c>
      <c r="I52" s="45">
        <f>CASH_jun23!C52-C_RVS_23_25!B52</f>
        <v>2412.1851000000315</v>
      </c>
      <c r="J52" s="45">
        <f>CASH_jun23!D52-C_RVS_23_25!C52</f>
        <v>11809</v>
      </c>
      <c r="K52" s="46">
        <f>CASH_jun23!E52-C_RVS_23_25!D52</f>
        <v>17926</v>
      </c>
      <c r="L52" s="336">
        <f>CASH_jun23!F52-C_RVS_23_25!E52</f>
        <v>22838</v>
      </c>
    </row>
    <row r="53" spans="1:12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230"/>
      <c r="H53" s="48" t="s">
        <v>14</v>
      </c>
      <c r="I53" s="45">
        <f>CASH_jun23!C53-C_RVS_23_25!B53</f>
        <v>526.25009</v>
      </c>
      <c r="J53" s="45">
        <f>CASH_jun23!D53-C_RVS_23_25!C53</f>
        <v>0</v>
      </c>
      <c r="K53" s="46">
        <f>CASH_jun23!E53-C_RVS_23_25!D53</f>
        <v>0</v>
      </c>
      <c r="L53" s="336">
        <f>CASH_jun23!F53-C_RVS_23_25!E53</f>
        <v>0</v>
      </c>
    </row>
    <row r="54" spans="1:12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230"/>
      <c r="H54" s="74" t="s">
        <v>15</v>
      </c>
      <c r="I54" s="45">
        <f>CASH_jun23!C54-C_RVS_23_25!B54</f>
        <v>0</v>
      </c>
      <c r="J54" s="45">
        <f>CASH_jun23!D54-C_RVS_23_25!C54</f>
        <v>0</v>
      </c>
      <c r="K54" s="46">
        <f>CASH_jun23!E54-C_RVS_23_25!D54</f>
        <v>0</v>
      </c>
      <c r="L54" s="336">
        <f>CASH_jun23!F54-C_RVS_23_25!E54</f>
        <v>0</v>
      </c>
    </row>
    <row r="55" spans="1:12" ht="14.25" customHeight="1" x14ac:dyDescent="0.2">
      <c r="A55" s="48" t="s">
        <v>54</v>
      </c>
      <c r="B55" s="37">
        <v>32180</v>
      </c>
      <c r="C55" s="38">
        <v>33712</v>
      </c>
      <c r="D55" s="38">
        <v>34868</v>
      </c>
      <c r="E55" s="36">
        <v>36433</v>
      </c>
      <c r="F55" s="33"/>
      <c r="G55" s="230"/>
      <c r="H55" s="48" t="s">
        <v>54</v>
      </c>
      <c r="I55" s="45">
        <f>CASH_jun23!C55-C_RVS_23_25!B55</f>
        <v>0.21319000000221422</v>
      </c>
      <c r="J55" s="45">
        <f>CASH_jun23!D55-C_RVS_23_25!C55</f>
        <v>-495</v>
      </c>
      <c r="K55" s="46">
        <f>CASH_jun23!E55-C_RVS_23_25!D55</f>
        <v>-273</v>
      </c>
      <c r="L55" s="336">
        <f>CASH_jun23!F55-C_RVS_23_25!E55</f>
        <v>-397</v>
      </c>
    </row>
    <row r="56" spans="1:12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230"/>
      <c r="H56" s="341" t="s">
        <v>55</v>
      </c>
      <c r="I56" s="45">
        <f>CASH_jun23!C56-C_RVS_23_25!B56</f>
        <v>0.35543000000000013</v>
      </c>
      <c r="J56" s="45">
        <f>CASH_jun23!D56-C_RVS_23_25!C56</f>
        <v>0</v>
      </c>
      <c r="K56" s="46">
        <f>CASH_jun23!E56-C_RVS_23_25!D56</f>
        <v>0</v>
      </c>
      <c r="L56" s="336">
        <f>CASH_jun23!F56-C_RVS_23_25!E56</f>
        <v>0</v>
      </c>
    </row>
    <row r="57" spans="1:12" ht="14.25" customHeight="1" x14ac:dyDescent="0.2">
      <c r="A57" s="75" t="s">
        <v>56</v>
      </c>
      <c r="B57" s="37">
        <v>14</v>
      </c>
      <c r="C57" s="38">
        <v>0</v>
      </c>
      <c r="D57" s="38">
        <v>0</v>
      </c>
      <c r="E57" s="36">
        <v>0</v>
      </c>
      <c r="F57" s="33"/>
      <c r="G57" s="230"/>
      <c r="H57" s="341" t="s">
        <v>56</v>
      </c>
      <c r="I57" s="45">
        <f>CASH_jun23!C57-C_RVS_23_25!B57</f>
        <v>-38.559460000000023</v>
      </c>
      <c r="J57" s="45">
        <f>CASH_jun23!D57-C_RVS_23_25!C57</f>
        <v>296</v>
      </c>
      <c r="K57" s="46">
        <f>CASH_jun23!E57-C_RVS_23_25!D57</f>
        <v>0</v>
      </c>
      <c r="L57" s="336">
        <f>CASH_jun23!F57-C_RVS_23_25!E57</f>
        <v>0</v>
      </c>
    </row>
    <row r="58" spans="1:12" ht="14.25" customHeight="1" x14ac:dyDescent="0.2">
      <c r="A58" s="75" t="s">
        <v>57</v>
      </c>
      <c r="B58" s="37">
        <v>85780</v>
      </c>
      <c r="C58" s="38">
        <v>85752</v>
      </c>
      <c r="D58" s="38">
        <v>88124</v>
      </c>
      <c r="E58" s="36">
        <v>90005</v>
      </c>
      <c r="F58" s="33"/>
      <c r="G58" s="230"/>
      <c r="H58" s="341" t="s">
        <v>57</v>
      </c>
      <c r="I58" s="45">
        <f>CASH_jun23!C58-C_RVS_23_25!B58</f>
        <v>2450.389130000025</v>
      </c>
      <c r="J58" s="45">
        <f>CASH_jun23!D58-C_RVS_23_25!C58</f>
        <v>11513</v>
      </c>
      <c r="K58" s="46">
        <f>CASH_jun23!E58-C_RVS_23_25!D58</f>
        <v>17926</v>
      </c>
      <c r="L58" s="336">
        <f>CASH_jun23!F58-C_RVS_23_25!E58</f>
        <v>22838</v>
      </c>
    </row>
    <row r="59" spans="1:12" ht="14.25" customHeight="1" thickBot="1" x14ac:dyDescent="0.25">
      <c r="A59" s="76" t="s">
        <v>58</v>
      </c>
      <c r="B59" s="79">
        <v>32180</v>
      </c>
      <c r="C59" s="80">
        <v>33712</v>
      </c>
      <c r="D59" s="80">
        <v>34868</v>
      </c>
      <c r="E59" s="78">
        <v>36433</v>
      </c>
      <c r="F59" s="33"/>
      <c r="G59" s="230"/>
      <c r="H59" s="342" t="s">
        <v>58</v>
      </c>
      <c r="I59" s="45">
        <f>CASH_jun23!C59-C_RVS_23_25!B59</f>
        <v>0.21319000000221422</v>
      </c>
      <c r="J59" s="45">
        <f>CASH_jun23!D59-C_RVS_23_25!C59</f>
        <v>-495</v>
      </c>
      <c r="K59" s="46">
        <f>CASH_jun23!E59-C_RVS_23_25!D59</f>
        <v>-273</v>
      </c>
      <c r="L59" s="336">
        <f>CASH_jun23!F59-C_RVS_23_25!E59</f>
        <v>-397</v>
      </c>
    </row>
    <row r="60" spans="1:12" ht="13.5" customHeight="1" x14ac:dyDescent="0.2">
      <c r="A60" s="25" t="s">
        <v>59</v>
      </c>
      <c r="B60" s="229">
        <f>B61+B66</f>
        <v>14362850</v>
      </c>
      <c r="C60" s="86">
        <f>C61+C66</f>
        <v>15543687</v>
      </c>
      <c r="D60" s="86">
        <f>D61+D66</f>
        <v>16762151</v>
      </c>
      <c r="E60" s="84">
        <f>E61+E66</f>
        <v>17896073</v>
      </c>
      <c r="F60" s="33"/>
      <c r="G60" s="230"/>
      <c r="H60" s="25" t="s">
        <v>59</v>
      </c>
      <c r="I60" s="91">
        <f>I61+I66</f>
        <v>-165540.36774999951</v>
      </c>
      <c r="J60" s="91">
        <f>J61+J66</f>
        <v>-242612</v>
      </c>
      <c r="K60" s="91">
        <f>K61+K66</f>
        <v>-367600</v>
      </c>
      <c r="L60" s="343">
        <f>L61+L66</f>
        <v>-560484</v>
      </c>
    </row>
    <row r="61" spans="1:12" ht="13.5" customHeight="1" x14ac:dyDescent="0.2">
      <c r="A61" s="94" t="s">
        <v>60</v>
      </c>
      <c r="B61" s="239">
        <f>B62+B65</f>
        <v>9611235</v>
      </c>
      <c r="C61" s="59">
        <f>C62+C65</f>
        <v>10302755</v>
      </c>
      <c r="D61" s="59">
        <f>D62+D65</f>
        <v>11080105</v>
      </c>
      <c r="E61" s="57">
        <f>E62+E65</f>
        <v>11817187</v>
      </c>
      <c r="F61" s="33"/>
      <c r="G61" s="230"/>
      <c r="H61" s="94" t="s">
        <v>60</v>
      </c>
      <c r="I61" s="59">
        <f>I62+I65</f>
        <v>-101988.52372000017</v>
      </c>
      <c r="J61" s="59">
        <f>J62+J65</f>
        <v>-154036</v>
      </c>
      <c r="K61" s="59">
        <f>K62+K65</f>
        <v>-220811</v>
      </c>
      <c r="L61" s="57">
        <f>L62+L65</f>
        <v>-373883</v>
      </c>
    </row>
    <row r="62" spans="1:12" s="3" customFormat="1" ht="13.5" customHeight="1" x14ac:dyDescent="0.25">
      <c r="A62" s="41" t="s">
        <v>61</v>
      </c>
      <c r="B62" s="232">
        <f>B63+B64</f>
        <v>9611235</v>
      </c>
      <c r="C62" s="38">
        <f>C63+C64</f>
        <v>10302755</v>
      </c>
      <c r="D62" s="38">
        <f>D63+D64</f>
        <v>11080105</v>
      </c>
      <c r="E62" s="36">
        <f>E63+E64</f>
        <v>11817187</v>
      </c>
      <c r="F62" s="33"/>
      <c r="G62" s="230"/>
      <c r="H62" s="41" t="s">
        <v>61</v>
      </c>
      <c r="I62" s="38">
        <f>I63+I64</f>
        <v>-101988.52372000017</v>
      </c>
      <c r="J62" s="38">
        <f>J63+J64</f>
        <v>-154036</v>
      </c>
      <c r="K62" s="38">
        <f>K63+K64</f>
        <v>-220811</v>
      </c>
      <c r="L62" s="36">
        <f>L63+L64</f>
        <v>-373883</v>
      </c>
    </row>
    <row r="63" spans="1:12" s="3" customFormat="1" ht="13.5" customHeight="1" x14ac:dyDescent="0.25">
      <c r="A63" s="41" t="s">
        <v>62</v>
      </c>
      <c r="B63" s="232">
        <v>9216708</v>
      </c>
      <c r="C63" s="38">
        <v>10101610</v>
      </c>
      <c r="D63" s="38">
        <v>10876015</v>
      </c>
      <c r="E63" s="36">
        <v>11611487</v>
      </c>
      <c r="F63" s="33"/>
      <c r="G63" s="230"/>
      <c r="H63" s="41" t="s">
        <v>62</v>
      </c>
      <c r="I63" s="38">
        <f>CASH_jun23!C63-C_RVS_23_25!B63</f>
        <v>-110348.17688000016</v>
      </c>
      <c r="J63" s="38">
        <f>CASH_jun23!D63-C_RVS_23_25!C63</f>
        <v>-170209</v>
      </c>
      <c r="K63" s="38">
        <f>CASH_jun23!E63-C_RVS_23_25!D63</f>
        <v>-234995</v>
      </c>
      <c r="L63" s="36">
        <f>CASH_jun23!F63-C_RVS_23_25!E63</f>
        <v>-387742</v>
      </c>
    </row>
    <row r="64" spans="1:12" s="3" customFormat="1" ht="13.5" customHeight="1" x14ac:dyDescent="0.25">
      <c r="A64" s="41" t="s">
        <v>63</v>
      </c>
      <c r="B64" s="232">
        <v>394527</v>
      </c>
      <c r="C64" s="38">
        <v>201145</v>
      </c>
      <c r="D64" s="38">
        <v>204090</v>
      </c>
      <c r="E64" s="36">
        <v>205700</v>
      </c>
      <c r="F64" s="33"/>
      <c r="G64" s="230"/>
      <c r="H64" s="41" t="s">
        <v>63</v>
      </c>
      <c r="I64" s="38">
        <f>CASH_jun23!C64-C_RVS_23_25!B64</f>
        <v>8359.6531599999871</v>
      </c>
      <c r="J64" s="38">
        <f>CASH_jun23!D64-C_RVS_23_25!C64</f>
        <v>16173</v>
      </c>
      <c r="K64" s="38">
        <f>CASH_jun23!E64-C_RVS_23_25!D64</f>
        <v>14184</v>
      </c>
      <c r="L64" s="36">
        <f>CASH_jun23!F64-C_RVS_23_25!E64</f>
        <v>13859</v>
      </c>
    </row>
    <row r="65" spans="1:17" s="3" customFormat="1" ht="13.5" customHeight="1" x14ac:dyDescent="0.25">
      <c r="A65" s="41" t="s">
        <v>89</v>
      </c>
      <c r="B65" s="232">
        <v>0</v>
      </c>
      <c r="C65" s="38">
        <v>0</v>
      </c>
      <c r="D65" s="38">
        <v>0</v>
      </c>
      <c r="E65" s="36">
        <v>0</v>
      </c>
      <c r="F65" s="33"/>
      <c r="G65" s="230"/>
      <c r="H65" s="41" t="s">
        <v>89</v>
      </c>
      <c r="I65" s="38">
        <f>CASH_jun23!C65-C_RVS_23_25!B65</f>
        <v>0</v>
      </c>
      <c r="J65" s="38">
        <f>CASH_jun23!D65-C_RVS_23_25!C65</f>
        <v>0</v>
      </c>
      <c r="K65" s="38">
        <f>CASH_jun23!E65-C_RVS_23_25!D65</f>
        <v>0</v>
      </c>
      <c r="L65" s="36">
        <f>CASH_jun23!F65-C_RVS_23_25!E65</f>
        <v>0</v>
      </c>
    </row>
    <row r="66" spans="1:17" s="3" customFormat="1" ht="13.5" customHeight="1" x14ac:dyDescent="0.25">
      <c r="A66" s="94" t="s">
        <v>64</v>
      </c>
      <c r="B66" s="239">
        <f>B67</f>
        <v>4751615</v>
      </c>
      <c r="C66" s="59">
        <f>C67</f>
        <v>5240932</v>
      </c>
      <c r="D66" s="59">
        <f>D67</f>
        <v>5682046</v>
      </c>
      <c r="E66" s="57">
        <f>E67</f>
        <v>6078886</v>
      </c>
      <c r="F66" s="33"/>
      <c r="G66" s="230"/>
      <c r="H66" s="94" t="s">
        <v>64</v>
      </c>
      <c r="I66" s="59">
        <f>I67</f>
        <v>-63551.844029999338</v>
      </c>
      <c r="J66" s="59">
        <f>J67</f>
        <v>-88576</v>
      </c>
      <c r="K66" s="59">
        <f>K67</f>
        <v>-146789</v>
      </c>
      <c r="L66" s="57">
        <f>L67</f>
        <v>-186601</v>
      </c>
    </row>
    <row r="67" spans="1:17" s="3" customFormat="1" ht="13.5" customHeight="1" x14ac:dyDescent="0.25">
      <c r="A67" s="41" t="s">
        <v>61</v>
      </c>
      <c r="B67" s="232">
        <v>4751615</v>
      </c>
      <c r="C67" s="38">
        <v>5240932</v>
      </c>
      <c r="D67" s="38">
        <v>5682046</v>
      </c>
      <c r="E67" s="36">
        <v>6078886</v>
      </c>
      <c r="F67" s="33"/>
      <c r="G67" s="230"/>
      <c r="H67" s="41" t="s">
        <v>61</v>
      </c>
      <c r="I67" s="38">
        <f>CASH_jun23!C67-C_RVS_23_25!B67</f>
        <v>-63551.844029999338</v>
      </c>
      <c r="J67" s="38">
        <f>CASH_jun23!D67-C_RVS_23_25!C67</f>
        <v>-88576</v>
      </c>
      <c r="K67" s="38">
        <f>CASH_jun23!E67-C_RVS_23_25!D67</f>
        <v>-146789</v>
      </c>
      <c r="L67" s="36">
        <f>CASH_jun23!F67-C_RVS_23_25!E67</f>
        <v>-186601</v>
      </c>
    </row>
    <row r="68" spans="1:17" s="3" customFormat="1" ht="14.25" customHeight="1" thickBot="1" x14ac:dyDescent="0.3">
      <c r="A68" s="98" t="s">
        <v>65</v>
      </c>
      <c r="B68" s="240">
        <v>26037</v>
      </c>
      <c r="C68" s="54">
        <v>26806</v>
      </c>
      <c r="D68" s="54">
        <v>28541</v>
      </c>
      <c r="E68" s="242">
        <v>29538</v>
      </c>
      <c r="F68" s="33"/>
      <c r="G68" s="230"/>
      <c r="H68" s="98" t="s">
        <v>65</v>
      </c>
      <c r="I68" s="54">
        <f>CASH_jun23!C68-C_RVS_23_25!B68</f>
        <v>10848</v>
      </c>
      <c r="J68" s="54">
        <f>CASH_jun23!D68-C_RVS_23_25!C68</f>
        <v>9949</v>
      </c>
      <c r="K68" s="54">
        <f>CASH_jun23!E68-C_RVS_23_25!D68</f>
        <v>7105</v>
      </c>
      <c r="L68" s="242">
        <f>CASH_jun23!F68-C_RVS_23_25!E68</f>
        <v>6434</v>
      </c>
    </row>
    <row r="69" spans="1:17" s="3" customFormat="1" ht="14.25" customHeight="1" thickBot="1" x14ac:dyDescent="0.3">
      <c r="A69" s="100" t="s">
        <v>66</v>
      </c>
      <c r="B69" s="243">
        <f>B37+B33+B28+B17+B5</f>
        <v>20388093</v>
      </c>
      <c r="C69" s="104">
        <f>C37+C33+C28+C17+C5</f>
        <v>21528552</v>
      </c>
      <c r="D69" s="104">
        <f>D37+D33+D28+D17+D5</f>
        <v>23110707</v>
      </c>
      <c r="E69" s="102">
        <f>E37+E33+E28+E17+E5</f>
        <v>24040160</v>
      </c>
      <c r="F69" s="33"/>
      <c r="G69" s="230"/>
      <c r="H69" s="100" t="s">
        <v>66</v>
      </c>
      <c r="I69" s="104">
        <f>+I37+I33+I28+I17+I5</f>
        <v>-357478.4618800013</v>
      </c>
      <c r="J69" s="104">
        <f>+J37+J33+J28+J17+J5</f>
        <v>816398</v>
      </c>
      <c r="K69" s="104">
        <f>+K37+K33+K28+K17+K5</f>
        <v>-1116170</v>
      </c>
      <c r="L69" s="102">
        <f>+L37+L33+L28+L17+L5</f>
        <v>-829578</v>
      </c>
      <c r="M69" s="178"/>
      <c r="N69" s="178"/>
      <c r="O69" s="178"/>
      <c r="P69" s="178"/>
      <c r="Q69" s="178"/>
    </row>
    <row r="70" spans="1:17" s="3" customFormat="1" ht="13.5" customHeight="1" x14ac:dyDescent="0.25">
      <c r="A70" s="107" t="s">
        <v>67</v>
      </c>
      <c r="B70" s="244">
        <f>B9+B12+B16+B18+B19+B28+B46+B50+B52+B38+B39</f>
        <v>15824879</v>
      </c>
      <c r="C70" s="111">
        <f>C9+C12+C16+C18+C19+C28+C46+C50+C52+C38+C39</f>
        <v>16774546</v>
      </c>
      <c r="D70" s="111">
        <f>D9+D12+D16+D18+D19+D28+D46+D50+D52+D38+D39</f>
        <v>18164951</v>
      </c>
      <c r="E70" s="109">
        <f>E9+E12+E16+E18+E19+E28+E46+E50+E52+E38+E39</f>
        <v>18612793</v>
      </c>
      <c r="F70" s="33"/>
      <c r="G70" s="230"/>
      <c r="H70" s="107" t="s">
        <v>67</v>
      </c>
      <c r="I70" s="111">
        <f>CASH_jun23!C70-C_RVS_23_25!B70</f>
        <v>-340614.91409000009</v>
      </c>
      <c r="J70" s="111">
        <f>CASH_jun23!D70-C_RVS_23_25!C70</f>
        <v>685115</v>
      </c>
      <c r="K70" s="111">
        <f>CASH_jun23!E70-C_RVS_23_25!D70</f>
        <v>-934462</v>
      </c>
      <c r="L70" s="109">
        <f>CASH_jun23!F70-C_RVS_23_25!E70</f>
        <v>-457768</v>
      </c>
      <c r="M70" s="178"/>
      <c r="N70" s="178"/>
      <c r="O70" s="178"/>
      <c r="P70" s="178"/>
      <c r="Q70" s="178"/>
    </row>
    <row r="71" spans="1:17" s="3" customFormat="1" ht="13.5" customHeight="1" x14ac:dyDescent="0.25">
      <c r="A71" s="107" t="s">
        <v>68</v>
      </c>
      <c r="B71" s="244">
        <f>+B55</f>
        <v>32180</v>
      </c>
      <c r="C71" s="111">
        <f>+C55</f>
        <v>33712</v>
      </c>
      <c r="D71" s="111">
        <f>+D55</f>
        <v>34868</v>
      </c>
      <c r="E71" s="109">
        <f>+E55</f>
        <v>36433</v>
      </c>
      <c r="F71" s="33"/>
      <c r="G71" s="230"/>
      <c r="H71" s="107" t="s">
        <v>68</v>
      </c>
      <c r="I71" s="111">
        <f>CASH_jun23!C71-C_RVS_23_25!B71</f>
        <v>0.21319000000221422</v>
      </c>
      <c r="J71" s="111">
        <f>CASH_jun23!D71-C_RVS_23_25!C71</f>
        <v>-495</v>
      </c>
      <c r="K71" s="111">
        <f>CASH_jun23!E71-C_RVS_23_25!D71</f>
        <v>-273</v>
      </c>
      <c r="L71" s="109">
        <f>CASH_jun23!F71-C_RVS_23_25!E71</f>
        <v>-397</v>
      </c>
      <c r="M71" s="178"/>
      <c r="N71" s="178"/>
      <c r="O71" s="178"/>
      <c r="P71" s="178"/>
      <c r="Q71" s="178"/>
    </row>
    <row r="72" spans="1:17" s="3" customFormat="1" ht="13.5" customHeight="1" x14ac:dyDescent="0.25">
      <c r="A72" s="34" t="s">
        <v>69</v>
      </c>
      <c r="B72" s="232">
        <f>B41+B40-B71+B55</f>
        <v>76046</v>
      </c>
      <c r="C72" s="38">
        <f>C41+C40-C71+C55</f>
        <v>98340</v>
      </c>
      <c r="D72" s="38">
        <f>D41+D40-D71+D55</f>
        <v>103473</v>
      </c>
      <c r="E72" s="36">
        <f>E41+E40-E71+E55</f>
        <v>107580</v>
      </c>
      <c r="F72" s="33"/>
      <c r="G72" s="230"/>
      <c r="H72" s="34" t="s">
        <v>69</v>
      </c>
      <c r="I72" s="111">
        <f>CASH_jun23!C72-C_RVS_23_25!B72</f>
        <v>15418.898979999954</v>
      </c>
      <c r="J72" s="111">
        <f>CASH_jun23!D72-C_RVS_23_25!C72</f>
        <v>-13872</v>
      </c>
      <c r="K72" s="111">
        <f>CASH_jun23!E72-C_RVS_23_25!D72</f>
        <v>-16844</v>
      </c>
      <c r="L72" s="109">
        <f>CASH_jun23!F72-C_RVS_23_25!E72</f>
        <v>-18657</v>
      </c>
      <c r="M72" s="178"/>
      <c r="N72" s="178"/>
      <c r="O72" s="178"/>
      <c r="P72" s="178"/>
      <c r="Q72" s="178"/>
    </row>
    <row r="73" spans="1:17" s="3" customFormat="1" ht="13.5" customHeight="1" x14ac:dyDescent="0.25">
      <c r="A73" s="34" t="s">
        <v>70</v>
      </c>
      <c r="B73" s="232">
        <f>B10+B34+B35+B47+B53</f>
        <v>3266002</v>
      </c>
      <c r="C73" s="38">
        <f>C10+C34+C35+C47+C53</f>
        <v>3387425</v>
      </c>
      <c r="D73" s="38">
        <f>D10+D34+D35+D47+D53</f>
        <v>3521782</v>
      </c>
      <c r="E73" s="36">
        <f>E10+E34+E35+E47+E53</f>
        <v>3859511</v>
      </c>
      <c r="F73" s="33"/>
      <c r="G73" s="230"/>
      <c r="H73" s="34" t="s">
        <v>70</v>
      </c>
      <c r="I73" s="111">
        <f>CASH_jun23!C73-C_RVS_23_25!B73</f>
        <v>-29871.116419999395</v>
      </c>
      <c r="J73" s="111">
        <f>CASH_jun23!D73-C_RVS_23_25!C73</f>
        <v>144581</v>
      </c>
      <c r="K73" s="111">
        <f>CASH_jun23!E73-C_RVS_23_25!D73</f>
        <v>-31717</v>
      </c>
      <c r="L73" s="109">
        <f>CASH_jun23!F73-C_RVS_23_25!E73</f>
        <v>-161816</v>
      </c>
      <c r="M73" s="178"/>
      <c r="N73" s="178"/>
      <c r="O73" s="178"/>
      <c r="P73" s="178"/>
      <c r="Q73" s="178"/>
    </row>
    <row r="74" spans="1:17" s="3" customFormat="1" ht="13.5" customHeight="1" x14ac:dyDescent="0.25">
      <c r="A74" s="34" t="s">
        <v>71</v>
      </c>
      <c r="B74" s="232">
        <f>B11+B36+B54</f>
        <v>1085647</v>
      </c>
      <c r="C74" s="38">
        <f>C11+C36+C54</f>
        <v>1129307</v>
      </c>
      <c r="D74" s="38">
        <f>D11+D36+D54</f>
        <v>1179484</v>
      </c>
      <c r="E74" s="36">
        <f>E11+E36+E54</f>
        <v>1316683</v>
      </c>
      <c r="F74" s="33"/>
      <c r="G74" s="230"/>
      <c r="H74" s="34" t="s">
        <v>71</v>
      </c>
      <c r="I74" s="111">
        <f>CASH_jun23!C74-C_RVS_23_25!B74</f>
        <v>-5416.4838099998888</v>
      </c>
      <c r="J74" s="111">
        <f>CASH_jun23!D74-C_RVS_23_25!C74</f>
        <v>34092</v>
      </c>
      <c r="K74" s="111">
        <f>CASH_jun23!E74-C_RVS_23_25!D74</f>
        <v>-44203</v>
      </c>
      <c r="L74" s="109">
        <f>CASH_jun23!F74-C_RVS_23_25!E74</f>
        <v>-102288</v>
      </c>
      <c r="M74" s="178"/>
      <c r="N74" s="178"/>
      <c r="O74" s="178"/>
      <c r="P74" s="178"/>
      <c r="Q74" s="178"/>
    </row>
    <row r="75" spans="1:17" ht="13.5" customHeight="1" x14ac:dyDescent="0.2">
      <c r="A75" s="34" t="s">
        <v>72</v>
      </c>
      <c r="B75" s="232">
        <f>B44</f>
        <v>75007</v>
      </c>
      <c r="C75" s="38">
        <f>C44</f>
        <v>75400</v>
      </c>
      <c r="D75" s="38">
        <f>D44</f>
        <v>75795</v>
      </c>
      <c r="E75" s="36">
        <f>E44</f>
        <v>76192</v>
      </c>
      <c r="F75" s="33"/>
      <c r="G75" s="230"/>
      <c r="H75" s="34" t="s">
        <v>72</v>
      </c>
      <c r="I75" s="111">
        <f>CASH_jun23!C75-C_RVS_23_25!B75</f>
        <v>-701.51799999999639</v>
      </c>
      <c r="J75" s="111">
        <f>CASH_jun23!D75-C_RVS_23_25!C75</f>
        <v>-35307</v>
      </c>
      <c r="K75" s="111">
        <f>CASH_jun23!E75-C_RVS_23_25!D75</f>
        <v>-75795</v>
      </c>
      <c r="L75" s="109">
        <f>CASH_jun23!F75-C_RVS_23_25!E75</f>
        <v>-76192</v>
      </c>
      <c r="M75" s="178"/>
      <c r="N75" s="178"/>
      <c r="O75" s="178"/>
      <c r="P75" s="178"/>
      <c r="Q75" s="178"/>
    </row>
    <row r="76" spans="1:17" ht="13.5" customHeight="1" x14ac:dyDescent="0.2">
      <c r="A76" s="34" t="s">
        <v>73</v>
      </c>
      <c r="B76" s="232">
        <f>B48+B49</f>
        <v>28332</v>
      </c>
      <c r="C76" s="38">
        <f>C48+C49</f>
        <v>29822</v>
      </c>
      <c r="D76" s="38">
        <f>D48+D49</f>
        <v>30354</v>
      </c>
      <c r="E76" s="36">
        <f>E48+E49</f>
        <v>30968</v>
      </c>
      <c r="F76" s="33"/>
      <c r="G76" s="230"/>
      <c r="H76" s="34" t="s">
        <v>73</v>
      </c>
      <c r="I76" s="111">
        <f>CASH_jun23!C76-C_RVS_23_25!B76</f>
        <v>3706.4582699999992</v>
      </c>
      <c r="J76" s="111">
        <f>CASH_jun23!D76-C_RVS_23_25!C76</f>
        <v>2284</v>
      </c>
      <c r="K76" s="111">
        <f>CASH_jun23!E76-C_RVS_23_25!D76</f>
        <v>-12876</v>
      </c>
      <c r="L76" s="109">
        <f>CASH_jun23!F76-C_RVS_23_25!E76</f>
        <v>-12460</v>
      </c>
      <c r="M76" s="178"/>
      <c r="N76" s="178"/>
      <c r="O76" s="178"/>
      <c r="P76" s="178"/>
      <c r="Q76" s="178"/>
    </row>
    <row r="77" spans="1:17" ht="14.25" customHeight="1" thickBot="1" x14ac:dyDescent="0.25">
      <c r="A77" s="114" t="s">
        <v>74</v>
      </c>
      <c r="B77" s="246">
        <f>B60</f>
        <v>14362850</v>
      </c>
      <c r="C77" s="117">
        <f>C60</f>
        <v>15543687</v>
      </c>
      <c r="D77" s="117">
        <f>D60</f>
        <v>16762151</v>
      </c>
      <c r="E77" s="115">
        <f>E60</f>
        <v>17896073</v>
      </c>
      <c r="F77" s="33"/>
      <c r="G77" s="230"/>
      <c r="H77" s="114" t="s">
        <v>74</v>
      </c>
      <c r="I77" s="117">
        <f>CASH_jun23!C77-C_RVS_23_25!B77</f>
        <v>-165540.36775000021</v>
      </c>
      <c r="J77" s="117">
        <f>CASH_jun23!D77-C_RVS_23_25!C77</f>
        <v>-242612</v>
      </c>
      <c r="K77" s="117">
        <f>CASH_jun23!E77-C_RVS_23_25!D77</f>
        <v>-367600</v>
      </c>
      <c r="L77" s="115">
        <f>CASH_jun23!F77-C_RVS_23_25!E77</f>
        <v>-560484</v>
      </c>
      <c r="M77" s="178"/>
      <c r="N77" s="178"/>
      <c r="O77" s="178"/>
      <c r="P77" s="178"/>
      <c r="Q77" s="178"/>
    </row>
    <row r="78" spans="1:17" ht="14.25" customHeight="1" thickBot="1" x14ac:dyDescent="0.25">
      <c r="A78" s="121" t="s">
        <v>75</v>
      </c>
      <c r="B78" s="247">
        <f>B69+B77</f>
        <v>34750943</v>
      </c>
      <c r="C78" s="248">
        <f>C69+C77</f>
        <v>37072239</v>
      </c>
      <c r="D78" s="248">
        <f>D69+D77</f>
        <v>39872858</v>
      </c>
      <c r="E78" s="122">
        <f>E69+E77</f>
        <v>41936233</v>
      </c>
      <c r="F78" s="33"/>
      <c r="G78" s="230"/>
      <c r="H78" s="121" t="s">
        <v>75</v>
      </c>
      <c r="I78" s="104">
        <f>+I77+I69</f>
        <v>-523018.82963000151</v>
      </c>
      <c r="J78" s="104">
        <f>+J77+J69</f>
        <v>573786</v>
      </c>
      <c r="K78" s="104">
        <f>+K77+K69</f>
        <v>-1483770</v>
      </c>
      <c r="L78" s="102">
        <f>+L77+L69</f>
        <v>-1390062</v>
      </c>
      <c r="M78" s="178"/>
      <c r="N78" s="178"/>
      <c r="O78" s="178"/>
      <c r="P78" s="178"/>
      <c r="Q78" s="178"/>
    </row>
    <row r="79" spans="1:17" ht="17.25" customHeight="1" thickBot="1" x14ac:dyDescent="0.35">
      <c r="A79" s="165"/>
      <c r="B79" s="370"/>
      <c r="C79" s="370"/>
      <c r="D79" s="370"/>
      <c r="E79" s="370"/>
      <c r="F79" s="33"/>
      <c r="G79" s="178"/>
      <c r="H79" s="124"/>
      <c r="I79" s="128"/>
      <c r="J79" s="128"/>
      <c r="K79" s="128"/>
      <c r="L79" s="128"/>
    </row>
    <row r="80" spans="1:17" ht="14.25" customHeight="1" thickBot="1" x14ac:dyDescent="0.25">
      <c r="A80" s="253" t="s">
        <v>90</v>
      </c>
      <c r="B80" s="174">
        <v>1079808</v>
      </c>
      <c r="C80" s="175">
        <v>1234187</v>
      </c>
      <c r="D80" s="175">
        <v>1397466</v>
      </c>
      <c r="E80" s="172">
        <v>1499191</v>
      </c>
      <c r="F80" s="33"/>
      <c r="G80" s="230"/>
      <c r="H80" s="136" t="s">
        <v>79</v>
      </c>
      <c r="I80" s="176">
        <f>CASH_jun23!C80-C_RVS_23_25!B80</f>
        <v>-42237</v>
      </c>
      <c r="J80" s="176">
        <f>CASH_jun23!D80-C_RVS_23_25!C80</f>
        <v>-98208</v>
      </c>
      <c r="K80" s="176">
        <f>CASH_jun23!E80-C_RVS_23_25!D80</f>
        <v>-155035</v>
      </c>
      <c r="L80" s="176">
        <f>CASH_jun23!F80-C_RVS_23_25!E80</f>
        <v>-86131</v>
      </c>
    </row>
    <row r="81" spans="2:12" ht="12.6" customHeight="1" x14ac:dyDescent="0.25">
      <c r="B81" s="179"/>
      <c r="C81" s="179"/>
      <c r="D81" s="179"/>
      <c r="E81" s="179"/>
      <c r="I81" s="180"/>
      <c r="J81" s="180"/>
      <c r="K81" s="180"/>
      <c r="L81" s="180"/>
    </row>
    <row r="82" spans="2:12" ht="12.6" customHeight="1" x14ac:dyDescent="0.25">
      <c r="B82" s="179"/>
      <c r="C82" s="179"/>
      <c r="D82" s="179"/>
      <c r="E82" s="179"/>
      <c r="I82" s="180"/>
      <c r="J82" s="180"/>
      <c r="K82" s="180"/>
      <c r="L82" s="180"/>
    </row>
    <row r="83" spans="2:12" ht="12.6" customHeight="1" x14ac:dyDescent="0.25">
      <c r="B83" s="299"/>
      <c r="C83" s="299"/>
      <c r="D83" s="299"/>
      <c r="E83" s="299"/>
      <c r="H83" s="180"/>
      <c r="I83" s="180"/>
      <c r="J83" s="180"/>
      <c r="K83" s="180"/>
    </row>
    <row r="84" spans="2:12" ht="12.6" customHeight="1" x14ac:dyDescent="0.25">
      <c r="B84" s="299"/>
      <c r="C84" s="371"/>
      <c r="D84" s="299"/>
      <c r="E84" s="299"/>
      <c r="I84" s="180"/>
      <c r="J84" s="180"/>
      <c r="K84" s="180"/>
      <c r="L84" s="180"/>
    </row>
    <row r="85" spans="2:12" ht="12.6" customHeight="1" x14ac:dyDescent="0.25">
      <c r="B85" s="299"/>
      <c r="C85" s="299"/>
      <c r="D85" s="299"/>
      <c r="E85" s="299"/>
      <c r="I85" s="180"/>
      <c r="J85" s="180"/>
      <c r="K85" s="180"/>
      <c r="L85" s="180"/>
    </row>
    <row r="86" spans="2:12" ht="12.6" customHeight="1" x14ac:dyDescent="0.25">
      <c r="I86" s="180"/>
      <c r="J86" s="180"/>
      <c r="K86" s="180"/>
      <c r="L86" s="180"/>
    </row>
    <row r="87" spans="2:12" ht="12.6" customHeight="1" x14ac:dyDescent="0.25">
      <c r="I87" s="180"/>
      <c r="J87" s="180"/>
      <c r="K87" s="180"/>
      <c r="L87" s="180"/>
    </row>
    <row r="88" spans="2:12" ht="12.6" customHeight="1" x14ac:dyDescent="0.25">
      <c r="I88" s="180"/>
      <c r="J88" s="180"/>
      <c r="K88" s="180"/>
      <c r="L88" s="180"/>
    </row>
    <row r="89" spans="2:12" ht="12.6" customHeight="1" x14ac:dyDescent="0.25">
      <c r="I89" s="180"/>
      <c r="J89" s="180"/>
      <c r="K89" s="180"/>
      <c r="L89" s="180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ESA2010_jun23</vt:lpstr>
      <vt:lpstr>CASH_jun23</vt:lpstr>
      <vt:lpstr>ESA2010_jun_vs_mar_23</vt:lpstr>
      <vt:lpstr>Sankcie_jun23</vt:lpstr>
      <vt:lpstr>ESA2010_mar23</vt:lpstr>
      <vt:lpstr>A_PS_23</vt:lpstr>
      <vt:lpstr>C_PS_23</vt:lpstr>
      <vt:lpstr>A_RVS_23_25</vt:lpstr>
      <vt:lpstr>C_RVS_23_25</vt:lpstr>
      <vt:lpstr>A_PS_23!Oblasť_tlače</vt:lpstr>
      <vt:lpstr>A_RVS_23_25!Oblasť_tlače</vt:lpstr>
      <vt:lpstr>C_PS_23!Oblasť_tlače</vt:lpstr>
      <vt:lpstr>C_RVS_23_25!Oblasť_tlače</vt:lpstr>
      <vt:lpstr>CASH_jun23!Oblasť_tlače</vt:lpstr>
      <vt:lpstr>ESA2010_jun_vs_mar_23!Oblasť_tlače</vt:lpstr>
      <vt:lpstr>ESA2010_jun23!Oblasť_tlače</vt:lpstr>
      <vt:lpstr>ESA2010_mar23!Oblasť_tlače</vt:lpstr>
      <vt:lpstr>Sankcie_jun23!Oblasť_tlače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Peciar Vladimir</cp:lastModifiedBy>
  <cp:lastPrinted>2019-06-20T08:34:22Z</cp:lastPrinted>
  <dcterms:created xsi:type="dcterms:W3CDTF">2013-05-20T16:27:45Z</dcterms:created>
  <dcterms:modified xsi:type="dcterms:W3CDTF">2023-07-10T13:53:17Z</dcterms:modified>
</cp:coreProperties>
</file>