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U:\IFP_NEW\6_VSEOBECNE\6_4_Ludia\Peciar\2023 veci\web ifp\69\"/>
    </mc:Choice>
  </mc:AlternateContent>
  <bookViews>
    <workbookView xWindow="0" yWindow="0" windowWidth="28800" windowHeight="13500" tabRatio="816"/>
  </bookViews>
  <sheets>
    <sheet name="ESA2010_sept22" sheetId="1" r:id="rId1"/>
    <sheet name="CASH_sept22" sheetId="2" r:id="rId2"/>
    <sheet name="ESA2010_sept22_vs_jun22" sheetId="3" r:id="rId3"/>
    <sheet name="Sankcie_sept22" sheetId="4" r:id="rId4"/>
    <sheet name="ESA2010_jun22" sheetId="5" r:id="rId5"/>
    <sheet name="A_PS_22_25" sheetId="6" r:id="rId6"/>
    <sheet name="C_PS_22_25" sheetId="7" r:id="rId7"/>
    <sheet name="A_RVS_22_24" sheetId="8" r:id="rId8"/>
    <sheet name="C_RVS_22_24" sheetId="9" r:id="rId9"/>
  </sheets>
  <definedNames>
    <definedName name="_xlnm.Print_Area" localSheetId="5">A_PS_22_25!$A$1:$M$93</definedName>
    <definedName name="_xlnm.Print_Area" localSheetId="7">A_RVS_22_24!$A$1:$M$93</definedName>
    <definedName name="_xlnm.Print_Area" localSheetId="6">C_PS_22_25!$A$1:$E$75</definedName>
    <definedName name="_xlnm.Print_Area" localSheetId="8">C_RVS_22_24!$A$1:$E$75</definedName>
    <definedName name="_xlnm.Print_Area" localSheetId="1">CASH_sept22!$A$1:$G$75</definedName>
    <definedName name="_xlnm.Print_Area" localSheetId="4">ESA2010_jun22!$A$1:$H$93</definedName>
    <definedName name="_xlnm.Print_Area" localSheetId="0">ESA2010_sept22!$A$1:$X$93</definedName>
    <definedName name="_xlnm.Print_Area" localSheetId="2">ESA2010_sept22_vs_jun22!$A$1:$G$89</definedName>
    <definedName name="_xlnm.Print_Area" localSheetId="3">Sankcie_sept22!$A$1:$G$60</definedName>
  </definedNames>
  <calcPr calcId="162913"/>
</workbook>
</file>

<file path=xl/calcChain.xml><?xml version="1.0" encoding="utf-8"?>
<calcChain xmlns="http://schemas.openxmlformats.org/spreadsheetml/2006/main">
  <c r="L75" i="9" l="1"/>
  <c r="K75" i="9"/>
  <c r="J75" i="9"/>
  <c r="I75" i="9"/>
  <c r="I70" i="9"/>
  <c r="I66" i="9"/>
  <c r="L63" i="9"/>
  <c r="K63" i="9"/>
  <c r="J63" i="9"/>
  <c r="I63" i="9"/>
  <c r="L62" i="9"/>
  <c r="K62" i="9"/>
  <c r="J62" i="9"/>
  <c r="I62" i="9"/>
  <c r="L60" i="9"/>
  <c r="K60" i="9"/>
  <c r="J60" i="9"/>
  <c r="I60" i="9"/>
  <c r="L59" i="9"/>
  <c r="K59" i="9"/>
  <c r="J59" i="9"/>
  <c r="I59" i="9"/>
  <c r="L58" i="9"/>
  <c r="K58" i="9"/>
  <c r="J58" i="9"/>
  <c r="I58" i="9"/>
  <c r="L54" i="9"/>
  <c r="K54" i="9"/>
  <c r="J54" i="9"/>
  <c r="I54" i="9"/>
  <c r="L53" i="9"/>
  <c r="K53" i="9"/>
  <c r="J53" i="9"/>
  <c r="I53" i="9"/>
  <c r="L52" i="9"/>
  <c r="K52" i="9"/>
  <c r="J52" i="9"/>
  <c r="I52" i="9"/>
  <c r="L51" i="9"/>
  <c r="K51" i="9"/>
  <c r="J51" i="9"/>
  <c r="I51" i="9"/>
  <c r="L50" i="9"/>
  <c r="K50" i="9"/>
  <c r="J50" i="9"/>
  <c r="I50" i="9"/>
  <c r="L49" i="9"/>
  <c r="K49" i="9"/>
  <c r="J49" i="9"/>
  <c r="I49" i="9"/>
  <c r="L48" i="9"/>
  <c r="K48" i="9"/>
  <c r="J48" i="9"/>
  <c r="I48" i="9"/>
  <c r="L47" i="9"/>
  <c r="K47" i="9"/>
  <c r="J47" i="9"/>
  <c r="I47" i="9"/>
  <c r="L45" i="9"/>
  <c r="K45" i="9"/>
  <c r="J45" i="9"/>
  <c r="I45" i="9"/>
  <c r="L44" i="9"/>
  <c r="K44" i="9"/>
  <c r="J44" i="9"/>
  <c r="I44" i="9"/>
  <c r="L43" i="9"/>
  <c r="K43" i="9"/>
  <c r="J43" i="9"/>
  <c r="I43" i="9"/>
  <c r="L42" i="9"/>
  <c r="K42" i="9"/>
  <c r="J42" i="9"/>
  <c r="I42" i="9"/>
  <c r="L41" i="9"/>
  <c r="K41" i="9"/>
  <c r="J41" i="9"/>
  <c r="I41" i="9"/>
  <c r="L40" i="9"/>
  <c r="K40" i="9"/>
  <c r="J40" i="9"/>
  <c r="I40" i="9"/>
  <c r="L39" i="9"/>
  <c r="K39" i="9"/>
  <c r="J39" i="9"/>
  <c r="I39" i="9"/>
  <c r="L38" i="9"/>
  <c r="K38" i="9"/>
  <c r="J38" i="9"/>
  <c r="I38" i="9"/>
  <c r="L37" i="9"/>
  <c r="K37" i="9"/>
  <c r="J37" i="9"/>
  <c r="I37" i="9"/>
  <c r="L36" i="9"/>
  <c r="K36" i="9"/>
  <c r="J36" i="9"/>
  <c r="I36" i="9"/>
  <c r="L35" i="9"/>
  <c r="K35" i="9"/>
  <c r="J35" i="9"/>
  <c r="I35" i="9"/>
  <c r="L33" i="9"/>
  <c r="K33" i="9"/>
  <c r="J33" i="9"/>
  <c r="I33" i="9"/>
  <c r="L32" i="9"/>
  <c r="K32" i="9"/>
  <c r="J32" i="9"/>
  <c r="I32" i="9"/>
  <c r="I30" i="9" s="1"/>
  <c r="L31" i="9"/>
  <c r="K31" i="9"/>
  <c r="J31" i="9"/>
  <c r="I31" i="9"/>
  <c r="L29" i="9"/>
  <c r="K29" i="9"/>
  <c r="J29" i="9"/>
  <c r="I29" i="9"/>
  <c r="L28" i="9"/>
  <c r="K28" i="9"/>
  <c r="J28" i="9"/>
  <c r="I28" i="9"/>
  <c r="L27" i="9"/>
  <c r="K27" i="9"/>
  <c r="J27" i="9"/>
  <c r="I27" i="9"/>
  <c r="I25" i="9" s="1"/>
  <c r="L26" i="9"/>
  <c r="K26" i="9"/>
  <c r="J26" i="9"/>
  <c r="I26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K21" i="9"/>
  <c r="J21" i="9"/>
  <c r="I21" i="9"/>
  <c r="L20" i="9"/>
  <c r="K20" i="9"/>
  <c r="J20" i="9"/>
  <c r="I20" i="9"/>
  <c r="L19" i="9"/>
  <c r="K19" i="9"/>
  <c r="J19" i="9"/>
  <c r="I19" i="9"/>
  <c r="L18" i="9"/>
  <c r="K18" i="9"/>
  <c r="J18" i="9"/>
  <c r="I18" i="9"/>
  <c r="I16" i="9" s="1"/>
  <c r="L17" i="9"/>
  <c r="K17" i="9"/>
  <c r="J17" i="9"/>
  <c r="I17" i="9"/>
  <c r="L15" i="9"/>
  <c r="K15" i="9"/>
  <c r="J15" i="9"/>
  <c r="I15" i="9"/>
  <c r="I14" i="9" s="1"/>
  <c r="L13" i="9"/>
  <c r="K13" i="9"/>
  <c r="J13" i="9"/>
  <c r="I13" i="9"/>
  <c r="L12" i="9"/>
  <c r="K12" i="9"/>
  <c r="J12" i="9"/>
  <c r="I12" i="9"/>
  <c r="L11" i="9"/>
  <c r="K11" i="9"/>
  <c r="J11" i="9"/>
  <c r="I11" i="9"/>
  <c r="L10" i="9"/>
  <c r="K10" i="9"/>
  <c r="J10" i="9"/>
  <c r="I10" i="9"/>
  <c r="L8" i="9"/>
  <c r="K8" i="9"/>
  <c r="J8" i="9"/>
  <c r="I8" i="9"/>
  <c r="L7" i="9"/>
  <c r="K7" i="9"/>
  <c r="J7" i="9"/>
  <c r="I7" i="9"/>
  <c r="L89" i="8"/>
  <c r="K89" i="8"/>
  <c r="J89" i="8"/>
  <c r="I89" i="8"/>
  <c r="L88" i="8"/>
  <c r="K88" i="8"/>
  <c r="J88" i="8"/>
  <c r="I88" i="8"/>
  <c r="L86" i="8"/>
  <c r="K86" i="8"/>
  <c r="J86" i="8"/>
  <c r="I86" i="8"/>
  <c r="L85" i="8"/>
  <c r="K85" i="8"/>
  <c r="J85" i="8"/>
  <c r="I85" i="8"/>
  <c r="L83" i="8"/>
  <c r="K83" i="8"/>
  <c r="J83" i="8"/>
  <c r="I83" i="8"/>
  <c r="L82" i="8"/>
  <c r="K82" i="8"/>
  <c r="J82" i="8"/>
  <c r="I82" i="8"/>
  <c r="L78" i="8"/>
  <c r="K78" i="8"/>
  <c r="J78" i="8"/>
  <c r="I78" i="8"/>
  <c r="L76" i="8"/>
  <c r="K76" i="8"/>
  <c r="J76" i="8"/>
  <c r="I76" i="8"/>
  <c r="L75" i="8"/>
  <c r="K75" i="8"/>
  <c r="J75" i="8"/>
  <c r="I75" i="8"/>
  <c r="I68" i="8"/>
  <c r="L62" i="8"/>
  <c r="K62" i="8"/>
  <c r="J62" i="8"/>
  <c r="I62" i="8"/>
  <c r="L61" i="8"/>
  <c r="K61" i="8"/>
  <c r="J61" i="8"/>
  <c r="I61" i="8"/>
  <c r="I60" i="8" s="1"/>
  <c r="L59" i="8"/>
  <c r="K59" i="8"/>
  <c r="J59" i="8"/>
  <c r="I59" i="8"/>
  <c r="L58" i="8"/>
  <c r="K58" i="8"/>
  <c r="J58" i="8"/>
  <c r="I58" i="8"/>
  <c r="I57" i="8" s="1"/>
  <c r="I56" i="8" s="1"/>
  <c r="I55" i="8" s="1"/>
  <c r="I71" i="8" s="1"/>
  <c r="L54" i="8"/>
  <c r="K54" i="8"/>
  <c r="J54" i="8"/>
  <c r="I54" i="8"/>
  <c r="L53" i="8"/>
  <c r="K53" i="8"/>
  <c r="J53" i="8"/>
  <c r="I53" i="8"/>
  <c r="L52" i="8"/>
  <c r="K52" i="8"/>
  <c r="J52" i="8"/>
  <c r="I52" i="8"/>
  <c r="L51" i="8"/>
  <c r="K51" i="8"/>
  <c r="J51" i="8"/>
  <c r="I51" i="8"/>
  <c r="L49" i="8"/>
  <c r="K49" i="8"/>
  <c r="J49" i="8"/>
  <c r="I49" i="8"/>
  <c r="L48" i="8"/>
  <c r="K48" i="8"/>
  <c r="J48" i="8"/>
  <c r="I48" i="8"/>
  <c r="L45" i="8"/>
  <c r="K45" i="8"/>
  <c r="J45" i="8"/>
  <c r="I45" i="8"/>
  <c r="L44" i="8"/>
  <c r="K44" i="8"/>
  <c r="J44" i="8"/>
  <c r="I44" i="8"/>
  <c r="L43" i="8"/>
  <c r="K43" i="8"/>
  <c r="J43" i="8"/>
  <c r="I43" i="8"/>
  <c r="J42" i="8"/>
  <c r="I42" i="8"/>
  <c r="L41" i="8"/>
  <c r="K41" i="8"/>
  <c r="J41" i="8"/>
  <c r="I41" i="8"/>
  <c r="L39" i="8"/>
  <c r="K39" i="8"/>
  <c r="J39" i="8"/>
  <c r="I39" i="8"/>
  <c r="L38" i="8"/>
  <c r="K38" i="8"/>
  <c r="J38" i="8"/>
  <c r="I38" i="8"/>
  <c r="L37" i="8"/>
  <c r="K37" i="8"/>
  <c r="J37" i="8"/>
  <c r="I37" i="8"/>
  <c r="L36" i="8"/>
  <c r="K36" i="8"/>
  <c r="J36" i="8"/>
  <c r="I36" i="8"/>
  <c r="L35" i="8"/>
  <c r="K35" i="8"/>
  <c r="J35" i="8"/>
  <c r="I35" i="8"/>
  <c r="L33" i="8"/>
  <c r="K33" i="8"/>
  <c r="J33" i="8"/>
  <c r="I33" i="8"/>
  <c r="L32" i="8"/>
  <c r="K32" i="8"/>
  <c r="J32" i="8"/>
  <c r="I32" i="8"/>
  <c r="I30" i="8" s="1"/>
  <c r="L31" i="8"/>
  <c r="K31" i="8"/>
  <c r="J31" i="8"/>
  <c r="I31" i="8"/>
  <c r="L29" i="8"/>
  <c r="K29" i="8"/>
  <c r="J29" i="8"/>
  <c r="I29" i="8"/>
  <c r="L28" i="8"/>
  <c r="K28" i="8"/>
  <c r="J28" i="8"/>
  <c r="I28" i="8"/>
  <c r="L27" i="8"/>
  <c r="K27" i="8"/>
  <c r="J27" i="8"/>
  <c r="I27" i="8"/>
  <c r="I25" i="8" s="1"/>
  <c r="L26" i="8"/>
  <c r="K26" i="8"/>
  <c r="J26" i="8"/>
  <c r="I26" i="8"/>
  <c r="L24" i="8"/>
  <c r="K24" i="8"/>
  <c r="J24" i="8"/>
  <c r="I24" i="8"/>
  <c r="L23" i="8"/>
  <c r="K23" i="8"/>
  <c r="J23" i="8"/>
  <c r="I23" i="8"/>
  <c r="L22" i="8"/>
  <c r="K22" i="8"/>
  <c r="J22" i="8"/>
  <c r="I22" i="8"/>
  <c r="L21" i="8"/>
  <c r="K21" i="8"/>
  <c r="J21" i="8"/>
  <c r="I21" i="8"/>
  <c r="L20" i="8"/>
  <c r="K20" i="8"/>
  <c r="J20" i="8"/>
  <c r="I20" i="8"/>
  <c r="L19" i="8"/>
  <c r="K19" i="8"/>
  <c r="J19" i="8"/>
  <c r="I19" i="8"/>
  <c r="L18" i="8"/>
  <c r="K18" i="8"/>
  <c r="J18" i="8"/>
  <c r="I18" i="8"/>
  <c r="I16" i="8" s="1"/>
  <c r="L17" i="8"/>
  <c r="K17" i="8"/>
  <c r="J17" i="8"/>
  <c r="I17" i="8"/>
  <c r="L15" i="8"/>
  <c r="K15" i="8"/>
  <c r="J15" i="8"/>
  <c r="I15" i="8"/>
  <c r="I14" i="8" s="1"/>
  <c r="L13" i="8"/>
  <c r="K13" i="8"/>
  <c r="J13" i="8"/>
  <c r="I13" i="8"/>
  <c r="L12" i="8"/>
  <c r="K12" i="8"/>
  <c r="J12" i="8"/>
  <c r="I12" i="8"/>
  <c r="L11" i="8"/>
  <c r="K11" i="8"/>
  <c r="J11" i="8"/>
  <c r="I11" i="8"/>
  <c r="L10" i="8"/>
  <c r="K10" i="8"/>
  <c r="J10" i="8"/>
  <c r="I10" i="8"/>
  <c r="L9" i="8"/>
  <c r="K9" i="8"/>
  <c r="J9" i="8"/>
  <c r="I9" i="8"/>
  <c r="L8" i="8"/>
  <c r="K8" i="8"/>
  <c r="J8" i="8"/>
  <c r="I8" i="8"/>
  <c r="I6" i="8" s="1"/>
  <c r="I5" i="8" s="1"/>
  <c r="L7" i="8"/>
  <c r="K7" i="8"/>
  <c r="J7" i="8"/>
  <c r="I7" i="8"/>
  <c r="L75" i="7"/>
  <c r="K75" i="7"/>
  <c r="J75" i="7"/>
  <c r="I75" i="7"/>
  <c r="L63" i="7"/>
  <c r="K63" i="7"/>
  <c r="J63" i="7"/>
  <c r="I63" i="7"/>
  <c r="L62" i="7"/>
  <c r="K62" i="7"/>
  <c r="J62" i="7"/>
  <c r="I62" i="7"/>
  <c r="I61" i="7" s="1"/>
  <c r="L60" i="7"/>
  <c r="K60" i="7"/>
  <c r="J60" i="7"/>
  <c r="I60" i="7"/>
  <c r="L59" i="7"/>
  <c r="K59" i="7"/>
  <c r="J59" i="7"/>
  <c r="I59" i="7"/>
  <c r="I57" i="7" s="1"/>
  <c r="I56" i="7" s="1"/>
  <c r="I55" i="7" s="1"/>
  <c r="L58" i="7"/>
  <c r="K58" i="7"/>
  <c r="J58" i="7"/>
  <c r="I58" i="7"/>
  <c r="L54" i="7"/>
  <c r="K54" i="7"/>
  <c r="J54" i="7"/>
  <c r="I54" i="7"/>
  <c r="L53" i="7"/>
  <c r="K53" i="7"/>
  <c r="J53" i="7"/>
  <c r="I53" i="7"/>
  <c r="L52" i="7"/>
  <c r="K52" i="7"/>
  <c r="J52" i="7"/>
  <c r="I52" i="7"/>
  <c r="L51" i="7"/>
  <c r="K51" i="7"/>
  <c r="J51" i="7"/>
  <c r="I51" i="7"/>
  <c r="L50" i="7"/>
  <c r="K50" i="7"/>
  <c r="J50" i="7"/>
  <c r="I50" i="7"/>
  <c r="L49" i="7"/>
  <c r="K49" i="7"/>
  <c r="J49" i="7"/>
  <c r="I49" i="7"/>
  <c r="L48" i="7"/>
  <c r="K48" i="7"/>
  <c r="J48" i="7"/>
  <c r="I48" i="7"/>
  <c r="L47" i="7"/>
  <c r="K47" i="7"/>
  <c r="J47" i="7"/>
  <c r="I47" i="7"/>
  <c r="I46" i="7"/>
  <c r="L45" i="7"/>
  <c r="K45" i="7"/>
  <c r="J45" i="7"/>
  <c r="I45" i="7"/>
  <c r="L44" i="7"/>
  <c r="K44" i="7"/>
  <c r="J44" i="7"/>
  <c r="I44" i="7"/>
  <c r="L43" i="7"/>
  <c r="K43" i="7"/>
  <c r="J43" i="7"/>
  <c r="I43" i="7"/>
  <c r="L42" i="7"/>
  <c r="K42" i="7"/>
  <c r="J42" i="7"/>
  <c r="I42" i="7"/>
  <c r="L41" i="7"/>
  <c r="K41" i="7"/>
  <c r="J41" i="7"/>
  <c r="I41" i="7"/>
  <c r="L40" i="7"/>
  <c r="K40" i="7"/>
  <c r="J40" i="7"/>
  <c r="I40" i="7"/>
  <c r="L39" i="7"/>
  <c r="K39" i="7"/>
  <c r="J39" i="7"/>
  <c r="I39" i="7"/>
  <c r="L38" i="7"/>
  <c r="K38" i="7"/>
  <c r="J38" i="7"/>
  <c r="I38" i="7"/>
  <c r="L37" i="7"/>
  <c r="K37" i="7"/>
  <c r="J37" i="7"/>
  <c r="I37" i="7"/>
  <c r="L36" i="7"/>
  <c r="K36" i="7"/>
  <c r="J36" i="7"/>
  <c r="I36" i="7"/>
  <c r="I34" i="7" s="1"/>
  <c r="L35" i="7"/>
  <c r="K35" i="7"/>
  <c r="J35" i="7"/>
  <c r="I35" i="7"/>
  <c r="L33" i="7"/>
  <c r="K33" i="7"/>
  <c r="J33" i="7"/>
  <c r="I33" i="7"/>
  <c r="L32" i="7"/>
  <c r="K32" i="7"/>
  <c r="J32" i="7"/>
  <c r="I32" i="7"/>
  <c r="L31" i="7"/>
  <c r="K31" i="7"/>
  <c r="J31" i="7"/>
  <c r="I31" i="7"/>
  <c r="I30" i="7" s="1"/>
  <c r="L29" i="7"/>
  <c r="K29" i="7"/>
  <c r="J29" i="7"/>
  <c r="I29" i="7"/>
  <c r="L28" i="7"/>
  <c r="K28" i="7"/>
  <c r="J28" i="7"/>
  <c r="I28" i="7"/>
  <c r="L27" i="7"/>
  <c r="K27" i="7"/>
  <c r="J27" i="7"/>
  <c r="I27" i="7"/>
  <c r="L26" i="7"/>
  <c r="K26" i="7"/>
  <c r="J26" i="7"/>
  <c r="I26" i="7"/>
  <c r="I25" i="7" s="1"/>
  <c r="L24" i="7"/>
  <c r="K24" i="7"/>
  <c r="J24" i="7"/>
  <c r="I24" i="7"/>
  <c r="L23" i="7"/>
  <c r="K23" i="7"/>
  <c r="J23" i="7"/>
  <c r="I23" i="7"/>
  <c r="L22" i="7"/>
  <c r="K22" i="7"/>
  <c r="J22" i="7"/>
  <c r="I22" i="7"/>
  <c r="L21" i="7"/>
  <c r="K21" i="7"/>
  <c r="J21" i="7"/>
  <c r="I21" i="7"/>
  <c r="L20" i="7"/>
  <c r="K20" i="7"/>
  <c r="J20" i="7"/>
  <c r="I20" i="7"/>
  <c r="L19" i="7"/>
  <c r="K19" i="7"/>
  <c r="J19" i="7"/>
  <c r="I19" i="7"/>
  <c r="L18" i="7"/>
  <c r="K18" i="7"/>
  <c r="J18" i="7"/>
  <c r="I18" i="7"/>
  <c r="L17" i="7"/>
  <c r="K17" i="7"/>
  <c r="J17" i="7"/>
  <c r="I17" i="7"/>
  <c r="I16" i="7" s="1"/>
  <c r="I14" i="7" s="1"/>
  <c r="L15" i="7"/>
  <c r="K15" i="7"/>
  <c r="J15" i="7"/>
  <c r="I15" i="7"/>
  <c r="L13" i="7"/>
  <c r="K13" i="7"/>
  <c r="J13" i="7"/>
  <c r="I13" i="7"/>
  <c r="L12" i="7"/>
  <c r="K12" i="7"/>
  <c r="J12" i="7"/>
  <c r="I12" i="7"/>
  <c r="L11" i="7"/>
  <c r="K11" i="7"/>
  <c r="J11" i="7"/>
  <c r="I11" i="7"/>
  <c r="L10" i="7"/>
  <c r="K10" i="7"/>
  <c r="J10" i="7"/>
  <c r="I10" i="7"/>
  <c r="L9" i="7"/>
  <c r="K9" i="7"/>
  <c r="J9" i="7"/>
  <c r="I9" i="7"/>
  <c r="L8" i="7"/>
  <c r="K8" i="7"/>
  <c r="J8" i="7"/>
  <c r="I8" i="7"/>
  <c r="L7" i="7"/>
  <c r="K7" i="7"/>
  <c r="J7" i="7"/>
  <c r="I7" i="7"/>
  <c r="I6" i="7" s="1"/>
  <c r="I5" i="7" s="1"/>
  <c r="L89" i="6"/>
  <c r="K89" i="6"/>
  <c r="J89" i="6"/>
  <c r="I89" i="6"/>
  <c r="L88" i="6"/>
  <c r="K88" i="6"/>
  <c r="J88" i="6"/>
  <c r="I88" i="6"/>
  <c r="L86" i="6"/>
  <c r="K86" i="6"/>
  <c r="J86" i="6"/>
  <c r="I86" i="6"/>
  <c r="L85" i="6"/>
  <c r="K85" i="6"/>
  <c r="J85" i="6"/>
  <c r="I85" i="6"/>
  <c r="L83" i="6"/>
  <c r="K83" i="6"/>
  <c r="J83" i="6"/>
  <c r="I83" i="6"/>
  <c r="L82" i="6"/>
  <c r="K82" i="6"/>
  <c r="J82" i="6"/>
  <c r="I82" i="6"/>
  <c r="L78" i="6"/>
  <c r="K78" i="6"/>
  <c r="J78" i="6"/>
  <c r="I78" i="6"/>
  <c r="L76" i="6"/>
  <c r="K76" i="6"/>
  <c r="J76" i="6"/>
  <c r="I76" i="6"/>
  <c r="L75" i="6"/>
  <c r="K75" i="6"/>
  <c r="J75" i="6"/>
  <c r="I75" i="6"/>
  <c r="I70" i="6"/>
  <c r="L62" i="6"/>
  <c r="K62" i="6"/>
  <c r="J62" i="6"/>
  <c r="I62" i="6"/>
  <c r="L61" i="6"/>
  <c r="K61" i="6"/>
  <c r="J61" i="6"/>
  <c r="I61" i="6"/>
  <c r="L59" i="6"/>
  <c r="K59" i="6"/>
  <c r="J59" i="6"/>
  <c r="I59" i="6"/>
  <c r="L58" i="6"/>
  <c r="K58" i="6"/>
  <c r="J58" i="6"/>
  <c r="I58" i="6"/>
  <c r="L54" i="6"/>
  <c r="K54" i="6"/>
  <c r="J54" i="6"/>
  <c r="I54" i="6"/>
  <c r="L53" i="6"/>
  <c r="K53" i="6"/>
  <c r="J53" i="6"/>
  <c r="I53" i="6"/>
  <c r="L52" i="6"/>
  <c r="K52" i="6"/>
  <c r="J52" i="6"/>
  <c r="I52" i="6"/>
  <c r="L51" i="6"/>
  <c r="K51" i="6"/>
  <c r="J51" i="6"/>
  <c r="I51" i="6"/>
  <c r="L49" i="6"/>
  <c r="K49" i="6"/>
  <c r="J49" i="6"/>
  <c r="I49" i="6"/>
  <c r="L48" i="6"/>
  <c r="K48" i="6"/>
  <c r="J48" i="6"/>
  <c r="I48" i="6"/>
  <c r="L45" i="6"/>
  <c r="K45" i="6"/>
  <c r="J45" i="6"/>
  <c r="I45" i="6"/>
  <c r="L44" i="6"/>
  <c r="K44" i="6"/>
  <c r="J44" i="6"/>
  <c r="I44" i="6"/>
  <c r="L43" i="6"/>
  <c r="K43" i="6"/>
  <c r="J43" i="6"/>
  <c r="I43" i="6"/>
  <c r="I42" i="6"/>
  <c r="L41" i="6"/>
  <c r="K41" i="6"/>
  <c r="J41" i="6"/>
  <c r="I41" i="6"/>
  <c r="L39" i="6"/>
  <c r="K39" i="6"/>
  <c r="J39" i="6"/>
  <c r="I39" i="6"/>
  <c r="L38" i="6"/>
  <c r="K38" i="6"/>
  <c r="J38" i="6"/>
  <c r="I38" i="6"/>
  <c r="L37" i="6"/>
  <c r="K37" i="6"/>
  <c r="J37" i="6"/>
  <c r="I37" i="6"/>
  <c r="L36" i="6"/>
  <c r="K36" i="6"/>
  <c r="J36" i="6"/>
  <c r="I36" i="6"/>
  <c r="L35" i="6"/>
  <c r="K35" i="6"/>
  <c r="J35" i="6"/>
  <c r="I35" i="6"/>
  <c r="L33" i="6"/>
  <c r="K33" i="6"/>
  <c r="J33" i="6"/>
  <c r="I33" i="6"/>
  <c r="L32" i="6"/>
  <c r="K32" i="6"/>
  <c r="J32" i="6"/>
  <c r="I32" i="6"/>
  <c r="I30" i="6" s="1"/>
  <c r="L31" i="6"/>
  <c r="K31" i="6"/>
  <c r="J31" i="6"/>
  <c r="I31" i="6"/>
  <c r="L29" i="6"/>
  <c r="K29" i="6"/>
  <c r="J29" i="6"/>
  <c r="I29" i="6"/>
  <c r="L28" i="6"/>
  <c r="K28" i="6"/>
  <c r="J28" i="6"/>
  <c r="I28" i="6"/>
  <c r="L27" i="6"/>
  <c r="K27" i="6"/>
  <c r="J27" i="6"/>
  <c r="I27" i="6"/>
  <c r="I25" i="6" s="1"/>
  <c r="L26" i="6"/>
  <c r="K26" i="6"/>
  <c r="J26" i="6"/>
  <c r="I26" i="6"/>
  <c r="L24" i="6"/>
  <c r="K24" i="6"/>
  <c r="J24" i="6"/>
  <c r="I24" i="6"/>
  <c r="L23" i="6"/>
  <c r="K23" i="6"/>
  <c r="J23" i="6"/>
  <c r="I23" i="6"/>
  <c r="L22" i="6"/>
  <c r="K22" i="6"/>
  <c r="J22" i="6"/>
  <c r="I22" i="6"/>
  <c r="L21" i="6"/>
  <c r="K21" i="6"/>
  <c r="J21" i="6"/>
  <c r="I21" i="6"/>
  <c r="L20" i="6"/>
  <c r="K20" i="6"/>
  <c r="J20" i="6"/>
  <c r="I20" i="6"/>
  <c r="L19" i="6"/>
  <c r="K19" i="6"/>
  <c r="J19" i="6"/>
  <c r="I19" i="6"/>
  <c r="L18" i="6"/>
  <c r="K18" i="6"/>
  <c r="J18" i="6"/>
  <c r="I18" i="6"/>
  <c r="I16" i="6" s="1"/>
  <c r="L17" i="6"/>
  <c r="K17" i="6"/>
  <c r="J17" i="6"/>
  <c r="I17" i="6"/>
  <c r="L15" i="6"/>
  <c r="K15" i="6"/>
  <c r="J15" i="6"/>
  <c r="I15" i="6"/>
  <c r="I14" i="6" s="1"/>
  <c r="L13" i="6"/>
  <c r="K13" i="6"/>
  <c r="J13" i="6"/>
  <c r="I13" i="6"/>
  <c r="L12" i="6"/>
  <c r="K12" i="6"/>
  <c r="J12" i="6"/>
  <c r="I12" i="6"/>
  <c r="L11" i="6"/>
  <c r="K11" i="6"/>
  <c r="J11" i="6"/>
  <c r="I11" i="6"/>
  <c r="L10" i="6"/>
  <c r="K10" i="6"/>
  <c r="J10" i="6"/>
  <c r="I10" i="6"/>
  <c r="L9" i="6"/>
  <c r="K9" i="6"/>
  <c r="J9" i="6"/>
  <c r="I9" i="6"/>
  <c r="L8" i="6"/>
  <c r="K8" i="6"/>
  <c r="J8" i="6"/>
  <c r="I8" i="6"/>
  <c r="I6" i="6" s="1"/>
  <c r="I5" i="6" s="1"/>
  <c r="L7" i="6"/>
  <c r="K7" i="6"/>
  <c r="J7" i="6"/>
  <c r="I7" i="6"/>
  <c r="G89" i="3"/>
  <c r="F89" i="3"/>
  <c r="E89" i="3"/>
  <c r="D89" i="3"/>
  <c r="D87" i="3" s="1"/>
  <c r="C89" i="3"/>
  <c r="B89" i="3"/>
  <c r="G88" i="3"/>
  <c r="F88" i="3"/>
  <c r="E88" i="3"/>
  <c r="D88" i="3"/>
  <c r="C88" i="3"/>
  <c r="B88" i="3"/>
  <c r="G86" i="3"/>
  <c r="F86" i="3"/>
  <c r="E86" i="3"/>
  <c r="D86" i="3"/>
  <c r="C86" i="3"/>
  <c r="B86" i="3"/>
  <c r="G85" i="3"/>
  <c r="F85" i="3"/>
  <c r="F84" i="3" s="1"/>
  <c r="E85" i="3"/>
  <c r="D85" i="3"/>
  <c r="C85" i="3"/>
  <c r="B85" i="3"/>
  <c r="G83" i="3"/>
  <c r="F83" i="3"/>
  <c r="E83" i="3"/>
  <c r="D83" i="3"/>
  <c r="D81" i="3" s="1"/>
  <c r="C83" i="3"/>
  <c r="B83" i="3"/>
  <c r="G82" i="3"/>
  <c r="F82" i="3"/>
  <c r="E82" i="3"/>
  <c r="D82" i="3"/>
  <c r="C82" i="3"/>
  <c r="B82" i="3"/>
  <c r="B81" i="3" s="1"/>
  <c r="G78" i="3"/>
  <c r="F78" i="3"/>
  <c r="E78" i="3"/>
  <c r="D78" i="3"/>
  <c r="C78" i="3"/>
  <c r="B78" i="3"/>
  <c r="G76" i="3"/>
  <c r="F76" i="3"/>
  <c r="F74" i="3" s="1"/>
  <c r="E76" i="3"/>
  <c r="D76" i="3"/>
  <c r="C76" i="3"/>
  <c r="B76" i="3"/>
  <c r="G75" i="3"/>
  <c r="F75" i="3"/>
  <c r="E75" i="3"/>
  <c r="D75" i="3"/>
  <c r="D74" i="3" s="1"/>
  <c r="C75" i="3"/>
  <c r="B75" i="3"/>
  <c r="G62" i="3"/>
  <c r="F62" i="3"/>
  <c r="E62" i="3"/>
  <c r="D62" i="3"/>
  <c r="C62" i="3"/>
  <c r="B62" i="3"/>
  <c r="G61" i="3"/>
  <c r="F61" i="3"/>
  <c r="E61" i="3"/>
  <c r="D61" i="3"/>
  <c r="C61" i="3"/>
  <c r="B61" i="3"/>
  <c r="G59" i="3"/>
  <c r="F59" i="3"/>
  <c r="E59" i="3"/>
  <c r="D59" i="3"/>
  <c r="C59" i="3"/>
  <c r="B59" i="3"/>
  <c r="G58" i="3"/>
  <c r="F58" i="3"/>
  <c r="F57" i="3" s="1"/>
  <c r="E58" i="3"/>
  <c r="D58" i="3"/>
  <c r="C58" i="3"/>
  <c r="B58" i="3"/>
  <c r="G54" i="3"/>
  <c r="F54" i="3"/>
  <c r="E54" i="3"/>
  <c r="D54" i="3"/>
  <c r="C54" i="3"/>
  <c r="B54" i="3"/>
  <c r="G53" i="3"/>
  <c r="F53" i="3"/>
  <c r="E53" i="3"/>
  <c r="D53" i="3"/>
  <c r="C53" i="3"/>
  <c r="B53" i="3"/>
  <c r="G52" i="3"/>
  <c r="F52" i="3"/>
  <c r="E52" i="3"/>
  <c r="D52" i="3"/>
  <c r="C52" i="3"/>
  <c r="B52" i="3"/>
  <c r="G51" i="3"/>
  <c r="F51" i="3"/>
  <c r="E51" i="3"/>
  <c r="D51" i="3"/>
  <c r="C51" i="3"/>
  <c r="B51" i="3"/>
  <c r="B50" i="3"/>
  <c r="G49" i="3"/>
  <c r="F49" i="3"/>
  <c r="E49" i="3"/>
  <c r="D49" i="3"/>
  <c r="C49" i="3"/>
  <c r="B49" i="3"/>
  <c r="G48" i="3"/>
  <c r="F48" i="3"/>
  <c r="E48" i="3"/>
  <c r="D48" i="3"/>
  <c r="C48" i="3"/>
  <c r="B48" i="3"/>
  <c r="B47" i="3"/>
  <c r="B46" i="3"/>
  <c r="G45" i="3"/>
  <c r="F45" i="3"/>
  <c r="E45" i="3"/>
  <c r="D45" i="3"/>
  <c r="C45" i="3"/>
  <c r="B45" i="3"/>
  <c r="G44" i="3"/>
  <c r="F44" i="3"/>
  <c r="E44" i="3"/>
  <c r="D44" i="3"/>
  <c r="C44" i="3"/>
  <c r="B44" i="3"/>
  <c r="G43" i="3"/>
  <c r="F43" i="3"/>
  <c r="E43" i="3"/>
  <c r="D43" i="3"/>
  <c r="C43" i="3"/>
  <c r="B43" i="3"/>
  <c r="D42" i="3"/>
  <c r="C42" i="3"/>
  <c r="B42" i="3"/>
  <c r="G41" i="3"/>
  <c r="F41" i="3"/>
  <c r="E41" i="3"/>
  <c r="D41" i="3"/>
  <c r="C41" i="3"/>
  <c r="B41" i="3"/>
  <c r="B40" i="3"/>
  <c r="G39" i="3"/>
  <c r="F39" i="3"/>
  <c r="E39" i="3"/>
  <c r="D39" i="3"/>
  <c r="C39" i="3"/>
  <c r="B39" i="3"/>
  <c r="G38" i="3"/>
  <c r="F38" i="3"/>
  <c r="E38" i="3"/>
  <c r="D38" i="3"/>
  <c r="C38" i="3"/>
  <c r="B38" i="3"/>
  <c r="G37" i="3"/>
  <c r="F37" i="3"/>
  <c r="E37" i="3"/>
  <c r="D37" i="3"/>
  <c r="C37" i="3"/>
  <c r="B37" i="3"/>
  <c r="G36" i="3"/>
  <c r="F36" i="3"/>
  <c r="E36" i="3"/>
  <c r="D36" i="3"/>
  <c r="C36" i="3"/>
  <c r="B36" i="3"/>
  <c r="G35" i="3"/>
  <c r="F35" i="3"/>
  <c r="E35" i="3"/>
  <c r="D35" i="3"/>
  <c r="C35" i="3"/>
  <c r="B35" i="3"/>
  <c r="G33" i="3"/>
  <c r="F33" i="3"/>
  <c r="E33" i="3"/>
  <c r="D33" i="3"/>
  <c r="C33" i="3"/>
  <c r="B33" i="3"/>
  <c r="G32" i="3"/>
  <c r="F32" i="3"/>
  <c r="E32" i="3"/>
  <c r="D32" i="3"/>
  <c r="C32" i="3"/>
  <c r="B32" i="3"/>
  <c r="G31" i="3"/>
  <c r="F31" i="3"/>
  <c r="F30" i="3" s="1"/>
  <c r="E31" i="3"/>
  <c r="D31" i="3"/>
  <c r="C31" i="3"/>
  <c r="B31" i="3"/>
  <c r="G29" i="3"/>
  <c r="F29" i="3"/>
  <c r="E29" i="3"/>
  <c r="D29" i="3"/>
  <c r="C29" i="3"/>
  <c r="B29" i="3"/>
  <c r="G28" i="3"/>
  <c r="F28" i="3"/>
  <c r="E28" i="3"/>
  <c r="D28" i="3"/>
  <c r="C28" i="3"/>
  <c r="B28" i="3"/>
  <c r="G27" i="3"/>
  <c r="F27" i="3"/>
  <c r="E27" i="3"/>
  <c r="D27" i="3"/>
  <c r="C27" i="3"/>
  <c r="B27" i="3"/>
  <c r="G26" i="3"/>
  <c r="F26" i="3"/>
  <c r="F25" i="3" s="1"/>
  <c r="E26" i="3"/>
  <c r="D26" i="3"/>
  <c r="C26" i="3"/>
  <c r="B26" i="3"/>
  <c r="G24" i="3"/>
  <c r="F24" i="3"/>
  <c r="E24" i="3"/>
  <c r="D24" i="3"/>
  <c r="C24" i="3"/>
  <c r="B24" i="3"/>
  <c r="G23" i="3"/>
  <c r="F23" i="3"/>
  <c r="E23" i="3"/>
  <c r="D23" i="3"/>
  <c r="C23" i="3"/>
  <c r="B23" i="3"/>
  <c r="G22" i="3"/>
  <c r="F22" i="3"/>
  <c r="E22" i="3"/>
  <c r="D22" i="3"/>
  <c r="C22" i="3"/>
  <c r="B22" i="3"/>
  <c r="G21" i="3"/>
  <c r="F21" i="3"/>
  <c r="E21" i="3"/>
  <c r="D21" i="3"/>
  <c r="C21" i="3"/>
  <c r="B21" i="3"/>
  <c r="G20" i="3"/>
  <c r="F20" i="3"/>
  <c r="E20" i="3"/>
  <c r="D20" i="3"/>
  <c r="D16" i="3" s="1"/>
  <c r="C20" i="3"/>
  <c r="B20" i="3"/>
  <c r="G19" i="3"/>
  <c r="F19" i="3"/>
  <c r="E19" i="3"/>
  <c r="D19" i="3"/>
  <c r="C19" i="3"/>
  <c r="B19" i="3"/>
  <c r="G18" i="3"/>
  <c r="F18" i="3"/>
  <c r="E18" i="3"/>
  <c r="D18" i="3"/>
  <c r="C18" i="3"/>
  <c r="B18" i="3"/>
  <c r="G17" i="3"/>
  <c r="F17" i="3"/>
  <c r="E17" i="3"/>
  <c r="D17" i="3"/>
  <c r="C17" i="3"/>
  <c r="B17" i="3"/>
  <c r="G15" i="3"/>
  <c r="F15" i="3"/>
  <c r="E15" i="3"/>
  <c r="D15" i="3"/>
  <c r="C15" i="3"/>
  <c r="B15" i="3"/>
  <c r="G13" i="3"/>
  <c r="F13" i="3"/>
  <c r="E13" i="3"/>
  <c r="D13" i="3"/>
  <c r="C13" i="3"/>
  <c r="B13" i="3"/>
  <c r="G12" i="3"/>
  <c r="F12" i="3"/>
  <c r="E12" i="3"/>
  <c r="D12" i="3"/>
  <c r="C12" i="3"/>
  <c r="B12" i="3"/>
  <c r="G11" i="3"/>
  <c r="F11" i="3"/>
  <c r="E11" i="3"/>
  <c r="D11" i="3"/>
  <c r="C11" i="3"/>
  <c r="B11" i="3"/>
  <c r="G10" i="3"/>
  <c r="F10" i="3"/>
  <c r="E10" i="3"/>
  <c r="D10" i="3"/>
  <c r="C10" i="3"/>
  <c r="B10" i="3"/>
  <c r="G9" i="3"/>
  <c r="F9" i="3"/>
  <c r="E9" i="3"/>
  <c r="D9" i="3"/>
  <c r="C9" i="3"/>
  <c r="B9" i="3"/>
  <c r="G8" i="3"/>
  <c r="F8" i="3"/>
  <c r="E8" i="3"/>
  <c r="D8" i="3"/>
  <c r="C8" i="3"/>
  <c r="B8" i="3"/>
  <c r="G7" i="3"/>
  <c r="F7" i="3"/>
  <c r="E7" i="3"/>
  <c r="D7" i="3"/>
  <c r="C7" i="3"/>
  <c r="B7" i="3"/>
  <c r="B72" i="9"/>
  <c r="E71" i="9"/>
  <c r="D71" i="9"/>
  <c r="C71" i="9"/>
  <c r="B71" i="9"/>
  <c r="E70" i="9"/>
  <c r="D70" i="9"/>
  <c r="C70" i="9"/>
  <c r="B70" i="9"/>
  <c r="E69" i="9"/>
  <c r="D69" i="9"/>
  <c r="C69" i="9"/>
  <c r="B69" i="9"/>
  <c r="E68" i="9"/>
  <c r="D68" i="9"/>
  <c r="C68" i="9"/>
  <c r="B68" i="9"/>
  <c r="E66" i="9"/>
  <c r="E67" i="9" s="1"/>
  <c r="D66" i="9"/>
  <c r="D67" i="9" s="1"/>
  <c r="C66" i="9"/>
  <c r="C67" i="9" s="1"/>
  <c r="B66" i="9"/>
  <c r="B67" i="9" s="1"/>
  <c r="L61" i="9"/>
  <c r="K61" i="9"/>
  <c r="J61" i="9"/>
  <c r="I61" i="9"/>
  <c r="E61" i="9"/>
  <c r="D61" i="9"/>
  <c r="C61" i="9"/>
  <c r="B61" i="9"/>
  <c r="L57" i="9"/>
  <c r="K57" i="9"/>
  <c r="J57" i="9"/>
  <c r="I57" i="9"/>
  <c r="E57" i="9"/>
  <c r="D57" i="9"/>
  <c r="C57" i="9"/>
  <c r="B57" i="9"/>
  <c r="L56" i="9"/>
  <c r="K56" i="9"/>
  <c r="J56" i="9"/>
  <c r="I56" i="9"/>
  <c r="E56" i="9"/>
  <c r="D56" i="9"/>
  <c r="C56" i="9"/>
  <c r="B56" i="9"/>
  <c r="L55" i="9"/>
  <c r="K55" i="9"/>
  <c r="J55" i="9"/>
  <c r="I55" i="9"/>
  <c r="E55" i="9"/>
  <c r="E72" i="9" s="1"/>
  <c r="D55" i="9"/>
  <c r="D72" i="9" s="1"/>
  <c r="C55" i="9"/>
  <c r="C72" i="9" s="1"/>
  <c r="B55" i="9"/>
  <c r="E46" i="9"/>
  <c r="L46" i="9" s="1"/>
  <c r="L34" i="9" s="1"/>
  <c r="L64" i="9" s="1"/>
  <c r="D46" i="9"/>
  <c r="K46" i="9" s="1"/>
  <c r="K34" i="9" s="1"/>
  <c r="K64" i="9" s="1"/>
  <c r="C46" i="9"/>
  <c r="J46" i="9" s="1"/>
  <c r="J34" i="9" s="1"/>
  <c r="J64" i="9" s="1"/>
  <c r="B46" i="9"/>
  <c r="I46" i="9" s="1"/>
  <c r="E34" i="9"/>
  <c r="E64" i="9" s="1"/>
  <c r="E73" i="9" s="1"/>
  <c r="D34" i="9"/>
  <c r="D64" i="9" s="1"/>
  <c r="D73" i="9" s="1"/>
  <c r="C34" i="9"/>
  <c r="C64" i="9" s="1"/>
  <c r="C73" i="9" s="1"/>
  <c r="L30" i="9"/>
  <c r="K30" i="9"/>
  <c r="J30" i="9"/>
  <c r="E30" i="9"/>
  <c r="D30" i="9"/>
  <c r="C30" i="9"/>
  <c r="B30" i="9"/>
  <c r="L25" i="9"/>
  <c r="K25" i="9"/>
  <c r="J25" i="9"/>
  <c r="E25" i="9"/>
  <c r="D25" i="9"/>
  <c r="C25" i="9"/>
  <c r="B25" i="9"/>
  <c r="L16" i="9"/>
  <c r="K16" i="9"/>
  <c r="J16" i="9"/>
  <c r="E16" i="9"/>
  <c r="D16" i="9"/>
  <c r="C16" i="9"/>
  <c r="B16" i="9"/>
  <c r="L14" i="9"/>
  <c r="K14" i="9"/>
  <c r="J14" i="9"/>
  <c r="E14" i="9"/>
  <c r="D14" i="9"/>
  <c r="C14" i="9"/>
  <c r="B14" i="9"/>
  <c r="E9" i="9"/>
  <c r="L9" i="9" s="1"/>
  <c r="D9" i="9"/>
  <c r="K9" i="9" s="1"/>
  <c r="C9" i="9"/>
  <c r="J9" i="9" s="1"/>
  <c r="B9" i="9"/>
  <c r="I9" i="9" s="1"/>
  <c r="L6" i="9"/>
  <c r="K6" i="9"/>
  <c r="J6" i="9"/>
  <c r="I6" i="9"/>
  <c r="E6" i="9"/>
  <c r="D6" i="9"/>
  <c r="C6" i="9"/>
  <c r="B6" i="9"/>
  <c r="L5" i="9"/>
  <c r="K5" i="9"/>
  <c r="J5" i="9"/>
  <c r="I5" i="9"/>
  <c r="E5" i="9"/>
  <c r="D5" i="9"/>
  <c r="C5" i="9"/>
  <c r="B5" i="9"/>
  <c r="L87" i="8"/>
  <c r="K87" i="8"/>
  <c r="J87" i="8"/>
  <c r="I87" i="8"/>
  <c r="E87" i="8"/>
  <c r="D87" i="8"/>
  <c r="C87" i="8"/>
  <c r="B87" i="8"/>
  <c r="L84" i="8"/>
  <c r="K84" i="8"/>
  <c r="J84" i="8"/>
  <c r="I84" i="8"/>
  <c r="E84" i="8"/>
  <c r="D84" i="8"/>
  <c r="C84" i="8"/>
  <c r="B84" i="8"/>
  <c r="L81" i="8"/>
  <c r="K81" i="8"/>
  <c r="J81" i="8"/>
  <c r="I81" i="8"/>
  <c r="I80" i="8" s="1"/>
  <c r="E81" i="8"/>
  <c r="D81" i="8"/>
  <c r="C81" i="8"/>
  <c r="B81" i="8"/>
  <c r="L80" i="8"/>
  <c r="K80" i="8"/>
  <c r="J80" i="8"/>
  <c r="E80" i="8"/>
  <c r="D80" i="8"/>
  <c r="C80" i="8"/>
  <c r="B80" i="8"/>
  <c r="E74" i="8"/>
  <c r="D74" i="8"/>
  <c r="C74" i="8"/>
  <c r="B74" i="8"/>
  <c r="B71" i="8"/>
  <c r="E70" i="8"/>
  <c r="D70" i="8"/>
  <c r="C70" i="8"/>
  <c r="B70" i="8"/>
  <c r="E69" i="8"/>
  <c r="D69" i="8"/>
  <c r="C69" i="8"/>
  <c r="B69" i="8"/>
  <c r="E68" i="8"/>
  <c r="D68" i="8"/>
  <c r="C68" i="8"/>
  <c r="B68" i="8"/>
  <c r="E67" i="8"/>
  <c r="D67" i="8"/>
  <c r="C67" i="8"/>
  <c r="B67" i="8"/>
  <c r="D66" i="8"/>
  <c r="C66" i="8"/>
  <c r="E65" i="8"/>
  <c r="E66" i="8" s="1"/>
  <c r="D65" i="8"/>
  <c r="C65" i="8"/>
  <c r="B65" i="8"/>
  <c r="B66" i="8" s="1"/>
  <c r="L60" i="8"/>
  <c r="K60" i="8"/>
  <c r="J60" i="8"/>
  <c r="E60" i="8"/>
  <c r="D60" i="8"/>
  <c r="C60" i="8"/>
  <c r="B60" i="8"/>
  <c r="L57" i="8"/>
  <c r="K57" i="8"/>
  <c r="J57" i="8"/>
  <c r="E57" i="8"/>
  <c r="D57" i="8"/>
  <c r="C57" i="8"/>
  <c r="B57" i="8"/>
  <c r="L56" i="8"/>
  <c r="K56" i="8"/>
  <c r="J56" i="8"/>
  <c r="E56" i="8"/>
  <c r="D56" i="8"/>
  <c r="C56" i="8"/>
  <c r="B56" i="8"/>
  <c r="L55" i="8"/>
  <c r="L71" i="8" s="1"/>
  <c r="K55" i="8"/>
  <c r="K71" i="8" s="1"/>
  <c r="J55" i="8"/>
  <c r="J71" i="8" s="1"/>
  <c r="E55" i="8"/>
  <c r="E71" i="8" s="1"/>
  <c r="D55" i="8"/>
  <c r="D71" i="8" s="1"/>
  <c r="C55" i="8"/>
  <c r="C71" i="8" s="1"/>
  <c r="B55" i="8"/>
  <c r="E46" i="8"/>
  <c r="D46" i="8"/>
  <c r="C46" i="8"/>
  <c r="B46" i="8"/>
  <c r="E34" i="8"/>
  <c r="E63" i="8" s="1"/>
  <c r="E72" i="8" s="1"/>
  <c r="D34" i="8"/>
  <c r="D63" i="8" s="1"/>
  <c r="D72" i="8" s="1"/>
  <c r="C34" i="8"/>
  <c r="C63" i="8" s="1"/>
  <c r="C72" i="8" s="1"/>
  <c r="B34" i="8"/>
  <c r="L30" i="8"/>
  <c r="K30" i="8"/>
  <c r="J30" i="8"/>
  <c r="E30" i="8"/>
  <c r="D30" i="8"/>
  <c r="C30" i="8"/>
  <c r="B30" i="8"/>
  <c r="L25" i="8"/>
  <c r="K25" i="8"/>
  <c r="J25" i="8"/>
  <c r="E25" i="8"/>
  <c r="D25" i="8"/>
  <c r="C25" i="8"/>
  <c r="B25" i="8"/>
  <c r="L16" i="8"/>
  <c r="K16" i="8"/>
  <c r="J16" i="8"/>
  <c r="E16" i="8"/>
  <c r="E64" i="8" s="1"/>
  <c r="D16" i="8"/>
  <c r="D64" i="8" s="1"/>
  <c r="C16" i="8"/>
  <c r="C64" i="8" s="1"/>
  <c r="B16" i="8"/>
  <c r="B64" i="8" s="1"/>
  <c r="L14" i="8"/>
  <c r="K14" i="8"/>
  <c r="J14" i="8"/>
  <c r="E14" i="8"/>
  <c r="D14" i="8"/>
  <c r="C14" i="8"/>
  <c r="L6" i="8"/>
  <c r="K6" i="8"/>
  <c r="J6" i="8"/>
  <c r="E6" i="8"/>
  <c r="D6" i="8"/>
  <c r="C6" i="8"/>
  <c r="B6" i="8"/>
  <c r="L5" i="8"/>
  <c r="K5" i="8"/>
  <c r="J5" i="8"/>
  <c r="E5" i="8"/>
  <c r="D5" i="8"/>
  <c r="C5" i="8"/>
  <c r="B5" i="8"/>
  <c r="E71" i="7"/>
  <c r="D71" i="7"/>
  <c r="C71" i="7"/>
  <c r="B71" i="7"/>
  <c r="I71" i="7" s="1"/>
  <c r="E70" i="7"/>
  <c r="D70" i="7"/>
  <c r="C70" i="7"/>
  <c r="B70" i="7"/>
  <c r="E69" i="7"/>
  <c r="D69" i="7"/>
  <c r="C69" i="7"/>
  <c r="B69" i="7"/>
  <c r="E68" i="7"/>
  <c r="D68" i="7"/>
  <c r="C68" i="7"/>
  <c r="B68" i="7"/>
  <c r="B67" i="7"/>
  <c r="E66" i="7"/>
  <c r="E67" i="7" s="1"/>
  <c r="D66" i="7"/>
  <c r="D67" i="7" s="1"/>
  <c r="C66" i="7"/>
  <c r="C67" i="7" s="1"/>
  <c r="B66" i="7"/>
  <c r="B65" i="7"/>
  <c r="B64" i="7"/>
  <c r="B73" i="7" s="1"/>
  <c r="L61" i="7"/>
  <c r="K61" i="7"/>
  <c r="J61" i="7"/>
  <c r="E61" i="7"/>
  <c r="D61" i="7"/>
  <c r="C61" i="7"/>
  <c r="B61" i="7"/>
  <c r="L57" i="7"/>
  <c r="K57" i="7"/>
  <c r="J57" i="7"/>
  <c r="E57" i="7"/>
  <c r="D57" i="7"/>
  <c r="C57" i="7"/>
  <c r="B57" i="7"/>
  <c r="L56" i="7"/>
  <c r="K56" i="7"/>
  <c r="J56" i="7"/>
  <c r="E56" i="7"/>
  <c r="D56" i="7"/>
  <c r="C56" i="7"/>
  <c r="B56" i="7"/>
  <c r="B55" i="7" s="1"/>
  <c r="B72" i="7" s="1"/>
  <c r="L55" i="7"/>
  <c r="K55" i="7"/>
  <c r="J55" i="7"/>
  <c r="E55" i="7"/>
  <c r="E72" i="7" s="1"/>
  <c r="D55" i="7"/>
  <c r="D72" i="7" s="1"/>
  <c r="C55" i="7"/>
  <c r="C72" i="7" s="1"/>
  <c r="E46" i="7"/>
  <c r="L46" i="7" s="1"/>
  <c r="L34" i="7" s="1"/>
  <c r="L64" i="7" s="1"/>
  <c r="D46" i="7"/>
  <c r="K46" i="7" s="1"/>
  <c r="K34" i="7" s="1"/>
  <c r="K64" i="7" s="1"/>
  <c r="C46" i="7"/>
  <c r="J46" i="7" s="1"/>
  <c r="J34" i="7" s="1"/>
  <c r="J64" i="7" s="1"/>
  <c r="B46" i="7"/>
  <c r="E34" i="7"/>
  <c r="E64" i="7" s="1"/>
  <c r="E73" i="7" s="1"/>
  <c r="D34" i="7"/>
  <c r="D64" i="7" s="1"/>
  <c r="D73" i="7" s="1"/>
  <c r="C34" i="7"/>
  <c r="C64" i="7" s="1"/>
  <c r="B34" i="7"/>
  <c r="L30" i="7"/>
  <c r="K30" i="7"/>
  <c r="J30" i="7"/>
  <c r="E30" i="7"/>
  <c r="D30" i="7"/>
  <c r="C30" i="7"/>
  <c r="B30" i="7"/>
  <c r="L25" i="7"/>
  <c r="K25" i="7"/>
  <c r="J25" i="7"/>
  <c r="E25" i="7"/>
  <c r="D25" i="7"/>
  <c r="C25" i="7"/>
  <c r="B25" i="7"/>
  <c r="L16" i="7"/>
  <c r="K16" i="7"/>
  <c r="J16" i="7"/>
  <c r="E16" i="7"/>
  <c r="E65" i="7" s="1"/>
  <c r="D16" i="7"/>
  <c r="D65" i="7" s="1"/>
  <c r="C16" i="7"/>
  <c r="C65" i="7" s="1"/>
  <c r="B16" i="7"/>
  <c r="L14" i="7"/>
  <c r="K14" i="7"/>
  <c r="J14" i="7"/>
  <c r="E14" i="7"/>
  <c r="D14" i="7"/>
  <c r="C14" i="7"/>
  <c r="B14" i="7"/>
  <c r="L6" i="7"/>
  <c r="K6" i="7"/>
  <c r="J6" i="7"/>
  <c r="E6" i="7"/>
  <c r="D6" i="7"/>
  <c r="C6" i="7"/>
  <c r="B6" i="7"/>
  <c r="L5" i="7"/>
  <c r="K5" i="7"/>
  <c r="J5" i="7"/>
  <c r="E5" i="7"/>
  <c r="D5" i="7"/>
  <c r="C5" i="7"/>
  <c r="B5" i="7"/>
  <c r="E80" i="6"/>
  <c r="D80" i="6"/>
  <c r="C80" i="6"/>
  <c r="B80" i="6"/>
  <c r="E74" i="6"/>
  <c r="D74" i="6"/>
  <c r="C74" i="6"/>
  <c r="B74" i="6"/>
  <c r="B71" i="6"/>
  <c r="E70" i="6"/>
  <c r="D70" i="6"/>
  <c r="C70" i="6"/>
  <c r="B70" i="6"/>
  <c r="E69" i="6"/>
  <c r="D69" i="6"/>
  <c r="C69" i="6"/>
  <c r="B69" i="6"/>
  <c r="E68" i="6"/>
  <c r="D68" i="6"/>
  <c r="C68" i="6"/>
  <c r="B68" i="6"/>
  <c r="E67" i="6"/>
  <c r="D67" i="6"/>
  <c r="C67" i="6"/>
  <c r="B67" i="6"/>
  <c r="E66" i="6"/>
  <c r="C66" i="6"/>
  <c r="E65" i="6"/>
  <c r="D65" i="6"/>
  <c r="D66" i="6" s="1"/>
  <c r="C65" i="6"/>
  <c r="B65" i="6"/>
  <c r="B66" i="6" s="1"/>
  <c r="L60" i="6"/>
  <c r="K60" i="6"/>
  <c r="J60" i="6"/>
  <c r="I60" i="6"/>
  <c r="E60" i="6"/>
  <c r="D60" i="6"/>
  <c r="C60" i="6"/>
  <c r="B60" i="6"/>
  <c r="L57" i="6"/>
  <c r="K57" i="6"/>
  <c r="J57" i="6"/>
  <c r="I57" i="6"/>
  <c r="E57" i="6"/>
  <c r="D57" i="6"/>
  <c r="C57" i="6"/>
  <c r="B57" i="6"/>
  <c r="L56" i="6"/>
  <c r="K56" i="6"/>
  <c r="J56" i="6"/>
  <c r="I56" i="6"/>
  <c r="I55" i="6" s="1"/>
  <c r="I71" i="6" s="1"/>
  <c r="E56" i="6"/>
  <c r="D56" i="6"/>
  <c r="C56" i="6"/>
  <c r="B56" i="6"/>
  <c r="L55" i="6"/>
  <c r="L71" i="6" s="1"/>
  <c r="K55" i="6"/>
  <c r="K71" i="6" s="1"/>
  <c r="J55" i="6"/>
  <c r="J71" i="6" s="1"/>
  <c r="E55" i="6"/>
  <c r="E71" i="6" s="1"/>
  <c r="D55" i="6"/>
  <c r="D71" i="6" s="1"/>
  <c r="C55" i="6"/>
  <c r="C71" i="6" s="1"/>
  <c r="B55" i="6"/>
  <c r="E46" i="6"/>
  <c r="D46" i="6"/>
  <c r="C46" i="6"/>
  <c r="B46" i="6"/>
  <c r="B34" i="6" s="1"/>
  <c r="B63" i="6" s="1"/>
  <c r="B72" i="6" s="1"/>
  <c r="E34" i="6"/>
  <c r="E63" i="6" s="1"/>
  <c r="E72" i="6" s="1"/>
  <c r="D34" i="6"/>
  <c r="D63" i="6" s="1"/>
  <c r="D72" i="6" s="1"/>
  <c r="C34" i="6"/>
  <c r="C63" i="6" s="1"/>
  <c r="C72" i="6" s="1"/>
  <c r="L30" i="6"/>
  <c r="K30" i="6"/>
  <c r="J30" i="6"/>
  <c r="E30" i="6"/>
  <c r="D30" i="6"/>
  <c r="C30" i="6"/>
  <c r="B30" i="6"/>
  <c r="L25" i="6"/>
  <c r="K25" i="6"/>
  <c r="J25" i="6"/>
  <c r="E25" i="6"/>
  <c r="D25" i="6"/>
  <c r="C25" i="6"/>
  <c r="B25" i="6"/>
  <c r="L16" i="6"/>
  <c r="K16" i="6"/>
  <c r="J16" i="6"/>
  <c r="E16" i="6"/>
  <c r="E64" i="6" s="1"/>
  <c r="D16" i="6"/>
  <c r="D64" i="6" s="1"/>
  <c r="C16" i="6"/>
  <c r="C64" i="6" s="1"/>
  <c r="B16" i="6"/>
  <c r="L14" i="6"/>
  <c r="K14" i="6"/>
  <c r="J14" i="6"/>
  <c r="E14" i="6"/>
  <c r="D14" i="6"/>
  <c r="C14" i="6"/>
  <c r="B14" i="6"/>
  <c r="L6" i="6"/>
  <c r="K6" i="6"/>
  <c r="J6" i="6"/>
  <c r="E6" i="6"/>
  <c r="D6" i="6"/>
  <c r="C6" i="6"/>
  <c r="B6" i="6"/>
  <c r="B5" i="6" s="1"/>
  <c r="L5" i="6"/>
  <c r="K5" i="6"/>
  <c r="J5" i="6"/>
  <c r="E5" i="6"/>
  <c r="D5" i="6"/>
  <c r="C5" i="6"/>
  <c r="G80" i="5"/>
  <c r="F80" i="5"/>
  <c r="E80" i="5"/>
  <c r="D80" i="5"/>
  <c r="C80" i="5"/>
  <c r="B80" i="5"/>
  <c r="G74" i="5"/>
  <c r="F74" i="5"/>
  <c r="E74" i="5"/>
  <c r="D74" i="5"/>
  <c r="C74" i="5"/>
  <c r="B74" i="5"/>
  <c r="G70" i="5"/>
  <c r="F70" i="5"/>
  <c r="E70" i="5"/>
  <c r="D70" i="5"/>
  <c r="C70" i="5"/>
  <c r="B70" i="5"/>
  <c r="G69" i="5"/>
  <c r="F69" i="5"/>
  <c r="E69" i="5"/>
  <c r="D69" i="5"/>
  <c r="C69" i="5"/>
  <c r="B69" i="5"/>
  <c r="G68" i="5"/>
  <c r="F68" i="5"/>
  <c r="E68" i="5"/>
  <c r="D68" i="5"/>
  <c r="C68" i="5"/>
  <c r="B68" i="5"/>
  <c r="G67" i="5"/>
  <c r="F67" i="5"/>
  <c r="E67" i="5"/>
  <c r="D67" i="5"/>
  <c r="C67" i="5"/>
  <c r="B67" i="5"/>
  <c r="E66" i="5"/>
  <c r="B66" i="5"/>
  <c r="G65" i="5"/>
  <c r="G66" i="5" s="1"/>
  <c r="F65" i="5"/>
  <c r="F66" i="5" s="1"/>
  <c r="E65" i="5"/>
  <c r="D65" i="5"/>
  <c r="D66" i="5" s="1"/>
  <c r="C65" i="5"/>
  <c r="C66" i="5" s="1"/>
  <c r="B65" i="5"/>
  <c r="G60" i="5"/>
  <c r="F60" i="5"/>
  <c r="E60" i="5"/>
  <c r="D60" i="5"/>
  <c r="C60" i="5"/>
  <c r="B60" i="5"/>
  <c r="G57" i="5"/>
  <c r="F57" i="5"/>
  <c r="F56" i="5" s="1"/>
  <c r="F55" i="5" s="1"/>
  <c r="F71" i="5" s="1"/>
  <c r="E57" i="5"/>
  <c r="D57" i="5"/>
  <c r="C57" i="5"/>
  <c r="C56" i="5" s="1"/>
  <c r="C55" i="5" s="1"/>
  <c r="C71" i="5" s="1"/>
  <c r="B57" i="5"/>
  <c r="G56" i="5"/>
  <c r="E56" i="5"/>
  <c r="D56" i="5"/>
  <c r="D55" i="5" s="1"/>
  <c r="D71" i="5" s="1"/>
  <c r="B56" i="5"/>
  <c r="G55" i="5"/>
  <c r="G71" i="5" s="1"/>
  <c r="E55" i="5"/>
  <c r="E71" i="5" s="1"/>
  <c r="B55" i="5"/>
  <c r="B71" i="5" s="1"/>
  <c r="G34" i="5"/>
  <c r="G63" i="5" s="1"/>
  <c r="G72" i="5" s="1"/>
  <c r="F34" i="5"/>
  <c r="E34" i="5"/>
  <c r="D34" i="5"/>
  <c r="C34" i="5"/>
  <c r="B34" i="5"/>
  <c r="G30" i="5"/>
  <c r="F30" i="5"/>
  <c r="E30" i="5"/>
  <c r="D30" i="5"/>
  <c r="C30" i="5"/>
  <c r="B30" i="5"/>
  <c r="G25" i="5"/>
  <c r="F25" i="5"/>
  <c r="E25" i="5"/>
  <c r="D25" i="5"/>
  <c r="D64" i="5" s="1"/>
  <c r="C25" i="5"/>
  <c r="B25" i="5"/>
  <c r="G16" i="5"/>
  <c r="G14" i="5" s="1"/>
  <c r="F16" i="5"/>
  <c r="F64" i="5" s="1"/>
  <c r="E16" i="5"/>
  <c r="E64" i="5" s="1"/>
  <c r="D16" i="5"/>
  <c r="D14" i="5" s="1"/>
  <c r="C16" i="5"/>
  <c r="C64" i="5" s="1"/>
  <c r="B16" i="5"/>
  <c r="F14" i="5"/>
  <c r="E14" i="5"/>
  <c r="C14" i="5"/>
  <c r="G6" i="5"/>
  <c r="F6" i="5"/>
  <c r="F5" i="5" s="1"/>
  <c r="E6" i="5"/>
  <c r="E5" i="5" s="1"/>
  <c r="D6" i="5"/>
  <c r="C6" i="5"/>
  <c r="C5" i="5" s="1"/>
  <c r="B6" i="5"/>
  <c r="G5" i="5"/>
  <c r="D5" i="5"/>
  <c r="B5" i="5"/>
  <c r="G57" i="4"/>
  <c r="F57" i="4"/>
  <c r="E57" i="4"/>
  <c r="D57" i="4"/>
  <c r="C57" i="4"/>
  <c r="B57" i="4"/>
  <c r="G55" i="4"/>
  <c r="F55" i="4"/>
  <c r="E55" i="4"/>
  <c r="D55" i="4"/>
  <c r="C55" i="4"/>
  <c r="B55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F50" i="4"/>
  <c r="G46" i="4"/>
  <c r="F46" i="4"/>
  <c r="E46" i="4"/>
  <c r="D46" i="4"/>
  <c r="C46" i="4"/>
  <c r="B46" i="4"/>
  <c r="G34" i="4"/>
  <c r="F34" i="4"/>
  <c r="E34" i="4"/>
  <c r="D34" i="4"/>
  <c r="C34" i="4"/>
  <c r="C49" i="4" s="1"/>
  <c r="C60" i="4" s="1"/>
  <c r="B34" i="4"/>
  <c r="G30" i="4"/>
  <c r="F30" i="4"/>
  <c r="E30" i="4"/>
  <c r="D30" i="4"/>
  <c r="C30" i="4"/>
  <c r="B30" i="4"/>
  <c r="G25" i="4"/>
  <c r="F25" i="4"/>
  <c r="E25" i="4"/>
  <c r="D25" i="4"/>
  <c r="C25" i="4"/>
  <c r="B25" i="4"/>
  <c r="G16" i="4"/>
  <c r="G14" i="4" s="1"/>
  <c r="F16" i="4"/>
  <c r="E16" i="4"/>
  <c r="E50" i="4" s="1"/>
  <c r="D16" i="4"/>
  <c r="D50" i="4" s="1"/>
  <c r="C16" i="4"/>
  <c r="C50" i="4" s="1"/>
  <c r="B16" i="4"/>
  <c r="F14" i="4"/>
  <c r="E14" i="4"/>
  <c r="D14" i="4"/>
  <c r="C14" i="4"/>
  <c r="G6" i="4"/>
  <c r="F6" i="4"/>
  <c r="F5" i="4" s="1"/>
  <c r="E6" i="4"/>
  <c r="E5" i="4" s="1"/>
  <c r="D6" i="4"/>
  <c r="C6" i="4"/>
  <c r="C5" i="4" s="1"/>
  <c r="B6" i="4"/>
  <c r="G5" i="4"/>
  <c r="D5" i="4"/>
  <c r="D49" i="4" s="1"/>
  <c r="D60" i="4" s="1"/>
  <c r="B5" i="4"/>
  <c r="G87" i="3"/>
  <c r="F87" i="3"/>
  <c r="E87" i="3"/>
  <c r="C87" i="3"/>
  <c r="B87" i="3"/>
  <c r="G84" i="3"/>
  <c r="E84" i="3"/>
  <c r="D84" i="3"/>
  <c r="C84" i="3"/>
  <c r="B84" i="3"/>
  <c r="G81" i="3"/>
  <c r="F81" i="3"/>
  <c r="F80" i="3" s="1"/>
  <c r="E81" i="3"/>
  <c r="C81" i="3"/>
  <c r="C80" i="3" s="1"/>
  <c r="G80" i="3"/>
  <c r="E80" i="3"/>
  <c r="D80" i="3"/>
  <c r="G74" i="3"/>
  <c r="E74" i="3"/>
  <c r="C74" i="3"/>
  <c r="B74" i="3"/>
  <c r="F71" i="3"/>
  <c r="G60" i="3"/>
  <c r="F60" i="3"/>
  <c r="E60" i="3"/>
  <c r="D60" i="3"/>
  <c r="C60" i="3"/>
  <c r="B60" i="3"/>
  <c r="G57" i="3"/>
  <c r="G56" i="3" s="1"/>
  <c r="G55" i="3" s="1"/>
  <c r="G71" i="3" s="1"/>
  <c r="E57" i="3"/>
  <c r="E56" i="3" s="1"/>
  <c r="E55" i="3" s="1"/>
  <c r="E71" i="3" s="1"/>
  <c r="D57" i="3"/>
  <c r="D56" i="3" s="1"/>
  <c r="D55" i="3" s="1"/>
  <c r="D71" i="3" s="1"/>
  <c r="C57" i="3"/>
  <c r="C56" i="3" s="1"/>
  <c r="C55" i="3" s="1"/>
  <c r="C71" i="3" s="1"/>
  <c r="B57" i="3"/>
  <c r="F56" i="3"/>
  <c r="F55" i="3" s="1"/>
  <c r="B56" i="3"/>
  <c r="G30" i="3"/>
  <c r="E30" i="3"/>
  <c r="D30" i="3"/>
  <c r="C30" i="3"/>
  <c r="B30" i="3"/>
  <c r="G25" i="3"/>
  <c r="E25" i="3"/>
  <c r="D25" i="3"/>
  <c r="C25" i="3"/>
  <c r="B25" i="3"/>
  <c r="G16" i="3"/>
  <c r="F16" i="3"/>
  <c r="F14" i="3" s="1"/>
  <c r="E16" i="3"/>
  <c r="C16" i="3"/>
  <c r="B16" i="3"/>
  <c r="B14" i="3" s="1"/>
  <c r="G14" i="3"/>
  <c r="E14" i="3"/>
  <c r="D14" i="3"/>
  <c r="C14" i="3"/>
  <c r="G6" i="3"/>
  <c r="F6" i="3"/>
  <c r="E6" i="3"/>
  <c r="E5" i="3" s="1"/>
  <c r="D6" i="3"/>
  <c r="D5" i="3" s="1"/>
  <c r="C6" i="3"/>
  <c r="B6" i="3"/>
  <c r="B5" i="3" s="1"/>
  <c r="G5" i="3"/>
  <c r="F5" i="3"/>
  <c r="C5" i="3"/>
  <c r="G71" i="2"/>
  <c r="L71" i="7" s="1"/>
  <c r="F71" i="2"/>
  <c r="E71" i="2"/>
  <c r="D71" i="2"/>
  <c r="J71" i="9" s="1"/>
  <c r="C71" i="2"/>
  <c r="I71" i="9" s="1"/>
  <c r="B71" i="2"/>
  <c r="G70" i="2"/>
  <c r="L70" i="7" s="1"/>
  <c r="F70" i="2"/>
  <c r="E70" i="2"/>
  <c r="D70" i="2"/>
  <c r="C70" i="2"/>
  <c r="B70" i="2"/>
  <c r="G69" i="2"/>
  <c r="L69" i="7" s="1"/>
  <c r="F69" i="2"/>
  <c r="E69" i="2"/>
  <c r="D69" i="2"/>
  <c r="J69" i="9" s="1"/>
  <c r="C69" i="2"/>
  <c r="I69" i="9" s="1"/>
  <c r="B69" i="2"/>
  <c r="G68" i="2"/>
  <c r="L68" i="7" s="1"/>
  <c r="F68" i="2"/>
  <c r="E68" i="2"/>
  <c r="D68" i="2"/>
  <c r="C68" i="2"/>
  <c r="I68" i="9" s="1"/>
  <c r="B68" i="2"/>
  <c r="D67" i="2"/>
  <c r="J67" i="9" s="1"/>
  <c r="B67" i="2"/>
  <c r="G66" i="2"/>
  <c r="L66" i="7" s="1"/>
  <c r="F66" i="2"/>
  <c r="F67" i="2" s="1"/>
  <c r="E66" i="2"/>
  <c r="E67" i="2" s="1"/>
  <c r="D66" i="2"/>
  <c r="C66" i="2"/>
  <c r="C67" i="2" s="1"/>
  <c r="I67" i="9" s="1"/>
  <c r="B66" i="2"/>
  <c r="G61" i="2"/>
  <c r="F61" i="2"/>
  <c r="E61" i="2"/>
  <c r="D61" i="2"/>
  <c r="C61" i="2"/>
  <c r="B61" i="2"/>
  <c r="G57" i="2"/>
  <c r="G56" i="2" s="1"/>
  <c r="G55" i="2" s="1"/>
  <c r="G72" i="2" s="1"/>
  <c r="L72" i="7" s="1"/>
  <c r="L73" i="7" s="1"/>
  <c r="F57" i="2"/>
  <c r="F56" i="2" s="1"/>
  <c r="F55" i="2" s="1"/>
  <c r="F72" i="2" s="1"/>
  <c r="E57" i="2"/>
  <c r="D57" i="2"/>
  <c r="C57" i="2"/>
  <c r="B57" i="2"/>
  <c r="B56" i="2" s="1"/>
  <c r="B55" i="2" s="1"/>
  <c r="B72" i="2" s="1"/>
  <c r="E56" i="2"/>
  <c r="E55" i="2" s="1"/>
  <c r="E72" i="2" s="1"/>
  <c r="D56" i="2"/>
  <c r="D55" i="2" s="1"/>
  <c r="D72" i="2" s="1"/>
  <c r="C56" i="2"/>
  <c r="C55" i="2"/>
  <c r="C72" i="2" s="1"/>
  <c r="I72" i="9" s="1"/>
  <c r="G34" i="2"/>
  <c r="G64" i="2" s="1"/>
  <c r="G73" i="2" s="1"/>
  <c r="F34" i="2"/>
  <c r="E34" i="2"/>
  <c r="E64" i="2" s="1"/>
  <c r="D34" i="2"/>
  <c r="C34" i="2"/>
  <c r="B34" i="2"/>
  <c r="G30" i="2"/>
  <c r="F30" i="2"/>
  <c r="F64" i="2" s="1"/>
  <c r="F73" i="2" s="1"/>
  <c r="E30" i="2"/>
  <c r="D30" i="2"/>
  <c r="C30" i="2"/>
  <c r="B30" i="2"/>
  <c r="G25" i="2"/>
  <c r="F25" i="2"/>
  <c r="F65" i="2" s="1"/>
  <c r="E25" i="2"/>
  <c r="E65" i="2" s="1"/>
  <c r="D25" i="2"/>
  <c r="D65" i="2" s="1"/>
  <c r="C25" i="2"/>
  <c r="B25" i="2"/>
  <c r="G16" i="2"/>
  <c r="G65" i="2" s="1"/>
  <c r="L65" i="7" s="1"/>
  <c r="F16" i="2"/>
  <c r="F14" i="2" s="1"/>
  <c r="E16" i="2"/>
  <c r="D16" i="2"/>
  <c r="D14" i="2" s="1"/>
  <c r="C16" i="2"/>
  <c r="C65" i="2" s="1"/>
  <c r="B16" i="2"/>
  <c r="B14" i="2" s="1"/>
  <c r="B64" i="2" s="1"/>
  <c r="B73" i="2" s="1"/>
  <c r="G14" i="2"/>
  <c r="E14" i="2"/>
  <c r="B9" i="2"/>
  <c r="B65" i="2" s="1"/>
  <c r="G6" i="2"/>
  <c r="G5" i="2" s="1"/>
  <c r="F6" i="2"/>
  <c r="E6" i="2"/>
  <c r="D6" i="2"/>
  <c r="C6" i="2"/>
  <c r="C5" i="2" s="1"/>
  <c r="B6" i="2"/>
  <c r="F5" i="2"/>
  <c r="E5" i="2"/>
  <c r="D5" i="2"/>
  <c r="B5" i="2"/>
  <c r="W89" i="1"/>
  <c r="V89" i="1"/>
  <c r="U89" i="1"/>
  <c r="T89" i="1"/>
  <c r="T87" i="1" s="1"/>
  <c r="S89" i="1"/>
  <c r="R89" i="1"/>
  <c r="W88" i="1"/>
  <c r="V88" i="1"/>
  <c r="U88" i="1"/>
  <c r="U87" i="1" s="1"/>
  <c r="T88" i="1"/>
  <c r="S88" i="1"/>
  <c r="S87" i="1" s="1"/>
  <c r="R88" i="1"/>
  <c r="R87" i="1" s="1"/>
  <c r="W87" i="1"/>
  <c r="V87" i="1"/>
  <c r="O87" i="1"/>
  <c r="O80" i="1" s="1"/>
  <c r="N87" i="1"/>
  <c r="N80" i="1" s="1"/>
  <c r="M87" i="1"/>
  <c r="M80" i="1" s="1"/>
  <c r="L87" i="1"/>
  <c r="K87" i="1"/>
  <c r="J87" i="1"/>
  <c r="G87" i="1"/>
  <c r="L87" i="6" s="1"/>
  <c r="F87" i="1"/>
  <c r="K87" i="6" s="1"/>
  <c r="E87" i="1"/>
  <c r="J87" i="6" s="1"/>
  <c r="D87" i="1"/>
  <c r="I87" i="6" s="1"/>
  <c r="C87" i="1"/>
  <c r="C80" i="1" s="1"/>
  <c r="B87" i="1"/>
  <c r="W86" i="1"/>
  <c r="V86" i="1"/>
  <c r="U86" i="1"/>
  <c r="T86" i="1"/>
  <c r="S86" i="1"/>
  <c r="R86" i="1"/>
  <c r="W85" i="1"/>
  <c r="W84" i="1" s="1"/>
  <c r="V85" i="1"/>
  <c r="U85" i="1"/>
  <c r="T85" i="1"/>
  <c r="S85" i="1"/>
  <c r="S84" i="1" s="1"/>
  <c r="R85" i="1"/>
  <c r="R84" i="1" s="1"/>
  <c r="V84" i="1"/>
  <c r="U84" i="1"/>
  <c r="T84" i="1"/>
  <c r="O84" i="1"/>
  <c r="N84" i="1"/>
  <c r="M84" i="1"/>
  <c r="L84" i="1"/>
  <c r="K84" i="1"/>
  <c r="J84" i="1"/>
  <c r="G84" i="1"/>
  <c r="L84" i="6" s="1"/>
  <c r="F84" i="1"/>
  <c r="K84" i="6" s="1"/>
  <c r="E84" i="1"/>
  <c r="J84" i="6" s="1"/>
  <c r="D84" i="1"/>
  <c r="I84" i="6" s="1"/>
  <c r="C84" i="1"/>
  <c r="B84" i="1"/>
  <c r="W83" i="1"/>
  <c r="V83" i="1"/>
  <c r="U83" i="1"/>
  <c r="T83" i="1"/>
  <c r="S83" i="1"/>
  <c r="R83" i="1"/>
  <c r="W82" i="1"/>
  <c r="W81" i="1" s="1"/>
  <c r="W80" i="1" s="1"/>
  <c r="V82" i="1"/>
  <c r="V81" i="1" s="1"/>
  <c r="V80" i="1" s="1"/>
  <c r="U82" i="1"/>
  <c r="U81" i="1" s="1"/>
  <c r="U80" i="1" s="1"/>
  <c r="T82" i="1"/>
  <c r="S82" i="1"/>
  <c r="R82" i="1"/>
  <c r="R81" i="1" s="1"/>
  <c r="T81" i="1"/>
  <c r="S81" i="1"/>
  <c r="O81" i="1"/>
  <c r="N81" i="1"/>
  <c r="M81" i="1"/>
  <c r="L81" i="1"/>
  <c r="K81" i="1"/>
  <c r="J81" i="1"/>
  <c r="J80" i="1" s="1"/>
  <c r="G81" i="1"/>
  <c r="L81" i="6" s="1"/>
  <c r="L80" i="6" s="1"/>
  <c r="F81" i="1"/>
  <c r="K81" i="6" s="1"/>
  <c r="K80" i="6" s="1"/>
  <c r="E81" i="1"/>
  <c r="J81" i="6" s="1"/>
  <c r="D81" i="1"/>
  <c r="I81" i="6" s="1"/>
  <c r="I80" i="6" s="1"/>
  <c r="C81" i="1"/>
  <c r="B81" i="1"/>
  <c r="L80" i="1"/>
  <c r="K80" i="1"/>
  <c r="F80" i="1"/>
  <c r="B80" i="1"/>
  <c r="W78" i="1"/>
  <c r="V78" i="1"/>
  <c r="U78" i="1"/>
  <c r="T78" i="1"/>
  <c r="S78" i="1"/>
  <c r="R78" i="1"/>
  <c r="W76" i="1"/>
  <c r="V76" i="1"/>
  <c r="U76" i="1"/>
  <c r="T76" i="1"/>
  <c r="S76" i="1"/>
  <c r="R76" i="1"/>
  <c r="W75" i="1"/>
  <c r="V75" i="1"/>
  <c r="U75" i="1"/>
  <c r="T75" i="1"/>
  <c r="S75" i="1"/>
  <c r="R75" i="1"/>
  <c r="S74" i="1"/>
  <c r="R74" i="1"/>
  <c r="O74" i="1"/>
  <c r="N74" i="1"/>
  <c r="M74" i="1"/>
  <c r="L74" i="1"/>
  <c r="K74" i="1"/>
  <c r="J74" i="1"/>
  <c r="G74" i="1"/>
  <c r="W74" i="1" s="1"/>
  <c r="F74" i="1"/>
  <c r="E74" i="1"/>
  <c r="D74" i="1"/>
  <c r="T74" i="1" s="1"/>
  <c r="C74" i="1"/>
  <c r="B74" i="1"/>
  <c r="W70" i="1"/>
  <c r="O70" i="1"/>
  <c r="N70" i="1"/>
  <c r="M70" i="1"/>
  <c r="L70" i="1"/>
  <c r="K70" i="1"/>
  <c r="J70" i="1"/>
  <c r="G70" i="1"/>
  <c r="F70" i="1"/>
  <c r="E70" i="1"/>
  <c r="D70" i="1"/>
  <c r="C70" i="1"/>
  <c r="C70" i="3" s="1"/>
  <c r="B70" i="1"/>
  <c r="B70" i="3" s="1"/>
  <c r="S69" i="1"/>
  <c r="R69" i="1"/>
  <c r="O69" i="1"/>
  <c r="N69" i="1"/>
  <c r="M69" i="1"/>
  <c r="L69" i="1"/>
  <c r="K69" i="1"/>
  <c r="J69" i="1"/>
  <c r="G69" i="1"/>
  <c r="F69" i="1"/>
  <c r="E69" i="1"/>
  <c r="U69" i="1" s="1"/>
  <c r="D69" i="1"/>
  <c r="T69" i="1" s="1"/>
  <c r="C69" i="1"/>
  <c r="B69" i="1"/>
  <c r="B69" i="3" s="1"/>
  <c r="U68" i="1"/>
  <c r="T68" i="1"/>
  <c r="S68" i="1"/>
  <c r="O68" i="1"/>
  <c r="N68" i="1"/>
  <c r="M68" i="1"/>
  <c r="L68" i="1"/>
  <c r="K68" i="1"/>
  <c r="J68" i="1"/>
  <c r="G68" i="1"/>
  <c r="F68" i="1"/>
  <c r="F68" i="3" s="1"/>
  <c r="E68" i="1"/>
  <c r="D68" i="1"/>
  <c r="I68" i="6" s="1"/>
  <c r="C68" i="1"/>
  <c r="C68" i="3" s="1"/>
  <c r="B68" i="1"/>
  <c r="B68" i="3" s="1"/>
  <c r="O67" i="1"/>
  <c r="N67" i="1"/>
  <c r="M67" i="1"/>
  <c r="L67" i="1"/>
  <c r="K67" i="1"/>
  <c r="J67" i="1"/>
  <c r="D67" i="1"/>
  <c r="C67" i="1"/>
  <c r="B67" i="1"/>
  <c r="B67" i="3" s="1"/>
  <c r="O66" i="1"/>
  <c r="N66" i="1"/>
  <c r="M66" i="1"/>
  <c r="L66" i="1"/>
  <c r="K66" i="1"/>
  <c r="J66" i="1"/>
  <c r="R65" i="1"/>
  <c r="B65" i="1"/>
  <c r="B65" i="3" s="1"/>
  <c r="M64" i="1"/>
  <c r="K64" i="1"/>
  <c r="C64" i="1"/>
  <c r="C64" i="3" s="1"/>
  <c r="W62" i="1"/>
  <c r="V62" i="1"/>
  <c r="U62" i="1"/>
  <c r="T62" i="1"/>
  <c r="S62" i="1"/>
  <c r="R62" i="1"/>
  <c r="W61" i="1"/>
  <c r="W60" i="1" s="1"/>
  <c r="V61" i="1"/>
  <c r="U61" i="1"/>
  <c r="T61" i="1"/>
  <c r="T60" i="1" s="1"/>
  <c r="S61" i="1"/>
  <c r="S60" i="1" s="1"/>
  <c r="R61" i="1"/>
  <c r="R60" i="1" s="1"/>
  <c r="V60" i="1"/>
  <c r="U60" i="1"/>
  <c r="O60" i="1"/>
  <c r="N60" i="1"/>
  <c r="M60" i="1"/>
  <c r="L60" i="1"/>
  <c r="K60" i="1"/>
  <c r="J60" i="1"/>
  <c r="G60" i="1"/>
  <c r="F60" i="1"/>
  <c r="E60" i="1"/>
  <c r="D60" i="1"/>
  <c r="C60" i="1"/>
  <c r="B60" i="1"/>
  <c r="W59" i="1"/>
  <c r="V59" i="1"/>
  <c r="U59" i="1"/>
  <c r="T59" i="1"/>
  <c r="S59" i="1"/>
  <c r="R59" i="1"/>
  <c r="W58" i="1"/>
  <c r="W57" i="1" s="1"/>
  <c r="W56" i="1" s="1"/>
  <c r="W55" i="1" s="1"/>
  <c r="W71" i="1" s="1"/>
  <c r="V58" i="1"/>
  <c r="V57" i="1" s="1"/>
  <c r="V56" i="1" s="1"/>
  <c r="V55" i="1" s="1"/>
  <c r="V71" i="1" s="1"/>
  <c r="U58" i="1"/>
  <c r="U57" i="1" s="1"/>
  <c r="U56" i="1" s="1"/>
  <c r="U55" i="1" s="1"/>
  <c r="U71" i="1" s="1"/>
  <c r="T58" i="1"/>
  <c r="S58" i="1"/>
  <c r="R58" i="1"/>
  <c r="R57" i="1" s="1"/>
  <c r="R56" i="1" s="1"/>
  <c r="T57" i="1"/>
  <c r="T56" i="1" s="1"/>
  <c r="S57" i="1"/>
  <c r="S56" i="1" s="1"/>
  <c r="O57" i="1"/>
  <c r="N57" i="1"/>
  <c r="M57" i="1"/>
  <c r="L57" i="1"/>
  <c r="K57" i="1"/>
  <c r="J57" i="1"/>
  <c r="J56" i="1" s="1"/>
  <c r="J55" i="1" s="1"/>
  <c r="J71" i="1" s="1"/>
  <c r="G57" i="1"/>
  <c r="G56" i="1" s="1"/>
  <c r="G55" i="1" s="1"/>
  <c r="G71" i="1" s="1"/>
  <c r="F57" i="1"/>
  <c r="E57" i="1"/>
  <c r="D57" i="1"/>
  <c r="C57" i="1"/>
  <c r="B57" i="1"/>
  <c r="O56" i="1"/>
  <c r="N56" i="1"/>
  <c r="M56" i="1"/>
  <c r="L56" i="1"/>
  <c r="L55" i="1" s="1"/>
  <c r="L71" i="1" s="1"/>
  <c r="K56" i="1"/>
  <c r="K55" i="1" s="1"/>
  <c r="K71" i="1" s="1"/>
  <c r="F56" i="1"/>
  <c r="E56" i="1"/>
  <c r="D56" i="1"/>
  <c r="C56" i="1"/>
  <c r="B56" i="1"/>
  <c r="B55" i="1" s="1"/>
  <c r="B71" i="1" s="1"/>
  <c r="O55" i="1"/>
  <c r="O71" i="1" s="1"/>
  <c r="N55" i="1"/>
  <c r="N71" i="1" s="1"/>
  <c r="M55" i="1"/>
  <c r="M71" i="1" s="1"/>
  <c r="M72" i="1" s="1"/>
  <c r="F55" i="1"/>
  <c r="F71" i="1" s="1"/>
  <c r="E55" i="1"/>
  <c r="E71" i="1" s="1"/>
  <c r="D55" i="1"/>
  <c r="D71" i="1" s="1"/>
  <c r="C55" i="1"/>
  <c r="C71" i="1" s="1"/>
  <c r="W54" i="1"/>
  <c r="V54" i="1"/>
  <c r="U54" i="1"/>
  <c r="T54" i="1"/>
  <c r="S54" i="1"/>
  <c r="R54" i="1"/>
  <c r="W53" i="1"/>
  <c r="V53" i="1"/>
  <c r="U53" i="1"/>
  <c r="T53" i="1"/>
  <c r="S53" i="1"/>
  <c r="R53" i="1"/>
  <c r="W52" i="1"/>
  <c r="V52" i="1"/>
  <c r="U52" i="1"/>
  <c r="T52" i="1"/>
  <c r="S52" i="1"/>
  <c r="R52" i="1"/>
  <c r="W51" i="1"/>
  <c r="V51" i="1"/>
  <c r="U51" i="1"/>
  <c r="T51" i="1"/>
  <c r="S51" i="1"/>
  <c r="R51" i="1"/>
  <c r="U50" i="1"/>
  <c r="S50" i="1"/>
  <c r="R50" i="1"/>
  <c r="G50" i="1"/>
  <c r="F50" i="1"/>
  <c r="V50" i="1" s="1"/>
  <c r="E50" i="1"/>
  <c r="D50" i="1"/>
  <c r="T50" i="1" s="1"/>
  <c r="C50" i="1"/>
  <c r="W49" i="1"/>
  <c r="V49" i="1"/>
  <c r="U49" i="1"/>
  <c r="T49" i="1"/>
  <c r="S49" i="1"/>
  <c r="R49" i="1"/>
  <c r="W48" i="1"/>
  <c r="V48" i="1"/>
  <c r="U48" i="1"/>
  <c r="T48" i="1"/>
  <c r="S48" i="1"/>
  <c r="R48" i="1"/>
  <c r="T47" i="1"/>
  <c r="R47" i="1"/>
  <c r="G47" i="1"/>
  <c r="F47" i="1"/>
  <c r="V47" i="1" s="1"/>
  <c r="E47" i="1"/>
  <c r="U47" i="1" s="1"/>
  <c r="D47" i="1"/>
  <c r="C47" i="1"/>
  <c r="C47" i="3" s="1"/>
  <c r="U46" i="1"/>
  <c r="T46" i="1"/>
  <c r="S46" i="1"/>
  <c r="O46" i="1"/>
  <c r="N46" i="1"/>
  <c r="M46" i="1"/>
  <c r="L46" i="1"/>
  <c r="K46" i="1"/>
  <c r="J46" i="1"/>
  <c r="R46" i="1" s="1"/>
  <c r="G46" i="1"/>
  <c r="W46" i="1" s="1"/>
  <c r="E46" i="1"/>
  <c r="D46" i="1"/>
  <c r="D46" i="3" s="1"/>
  <c r="C46" i="1"/>
  <c r="W45" i="1"/>
  <c r="V45" i="1"/>
  <c r="U45" i="1"/>
  <c r="T45" i="1"/>
  <c r="S45" i="1"/>
  <c r="R45" i="1"/>
  <c r="W44" i="1"/>
  <c r="V44" i="1"/>
  <c r="U44" i="1"/>
  <c r="T44" i="1"/>
  <c r="S44" i="1"/>
  <c r="R44" i="1"/>
  <c r="W43" i="1"/>
  <c r="V43" i="1"/>
  <c r="U43" i="1"/>
  <c r="T43" i="1"/>
  <c r="S43" i="1"/>
  <c r="R43" i="1"/>
  <c r="V42" i="1"/>
  <c r="T42" i="1"/>
  <c r="S42" i="1"/>
  <c r="R42" i="1"/>
  <c r="F42" i="1"/>
  <c r="G42" i="1" s="1"/>
  <c r="E42" i="1"/>
  <c r="W41" i="1"/>
  <c r="V41" i="1"/>
  <c r="U41" i="1"/>
  <c r="T41" i="1"/>
  <c r="S41" i="1"/>
  <c r="R41" i="1"/>
  <c r="R40" i="1"/>
  <c r="O40" i="1"/>
  <c r="O34" i="1" s="1"/>
  <c r="N40" i="1"/>
  <c r="M40" i="1"/>
  <c r="M34" i="1" s="1"/>
  <c r="M63" i="1" s="1"/>
  <c r="L40" i="1"/>
  <c r="K40" i="1"/>
  <c r="K34" i="1" s="1"/>
  <c r="J40" i="1"/>
  <c r="D40" i="1"/>
  <c r="C40" i="1"/>
  <c r="C34" i="1" s="1"/>
  <c r="W39" i="1"/>
  <c r="V39" i="1"/>
  <c r="U39" i="1"/>
  <c r="T39" i="1"/>
  <c r="S39" i="1"/>
  <c r="R39" i="1"/>
  <c r="W38" i="1"/>
  <c r="V38" i="1"/>
  <c r="U38" i="1"/>
  <c r="T38" i="1"/>
  <c r="S38" i="1"/>
  <c r="R38" i="1"/>
  <c r="W37" i="1"/>
  <c r="V37" i="1"/>
  <c r="U37" i="1"/>
  <c r="T37" i="1"/>
  <c r="S37" i="1"/>
  <c r="R37" i="1"/>
  <c r="W36" i="1"/>
  <c r="V36" i="1"/>
  <c r="U36" i="1"/>
  <c r="T36" i="1"/>
  <c r="S36" i="1"/>
  <c r="R36" i="1"/>
  <c r="W35" i="1"/>
  <c r="V35" i="1"/>
  <c r="U35" i="1"/>
  <c r="T35" i="1"/>
  <c r="S35" i="1"/>
  <c r="R35" i="1"/>
  <c r="R34" i="1" s="1"/>
  <c r="N34" i="1"/>
  <c r="L34" i="1"/>
  <c r="J34" i="1"/>
  <c r="D34" i="1"/>
  <c r="D34" i="3" s="1"/>
  <c r="D63" i="3" s="1"/>
  <c r="D72" i="3" s="1"/>
  <c r="B34" i="1"/>
  <c r="B34" i="3" s="1"/>
  <c r="W33" i="1"/>
  <c r="V33" i="1"/>
  <c r="U33" i="1"/>
  <c r="T33" i="1"/>
  <c r="S33" i="1"/>
  <c r="R33" i="1"/>
  <c r="W32" i="1"/>
  <c r="V32" i="1"/>
  <c r="U32" i="1"/>
  <c r="U30" i="1" s="1"/>
  <c r="T32" i="1"/>
  <c r="S32" i="1"/>
  <c r="R32" i="1"/>
  <c r="W31" i="1"/>
  <c r="W30" i="1" s="1"/>
  <c r="V31" i="1"/>
  <c r="V30" i="1" s="1"/>
  <c r="U31" i="1"/>
  <c r="T31" i="1"/>
  <c r="T30" i="1" s="1"/>
  <c r="S31" i="1"/>
  <c r="S30" i="1" s="1"/>
  <c r="R31" i="1"/>
  <c r="R30" i="1" s="1"/>
  <c r="O30" i="1"/>
  <c r="N30" i="1"/>
  <c r="M30" i="1"/>
  <c r="L30" i="1"/>
  <c r="K30" i="1"/>
  <c r="J30" i="1"/>
  <c r="G30" i="1"/>
  <c r="F30" i="1"/>
  <c r="E30" i="1"/>
  <c r="D30" i="1"/>
  <c r="C30" i="1"/>
  <c r="B30" i="1"/>
  <c r="W29" i="1"/>
  <c r="V29" i="1"/>
  <c r="U29" i="1"/>
  <c r="T29" i="1"/>
  <c r="S29" i="1"/>
  <c r="R29" i="1"/>
  <c r="W28" i="1"/>
  <c r="V28" i="1"/>
  <c r="U28" i="1"/>
  <c r="T28" i="1"/>
  <c r="S28" i="1"/>
  <c r="R28" i="1"/>
  <c r="W27" i="1"/>
  <c r="W25" i="1" s="1"/>
  <c r="V27" i="1"/>
  <c r="U27" i="1"/>
  <c r="T27" i="1"/>
  <c r="S27" i="1"/>
  <c r="R27" i="1"/>
  <c r="W26" i="1"/>
  <c r="V26" i="1"/>
  <c r="V25" i="1" s="1"/>
  <c r="U26" i="1"/>
  <c r="U25" i="1" s="1"/>
  <c r="T26" i="1"/>
  <c r="T25" i="1" s="1"/>
  <c r="S26" i="1"/>
  <c r="R26" i="1"/>
  <c r="S25" i="1"/>
  <c r="R25" i="1"/>
  <c r="O25" i="1"/>
  <c r="N25" i="1"/>
  <c r="M25" i="1"/>
  <c r="L25" i="1"/>
  <c r="K25" i="1"/>
  <c r="J25" i="1"/>
  <c r="G25" i="1"/>
  <c r="F25" i="1"/>
  <c r="E25" i="1"/>
  <c r="D25" i="1"/>
  <c r="C25" i="1"/>
  <c r="B25" i="1"/>
  <c r="W24" i="1"/>
  <c r="V24" i="1"/>
  <c r="U24" i="1"/>
  <c r="T24" i="1"/>
  <c r="S24" i="1"/>
  <c r="R24" i="1"/>
  <c r="W23" i="1"/>
  <c r="V23" i="1"/>
  <c r="U23" i="1"/>
  <c r="T23" i="1"/>
  <c r="S23" i="1"/>
  <c r="R23" i="1"/>
  <c r="W22" i="1"/>
  <c r="V22" i="1"/>
  <c r="U22" i="1"/>
  <c r="T22" i="1"/>
  <c r="S22" i="1"/>
  <c r="R22" i="1"/>
  <c r="W21" i="1"/>
  <c r="V21" i="1"/>
  <c r="U21" i="1"/>
  <c r="T21" i="1"/>
  <c r="S21" i="1"/>
  <c r="R21" i="1"/>
  <c r="W20" i="1"/>
  <c r="V20" i="1"/>
  <c r="U20" i="1"/>
  <c r="T20" i="1"/>
  <c r="S20" i="1"/>
  <c r="R20" i="1"/>
  <c r="W19" i="1"/>
  <c r="V19" i="1"/>
  <c r="U19" i="1"/>
  <c r="T19" i="1"/>
  <c r="S19" i="1"/>
  <c r="R19" i="1"/>
  <c r="W18" i="1"/>
  <c r="V18" i="1"/>
  <c r="U18" i="1"/>
  <c r="T18" i="1"/>
  <c r="S18" i="1"/>
  <c r="R18" i="1"/>
  <c r="W17" i="1"/>
  <c r="W16" i="1" s="1"/>
  <c r="V17" i="1"/>
  <c r="V16" i="1" s="1"/>
  <c r="U17" i="1"/>
  <c r="T17" i="1"/>
  <c r="S17" i="1"/>
  <c r="S16" i="1" s="1"/>
  <c r="R17" i="1"/>
  <c r="R16" i="1" s="1"/>
  <c r="U16" i="1"/>
  <c r="T16" i="1"/>
  <c r="O16" i="1"/>
  <c r="O64" i="1" s="1"/>
  <c r="N16" i="1"/>
  <c r="N64" i="1" s="1"/>
  <c r="M16" i="1"/>
  <c r="L16" i="1"/>
  <c r="L14" i="1" s="1"/>
  <c r="K16" i="1"/>
  <c r="J16" i="1"/>
  <c r="J64" i="1" s="1"/>
  <c r="G16" i="1"/>
  <c r="G64" i="1" s="1"/>
  <c r="F16" i="1"/>
  <c r="F64" i="1" s="1"/>
  <c r="E16" i="1"/>
  <c r="E64" i="1" s="1"/>
  <c r="D16" i="1"/>
  <c r="D64" i="1" s="1"/>
  <c r="C16" i="1"/>
  <c r="B16" i="1"/>
  <c r="B14" i="1" s="1"/>
  <c r="W15" i="1"/>
  <c r="W14" i="1" s="1"/>
  <c r="V15" i="1"/>
  <c r="V14" i="1" s="1"/>
  <c r="U15" i="1"/>
  <c r="T15" i="1"/>
  <c r="S15" i="1"/>
  <c r="R15" i="1"/>
  <c r="U14" i="1"/>
  <c r="T14" i="1"/>
  <c r="O14" i="1"/>
  <c r="N14" i="1"/>
  <c r="M14" i="1"/>
  <c r="K14" i="1"/>
  <c r="J14" i="1"/>
  <c r="G14" i="1"/>
  <c r="F14" i="1"/>
  <c r="E14" i="1"/>
  <c r="D14" i="1"/>
  <c r="C14" i="1"/>
  <c r="W13" i="1"/>
  <c r="V13" i="1"/>
  <c r="U13" i="1"/>
  <c r="T13" i="1"/>
  <c r="S13" i="1"/>
  <c r="R13" i="1"/>
  <c r="W12" i="1"/>
  <c r="V12" i="1"/>
  <c r="U12" i="1"/>
  <c r="T12" i="1"/>
  <c r="S12" i="1"/>
  <c r="R12" i="1"/>
  <c r="W11" i="1"/>
  <c r="V11" i="1"/>
  <c r="U11" i="1"/>
  <c r="T11" i="1"/>
  <c r="S11" i="1"/>
  <c r="R11" i="1"/>
  <c r="W10" i="1"/>
  <c r="V10" i="1"/>
  <c r="U10" i="1"/>
  <c r="T10" i="1"/>
  <c r="S10" i="1"/>
  <c r="R10" i="1"/>
  <c r="W9" i="1"/>
  <c r="V9" i="1"/>
  <c r="U9" i="1"/>
  <c r="T9" i="1"/>
  <c r="S9" i="1"/>
  <c r="R9" i="1"/>
  <c r="W8" i="1"/>
  <c r="V8" i="1"/>
  <c r="U8" i="1"/>
  <c r="U6" i="1" s="1"/>
  <c r="U5" i="1" s="1"/>
  <c r="T8" i="1"/>
  <c r="S8" i="1"/>
  <c r="R8" i="1"/>
  <c r="W7" i="1"/>
  <c r="W6" i="1" s="1"/>
  <c r="W5" i="1" s="1"/>
  <c r="V7" i="1"/>
  <c r="V6" i="1" s="1"/>
  <c r="V5" i="1" s="1"/>
  <c r="U7" i="1"/>
  <c r="T7" i="1"/>
  <c r="T6" i="1" s="1"/>
  <c r="T5" i="1" s="1"/>
  <c r="S7" i="1"/>
  <c r="S6" i="1" s="1"/>
  <c r="S5" i="1" s="1"/>
  <c r="R7" i="1"/>
  <c r="R6" i="1" s="1"/>
  <c r="R5" i="1" s="1"/>
  <c r="O6" i="1"/>
  <c r="O5" i="1" s="1"/>
  <c r="O63" i="1" s="1"/>
  <c r="N6" i="1"/>
  <c r="N5" i="1" s="1"/>
  <c r="N63" i="1" s="1"/>
  <c r="M6" i="1"/>
  <c r="L6" i="1"/>
  <c r="K6" i="1"/>
  <c r="K5" i="1" s="1"/>
  <c r="K63" i="1" s="1"/>
  <c r="J6" i="1"/>
  <c r="G6" i="1"/>
  <c r="F6" i="1"/>
  <c r="E6" i="1"/>
  <c r="E5" i="1" s="1"/>
  <c r="D6" i="1"/>
  <c r="D5" i="1" s="1"/>
  <c r="C6" i="1"/>
  <c r="B6" i="1"/>
  <c r="M5" i="1"/>
  <c r="L5" i="1"/>
  <c r="L63" i="1" s="1"/>
  <c r="J5" i="1"/>
  <c r="J63" i="1" s="1"/>
  <c r="G5" i="1"/>
  <c r="F5" i="1"/>
  <c r="C5" i="1"/>
  <c r="B5" i="1"/>
  <c r="S80" i="1" l="1"/>
  <c r="I65" i="7"/>
  <c r="K72" i="7"/>
  <c r="K73" i="7" s="1"/>
  <c r="L72" i="9"/>
  <c r="L73" i="9" s="1"/>
  <c r="I64" i="7"/>
  <c r="K72" i="1"/>
  <c r="T80" i="1"/>
  <c r="J65" i="7"/>
  <c r="L42" i="6"/>
  <c r="G42" i="3"/>
  <c r="G67" i="1"/>
  <c r="G40" i="1"/>
  <c r="W42" i="1"/>
  <c r="N72" i="1"/>
  <c r="L72" i="1"/>
  <c r="S55" i="1"/>
  <c r="S71" i="1" s="1"/>
  <c r="R80" i="1"/>
  <c r="K65" i="7"/>
  <c r="I72" i="7"/>
  <c r="J72" i="9"/>
  <c r="J73" i="9" s="1"/>
  <c r="C34" i="3"/>
  <c r="C63" i="3" s="1"/>
  <c r="C72" i="3" s="1"/>
  <c r="C63" i="1"/>
  <c r="C72" i="1" s="1"/>
  <c r="R14" i="1"/>
  <c r="R63" i="1" s="1"/>
  <c r="D64" i="3"/>
  <c r="J64" i="8"/>
  <c r="O72" i="1"/>
  <c r="T55" i="1"/>
  <c r="T71" i="1" s="1"/>
  <c r="T72" i="1" s="1"/>
  <c r="J72" i="7"/>
  <c r="J73" i="7" s="1"/>
  <c r="K72" i="9"/>
  <c r="K73" i="9" s="1"/>
  <c r="K67" i="9"/>
  <c r="J67" i="7"/>
  <c r="L64" i="6"/>
  <c r="W64" i="1"/>
  <c r="S14" i="1"/>
  <c r="E64" i="3"/>
  <c r="K64" i="8"/>
  <c r="J64" i="6"/>
  <c r="U64" i="1"/>
  <c r="J72" i="1"/>
  <c r="R55" i="1"/>
  <c r="R71" i="1" s="1"/>
  <c r="L67" i="9"/>
  <c r="K67" i="7"/>
  <c r="L64" i="8"/>
  <c r="K64" i="6"/>
  <c r="F64" i="3"/>
  <c r="V64" i="1"/>
  <c r="E73" i="2"/>
  <c r="L68" i="6"/>
  <c r="G68" i="3"/>
  <c r="I64" i="8"/>
  <c r="I34" i="9"/>
  <c r="I64" i="9" s="1"/>
  <c r="I73" i="9" s="1"/>
  <c r="K42" i="8"/>
  <c r="J42" i="6"/>
  <c r="E42" i="3"/>
  <c r="L47" i="6"/>
  <c r="G47" i="3"/>
  <c r="D63" i="1"/>
  <c r="D72" i="1" s="1"/>
  <c r="B64" i="1"/>
  <c r="L64" i="1"/>
  <c r="T64" i="1" s="1"/>
  <c r="L69" i="8"/>
  <c r="K69" i="6"/>
  <c r="F69" i="3"/>
  <c r="D70" i="3"/>
  <c r="J70" i="8"/>
  <c r="L74" i="8"/>
  <c r="L74" i="6"/>
  <c r="K69" i="9"/>
  <c r="J69" i="7"/>
  <c r="B64" i="5"/>
  <c r="B14" i="5"/>
  <c r="B63" i="5" s="1"/>
  <c r="B72" i="5" s="1"/>
  <c r="B64" i="6"/>
  <c r="I64" i="6" s="1"/>
  <c r="C73" i="7"/>
  <c r="D50" i="3"/>
  <c r="B80" i="3"/>
  <c r="I34" i="8"/>
  <c r="I63" i="8" s="1"/>
  <c r="I72" i="8" s="1"/>
  <c r="K74" i="8"/>
  <c r="K74" i="6"/>
  <c r="D64" i="2"/>
  <c r="D73" i="2" s="1"/>
  <c r="J40" i="8"/>
  <c r="I40" i="6"/>
  <c r="D40" i="3"/>
  <c r="S47" i="1"/>
  <c r="J67" i="8"/>
  <c r="I67" i="6"/>
  <c r="V68" i="1"/>
  <c r="F70" i="3"/>
  <c r="L70" i="8"/>
  <c r="K70" i="6"/>
  <c r="R70" i="1"/>
  <c r="D80" i="1"/>
  <c r="C14" i="2"/>
  <c r="C64" i="2" s="1"/>
  <c r="C73" i="2" s="1"/>
  <c r="J68" i="7"/>
  <c r="K68" i="9"/>
  <c r="E49" i="4"/>
  <c r="E60" i="4" s="1"/>
  <c r="B14" i="8"/>
  <c r="F47" i="3"/>
  <c r="I70" i="8"/>
  <c r="K70" i="7"/>
  <c r="L70" i="9"/>
  <c r="L42" i="8"/>
  <c r="K42" i="6"/>
  <c r="F42" i="3"/>
  <c r="L69" i="6"/>
  <c r="G69" i="3"/>
  <c r="L69" i="9"/>
  <c r="K69" i="7"/>
  <c r="E40" i="1"/>
  <c r="C46" i="3"/>
  <c r="I46" i="8"/>
  <c r="C50" i="3"/>
  <c r="I50" i="8"/>
  <c r="C65" i="1"/>
  <c r="E67" i="1"/>
  <c r="W68" i="1"/>
  <c r="G70" i="3"/>
  <c r="L70" i="6"/>
  <c r="S70" i="1"/>
  <c r="U74" i="1"/>
  <c r="E80" i="1"/>
  <c r="K68" i="7"/>
  <c r="L68" i="9"/>
  <c r="F49" i="4"/>
  <c r="F60" i="4" s="1"/>
  <c r="C63" i="5"/>
  <c r="C72" i="5" s="1"/>
  <c r="B34" i="9"/>
  <c r="B64" i="9" s="1"/>
  <c r="B73" i="9" s="1"/>
  <c r="D67" i="3"/>
  <c r="L46" i="6"/>
  <c r="G46" i="3"/>
  <c r="L50" i="6"/>
  <c r="G50" i="3"/>
  <c r="G65" i="1"/>
  <c r="I40" i="8"/>
  <c r="C40" i="3"/>
  <c r="E70" i="3"/>
  <c r="K70" i="8"/>
  <c r="J70" i="6"/>
  <c r="I68" i="7"/>
  <c r="J68" i="9"/>
  <c r="F40" i="1"/>
  <c r="J46" i="8"/>
  <c r="I46" i="6"/>
  <c r="I34" i="6" s="1"/>
  <c r="I63" i="6" s="1"/>
  <c r="I72" i="6" s="1"/>
  <c r="J50" i="8"/>
  <c r="I50" i="6"/>
  <c r="D65" i="1"/>
  <c r="F67" i="1"/>
  <c r="R67" i="1"/>
  <c r="D68" i="3"/>
  <c r="J68" i="8"/>
  <c r="V69" i="1"/>
  <c r="T70" i="1"/>
  <c r="V74" i="1"/>
  <c r="K71" i="9"/>
  <c r="J71" i="7"/>
  <c r="B55" i="3"/>
  <c r="B71" i="3" s="1"/>
  <c r="G49" i="4"/>
  <c r="G60" i="4" s="1"/>
  <c r="D63" i="5"/>
  <c r="D72" i="5" s="1"/>
  <c r="K69" i="8"/>
  <c r="J69" i="6"/>
  <c r="E69" i="3"/>
  <c r="B63" i="3"/>
  <c r="B72" i="3" s="1"/>
  <c r="C67" i="3"/>
  <c r="I67" i="8"/>
  <c r="S40" i="1"/>
  <c r="S34" i="1" s="1"/>
  <c r="S63" i="1" s="1"/>
  <c r="K46" i="8"/>
  <c r="J46" i="6"/>
  <c r="E46" i="3"/>
  <c r="D47" i="3"/>
  <c r="J47" i="8"/>
  <c r="K50" i="8"/>
  <c r="J50" i="6"/>
  <c r="E50" i="3"/>
  <c r="W50" i="1"/>
  <c r="S64" i="1"/>
  <c r="E65" i="1"/>
  <c r="S67" i="1"/>
  <c r="E68" i="3"/>
  <c r="K68" i="8"/>
  <c r="J68" i="6"/>
  <c r="I69" i="8"/>
  <c r="C69" i="3"/>
  <c r="W69" i="1"/>
  <c r="U70" i="1"/>
  <c r="I74" i="8"/>
  <c r="I74" i="6"/>
  <c r="G80" i="1"/>
  <c r="J80" i="6"/>
  <c r="I66" i="7"/>
  <c r="J66" i="9"/>
  <c r="I70" i="7"/>
  <c r="J70" i="9"/>
  <c r="L71" i="9"/>
  <c r="K71" i="7"/>
  <c r="B50" i="4"/>
  <c r="B14" i="4"/>
  <c r="B49" i="4" s="1"/>
  <c r="B60" i="4" s="1"/>
  <c r="E63" i="5"/>
  <c r="E72" i="5" s="1"/>
  <c r="I47" i="6"/>
  <c r="I67" i="7"/>
  <c r="L47" i="8"/>
  <c r="K47" i="6"/>
  <c r="K66" i="7"/>
  <c r="L66" i="9"/>
  <c r="T40" i="1"/>
  <c r="T34" i="1" s="1"/>
  <c r="T63" i="1" s="1"/>
  <c r="U42" i="1"/>
  <c r="F46" i="1"/>
  <c r="E47" i="3"/>
  <c r="K47" i="8"/>
  <c r="J47" i="6"/>
  <c r="W47" i="1"/>
  <c r="L50" i="8"/>
  <c r="K50" i="6"/>
  <c r="F50" i="3"/>
  <c r="B63" i="1"/>
  <c r="B72" i="1" s="1"/>
  <c r="F65" i="1"/>
  <c r="B66" i="1"/>
  <c r="T67" i="1"/>
  <c r="L68" i="8"/>
  <c r="K68" i="6"/>
  <c r="R68" i="1"/>
  <c r="J69" i="8"/>
  <c r="I69" i="6"/>
  <c r="D69" i="3"/>
  <c r="V70" i="1"/>
  <c r="J74" i="8"/>
  <c r="J74" i="6"/>
  <c r="J66" i="7"/>
  <c r="K66" i="9"/>
  <c r="G67" i="2"/>
  <c r="L67" i="7" s="1"/>
  <c r="J70" i="7"/>
  <c r="K70" i="9"/>
  <c r="F63" i="5"/>
  <c r="F72" i="5" s="1"/>
  <c r="B63" i="8"/>
  <c r="B72" i="8" s="1"/>
  <c r="I69" i="7"/>
  <c r="I47" i="8"/>
  <c r="G50" i="4"/>
  <c r="G64" i="5"/>
  <c r="G64" i="3" s="1"/>
  <c r="B65" i="9"/>
  <c r="I65" i="9" s="1"/>
  <c r="C65" i="9"/>
  <c r="J65" i="9" s="1"/>
  <c r="D65" i="9"/>
  <c r="K65" i="9" s="1"/>
  <c r="E65" i="9"/>
  <c r="L65" i="9" s="1"/>
  <c r="L65" i="6" l="1"/>
  <c r="G65" i="3"/>
  <c r="W65" i="1"/>
  <c r="G66" i="1"/>
  <c r="R72" i="1"/>
  <c r="S72" i="1"/>
  <c r="K40" i="8"/>
  <c r="K34" i="8" s="1"/>
  <c r="K63" i="8" s="1"/>
  <c r="K72" i="8" s="1"/>
  <c r="J40" i="6"/>
  <c r="J34" i="6" s="1"/>
  <c r="J63" i="6" s="1"/>
  <c r="J72" i="6" s="1"/>
  <c r="E40" i="3"/>
  <c r="E34" i="1"/>
  <c r="U40" i="1"/>
  <c r="U34" i="1" s="1"/>
  <c r="U63" i="1" s="1"/>
  <c r="U72" i="1" s="1"/>
  <c r="L65" i="8"/>
  <c r="K65" i="6"/>
  <c r="F65" i="3"/>
  <c r="V65" i="1"/>
  <c r="F66" i="1"/>
  <c r="K65" i="8"/>
  <c r="J65" i="6"/>
  <c r="E65" i="3"/>
  <c r="E66" i="1"/>
  <c r="U65" i="1"/>
  <c r="J65" i="8"/>
  <c r="I65" i="6"/>
  <c r="D65" i="3"/>
  <c r="T65" i="1"/>
  <c r="D66" i="1"/>
  <c r="K67" i="8"/>
  <c r="J67" i="6"/>
  <c r="E67" i="3"/>
  <c r="U67" i="1"/>
  <c r="L40" i="8"/>
  <c r="L34" i="8" s="1"/>
  <c r="L63" i="8" s="1"/>
  <c r="L72" i="8" s="1"/>
  <c r="K40" i="6"/>
  <c r="K34" i="6" s="1"/>
  <c r="K63" i="6" s="1"/>
  <c r="K72" i="6" s="1"/>
  <c r="F40" i="3"/>
  <c r="F34" i="1"/>
  <c r="V40" i="1"/>
  <c r="B66" i="3"/>
  <c r="R66" i="1"/>
  <c r="L67" i="8"/>
  <c r="K67" i="6"/>
  <c r="F67" i="3"/>
  <c r="V67" i="1"/>
  <c r="L46" i="8"/>
  <c r="K46" i="6"/>
  <c r="F46" i="3"/>
  <c r="V46" i="1"/>
  <c r="I65" i="8"/>
  <c r="C65" i="3"/>
  <c r="S65" i="1"/>
  <c r="C66" i="1"/>
  <c r="B64" i="3"/>
  <c r="R64" i="1"/>
  <c r="I73" i="7"/>
  <c r="L40" i="6"/>
  <c r="L34" i="6" s="1"/>
  <c r="L63" i="6" s="1"/>
  <c r="L72" i="6" s="1"/>
  <c r="G40" i="3"/>
  <c r="G34" i="1"/>
  <c r="W40" i="1"/>
  <c r="W34" i="1" s="1"/>
  <c r="W63" i="1" s="1"/>
  <c r="W72" i="1" s="1"/>
  <c r="J34" i="8"/>
  <c r="J63" i="8" s="1"/>
  <c r="J72" i="8" s="1"/>
  <c r="L67" i="6"/>
  <c r="G67" i="3"/>
  <c r="W67" i="1"/>
  <c r="G34" i="3" l="1"/>
  <c r="G63" i="3" s="1"/>
  <c r="G72" i="3" s="1"/>
  <c r="G63" i="1"/>
  <c r="G72" i="1" s="1"/>
  <c r="E66" i="3"/>
  <c r="K66" i="8"/>
  <c r="J66" i="6"/>
  <c r="U66" i="1"/>
  <c r="G66" i="3"/>
  <c r="L66" i="6"/>
  <c r="W66" i="1"/>
  <c r="F66" i="3"/>
  <c r="L66" i="8"/>
  <c r="K66" i="6"/>
  <c r="V66" i="1"/>
  <c r="V34" i="1"/>
  <c r="V63" i="1" s="1"/>
  <c r="V72" i="1" s="1"/>
  <c r="F34" i="3"/>
  <c r="F63" i="3" s="1"/>
  <c r="F72" i="3" s="1"/>
  <c r="F63" i="1"/>
  <c r="F72" i="1" s="1"/>
  <c r="D66" i="3"/>
  <c r="J66" i="8"/>
  <c r="T66" i="1"/>
  <c r="I66" i="6"/>
  <c r="E34" i="3"/>
  <c r="E63" i="3" s="1"/>
  <c r="E72" i="3" s="1"/>
  <c r="E63" i="1"/>
  <c r="E72" i="1" s="1"/>
  <c r="C66" i="3"/>
  <c r="S66" i="1"/>
  <c r="I66" i="8"/>
</calcChain>
</file>

<file path=xl/sharedStrings.xml><?xml version="1.0" encoding="utf-8"?>
<sst xmlns="http://schemas.openxmlformats.org/spreadsheetml/2006/main" count="1228" uniqueCount="100">
  <si>
    <t xml:space="preserve">Prognóza daňových príjmov verejnej správy v metodike ESA2010 (v tis. EUR) - september 2022 </t>
  </si>
  <si>
    <t>Vplyv legislatívnych zmien na prognózu daňových príjmov VS - nová legislatíva (ESA2010, v tis. EUR) - september 2022</t>
  </si>
  <si>
    <r>
      <t xml:space="preserve">Prognóza daňových príjmov verejnej správy v metodike ESA2010 (v tis. EUR) - september 2022 </t>
    </r>
    <r>
      <rPr>
        <b/>
        <sz val="12"/>
        <color indexed="49"/>
        <rFont val="Arial Narrow"/>
        <family val="2"/>
      </rPr>
      <t>(bez vplyvu novej legislatívy)</t>
    </r>
  </si>
  <si>
    <t>(bez sankcií)</t>
  </si>
  <si>
    <t>Ukazovateľ</t>
  </si>
  <si>
    <t>Skutočnosť</t>
  </si>
  <si>
    <t>Odhad</t>
  </si>
  <si>
    <t>Prognóza</t>
  </si>
  <si>
    <t>Dane z príjmov, ziskov a kapitálového majetku</t>
  </si>
  <si>
    <t>Daň z príjmov fyzických osôb *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</si>
  <si>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</si>
  <si>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</si>
  <si>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</si>
  <si>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</si>
  <si>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</si>
  <si>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</si>
  <si>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 *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</si>
  <si>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</si>
  <si>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</si>
  <si>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</si>
  <si>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</si>
  <si>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</si>
  <si>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</si>
  <si>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</si>
  <si>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</si>
  <si>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</si>
  <si>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</si>
  <si>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</si>
  <si>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</si>
  <si>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</si>
  <si>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</si>
  <si>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</si>
  <si>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</si>
  <si>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</si>
  <si>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</si>
  <si>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</si>
  <si>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</si>
  <si>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</si>
  <si>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Daň z motorových vozidiel (do r. 2014 príjmom VÚC)</t>
  </si>
  <si>
    <t>Ostatné dane **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</si>
  <si>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</si>
  <si>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</si>
  <si>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</si>
  <si>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</si>
  <si>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</si>
  <si>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Úhrada za služby verejnosti poskytované RTVS</t>
  </si>
  <si>
    <t>Daň z úhrad za dobývací priestor</t>
  </si>
  <si>
    <t>Daň z úhrad za uskladňovanie plynov alebo kvapalín</t>
  </si>
  <si>
    <t>Poplatok za uloženie odpadov (príjem EF)</t>
  </si>
  <si>
    <t>Majetkové dane (do ŠR)</t>
  </si>
  <si>
    <t>Iné dane ***</t>
  </si>
  <si>
    <t>Iné dane **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</si>
  <si>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</si>
  <si>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</si>
  <si>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</si>
  <si>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</si>
  <si>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</si>
  <si>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</si>
  <si>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</si>
  <si>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</si>
  <si>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</si>
  <si>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</si>
  <si>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</si>
  <si>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</si>
  <si>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</si>
  <si>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</si>
  <si>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</si>
  <si>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</si>
  <si>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</si>
  <si>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</si>
  <si>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(RTVS)</t>
  </si>
  <si>
    <t>Environmentálny fond</t>
  </si>
  <si>
    <t>FSZP spolu</t>
  </si>
  <si>
    <t>Daňové príjmy a príjmy FSZP spolu</t>
  </si>
  <si>
    <t>Výdavky na verejnoprospešný účel</t>
  </si>
  <si>
    <t>z toho FO</t>
  </si>
  <si>
    <t>PO</t>
  </si>
  <si>
    <t>Príspevky na starobné dôchodkové sporenie - EAO</t>
  </si>
  <si>
    <t>Daňové kredity</t>
  </si>
  <si>
    <t>Zamestnanecká prémia</t>
  </si>
  <si>
    <t>Daňový bonus</t>
  </si>
  <si>
    <t>Daňový bonus na hypotéky</t>
  </si>
  <si>
    <t>* hrubý výnos DPFO a DPPO neznížený o výdavky na verejnoprospešný účel (2%)</t>
  </si>
  <si>
    <t>** Podľa štatútu Výboru je pre členov Výboru povinné prognózovať len celkový výnos Ostatných daní, rozbitie je najednotlivé podpoložky je len informatívne.</t>
  </si>
  <si>
    <t>*** Pre účely DV považujeme odvod z povinného zmluvného poistenia za daňový príjem od roku 2018 ako súčasť iných daní. Podľa aktuálnej ekonomickej klasifikácie rozpočtovej klasifikácie (EKRK) je odvod z PZP daňovým príjmom samostatného účtu kapitoly Ministerstva vnútra SR (EKRK 139003).</t>
  </si>
  <si>
    <t xml:space="preserve"> Prognóza daňových príjmov verejnej správy na hotovostnom princípe (v tis. EUR) - september 2022</t>
  </si>
  <si>
    <t>Iné dane *</t>
  </si>
  <si>
    <t>transfer úspor z DSS do SP- od vystúpených</t>
  </si>
  <si>
    <t>Príspevky na starobné dôchodkové sporenie</t>
  </si>
  <si>
    <t>Prognóza daňových príjmov verejnej správy v metodike ESA2010 (v tis. EUR) - rozdiel september - jún 22</t>
  </si>
  <si>
    <t>Iné dane</t>
  </si>
  <si>
    <t>Sankcie, cash = akruál (v tis.EUR) - september 2022</t>
  </si>
  <si>
    <t>Sankcie uložené v daňovom konaní</t>
  </si>
  <si>
    <r>
      <t xml:space="preserve">Prognóza daňových príjmov verejnej správy v metodike ESA2010 (v tis. EUR) - jún 2022 </t>
    </r>
    <r>
      <rPr>
        <b/>
        <sz val="12"/>
        <color indexed="49"/>
        <rFont val="Arial Narrow"/>
        <family val="2"/>
      </rPr>
      <t>(s vplyvom legislatívy)</t>
    </r>
  </si>
  <si>
    <t>Prognóza daňových príjmov verejnej správy v metodike ESA2010 (v tis. EUR) - Program stability na roky 2022 až 2025</t>
  </si>
  <si>
    <t>Porovnanie aktuálnej prognózy s Programom stability</t>
  </si>
  <si>
    <t>Prognóza daňových príjmov verejnej správy na hotovostnom princípe (v tis. EUR) - Program stability na roky 2022 až 2024</t>
  </si>
  <si>
    <t>Prognóza daňových príjmov verejnej správy v metodike ESA2010 (v tis. EUR) - Schválený rozpočet VS na roky 2022 až 2024</t>
  </si>
  <si>
    <t>Porovnanie aktuálnej prognózy s rozpočtom</t>
  </si>
  <si>
    <t>Prognóza daňových príjmov verejnej správy na hotovostnom princípe (v tis. EUR) - Schválený rozpočet VS na roky 2022 až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</si>
</sst>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#,##0.000"/>
    <numFmt numFmtId="167" formatCode="#,##0.0000"/>
    <numFmt numFmtId="168" formatCode="#,##0.0"/>
    <numFmt numFmtId="169" formatCode="0.000"/>
  </numFmts>
  <fonts count="4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10"/>
      <name val="Arial Narrow"/>
      <family val="2"/>
      <charset val="238"/>
    </font>
    <font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indexed="10"/>
      <name val="Arial Narrow"/>
      <family val="2"/>
    </font>
    <font>
      <sz val="8"/>
      <color indexed="10"/>
      <name val="Arial Narrow"/>
      <family val="2"/>
      <charset val="238"/>
    </font>
    <font>
      <b/>
      <sz val="10"/>
      <color indexed="10"/>
      <name val="Arial Narrow"/>
      <family val="2"/>
    </font>
    <font>
      <i/>
      <sz val="9"/>
      <name val="Arial"/>
      <family val="2"/>
      <charset val="238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11"/>
      <name val="Arial Narrow"/>
      <family val="2"/>
    </font>
    <font>
      <i/>
      <sz val="10"/>
      <color indexed="23"/>
      <name val="Arial"/>
      <family val="2"/>
      <charset val="238"/>
    </font>
    <font>
      <i/>
      <sz val="9"/>
      <color indexed="23"/>
      <name val="Arial"/>
      <family val="2"/>
      <charset val="238"/>
    </font>
    <font>
      <b/>
      <sz val="12"/>
      <color indexed="49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305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42" applyFont="1" applyFill="1" applyAlignment="1">
      <alignment horizontal="left" vertical="center"/>
    </xf>
    <xf numFmtId="0" fontId="24" fillId="0" borderId="0" xfId="42" applyFont="1" applyFill="1"/>
    <xf numFmtId="0" fontId="25" fillId="33" borderId="0" xfId="42" applyFont="1" applyFill="1" applyAlignment="1">
      <alignment horizontal="left" vertical="center"/>
    </xf>
    <xf numFmtId="0" fontId="26" fillId="0" borderId="0" xfId="42" applyFont="1" applyFill="1" applyAlignment="1">
      <alignment horizontal="left" vertical="center"/>
    </xf>
    <xf numFmtId="3" fontId="24" fillId="0" borderId="0" xfId="42" applyNumberFormat="1" applyFont="1" applyFill="1"/>
    <xf numFmtId="0" fontId="27" fillId="0" borderId="10" xfId="45" applyFont="1" applyFill="1" applyBorder="1" applyAlignment="1">
      <alignment horizontal="center" vertical="center"/>
    </xf>
    <xf numFmtId="0" fontId="20" fillId="0" borderId="11" xfId="45" applyFont="1" applyFill="1" applyBorder="1" applyAlignment="1">
      <alignment horizontal="center" vertical="center"/>
    </xf>
    <xf numFmtId="0" fontId="20" fillId="0" borderId="12" xfId="45" applyFont="1" applyFill="1" applyBorder="1" applyAlignment="1">
      <alignment horizontal="center" vertical="center"/>
    </xf>
    <xf numFmtId="0" fontId="20" fillId="0" borderId="14" xfId="45" applyFont="1" applyFill="1" applyBorder="1" applyAlignment="1">
      <alignment horizontal="center" vertical="center"/>
    </xf>
    <xf numFmtId="0" fontId="20" fillId="0" borderId="15" xfId="45" applyFont="1" applyFill="1" applyBorder="1" applyAlignment="1">
      <alignment horizontal="center" vertical="center"/>
    </xf>
    <xf numFmtId="0" fontId="20" fillId="0" borderId="16" xfId="45" applyFont="1" applyFill="1" applyBorder="1" applyAlignment="1">
      <alignment horizontal="center" vertical="center"/>
    </xf>
    <xf numFmtId="0" fontId="27" fillId="0" borderId="14" xfId="45" applyFont="1" applyFill="1" applyBorder="1" applyAlignment="1">
      <alignment horizontal="center" vertical="center"/>
    </xf>
    <xf numFmtId="0" fontId="20" fillId="0" borderId="17" xfId="45" applyFont="1" applyFill="1" applyBorder="1" applyAlignment="1">
      <alignment horizontal="center" vertical="center"/>
    </xf>
    <xf numFmtId="0" fontId="20" fillId="0" borderId="18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0" fillId="0" borderId="17" xfId="45" applyFont="1" applyFill="1" applyBorder="1" applyAlignment="1">
      <alignment horizontal="center" vertical="center"/>
    </xf>
    <xf numFmtId="0" fontId="27" fillId="0" borderId="21" xfId="45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vertical="center"/>
    </xf>
    <xf numFmtId="0" fontId="20" fillId="0" borderId="23" xfId="45" applyFont="1" applyFill="1" applyBorder="1" applyAlignment="1">
      <alignment horizontal="center" vertical="center"/>
    </xf>
    <xf numFmtId="0" fontId="20" fillId="0" borderId="24" xfId="45" applyFont="1" applyFill="1" applyBorder="1" applyAlignment="1">
      <alignment horizontal="center" vertical="center"/>
    </xf>
    <xf numFmtId="0" fontId="20" fillId="0" borderId="25" xfId="45" applyFont="1" applyFill="1" applyBorder="1" applyAlignment="1">
      <alignment horizontal="center" vertical="center"/>
    </xf>
    <xf numFmtId="0" fontId="27" fillId="0" borderId="26" xfId="42" applyFont="1" applyFill="1" applyBorder="1" applyAlignment="1">
      <alignment vertical="center"/>
    </xf>
    <xf numFmtId="3" fontId="20" fillId="0" borderId="27" xfId="42" applyNumberFormat="1" applyFont="1" applyFill="1" applyBorder="1" applyAlignment="1">
      <alignment vertical="center"/>
    </xf>
    <xf numFmtId="3" fontId="20" fillId="0" borderId="28" xfId="42" applyNumberFormat="1" applyFont="1" applyFill="1" applyBorder="1" applyAlignment="1">
      <alignment vertical="center"/>
    </xf>
    <xf numFmtId="3" fontId="20" fillId="0" borderId="16" xfId="42" applyNumberFormat="1" applyFont="1" applyFill="1" applyBorder="1" applyAlignment="1">
      <alignment vertical="center"/>
    </xf>
    <xf numFmtId="3" fontId="20" fillId="0" borderId="29" xfId="42" applyNumberFormat="1" applyFont="1" applyFill="1" applyBorder="1" applyAlignment="1">
      <alignment vertical="center"/>
    </xf>
    <xf numFmtId="166" fontId="28" fillId="0" borderId="0" xfId="0" applyNumberFormat="1" applyFont="1" applyAlignment="1">
      <alignment horizontal="center" vertical="center"/>
    </xf>
    <xf numFmtId="3" fontId="22" fillId="0" borderId="0" xfId="0" applyNumberFormat="1" applyFont="1"/>
    <xf numFmtId="166" fontId="22" fillId="0" borderId="0" xfId="0" applyNumberFormat="1" applyFont="1"/>
    <xf numFmtId="0" fontId="26" fillId="0" borderId="30" xfId="42" applyFont="1" applyFill="1" applyBorder="1" applyAlignment="1">
      <alignment horizontal="left" vertical="center" indent="2"/>
    </xf>
    <xf numFmtId="3" fontId="29" fillId="0" borderId="31" xfId="42" applyNumberFormat="1" applyFont="1" applyFill="1" applyBorder="1" applyAlignment="1">
      <alignment vertical="center"/>
    </xf>
    <xf numFmtId="3" fontId="29" fillId="0" borderId="32" xfId="42" applyNumberFormat="1" applyFont="1" applyFill="1" applyBorder="1" applyAlignment="1">
      <alignment vertical="center"/>
    </xf>
    <xf numFmtId="3" fontId="29" fillId="0" borderId="33" xfId="42" applyNumberFormat="1" applyFont="1" applyFill="1" applyBorder="1" applyAlignment="1">
      <alignment vertical="center"/>
    </xf>
    <xf numFmtId="3" fontId="29" fillId="0" borderId="34" xfId="42" applyNumberFormat="1" applyFont="1" applyFill="1" applyBorder="1" applyAlignment="1">
      <alignment vertical="center"/>
    </xf>
    <xf numFmtId="0" fontId="26" fillId="0" borderId="30" xfId="42" applyFont="1" applyFill="1" applyBorder="1" applyAlignment="1">
      <alignment horizontal="left" vertical="center" indent="4"/>
    </xf>
    <xf numFmtId="3" fontId="29" fillId="0" borderId="31" xfId="43" applyNumberFormat="1" applyFont="1" applyFill="1" applyBorder="1" applyAlignment="1">
      <alignment vertical="center"/>
    </xf>
    <xf numFmtId="3" fontId="29" fillId="0" borderId="35" xfId="43" applyNumberFormat="1" applyFont="1" applyFill="1" applyBorder="1" applyAlignment="1">
      <alignment vertical="center"/>
    </xf>
    <xf numFmtId="3" fontId="29" fillId="0" borderId="36" xfId="43" applyNumberFormat="1" applyFont="1" applyFill="1" applyBorder="1" applyAlignment="1">
      <alignment vertical="center"/>
    </xf>
    <xf numFmtId="3" fontId="29" fillId="0" borderId="37" xfId="43" applyNumberFormat="1" applyFont="1" applyFill="1" applyBorder="1" applyAlignment="1">
      <alignment vertical="center"/>
    </xf>
    <xf numFmtId="3" fontId="29" fillId="0" borderId="34" xfId="43" applyNumberFormat="1" applyFont="1" applyFill="1" applyBorder="1" applyAlignment="1">
      <alignment vertical="center"/>
    </xf>
    <xf numFmtId="3" fontId="29" fillId="0" borderId="32" xfId="43" applyNumberFormat="1" applyFont="1" applyFill="1" applyBorder="1" applyAlignment="1">
      <alignment vertical="center"/>
    </xf>
    <xf numFmtId="0" fontId="26" fillId="0" borderId="30" xfId="42" applyFont="1" applyFill="1" applyBorder="1" applyAlignment="1">
      <alignment horizontal="left" vertical="center" indent="6"/>
    </xf>
    <xf numFmtId="3" fontId="29" fillId="0" borderId="38" xfId="43" applyNumberFormat="1" applyFont="1" applyFill="1" applyBorder="1" applyAlignment="1">
      <alignment vertical="center"/>
    </xf>
    <xf numFmtId="3" fontId="29" fillId="0" borderId="39" xfId="42" applyNumberFormat="1" applyFont="1" applyFill="1" applyBorder="1" applyAlignment="1">
      <alignment vertical="center"/>
    </xf>
    <xf numFmtId="3" fontId="29" fillId="0" borderId="40" xfId="42" applyNumberFormat="1" applyFont="1" applyFill="1" applyBorder="1" applyAlignment="1">
      <alignment vertical="center"/>
    </xf>
    <xf numFmtId="3" fontId="29" fillId="0" borderId="41" xfId="42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vertical="center"/>
    </xf>
    <xf numFmtId="3" fontId="20" fillId="0" borderId="31" xfId="42" applyNumberFormat="1" applyFont="1" applyFill="1" applyBorder="1" applyAlignment="1">
      <alignment vertical="center"/>
    </xf>
    <xf numFmtId="3" fontId="20" fillId="0" borderId="32" xfId="42" applyNumberFormat="1" applyFont="1" applyFill="1" applyBorder="1" applyAlignment="1">
      <alignment vertical="center"/>
    </xf>
    <xf numFmtId="3" fontId="20" fillId="0" borderId="33" xfId="42" applyNumberFormat="1" applyFont="1" applyFill="1" applyBorder="1" applyAlignment="1">
      <alignment vertical="center"/>
    </xf>
    <xf numFmtId="3" fontId="20" fillId="0" borderId="34" xfId="42" applyNumberFormat="1" applyFont="1" applyFill="1" applyBorder="1" applyAlignment="1">
      <alignment vertical="center"/>
    </xf>
    <xf numFmtId="3" fontId="30" fillId="0" borderId="34" xfId="42" applyNumberFormat="1" applyFont="1" applyFill="1" applyBorder="1" applyAlignment="1">
      <alignment vertical="center"/>
    </xf>
    <xf numFmtId="3" fontId="30" fillId="0" borderId="32" xfId="42" applyNumberFormat="1" applyFont="1" applyFill="1" applyBorder="1" applyAlignment="1">
      <alignment vertical="center"/>
    </xf>
    <xf numFmtId="3" fontId="29" fillId="0" borderId="42" xfId="43" applyNumberFormat="1" applyFont="1" applyFill="1" applyBorder="1" applyAlignment="1">
      <alignment vertical="center"/>
    </xf>
    <xf numFmtId="3" fontId="20" fillId="0" borderId="39" xfId="42" applyNumberFormat="1" applyFont="1" applyFill="1" applyBorder="1" applyAlignment="1">
      <alignment vertical="center"/>
    </xf>
    <xf numFmtId="168" fontId="24" fillId="0" borderId="0" xfId="0" applyNumberFormat="1" applyFont="1" applyAlignment="1">
      <alignment horizontal="center" vertical="center"/>
    </xf>
    <xf numFmtId="3" fontId="29" fillId="0" borderId="36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2"/>
    </xf>
    <xf numFmtId="3" fontId="29" fillId="0" borderId="35" xfId="42" applyNumberFormat="1" applyFont="1" applyFill="1" applyBorder="1" applyAlignment="1">
      <alignment vertical="center"/>
    </xf>
    <xf numFmtId="3" fontId="29" fillId="0" borderId="37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6"/>
    </xf>
    <xf numFmtId="0" fontId="26" fillId="0" borderId="43" xfId="42" applyFont="1" applyFill="1" applyBorder="1" applyAlignment="1">
      <alignment horizontal="left" vertical="center" indent="6"/>
    </xf>
    <xf numFmtId="0" fontId="26" fillId="0" borderId="26" xfId="42" applyFont="1" applyFill="1" applyBorder="1" applyAlignment="1">
      <alignment horizontal="left" vertical="center" indent="6"/>
    </xf>
    <xf numFmtId="0" fontId="26" fillId="0" borderId="43" xfId="42" applyFont="1" applyFill="1" applyBorder="1" applyAlignment="1">
      <alignment horizontal="left" vertical="center" indent="9"/>
    </xf>
    <xf numFmtId="0" fontId="26" fillId="0" borderId="44" xfId="42" applyFont="1" applyFill="1" applyBorder="1" applyAlignment="1">
      <alignment horizontal="left" vertical="center" indent="9"/>
    </xf>
    <xf numFmtId="3" fontId="29" fillId="0" borderId="22" xfId="42" applyNumberFormat="1" applyFont="1" applyFill="1" applyBorder="1" applyAlignment="1">
      <alignment vertical="center"/>
    </xf>
    <xf numFmtId="3" fontId="29" fillId="0" borderId="23" xfId="42" applyNumberFormat="1" applyFont="1" applyFill="1" applyBorder="1" applyAlignment="1">
      <alignment vertical="center"/>
    </xf>
    <xf numFmtId="3" fontId="29" fillId="0" borderId="24" xfId="42" applyNumberFormat="1" applyFont="1" applyFill="1" applyBorder="1" applyAlignment="1">
      <alignment vertical="center"/>
    </xf>
    <xf numFmtId="3" fontId="29" fillId="0" borderId="25" xfId="42" applyNumberFormat="1" applyFont="1" applyFill="1" applyBorder="1" applyAlignment="1">
      <alignment vertical="center"/>
    </xf>
    <xf numFmtId="3" fontId="20" fillId="0" borderId="38" xfId="42" applyNumberFormat="1" applyFont="1" applyFill="1" applyBorder="1" applyAlignment="1">
      <alignment vertical="center"/>
    </xf>
    <xf numFmtId="3" fontId="20" fillId="0" borderId="42" xfId="42" applyNumberFormat="1" applyFont="1" applyFill="1" applyBorder="1" applyAlignment="1">
      <alignment vertical="center"/>
    </xf>
    <xf numFmtId="3" fontId="20" fillId="0" borderId="45" xfId="42" applyNumberFormat="1" applyFont="1" applyFill="1" applyBorder="1" applyAlignment="1">
      <alignment vertical="center"/>
    </xf>
    <xf numFmtId="3" fontId="20" fillId="0" borderId="46" xfId="42" applyNumberFormat="1" applyFont="1" applyFill="1" applyBorder="1" applyAlignment="1">
      <alignment vertical="center"/>
    </xf>
    <xf numFmtId="3" fontId="20" fillId="0" borderId="11" xfId="42" applyNumberFormat="1" applyFont="1" applyFill="1" applyBorder="1" applyAlignment="1">
      <alignment vertical="center"/>
    </xf>
    <xf numFmtId="3" fontId="20" fillId="0" borderId="19" xfId="42" applyNumberFormat="1" applyFont="1" applyFill="1" applyBorder="1" applyAlignment="1">
      <alignment vertical="center"/>
    </xf>
    <xf numFmtId="3" fontId="20" fillId="0" borderId="47" xfId="42" applyNumberFormat="1" applyFont="1" applyFill="1" applyBorder="1" applyAlignment="1">
      <alignment vertical="center"/>
    </xf>
    <xf numFmtId="3" fontId="20" fillId="0" borderId="12" xfId="42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2"/>
    </xf>
    <xf numFmtId="3" fontId="30" fillId="0" borderId="31" xfId="42" applyNumberFormat="1" applyFont="1" applyFill="1" applyBorder="1" applyAlignment="1">
      <alignment vertical="center"/>
    </xf>
    <xf numFmtId="3" fontId="30" fillId="0" borderId="33" xfId="42" applyNumberFormat="1" applyFont="1" applyFill="1" applyBorder="1" applyAlignment="1">
      <alignment vertical="center"/>
    </xf>
    <xf numFmtId="0" fontId="26" fillId="0" borderId="48" xfId="42" applyFont="1" applyFill="1" applyBorder="1" applyAlignment="1">
      <alignment horizontal="left" vertical="center" indent="6"/>
    </xf>
    <xf numFmtId="3" fontId="30" fillId="0" borderId="39" xfId="42" applyNumberFormat="1" applyFont="1" applyFill="1" applyBorder="1" applyAlignment="1">
      <alignment vertical="center"/>
    </xf>
    <xf numFmtId="0" fontId="27" fillId="34" borderId="49" xfId="42" applyFont="1" applyFill="1" applyBorder="1" applyAlignment="1">
      <alignment horizontal="left" vertical="center"/>
    </xf>
    <xf numFmtId="3" fontId="20" fillId="34" borderId="50" xfId="42" applyNumberFormat="1" applyFont="1" applyFill="1" applyBorder="1" applyAlignment="1">
      <alignment vertical="center"/>
    </xf>
    <xf numFmtId="3" fontId="20" fillId="34" borderId="51" xfId="42" applyNumberFormat="1" applyFont="1" applyFill="1" applyBorder="1" applyAlignment="1">
      <alignment vertical="center"/>
    </xf>
    <xf numFmtId="3" fontId="20" fillId="34" borderId="52" xfId="42" applyNumberFormat="1" applyFont="1" applyFill="1" applyBorder="1" applyAlignment="1">
      <alignment vertical="center"/>
    </xf>
    <xf numFmtId="3" fontId="20" fillId="34" borderId="53" xfId="42" applyNumberFormat="1" applyFont="1" applyFill="1" applyBorder="1" applyAlignment="1">
      <alignment vertical="center"/>
    </xf>
    <xf numFmtId="0" fontId="26" fillId="0" borderId="26" xfId="42" applyFont="1" applyFill="1" applyBorder="1" applyAlignment="1">
      <alignment horizontal="left" vertical="center" indent="2"/>
    </xf>
    <xf numFmtId="3" fontId="29" fillId="0" borderId="38" xfId="42" applyNumberFormat="1" applyFont="1" applyFill="1" applyBorder="1" applyAlignment="1">
      <alignment vertical="center"/>
    </xf>
    <xf numFmtId="3" fontId="29" fillId="0" borderId="42" xfId="42" applyNumberFormat="1" applyFont="1" applyFill="1" applyBorder="1" applyAlignment="1">
      <alignment vertical="center"/>
    </xf>
    <xf numFmtId="3" fontId="29" fillId="0" borderId="45" xfId="42" applyNumberFormat="1" applyFont="1" applyFill="1" applyBorder="1" applyAlignment="1">
      <alignment vertical="center"/>
    </xf>
    <xf numFmtId="3" fontId="29" fillId="0" borderId="46" xfId="42" applyNumberFormat="1" applyFont="1" applyFill="1" applyBorder="1" applyAlignment="1">
      <alignment vertical="center"/>
    </xf>
    <xf numFmtId="3" fontId="29" fillId="0" borderId="11" xfId="42" applyNumberFormat="1" applyFont="1" applyFill="1" applyBorder="1" applyAlignment="1">
      <alignment vertical="center"/>
    </xf>
    <xf numFmtId="0" fontId="27" fillId="0" borderId="48" xfId="42" applyFont="1" applyFill="1" applyBorder="1" applyAlignment="1">
      <alignment vertical="center" wrapText="1"/>
    </xf>
    <xf numFmtId="3" fontId="20" fillId="0" borderId="23" xfId="42" applyNumberFormat="1" applyFont="1" applyFill="1" applyBorder="1" applyAlignment="1">
      <alignment vertical="center"/>
    </xf>
    <xf numFmtId="3" fontId="20" fillId="0" borderId="24" xfId="42" applyNumberFormat="1" applyFont="1" applyFill="1" applyBorder="1" applyAlignment="1">
      <alignment vertical="center"/>
    </xf>
    <xf numFmtId="3" fontId="20" fillId="0" borderId="25" xfId="42" applyNumberFormat="1" applyFont="1" applyFill="1" applyBorder="1" applyAlignment="1">
      <alignment vertical="center"/>
    </xf>
    <xf numFmtId="3" fontId="20" fillId="0" borderId="22" xfId="42" applyNumberFormat="1" applyFont="1" applyFill="1" applyBorder="1" applyAlignment="1">
      <alignment vertical="center"/>
    </xf>
    <xf numFmtId="0" fontId="27" fillId="34" borderId="49" xfId="42" applyFont="1" applyFill="1" applyBorder="1" applyAlignment="1">
      <alignment horizontal="left" vertical="center" wrapText="1"/>
    </xf>
    <xf numFmtId="3" fontId="20" fillId="34" borderId="54" xfId="42" applyNumberFormat="1" applyFont="1" applyFill="1" applyBorder="1" applyAlignment="1">
      <alignment vertical="center"/>
    </xf>
    <xf numFmtId="0" fontId="22" fillId="0" borderId="0" xfId="0" applyFont="1" applyFill="1"/>
    <xf numFmtId="0" fontId="27" fillId="0" borderId="0" xfId="42" applyFont="1" applyFill="1" applyBorder="1" applyAlignment="1">
      <alignment horizontal="left" vertical="center" wrapText="1"/>
    </xf>
    <xf numFmtId="166" fontId="40" fillId="0" borderId="0" xfId="42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20" fillId="0" borderId="0" xfId="42" applyNumberFormat="1" applyFont="1" applyFill="1" applyBorder="1" applyAlignment="1">
      <alignment vertical="center"/>
    </xf>
    <xf numFmtId="166" fontId="20" fillId="0" borderId="0" xfId="42" applyNumberFormat="1" applyFont="1" applyFill="1" applyBorder="1" applyAlignment="1">
      <alignment vertical="center"/>
    </xf>
    <xf numFmtId="3" fontId="22" fillId="0" borderId="0" xfId="0" applyNumberFormat="1" applyFont="1" applyFill="1"/>
    <xf numFmtId="0" fontId="27" fillId="34" borderId="10" xfId="45" applyFont="1" applyFill="1" applyBorder="1" applyAlignment="1">
      <alignment horizontal="left" vertical="center"/>
    </xf>
    <xf numFmtId="3" fontId="21" fillId="34" borderId="55" xfId="45" applyNumberFormat="1" applyFont="1" applyFill="1" applyBorder="1" applyAlignment="1">
      <alignment vertical="center"/>
    </xf>
    <xf numFmtId="3" fontId="21" fillId="34" borderId="28" xfId="45" applyNumberFormat="1" applyFont="1" applyFill="1" applyBorder="1" applyAlignment="1">
      <alignment vertical="center"/>
    </xf>
    <xf numFmtId="3" fontId="21" fillId="34" borderId="16" xfId="45" applyNumberFormat="1" applyFont="1" applyFill="1" applyBorder="1" applyAlignment="1">
      <alignment vertical="center"/>
    </xf>
    <xf numFmtId="3" fontId="21" fillId="34" borderId="29" xfId="45" applyNumberFormat="1" applyFont="1" applyFill="1" applyBorder="1" applyAlignment="1">
      <alignment vertical="center"/>
    </xf>
    <xf numFmtId="0" fontId="27" fillId="34" borderId="56" xfId="45" applyFont="1" applyFill="1" applyBorder="1" applyAlignment="1">
      <alignment horizontal="left" vertical="center"/>
    </xf>
    <xf numFmtId="3" fontId="21" fillId="34" borderId="57" xfId="45" applyNumberFormat="1" applyFont="1" applyFill="1" applyBorder="1" applyAlignment="1">
      <alignment vertical="center"/>
    </xf>
    <xf numFmtId="3" fontId="21" fillId="34" borderId="52" xfId="45" applyNumberFormat="1" applyFont="1" applyFill="1" applyBorder="1" applyAlignment="1">
      <alignment vertical="center"/>
    </xf>
    <xf numFmtId="3" fontId="21" fillId="34" borderId="53" xfId="45" applyNumberFormat="1" applyFont="1" applyFill="1" applyBorder="1" applyAlignment="1">
      <alignment vertical="center"/>
    </xf>
    <xf numFmtId="3" fontId="21" fillId="34" borderId="51" xfId="45" applyNumberFormat="1" applyFont="1" applyFill="1" applyBorder="1" applyAlignment="1">
      <alignment vertical="center"/>
    </xf>
    <xf numFmtId="0" fontId="26" fillId="0" borderId="10" xfId="45" applyFont="1" applyFill="1" applyBorder="1" applyAlignment="1">
      <alignment horizontal="left" vertical="center" indent="3"/>
    </xf>
    <xf numFmtId="3" fontId="30" fillId="0" borderId="58" xfId="45" applyNumberFormat="1" applyFont="1" applyFill="1" applyBorder="1" applyAlignment="1">
      <alignment vertical="center"/>
    </xf>
    <xf numFmtId="3" fontId="30" fillId="0" borderId="12" xfId="45" applyNumberFormat="1" applyFont="1" applyFill="1" applyBorder="1" applyAlignment="1">
      <alignment vertical="center"/>
    </xf>
    <xf numFmtId="3" fontId="30" fillId="0" borderId="19" xfId="45" applyNumberFormat="1" applyFont="1" applyFill="1" applyBorder="1" applyAlignment="1">
      <alignment vertical="center"/>
    </xf>
    <xf numFmtId="3" fontId="30" fillId="0" borderId="47" xfId="45" applyNumberFormat="1" applyFont="1" applyFill="1" applyBorder="1" applyAlignment="1">
      <alignment vertical="center"/>
    </xf>
    <xf numFmtId="0" fontId="26" fillId="0" borderId="59" xfId="45" applyFont="1" applyFill="1" applyBorder="1" applyAlignment="1">
      <alignment horizontal="left" vertical="center" indent="3"/>
    </xf>
    <xf numFmtId="3" fontId="29" fillId="0" borderId="46" xfId="43" applyNumberFormat="1" applyFont="1" applyFill="1" applyBorder="1" applyAlignment="1">
      <alignment vertical="center"/>
    </xf>
    <xf numFmtId="0" fontId="26" fillId="0" borderId="44" xfId="45" applyFont="1" applyFill="1" applyBorder="1" applyAlignment="1">
      <alignment horizontal="left" vertical="center" indent="6"/>
    </xf>
    <xf numFmtId="3" fontId="30" fillId="0" borderId="60" xfId="0" applyNumberFormat="1" applyFont="1" applyFill="1" applyBorder="1" applyAlignment="1">
      <alignment horizontal="right" vertical="center"/>
    </xf>
    <xf numFmtId="3" fontId="30" fillId="0" borderId="23" xfId="0" applyNumberFormat="1" applyFont="1" applyFill="1" applyBorder="1" applyAlignment="1">
      <alignment horizontal="right" vertical="center"/>
    </xf>
    <xf numFmtId="3" fontId="30" fillId="0" borderId="24" xfId="0" applyNumberFormat="1" applyFont="1" applyFill="1" applyBorder="1" applyAlignment="1">
      <alignment horizontal="right" vertical="center"/>
    </xf>
    <xf numFmtId="3" fontId="30" fillId="0" borderId="25" xfId="0" applyNumberFormat="1" applyFont="1" applyFill="1" applyBorder="1" applyAlignment="1">
      <alignment horizontal="right" vertical="center"/>
    </xf>
    <xf numFmtId="3" fontId="29" fillId="0" borderId="23" xfId="43" applyNumberFormat="1" applyFont="1" applyFill="1" applyBorder="1" applyAlignment="1">
      <alignment vertical="center"/>
    </xf>
    <xf numFmtId="3" fontId="29" fillId="0" borderId="22" xfId="43" applyNumberFormat="1" applyFont="1" applyFill="1" applyBorder="1" applyAlignment="1">
      <alignment vertical="center"/>
    </xf>
    <xf numFmtId="3" fontId="29" fillId="0" borderId="25" xfId="43" applyNumberFormat="1" applyFont="1" applyFill="1" applyBorder="1" applyAlignment="1">
      <alignment vertical="center"/>
    </xf>
    <xf numFmtId="0" fontId="32" fillId="0" borderId="0" xfId="45" applyFont="1" applyFill="1"/>
    <xf numFmtId="166" fontId="24" fillId="0" borderId="52" xfId="45" applyNumberFormat="1" applyFont="1" applyFill="1" applyBorder="1"/>
    <xf numFmtId="0" fontId="33" fillId="0" borderId="0" xfId="45" applyFont="1" applyFill="1"/>
    <xf numFmtId="3" fontId="30" fillId="0" borderId="0" xfId="0" applyNumberFormat="1" applyFont="1"/>
    <xf numFmtId="3" fontId="0" fillId="0" borderId="0" xfId="0" applyNumberFormat="1" applyFont="1"/>
    <xf numFmtId="0" fontId="22" fillId="33" borderId="0" xfId="0" applyFont="1" applyFill="1"/>
    <xf numFmtId="3" fontId="20" fillId="34" borderId="50" xfId="45" applyNumberFormat="1" applyFont="1" applyFill="1" applyBorder="1" applyAlignment="1">
      <alignment vertical="center"/>
    </xf>
    <xf numFmtId="3" fontId="20" fillId="34" borderId="51" xfId="45" applyNumberFormat="1" applyFont="1" applyFill="1" applyBorder="1" applyAlignment="1">
      <alignment vertical="center"/>
    </xf>
    <xf numFmtId="3" fontId="20" fillId="34" borderId="57" xfId="45" applyNumberFormat="1" applyFont="1" applyFill="1" applyBorder="1" applyAlignment="1">
      <alignment vertical="center"/>
    </xf>
    <xf numFmtId="3" fontId="20" fillId="34" borderId="52" xfId="45" applyNumberFormat="1" applyFont="1" applyFill="1" applyBorder="1" applyAlignment="1">
      <alignment vertical="center"/>
    </xf>
    <xf numFmtId="3" fontId="20" fillId="34" borderId="53" xfId="45" applyNumberFormat="1" applyFont="1" applyFill="1" applyBorder="1" applyAlignment="1">
      <alignment vertical="center"/>
    </xf>
    <xf numFmtId="3" fontId="20" fillId="34" borderId="61" xfId="45" applyNumberFormat="1" applyFont="1" applyFill="1" applyBorder="1" applyAlignment="1">
      <alignment vertical="center"/>
    </xf>
    <xf numFmtId="166" fontId="23" fillId="0" borderId="0" xfId="0" applyNumberFormat="1" applyFont="1"/>
    <xf numFmtId="3" fontId="24" fillId="0" borderId="0" xfId="0" applyNumberFormat="1" applyFont="1"/>
    <xf numFmtId="0" fontId="34" fillId="35" borderId="20" xfId="43" applyFont="1" applyFill="1" applyBorder="1" applyAlignment="1">
      <alignment horizontal="left" vertical="center" indent="6"/>
    </xf>
    <xf numFmtId="3" fontId="21" fillId="35" borderId="17" xfId="43" applyNumberFormat="1" applyFont="1" applyFill="1" applyBorder="1" applyAlignment="1">
      <alignment vertical="center"/>
    </xf>
    <xf numFmtId="3" fontId="21" fillId="35" borderId="12" xfId="43" applyNumberFormat="1" applyFont="1" applyFill="1" applyBorder="1" applyAlignment="1">
      <alignment vertical="center"/>
    </xf>
    <xf numFmtId="3" fontId="21" fillId="35" borderId="19" xfId="43" applyNumberFormat="1" applyFont="1" applyFill="1" applyBorder="1" applyAlignment="1">
      <alignment vertical="center"/>
    </xf>
    <xf numFmtId="3" fontId="21" fillId="35" borderId="62" xfId="43" applyNumberFormat="1" applyFont="1" applyFill="1" applyBorder="1" applyAlignment="1">
      <alignment vertical="center"/>
    </xf>
    <xf numFmtId="3" fontId="21" fillId="35" borderId="47" xfId="43" applyNumberFormat="1" applyFont="1" applyFill="1" applyBorder="1" applyAlignment="1">
      <alignment vertical="center"/>
    </xf>
    <xf numFmtId="0" fontId="31" fillId="0" borderId="43" xfId="42" applyFont="1" applyFill="1" applyBorder="1" applyAlignment="1">
      <alignment horizontal="left" vertical="center" indent="2"/>
    </xf>
    <xf numFmtId="3" fontId="30" fillId="0" borderId="30" xfId="43" applyNumberFormat="1" applyFont="1" applyFill="1" applyBorder="1"/>
    <xf numFmtId="3" fontId="30" fillId="0" borderId="32" xfId="43" applyNumberFormat="1" applyFont="1" applyFill="1" applyBorder="1"/>
    <xf numFmtId="3" fontId="30" fillId="0" borderId="33" xfId="43" applyNumberFormat="1" applyFont="1" applyFill="1" applyBorder="1"/>
    <xf numFmtId="3" fontId="30" fillId="0" borderId="37" xfId="43" applyNumberFormat="1" applyFont="1" applyFill="1" applyBorder="1"/>
    <xf numFmtId="3" fontId="30" fillId="0" borderId="34" xfId="43" applyNumberFormat="1" applyFont="1" applyFill="1" applyBorder="1"/>
    <xf numFmtId="0" fontId="31" fillId="0" borderId="43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 applyAlignment="1">
      <alignment vertical="center"/>
    </xf>
    <xf numFmtId="3" fontId="30" fillId="0" borderId="32" xfId="43" applyNumberFormat="1" applyFont="1" applyFill="1" applyBorder="1" applyAlignment="1">
      <alignment vertical="center"/>
    </xf>
    <xf numFmtId="3" fontId="30" fillId="0" borderId="36" xfId="43" applyNumberFormat="1" applyFont="1" applyFill="1" applyBorder="1" applyAlignment="1">
      <alignment vertical="center"/>
    </xf>
    <xf numFmtId="3" fontId="30" fillId="0" borderId="37" xfId="43" applyNumberFormat="1" applyFont="1" applyFill="1" applyBorder="1" applyAlignment="1">
      <alignment vertical="center"/>
    </xf>
    <xf numFmtId="3" fontId="30" fillId="0" borderId="63" xfId="43" applyNumberFormat="1" applyFont="1" applyFill="1" applyBorder="1" applyAlignment="1">
      <alignment vertical="center"/>
    </xf>
    <xf numFmtId="0" fontId="31" fillId="0" borderId="64" xfId="42" applyFont="1" applyFill="1" applyBorder="1" applyAlignment="1">
      <alignment horizontal="left" vertical="center" indent="2"/>
    </xf>
    <xf numFmtId="3" fontId="30" fillId="0" borderId="38" xfId="43" applyNumberFormat="1" applyFont="1" applyFill="1" applyBorder="1" applyAlignment="1">
      <alignment vertical="center"/>
    </xf>
    <xf numFmtId="3" fontId="30" fillId="0" borderId="42" xfId="43" applyNumberFormat="1" applyFont="1" applyFill="1" applyBorder="1" applyAlignment="1">
      <alignment vertical="center"/>
    </xf>
    <xf numFmtId="3" fontId="30" fillId="0" borderId="65" xfId="43" applyNumberFormat="1" applyFont="1" applyFill="1" applyBorder="1" applyAlignment="1">
      <alignment vertical="center"/>
    </xf>
    <xf numFmtId="3" fontId="30" fillId="0" borderId="46" xfId="42" applyNumberFormat="1" applyFont="1" applyFill="1" applyBorder="1" applyAlignment="1">
      <alignment vertical="center"/>
    </xf>
    <xf numFmtId="3" fontId="30" fillId="0" borderId="42" xfId="42" applyNumberFormat="1" applyFont="1" applyFill="1" applyBorder="1" applyAlignment="1">
      <alignment vertical="center"/>
    </xf>
    <xf numFmtId="3" fontId="30" fillId="0" borderId="66" xfId="43" applyNumberFormat="1" applyFont="1" applyFill="1" applyBorder="1" applyAlignment="1">
      <alignment vertical="center"/>
    </xf>
    <xf numFmtId="0" fontId="31" fillId="0" borderId="44" xfId="42" applyFont="1" applyFill="1" applyBorder="1" applyAlignment="1">
      <alignment horizontal="left" vertical="center" indent="4"/>
    </xf>
    <xf numFmtId="3" fontId="30" fillId="0" borderId="60" xfId="43" applyNumberFormat="1" applyFont="1" applyFill="1" applyBorder="1" applyAlignment="1">
      <alignment vertical="center"/>
    </xf>
    <xf numFmtId="3" fontId="30" fillId="0" borderId="23" xfId="43" applyNumberFormat="1" applyFont="1" applyFill="1" applyBorder="1" applyAlignment="1">
      <alignment vertical="center"/>
    </xf>
    <xf numFmtId="3" fontId="30" fillId="0" borderId="67" xfId="43" applyNumberFormat="1" applyFont="1" applyFill="1" applyBorder="1" applyAlignment="1">
      <alignment vertical="center"/>
    </xf>
    <xf numFmtId="0" fontId="35" fillId="0" borderId="0" xfId="0" applyFont="1" applyFill="1"/>
    <xf numFmtId="0" fontId="35" fillId="0" borderId="0" xfId="42" applyFont="1" applyFill="1" applyBorder="1" applyAlignment="1">
      <alignment horizontal="left" wrapText="1"/>
    </xf>
    <xf numFmtId="166" fontId="44" fillId="0" borderId="0" xfId="0" applyNumberFormat="1" applyFont="1"/>
    <xf numFmtId="0" fontId="21" fillId="0" borderId="17" xfId="45" applyFont="1" applyFill="1" applyBorder="1" applyAlignment="1">
      <alignment horizontal="center" vertical="center"/>
    </xf>
    <xf numFmtId="0" fontId="21" fillId="0" borderId="12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1" fillId="0" borderId="18" xfId="45" applyFont="1" applyFill="1" applyBorder="1" applyAlignment="1">
      <alignment horizontal="center"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68" xfId="45" applyFont="1" applyFill="1" applyBorder="1" applyAlignment="1">
      <alignment horizontal="center" vertical="center"/>
    </xf>
    <xf numFmtId="0" fontId="21" fillId="0" borderId="23" xfId="45" applyFont="1" applyFill="1" applyBorder="1" applyAlignment="1">
      <alignment horizontal="center" vertical="center"/>
    </xf>
    <xf numFmtId="0" fontId="21" fillId="0" borderId="25" xfId="45" applyFont="1" applyFill="1" applyBorder="1" applyAlignment="1">
      <alignment horizontal="center" vertical="center"/>
    </xf>
    <xf numFmtId="3" fontId="20" fillId="0" borderId="26" xfId="42" applyNumberFormat="1" applyFont="1" applyFill="1" applyBorder="1" applyAlignment="1">
      <alignment vertical="center"/>
    </xf>
    <xf numFmtId="4" fontId="22" fillId="0" borderId="0" xfId="0" applyNumberFormat="1" applyFont="1"/>
    <xf numFmtId="3" fontId="29" fillId="0" borderId="30" xfId="42" applyNumberFormat="1" applyFont="1" applyFill="1" applyBorder="1" applyAlignment="1">
      <alignment vertical="center"/>
    </xf>
    <xf numFmtId="3" fontId="29" fillId="0" borderId="30" xfId="44" applyNumberFormat="1" applyFont="1" applyFill="1" applyBorder="1" applyAlignment="1">
      <alignment vertical="center"/>
    </xf>
    <xf numFmtId="3" fontId="29" fillId="0" borderId="32" xfId="44" applyNumberFormat="1" applyFont="1" applyFill="1" applyBorder="1" applyAlignment="1">
      <alignment vertical="center"/>
    </xf>
    <xf numFmtId="3" fontId="29" fillId="0" borderId="34" xfId="44" applyNumberFormat="1" applyFont="1" applyFill="1" applyBorder="1" applyAlignment="1">
      <alignment vertical="center"/>
    </xf>
    <xf numFmtId="3" fontId="29" fillId="0" borderId="31" xfId="44" applyNumberFormat="1" applyFont="1" applyFill="1" applyBorder="1" applyAlignment="1">
      <alignment vertical="center"/>
    </xf>
    <xf numFmtId="3" fontId="29" fillId="0" borderId="37" xfId="44" applyNumberFormat="1" applyFont="1" applyFill="1" applyBorder="1" applyAlignment="1">
      <alignment vertical="center"/>
    </xf>
    <xf numFmtId="3" fontId="20" fillId="0" borderId="30" xfId="42" applyNumberFormat="1" applyFont="1" applyFill="1" applyBorder="1" applyAlignment="1">
      <alignment vertical="center"/>
    </xf>
    <xf numFmtId="166" fontId="0" fillId="0" borderId="0" xfId="0" applyNumberFormat="1" applyFont="1"/>
    <xf numFmtId="3" fontId="29" fillId="0" borderId="48" xfId="42" applyNumberFormat="1" applyFont="1" applyFill="1" applyBorder="1" applyAlignment="1">
      <alignment vertical="center"/>
    </xf>
    <xf numFmtId="0" fontId="31" fillId="0" borderId="31" xfId="42" applyFont="1" applyFill="1" applyBorder="1" applyAlignment="1">
      <alignment horizontal="left" vertical="center" indent="2"/>
    </xf>
    <xf numFmtId="3" fontId="20" fillId="34" borderId="49" xfId="42" applyNumberFormat="1" applyFont="1" applyFill="1" applyBorder="1" applyAlignment="1">
      <alignment vertical="center"/>
    </xf>
    <xf numFmtId="3" fontId="29" fillId="0" borderId="26" xfId="42" applyNumberFormat="1" applyFont="1" applyFill="1" applyBorder="1" applyAlignment="1">
      <alignment vertical="center"/>
    </xf>
    <xf numFmtId="3" fontId="20" fillId="0" borderId="48" xfId="42" applyNumberFormat="1" applyFont="1" applyFill="1" applyBorder="1" applyAlignment="1">
      <alignment vertical="center"/>
    </xf>
    <xf numFmtId="3" fontId="20" fillId="0" borderId="68" xfId="42" applyNumberFormat="1" applyFont="1" applyFill="1" applyBorder="1" applyAlignment="1">
      <alignment vertical="center"/>
    </xf>
    <xf numFmtId="3" fontId="20" fillId="34" borderId="21" xfId="42" applyNumberFormat="1" applyFont="1" applyFill="1" applyBorder="1" applyAlignment="1">
      <alignment vertical="center"/>
    </xf>
    <xf numFmtId="3" fontId="20" fillId="34" borderId="69" xfId="42" applyNumberFormat="1" applyFont="1" applyFill="1" applyBorder="1" applyAlignment="1">
      <alignment vertical="center"/>
    </xf>
    <xf numFmtId="166" fontId="41" fillId="0" borderId="0" xfId="45" applyNumberFormat="1" applyFont="1" applyFill="1"/>
    <xf numFmtId="166" fontId="29" fillId="0" borderId="0" xfId="45" applyNumberFormat="1" applyFont="1" applyFill="1"/>
    <xf numFmtId="0" fontId="34" fillId="34" borderId="49" xfId="42" applyFont="1" applyFill="1" applyBorder="1"/>
    <xf numFmtId="0" fontId="31" fillId="0" borderId="0" xfId="42" applyFont="1" applyFill="1" applyBorder="1"/>
    <xf numFmtId="3" fontId="24" fillId="0" borderId="0" xfId="42" applyNumberFormat="1" applyFont="1" applyFill="1" applyBorder="1"/>
    <xf numFmtId="0" fontId="35" fillId="0" borderId="0" xfId="42" applyFont="1" applyFill="1" applyBorder="1" applyAlignment="1"/>
    <xf numFmtId="4" fontId="35" fillId="0" borderId="0" xfId="42" applyNumberFormat="1" applyFont="1" applyFill="1" applyBorder="1" applyAlignment="1"/>
    <xf numFmtId="3" fontId="35" fillId="0" borderId="0" xfId="42" applyNumberFormat="1" applyFont="1" applyFill="1" applyBorder="1" applyAlignment="1"/>
    <xf numFmtId="167" fontId="35" fillId="0" borderId="0" xfId="42" applyNumberFormat="1" applyFont="1" applyFill="1" applyBorder="1" applyAlignment="1"/>
    <xf numFmtId="0" fontId="20" fillId="0" borderId="68" xfId="45" applyFont="1" applyFill="1" applyBorder="1" applyAlignment="1">
      <alignment horizontal="center" vertical="center"/>
    </xf>
    <xf numFmtId="3" fontId="20" fillId="0" borderId="14" xfId="42" applyNumberFormat="1" applyFont="1" applyFill="1" applyBorder="1" applyAlignment="1">
      <alignment vertical="center"/>
    </xf>
    <xf numFmtId="3" fontId="29" fillId="0" borderId="68" xfId="42" applyNumberFormat="1" applyFont="1" applyFill="1" applyBorder="1" applyAlignment="1">
      <alignment vertical="center"/>
    </xf>
    <xf numFmtId="3" fontId="20" fillId="0" borderId="41" xfId="42" applyNumberFormat="1" applyFont="1" applyFill="1" applyBorder="1" applyAlignment="1">
      <alignment vertical="center"/>
    </xf>
    <xf numFmtId="3" fontId="20" fillId="0" borderId="35" xfId="42" applyNumberFormat="1" applyFont="1" applyFill="1" applyBorder="1" applyAlignment="1">
      <alignment vertical="center"/>
    </xf>
    <xf numFmtId="3" fontId="21" fillId="34" borderId="70" xfId="45" applyNumberFormat="1" applyFont="1" applyFill="1" applyBorder="1" applyAlignment="1">
      <alignment vertical="center"/>
    </xf>
    <xf numFmtId="3" fontId="30" fillId="0" borderId="17" xfId="45" applyNumberFormat="1" applyFont="1" applyFill="1" applyBorder="1" applyAlignment="1">
      <alignment vertical="center"/>
    </xf>
    <xf numFmtId="3" fontId="30" fillId="0" borderId="69" xfId="45" applyNumberFormat="1" applyFont="1" applyFill="1" applyBorder="1" applyAlignment="1">
      <alignment vertical="center"/>
    </xf>
    <xf numFmtId="3" fontId="30" fillId="0" borderId="54" xfId="45" applyNumberFormat="1" applyFont="1" applyFill="1" applyBorder="1" applyAlignment="1">
      <alignment vertical="center"/>
    </xf>
    <xf numFmtId="3" fontId="30" fillId="0" borderId="71" xfId="45" applyNumberFormat="1" applyFont="1" applyFill="1" applyBorder="1" applyAlignment="1">
      <alignment vertical="center"/>
    </xf>
    <xf numFmtId="3" fontId="24" fillId="0" borderId="71" xfId="45" applyNumberFormat="1" applyFont="1" applyFill="1" applyBorder="1"/>
    <xf numFmtId="166" fontId="24" fillId="0" borderId="16" xfId="45" applyNumberFormat="1" applyFont="1" applyFill="1" applyBorder="1"/>
    <xf numFmtId="3" fontId="21" fillId="35" borderId="55" xfId="43" applyNumberFormat="1" applyFont="1" applyFill="1" applyBorder="1" applyAlignment="1">
      <alignment vertical="center"/>
    </xf>
    <xf numFmtId="3" fontId="21" fillId="35" borderId="28" xfId="43" applyNumberFormat="1" applyFont="1" applyFill="1" applyBorder="1" applyAlignment="1">
      <alignment vertical="center"/>
    </xf>
    <xf numFmtId="3" fontId="21" fillId="35" borderId="61" xfId="43" applyNumberFormat="1" applyFont="1" applyFill="1" applyBorder="1" applyAlignment="1">
      <alignment vertical="center"/>
    </xf>
    <xf numFmtId="3" fontId="21" fillId="35" borderId="29" xfId="43" applyNumberFormat="1" applyFont="1" applyFill="1" applyBorder="1" applyAlignment="1">
      <alignment vertical="center"/>
    </xf>
    <xf numFmtId="3" fontId="30" fillId="0" borderId="11" xfId="43" applyNumberFormat="1" applyFont="1" applyFill="1" applyBorder="1"/>
    <xf numFmtId="3" fontId="29" fillId="0" borderId="12" xfId="43" applyNumberFormat="1" applyFont="1" applyFill="1" applyBorder="1"/>
    <xf numFmtId="3" fontId="29" fillId="0" borderId="58" xfId="43" applyNumberFormat="1" applyFont="1" applyFill="1" applyBorder="1"/>
    <xf numFmtId="3" fontId="29" fillId="0" borderId="62" xfId="43" applyNumberFormat="1" applyFont="1" applyFill="1" applyBorder="1"/>
    <xf numFmtId="3" fontId="29" fillId="0" borderId="47" xfId="43" applyNumberFormat="1" applyFont="1" applyFill="1" applyBorder="1"/>
    <xf numFmtId="0" fontId="31" fillId="0" borderId="30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/>
    <xf numFmtId="3" fontId="30" fillId="0" borderId="36" xfId="43" applyNumberFormat="1" applyFont="1" applyFill="1" applyBorder="1"/>
    <xf numFmtId="3" fontId="29" fillId="0" borderId="32" xfId="43" applyNumberFormat="1" applyFont="1" applyFill="1" applyBorder="1"/>
    <xf numFmtId="3" fontId="29" fillId="0" borderId="36" xfId="43" applyNumberFormat="1" applyFont="1" applyFill="1" applyBorder="1"/>
    <xf numFmtId="3" fontId="29" fillId="0" borderId="37" xfId="43" applyNumberFormat="1" applyFont="1" applyFill="1" applyBorder="1"/>
    <xf numFmtId="3" fontId="29" fillId="0" borderId="34" xfId="43" applyNumberFormat="1" applyFont="1" applyFill="1" applyBorder="1"/>
    <xf numFmtId="0" fontId="31" fillId="0" borderId="26" xfId="42" applyFont="1" applyFill="1" applyBorder="1" applyAlignment="1">
      <alignment horizontal="left" vertical="center" indent="2"/>
    </xf>
    <xf numFmtId="3" fontId="30" fillId="0" borderId="33" xfId="43" applyNumberFormat="1" applyFont="1" applyFill="1" applyBorder="1" applyAlignment="1">
      <alignment vertical="center"/>
    </xf>
    <xf numFmtId="3" fontId="30" fillId="0" borderId="24" xfId="43" applyNumberFormat="1" applyFont="1" applyFill="1" applyBorder="1" applyAlignment="1">
      <alignment vertical="center"/>
    </xf>
    <xf numFmtId="0" fontId="31" fillId="0" borderId="0" xfId="42" applyFont="1" applyFill="1" applyBorder="1" applyAlignment="1">
      <alignment horizontal="left" vertical="center" indent="4"/>
    </xf>
    <xf numFmtId="3" fontId="30" fillId="0" borderId="0" xfId="43" applyNumberFormat="1" applyFont="1" applyFill="1" applyBorder="1"/>
    <xf numFmtId="169" fontId="20" fillId="0" borderId="0" xfId="42" applyNumberFormat="1" applyFont="1" applyFill="1" applyBorder="1" applyAlignment="1">
      <alignment vertical="center"/>
    </xf>
    <xf numFmtId="0" fontId="39" fillId="33" borderId="0" xfId="0" applyFont="1" applyFill="1"/>
    <xf numFmtId="3" fontId="23" fillId="0" borderId="0" xfId="0" applyNumberFormat="1" applyFont="1"/>
    <xf numFmtId="0" fontId="32" fillId="0" borderId="0" xfId="42" applyFont="1" applyFill="1"/>
    <xf numFmtId="0" fontId="36" fillId="0" borderId="0" xfId="42" applyFont="1" applyFill="1" applyAlignment="1">
      <alignment horizontal="left" vertical="center"/>
    </xf>
    <xf numFmtId="0" fontId="20" fillId="0" borderId="19" xfId="45" applyFont="1" applyFill="1" applyBorder="1" applyAlignment="1">
      <alignment horizontal="center" vertical="center"/>
    </xf>
    <xf numFmtId="0" fontId="27" fillId="0" borderId="72" xfId="45" applyFont="1" applyFill="1" applyBorder="1" applyAlignment="1">
      <alignment horizontal="center" vertical="center"/>
    </xf>
    <xf numFmtId="1" fontId="20" fillId="0" borderId="25" xfId="45" applyNumberFormat="1" applyFont="1" applyFill="1" applyBorder="1" applyAlignment="1">
      <alignment horizontal="center" vertical="center"/>
    </xf>
    <xf numFmtId="1" fontId="20" fillId="0" borderId="23" xfId="45" applyNumberFormat="1" applyFont="1" applyFill="1" applyBorder="1" applyAlignment="1">
      <alignment horizontal="center" vertical="center"/>
    </xf>
    <xf numFmtId="1" fontId="20" fillId="0" borderId="22" xfId="45" applyNumberFormat="1" applyFont="1" applyFill="1" applyBorder="1" applyAlignment="1">
      <alignment horizontal="center" vertical="center"/>
    </xf>
    <xf numFmtId="3" fontId="20" fillId="0" borderId="17" xfId="42" applyNumberFormat="1" applyFont="1" applyFill="1" applyBorder="1" applyAlignment="1">
      <alignment vertical="center"/>
    </xf>
    <xf numFmtId="0" fontId="27" fillId="0" borderId="13" xfId="42" applyFont="1" applyFill="1" applyBorder="1" applyAlignment="1">
      <alignment horizontal="left" vertical="center"/>
    </xf>
    <xf numFmtId="0" fontId="34" fillId="34" borderId="49" xfId="42" applyFont="1" applyFill="1" applyBorder="1" applyAlignment="1">
      <alignment horizontal="left" vertical="center"/>
    </xf>
    <xf numFmtId="3" fontId="20" fillId="34" borderId="60" xfId="42" applyNumberFormat="1" applyFont="1" applyFill="1" applyBorder="1" applyAlignment="1">
      <alignment vertical="center"/>
    </xf>
    <xf numFmtId="3" fontId="20" fillId="34" borderId="22" xfId="42" applyNumberFormat="1" applyFont="1" applyFill="1" applyBorder="1" applyAlignment="1">
      <alignment vertical="center"/>
    </xf>
    <xf numFmtId="3" fontId="20" fillId="34" borderId="25" xfId="42" applyNumberFormat="1" applyFont="1" applyFill="1" applyBorder="1" applyAlignment="1">
      <alignment vertical="center"/>
    </xf>
    <xf numFmtId="3" fontId="20" fillId="34" borderId="23" xfId="42" applyNumberFormat="1" applyFont="1" applyFill="1" applyBorder="1" applyAlignment="1">
      <alignment vertical="center"/>
    </xf>
    <xf numFmtId="3" fontId="29" fillId="0" borderId="12" xfId="42" applyNumberFormat="1" applyFont="1" applyFill="1" applyBorder="1" applyAlignment="1">
      <alignment vertical="center"/>
    </xf>
    <xf numFmtId="0" fontId="31" fillId="0" borderId="68" xfId="42" applyFont="1" applyFill="1" applyBorder="1" applyAlignment="1">
      <alignment horizontal="left" vertical="center" indent="2"/>
    </xf>
    <xf numFmtId="0" fontId="37" fillId="0" borderId="0" xfId="45" applyFont="1" applyFill="1" applyBorder="1" applyAlignment="1">
      <alignment vertical="center"/>
    </xf>
    <xf numFmtId="3" fontId="42" fillId="0" borderId="0" xfId="45" applyNumberFormat="1" applyFont="1" applyFill="1"/>
    <xf numFmtId="0" fontId="27" fillId="34" borderId="17" xfId="42" applyFont="1" applyFill="1" applyBorder="1" applyAlignment="1">
      <alignment vertical="center"/>
    </xf>
    <xf numFmtId="3" fontId="20" fillId="34" borderId="47" xfId="42" applyNumberFormat="1" applyFont="1" applyFill="1" applyBorder="1" applyAlignment="1">
      <alignment vertical="center"/>
    </xf>
    <xf numFmtId="3" fontId="20" fillId="34" borderId="62" xfId="42" applyNumberFormat="1" applyFont="1" applyFill="1" applyBorder="1" applyAlignment="1">
      <alignment vertical="center"/>
    </xf>
    <xf numFmtId="3" fontId="20" fillId="34" borderId="12" xfId="42" applyNumberFormat="1" applyFont="1" applyFill="1" applyBorder="1" applyAlignment="1">
      <alignment vertical="center"/>
    </xf>
    <xf numFmtId="3" fontId="20" fillId="34" borderId="61" xfId="42" applyNumberFormat="1" applyFont="1" applyFill="1" applyBorder="1" applyAlignment="1">
      <alignment vertical="center"/>
    </xf>
    <xf numFmtId="0" fontId="38" fillId="0" borderId="0" xfId="42" applyFont="1" applyFill="1" applyBorder="1" applyAlignment="1">
      <alignment horizontal="left" vertical="center" indent="2"/>
    </xf>
    <xf numFmtId="0" fontId="0" fillId="0" borderId="0" xfId="0" applyFont="1"/>
    <xf numFmtId="168" fontId="43" fillId="0" borderId="0" xfId="0" applyNumberFormat="1" applyFont="1"/>
    <xf numFmtId="3" fontId="28" fillId="0" borderId="0" xfId="0" applyNumberFormat="1" applyFont="1" applyAlignment="1">
      <alignment horizontal="center" vertical="center"/>
    </xf>
    <xf numFmtId="167" fontId="28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3" fontId="24" fillId="0" borderId="52" xfId="45" applyNumberFormat="1" applyFont="1" applyFill="1" applyBorder="1"/>
    <xf numFmtId="0" fontId="27" fillId="0" borderId="27" xfId="45" applyFont="1" applyFill="1" applyBorder="1" applyAlignment="1">
      <alignment horizontal="center" vertical="center"/>
    </xf>
    <xf numFmtId="0" fontId="20" fillId="0" borderId="29" xfId="45" applyFont="1" applyFill="1" applyBorder="1" applyAlignment="1">
      <alignment horizontal="center" vertical="center"/>
    </xf>
    <xf numFmtId="0" fontId="20" fillId="0" borderId="47" xfId="45" applyFont="1" applyFill="1" applyBorder="1" applyAlignment="1">
      <alignment horizontal="center" vertical="center"/>
    </xf>
    <xf numFmtId="0" fontId="27" fillId="0" borderId="73" xfId="45" applyFont="1" applyFill="1" applyBorder="1" applyAlignment="1">
      <alignment horizontal="center" vertical="center"/>
    </xf>
    <xf numFmtId="0" fontId="27" fillId="0" borderId="38" xfId="42" applyFont="1" applyFill="1" applyBorder="1" applyAlignment="1">
      <alignment vertical="center"/>
    </xf>
    <xf numFmtId="0" fontId="26" fillId="0" borderId="31" xfId="42" applyFont="1" applyFill="1" applyBorder="1" applyAlignment="1">
      <alignment horizontal="left" vertical="center" indent="2"/>
    </xf>
    <xf numFmtId="0" fontId="26" fillId="0" borderId="31" xfId="42" applyFont="1" applyFill="1" applyBorder="1" applyAlignment="1">
      <alignment horizontal="left" vertical="center" indent="4"/>
    </xf>
    <xf numFmtId="0" fontId="26" fillId="0" borderId="31" xfId="42" applyFont="1" applyFill="1" applyBorder="1" applyAlignment="1">
      <alignment horizontal="left" vertical="center" indent="6"/>
    </xf>
    <xf numFmtId="0" fontId="27" fillId="0" borderId="31" xfId="42" applyFont="1" applyFill="1" applyBorder="1" applyAlignment="1">
      <alignment vertical="center"/>
    </xf>
    <xf numFmtId="0" fontId="31" fillId="0" borderId="31" xfId="42" applyFont="1" applyFill="1" applyBorder="1" applyAlignment="1">
      <alignment horizontal="left" vertical="center" indent="6"/>
    </xf>
    <xf numFmtId="0" fontId="26" fillId="0" borderId="38" xfId="42" applyFont="1" applyFill="1" applyBorder="1" applyAlignment="1">
      <alignment horizontal="left" vertical="center" indent="6"/>
    </xf>
    <xf numFmtId="0" fontId="26" fillId="0" borderId="31" xfId="42" applyFont="1" applyFill="1" applyBorder="1" applyAlignment="1">
      <alignment horizontal="left" vertical="center" indent="9"/>
    </xf>
    <xf numFmtId="0" fontId="26" fillId="0" borderId="30" xfId="42" applyFont="1" applyFill="1" applyBorder="1" applyAlignment="1">
      <alignment horizontal="left" vertical="center" indent="9"/>
    </xf>
    <xf numFmtId="0" fontId="26" fillId="0" borderId="22" xfId="42" applyFont="1" applyFill="1" applyBorder="1" applyAlignment="1">
      <alignment horizontal="left" vertical="center" indent="9"/>
    </xf>
    <xf numFmtId="0" fontId="26" fillId="0" borderId="68" xfId="42" applyFont="1" applyFill="1" applyBorder="1" applyAlignment="1">
      <alignment horizontal="left" vertical="center" indent="9"/>
    </xf>
    <xf numFmtId="0" fontId="27" fillId="0" borderId="31" xfId="42" applyFont="1" applyFill="1" applyBorder="1" applyAlignment="1">
      <alignment horizontal="left" vertical="center" indent="2"/>
    </xf>
    <xf numFmtId="0" fontId="26" fillId="0" borderId="39" xfId="42" applyFont="1" applyFill="1" applyBorder="1" applyAlignment="1">
      <alignment horizontal="left" vertical="center" indent="6"/>
    </xf>
    <xf numFmtId="0" fontId="27" fillId="34" borderId="50" xfId="42" applyFont="1" applyFill="1" applyBorder="1" applyAlignment="1">
      <alignment horizontal="left" vertical="center"/>
    </xf>
    <xf numFmtId="0" fontId="26" fillId="0" borderId="38" xfId="42" applyFont="1" applyFill="1" applyBorder="1" applyAlignment="1">
      <alignment horizontal="left" vertical="center" indent="2"/>
    </xf>
    <xf numFmtId="0" fontId="27" fillId="0" borderId="39" xfId="42" applyFont="1" applyFill="1" applyBorder="1" applyAlignment="1">
      <alignment vertical="center" wrapText="1"/>
    </xf>
    <xf numFmtId="0" fontId="27" fillId="34" borderId="50" xfId="42" applyFont="1" applyFill="1" applyBorder="1" applyAlignment="1">
      <alignment horizontal="left" vertical="center" wrapText="1"/>
    </xf>
    <xf numFmtId="167" fontId="23" fillId="0" borderId="0" xfId="0" applyNumberFormat="1" applyFont="1"/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 customBuiltin="1"/>
    <cellStyle name="normálne_dane pre rozpocet 2006-2008_JUN2005_final" xfId="42"/>
    <cellStyle name="normálne_dane pre rozpocet 2006-2008_JUN2005_final 2" xfId="43"/>
    <cellStyle name="normálne_dane pre rozpocet 2006-2008_JUN2005_final 3" xfId="44"/>
    <cellStyle name="normálne_IFP_DANE_20081103" xfId="45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0"/>
  <sheetViews>
    <sheetView showGridLines="0" tabSelected="1" workbookViewId="0">
      <pane xSplit="1" ySplit="4" topLeftCell="B5" activePane="bottomRight" state="frozen"/>
      <selection pane="topRight"/>
      <selection pane="bottomLeft"/>
      <selection pane="bottomRight" activeCell="E18" sqref="E18"/>
    </sheetView>
  </sheetViews>
  <sheetFormatPr defaultColWidth="9.5703125" defaultRowHeight="13.5" customHeight="1" x14ac:dyDescent="0.25"/>
  <cols>
    <col min="1" max="1" width="45.5703125" style="1" customWidth="1"/>
    <col min="2" max="7" width="13.140625" style="2" customWidth="1"/>
    <col min="8" max="8" width="10.7109375" style="1" customWidth="1"/>
    <col min="9" max="9" width="47.42578125" style="1" customWidth="1"/>
    <col min="10" max="11" width="13.140625" style="3" customWidth="1"/>
    <col min="12" max="15" width="13.140625" style="1" customWidth="1"/>
    <col min="16" max="16" width="7" style="1" customWidth="1"/>
    <col min="17" max="17" width="50.140625" style="1" customWidth="1"/>
    <col min="18" max="19" width="13.140625" style="3" customWidth="1"/>
    <col min="20" max="24" width="13.140625" style="1" customWidth="1"/>
    <col min="25" max="16384" width="9.5703125" style="1"/>
  </cols>
  <sheetData>
    <row r="1" spans="1:33" ht="15.75" customHeight="1" x14ac:dyDescent="0.25">
      <c r="A1" s="4" t="s">
        <v>0</v>
      </c>
      <c r="B1" s="5"/>
      <c r="C1" s="5"/>
      <c r="D1" s="5"/>
      <c r="E1" s="5"/>
      <c r="F1" s="5"/>
      <c r="G1" s="5"/>
      <c r="I1" s="6" t="s">
        <v>1</v>
      </c>
      <c r="Q1" s="4" t="s">
        <v>2</v>
      </c>
    </row>
    <row r="2" spans="1:33" ht="14.25" customHeight="1" thickBot="1" x14ac:dyDescent="0.3">
      <c r="A2" s="7" t="s">
        <v>3</v>
      </c>
      <c r="B2" s="8"/>
      <c r="C2" s="8"/>
      <c r="D2" s="8"/>
      <c r="E2" s="8"/>
      <c r="F2" s="8"/>
      <c r="G2" s="8"/>
      <c r="I2" s="7" t="s">
        <v>3</v>
      </c>
      <c r="J2" s="8"/>
      <c r="Q2" s="7" t="s">
        <v>3</v>
      </c>
    </row>
    <row r="3" spans="1:33" ht="13.5" customHeight="1" x14ac:dyDescent="0.2">
      <c r="A3" s="9" t="s">
        <v>4</v>
      </c>
      <c r="B3" s="10" t="s">
        <v>5</v>
      </c>
      <c r="C3" s="11" t="s">
        <v>6</v>
      </c>
      <c r="D3" s="12" t="s">
        <v>7</v>
      </c>
      <c r="E3" s="14"/>
      <c r="F3" s="14"/>
      <c r="G3" s="13"/>
      <c r="I3" s="15" t="s">
        <v>4</v>
      </c>
      <c r="J3" s="16" t="s">
        <v>5</v>
      </c>
      <c r="K3" s="11" t="s">
        <v>6</v>
      </c>
      <c r="L3" s="18" t="s">
        <v>7</v>
      </c>
      <c r="M3" s="18"/>
      <c r="N3" s="18"/>
      <c r="O3" s="17"/>
      <c r="Q3" s="15" t="s">
        <v>4</v>
      </c>
      <c r="R3" s="10" t="s">
        <v>5</v>
      </c>
      <c r="S3" s="11" t="s">
        <v>6</v>
      </c>
      <c r="T3" s="19" t="s">
        <v>7</v>
      </c>
      <c r="U3" s="18"/>
      <c r="V3" s="18"/>
      <c r="W3" s="17"/>
    </row>
    <row r="4" spans="1:33" ht="14.25" customHeight="1" thickBot="1" x14ac:dyDescent="0.25">
      <c r="A4" s="20"/>
      <c r="B4" s="21">
        <v>2020</v>
      </c>
      <c r="C4" s="22">
        <v>2021</v>
      </c>
      <c r="D4" s="23">
        <v>2022</v>
      </c>
      <c r="E4" s="24">
        <v>2023</v>
      </c>
      <c r="F4" s="24">
        <v>2024</v>
      </c>
      <c r="G4" s="22">
        <v>2025</v>
      </c>
      <c r="I4" s="20"/>
      <c r="J4" s="21">
        <v>2020</v>
      </c>
      <c r="K4" s="22">
        <v>2021</v>
      </c>
      <c r="L4" s="23">
        <v>2022</v>
      </c>
      <c r="M4" s="24">
        <v>2023</v>
      </c>
      <c r="N4" s="24">
        <v>2024</v>
      </c>
      <c r="O4" s="22">
        <v>2025</v>
      </c>
      <c r="Q4" s="20"/>
      <c r="R4" s="21">
        <v>2020</v>
      </c>
      <c r="S4" s="22">
        <v>2021</v>
      </c>
      <c r="T4" s="23">
        <v>2022</v>
      </c>
      <c r="U4" s="24">
        <v>2023</v>
      </c>
      <c r="V4" s="24">
        <v>2024</v>
      </c>
      <c r="W4" s="22">
        <v>2025</v>
      </c>
    </row>
    <row r="5" spans="1:33" ht="13.5" customHeight="1" x14ac:dyDescent="0.2">
      <c r="A5" s="25" t="s">
        <v>8</v>
      </c>
      <c r="B5" s="26">
        <f t="shared" ref="B5:G5" si="0">B6+B12+B13</f>
        <v>6408375.5376266195</v>
      </c>
      <c r="C5" s="27">
        <f t="shared" si="0"/>
        <v>7608090.9418732719</v>
      </c>
      <c r="D5" s="28">
        <f t="shared" si="0"/>
        <v>8046338</v>
      </c>
      <c r="E5" s="29">
        <f t="shared" si="0"/>
        <v>9126263</v>
      </c>
      <c r="F5" s="29">
        <f t="shared" si="0"/>
        <v>9752902</v>
      </c>
      <c r="G5" s="27">
        <f t="shared" si="0"/>
        <v>10351054</v>
      </c>
      <c r="H5" s="30"/>
      <c r="I5" s="25" t="s">
        <v>8</v>
      </c>
      <c r="J5" s="26">
        <f t="shared" ref="J5:O5" si="1">J6+J12+J13</f>
        <v>0</v>
      </c>
      <c r="K5" s="27">
        <f t="shared" si="1"/>
        <v>0</v>
      </c>
      <c r="L5" s="28">
        <f t="shared" si="1"/>
        <v>0</v>
      </c>
      <c r="M5" s="29">
        <f t="shared" si="1"/>
        <v>23153</v>
      </c>
      <c r="N5" s="29">
        <f t="shared" si="1"/>
        <v>30517</v>
      </c>
      <c r="O5" s="27">
        <f t="shared" si="1"/>
        <v>22626</v>
      </c>
      <c r="Q5" s="25" t="s">
        <v>8</v>
      </c>
      <c r="R5" s="26">
        <f t="shared" ref="R5:W5" si="2">R6+R12+R13</f>
        <v>6408375.5376266195</v>
      </c>
      <c r="S5" s="27">
        <f t="shared" si="2"/>
        <v>7608090.9418732719</v>
      </c>
      <c r="T5" s="28">
        <f t="shared" si="2"/>
        <v>8046338</v>
      </c>
      <c r="U5" s="29">
        <f t="shared" si="2"/>
        <v>9103110</v>
      </c>
      <c r="V5" s="29">
        <f t="shared" si="2"/>
        <v>9722385</v>
      </c>
      <c r="W5" s="27">
        <f t="shared" si="2"/>
        <v>10328428</v>
      </c>
      <c r="X5" s="31"/>
      <c r="Y5" s="32"/>
      <c r="Z5" s="32"/>
      <c r="AA5" s="32"/>
      <c r="AB5" s="32"/>
      <c r="AC5" s="32"/>
      <c r="AD5" s="32"/>
      <c r="AE5" s="32"/>
      <c r="AF5" s="32"/>
      <c r="AG5" s="32"/>
    </row>
    <row r="6" spans="1:33" ht="13.5" customHeight="1" x14ac:dyDescent="0.2">
      <c r="A6" s="33" t="s">
        <v>9</v>
      </c>
      <c r="B6" s="34">
        <f t="shared" ref="B6:G6" si="3">B7+B8</f>
        <v>3499734.9356466201</v>
      </c>
      <c r="C6" s="35">
        <f t="shared" si="3"/>
        <v>3814712.608713272</v>
      </c>
      <c r="D6" s="36">
        <f t="shared" si="3"/>
        <v>4302794</v>
      </c>
      <c r="E6" s="37">
        <f t="shared" si="3"/>
        <v>4837552</v>
      </c>
      <c r="F6" s="37">
        <f t="shared" si="3"/>
        <v>5178830</v>
      </c>
      <c r="G6" s="35">
        <f t="shared" si="3"/>
        <v>5605533</v>
      </c>
      <c r="H6" s="30"/>
      <c r="I6" s="33" t="s">
        <v>10</v>
      </c>
      <c r="J6" s="34">
        <f t="shared" ref="J6:O6" si="4">J7+J8</f>
        <v>0</v>
      </c>
      <c r="K6" s="35">
        <f t="shared" si="4"/>
        <v>0</v>
      </c>
      <c r="L6" s="36">
        <f t="shared" si="4"/>
        <v>0</v>
      </c>
      <c r="M6" s="37">
        <f t="shared" si="4"/>
        <v>0</v>
      </c>
      <c r="N6" s="37">
        <f t="shared" si="4"/>
        <v>0</v>
      </c>
      <c r="O6" s="35">
        <f t="shared" si="4"/>
        <v>0</v>
      </c>
      <c r="Q6" s="33" t="s">
        <v>10</v>
      </c>
      <c r="R6" s="34">
        <f t="shared" ref="R6:W6" si="5">R7+R8</f>
        <v>3499734.9356466201</v>
      </c>
      <c r="S6" s="35">
        <f t="shared" si="5"/>
        <v>3814712.608713272</v>
      </c>
      <c r="T6" s="36">
        <f t="shared" si="5"/>
        <v>4302794</v>
      </c>
      <c r="U6" s="37">
        <f t="shared" si="5"/>
        <v>4837552</v>
      </c>
      <c r="V6" s="37">
        <f t="shared" si="5"/>
        <v>5178830</v>
      </c>
      <c r="W6" s="35">
        <f t="shared" si="5"/>
        <v>5605533</v>
      </c>
      <c r="X6" s="31"/>
      <c r="Y6" s="32"/>
      <c r="Z6" s="32"/>
      <c r="AA6" s="32"/>
      <c r="AB6" s="32"/>
      <c r="AC6" s="32"/>
      <c r="AD6" s="32"/>
      <c r="AE6" s="32"/>
      <c r="AF6" s="32"/>
      <c r="AG6" s="32"/>
    </row>
    <row r="7" spans="1:33" ht="13.5" customHeight="1" x14ac:dyDescent="0.2">
      <c r="A7" s="38" t="s">
        <v>11</v>
      </c>
      <c r="B7" s="39">
        <v>3399855.8882866199</v>
      </c>
      <c r="C7" s="40">
        <v>3690064.608713272</v>
      </c>
      <c r="D7" s="41">
        <v>4161782</v>
      </c>
      <c r="E7" s="42">
        <v>4677851</v>
      </c>
      <c r="F7" s="43">
        <v>5011878</v>
      </c>
      <c r="G7" s="44">
        <v>5428710</v>
      </c>
      <c r="H7" s="30"/>
      <c r="I7" s="38" t="s">
        <v>11</v>
      </c>
      <c r="J7" s="34"/>
      <c r="K7" s="35"/>
      <c r="L7" s="36"/>
      <c r="M7" s="37"/>
      <c r="N7" s="37"/>
      <c r="O7" s="35"/>
      <c r="Q7" s="38" t="s">
        <v>11</v>
      </c>
      <c r="R7" s="39">
        <f t="shared" ref="R7:W13" si="6">+B7-J7</f>
        <v>3399855.8882866199</v>
      </c>
      <c r="S7" s="40">
        <f t="shared" si="6"/>
        <v>3690064.608713272</v>
      </c>
      <c r="T7" s="41">
        <f t="shared" si="6"/>
        <v>4161782</v>
      </c>
      <c r="U7" s="42">
        <f t="shared" si="6"/>
        <v>4677851</v>
      </c>
      <c r="V7" s="43">
        <f t="shared" si="6"/>
        <v>5011878</v>
      </c>
      <c r="W7" s="44">
        <f t="shared" si="6"/>
        <v>5428710</v>
      </c>
      <c r="X7" s="31"/>
      <c r="Y7" s="32"/>
      <c r="Z7" s="32"/>
      <c r="AA7" s="32"/>
      <c r="AB7" s="32"/>
      <c r="AC7" s="32"/>
      <c r="AD7" s="32"/>
      <c r="AE7" s="32"/>
      <c r="AF7" s="32"/>
      <c r="AG7" s="32"/>
    </row>
    <row r="8" spans="1:33" ht="13.5" customHeight="1" x14ac:dyDescent="0.2">
      <c r="A8" s="38" t="s">
        <v>12</v>
      </c>
      <c r="B8" s="39">
        <v>99879.047360000011</v>
      </c>
      <c r="C8" s="40">
        <v>124648</v>
      </c>
      <c r="D8" s="41">
        <v>141012</v>
      </c>
      <c r="E8" s="42">
        <v>159701</v>
      </c>
      <c r="F8" s="43">
        <v>166952</v>
      </c>
      <c r="G8" s="44">
        <v>176823</v>
      </c>
      <c r="H8" s="30"/>
      <c r="I8" s="38" t="s">
        <v>12</v>
      </c>
      <c r="J8" s="34"/>
      <c r="K8" s="35"/>
      <c r="L8" s="36"/>
      <c r="M8" s="37"/>
      <c r="N8" s="37"/>
      <c r="O8" s="35"/>
      <c r="Q8" s="38" t="s">
        <v>12</v>
      </c>
      <c r="R8" s="39">
        <f t="shared" si="6"/>
        <v>99879.047360000011</v>
      </c>
      <c r="S8" s="40">
        <f t="shared" si="6"/>
        <v>124648</v>
      </c>
      <c r="T8" s="41">
        <f t="shared" si="6"/>
        <v>141012</v>
      </c>
      <c r="U8" s="42">
        <f t="shared" si="6"/>
        <v>159701</v>
      </c>
      <c r="V8" s="43">
        <f t="shared" si="6"/>
        <v>166952</v>
      </c>
      <c r="W8" s="44">
        <f t="shared" si="6"/>
        <v>176823</v>
      </c>
      <c r="X8" s="31"/>
      <c r="Y8" s="32"/>
      <c r="Z8" s="32"/>
      <c r="AA8" s="32"/>
      <c r="AB8" s="32"/>
      <c r="AC8" s="32"/>
      <c r="AD8" s="32"/>
      <c r="AE8" s="32"/>
      <c r="AF8" s="32"/>
      <c r="AG8" s="32"/>
    </row>
    <row r="9" spans="1:33" ht="13.5" customHeight="1" x14ac:dyDescent="0.2">
      <c r="A9" s="45" t="s">
        <v>13</v>
      </c>
      <c r="B9" s="39">
        <v>356583.83260661946</v>
      </c>
      <c r="C9" s="40">
        <v>539735.89605327207</v>
      </c>
      <c r="D9" s="41">
        <v>683972</v>
      </c>
      <c r="E9" s="42">
        <v>1073194</v>
      </c>
      <c r="F9" s="43">
        <v>1247216</v>
      </c>
      <c r="G9" s="44">
        <v>1216589</v>
      </c>
      <c r="H9" s="30"/>
      <c r="I9" s="45" t="s">
        <v>13</v>
      </c>
      <c r="J9" s="34"/>
      <c r="K9" s="35"/>
      <c r="L9" s="36"/>
      <c r="M9" s="37"/>
      <c r="N9" s="37"/>
      <c r="O9" s="35"/>
      <c r="Q9" s="45" t="s">
        <v>13</v>
      </c>
      <c r="R9" s="39">
        <f t="shared" si="6"/>
        <v>356583.83260661946</v>
      </c>
      <c r="S9" s="40">
        <f t="shared" si="6"/>
        <v>539735.89605327207</v>
      </c>
      <c r="T9" s="41">
        <f t="shared" si="6"/>
        <v>683972</v>
      </c>
      <c r="U9" s="42">
        <f t="shared" si="6"/>
        <v>1073194</v>
      </c>
      <c r="V9" s="43">
        <f t="shared" si="6"/>
        <v>1247216</v>
      </c>
      <c r="W9" s="44">
        <f t="shared" si="6"/>
        <v>1216589</v>
      </c>
      <c r="X9" s="31"/>
      <c r="Y9" s="32"/>
      <c r="Z9" s="32"/>
      <c r="AA9" s="32"/>
      <c r="AB9" s="32"/>
      <c r="AC9" s="32"/>
      <c r="AD9" s="32"/>
      <c r="AE9" s="32"/>
      <c r="AF9" s="32"/>
      <c r="AG9" s="32"/>
    </row>
    <row r="10" spans="1:33" ht="13.5" customHeight="1" x14ac:dyDescent="0.2">
      <c r="A10" s="45" t="s">
        <v>14</v>
      </c>
      <c r="B10" s="39">
        <v>2200205.7898300006</v>
      </c>
      <c r="C10" s="40">
        <v>2292483.68316</v>
      </c>
      <c r="D10" s="41">
        <v>2533175</v>
      </c>
      <c r="E10" s="42">
        <v>2635051</v>
      </c>
      <c r="F10" s="43">
        <v>2752130</v>
      </c>
      <c r="G10" s="44">
        <v>3072261</v>
      </c>
      <c r="H10" s="30"/>
      <c r="I10" s="45" t="s">
        <v>14</v>
      </c>
      <c r="J10" s="34"/>
      <c r="K10" s="35"/>
      <c r="L10" s="36"/>
      <c r="M10" s="37"/>
      <c r="N10" s="37"/>
      <c r="O10" s="35"/>
      <c r="Q10" s="45" t="s">
        <v>14</v>
      </c>
      <c r="R10" s="39">
        <f t="shared" si="6"/>
        <v>2200205.7898300006</v>
      </c>
      <c r="S10" s="40">
        <f t="shared" si="6"/>
        <v>2292483.68316</v>
      </c>
      <c r="T10" s="41">
        <f t="shared" si="6"/>
        <v>2533175</v>
      </c>
      <c r="U10" s="42">
        <f t="shared" si="6"/>
        <v>2635051</v>
      </c>
      <c r="V10" s="43">
        <f t="shared" si="6"/>
        <v>2752130</v>
      </c>
      <c r="W10" s="44">
        <f t="shared" si="6"/>
        <v>3072261</v>
      </c>
      <c r="X10" s="31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13.5" customHeight="1" x14ac:dyDescent="0.2">
      <c r="A11" s="45" t="s">
        <v>15</v>
      </c>
      <c r="B11" s="39">
        <v>942945.31321000005</v>
      </c>
      <c r="C11" s="40">
        <v>982493.02949999995</v>
      </c>
      <c r="D11" s="41">
        <v>1085647</v>
      </c>
      <c r="E11" s="42">
        <v>1129307</v>
      </c>
      <c r="F11" s="43">
        <v>1179484</v>
      </c>
      <c r="G11" s="44">
        <v>1316683</v>
      </c>
      <c r="H11" s="30"/>
      <c r="I11" s="45" t="s">
        <v>15</v>
      </c>
      <c r="J11" s="34"/>
      <c r="K11" s="35"/>
      <c r="L11" s="36"/>
      <c r="M11" s="37"/>
      <c r="N11" s="37"/>
      <c r="O11" s="35"/>
      <c r="Q11" s="45" t="s">
        <v>15</v>
      </c>
      <c r="R11" s="39">
        <f t="shared" si="6"/>
        <v>942945.31321000005</v>
      </c>
      <c r="S11" s="40">
        <f t="shared" si="6"/>
        <v>982493.02949999995</v>
      </c>
      <c r="T11" s="41">
        <f t="shared" si="6"/>
        <v>1085647</v>
      </c>
      <c r="U11" s="42">
        <f t="shared" si="6"/>
        <v>1129307</v>
      </c>
      <c r="V11" s="43">
        <f t="shared" si="6"/>
        <v>1179484</v>
      </c>
      <c r="W11" s="44">
        <f t="shared" si="6"/>
        <v>1316683</v>
      </c>
      <c r="X11" s="31"/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13.5" customHeight="1" x14ac:dyDescent="0.2">
      <c r="A12" s="33" t="s">
        <v>16</v>
      </c>
      <c r="B12" s="46">
        <v>2673559.6511199996</v>
      </c>
      <c r="C12" s="40">
        <v>3503624</v>
      </c>
      <c r="D12" s="41">
        <v>3423206</v>
      </c>
      <c r="E12" s="42">
        <v>3920041</v>
      </c>
      <c r="F12" s="43">
        <v>4180384</v>
      </c>
      <c r="G12" s="44">
        <v>4338144</v>
      </c>
      <c r="H12" s="30"/>
      <c r="I12" s="33" t="s">
        <v>17</v>
      </c>
      <c r="J12" s="34"/>
      <c r="K12" s="35"/>
      <c r="L12" s="36"/>
      <c r="M12" s="37">
        <v>23153</v>
      </c>
      <c r="N12" s="37">
        <v>30517</v>
      </c>
      <c r="O12" s="35">
        <v>22626</v>
      </c>
      <c r="Q12" s="33" t="s">
        <v>17</v>
      </c>
      <c r="R12" s="39">
        <f t="shared" si="6"/>
        <v>2673559.6511199996</v>
      </c>
      <c r="S12" s="40">
        <f t="shared" si="6"/>
        <v>3503624</v>
      </c>
      <c r="T12" s="41">
        <f t="shared" si="6"/>
        <v>3423206</v>
      </c>
      <c r="U12" s="42">
        <f t="shared" si="6"/>
        <v>3896888</v>
      </c>
      <c r="V12" s="43">
        <f t="shared" si="6"/>
        <v>4149867</v>
      </c>
      <c r="W12" s="44">
        <f t="shared" si="6"/>
        <v>4315518</v>
      </c>
      <c r="X12" s="31"/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13.5" customHeight="1" x14ac:dyDescent="0.2">
      <c r="A13" s="33" t="s">
        <v>18</v>
      </c>
      <c r="B13" s="47">
        <v>235080.95086000001</v>
      </c>
      <c r="C13" s="35">
        <v>289754.33315999998</v>
      </c>
      <c r="D13" s="48">
        <v>320338</v>
      </c>
      <c r="E13" s="49">
        <v>368670</v>
      </c>
      <c r="F13" s="37">
        <v>393688</v>
      </c>
      <c r="G13" s="35">
        <v>407377</v>
      </c>
      <c r="H13" s="30"/>
      <c r="I13" s="33" t="s">
        <v>18</v>
      </c>
      <c r="J13" s="34"/>
      <c r="K13" s="35"/>
      <c r="L13" s="36"/>
      <c r="M13" s="37"/>
      <c r="N13" s="37"/>
      <c r="O13" s="35"/>
      <c r="Q13" s="33" t="s">
        <v>18</v>
      </c>
      <c r="R13" s="39">
        <f t="shared" si="6"/>
        <v>235080.95086000001</v>
      </c>
      <c r="S13" s="40">
        <f t="shared" si="6"/>
        <v>289754.33315999998</v>
      </c>
      <c r="T13" s="41">
        <f t="shared" si="6"/>
        <v>320338</v>
      </c>
      <c r="U13" s="42">
        <f t="shared" si="6"/>
        <v>368670</v>
      </c>
      <c r="V13" s="43">
        <f t="shared" si="6"/>
        <v>393688</v>
      </c>
      <c r="W13" s="44">
        <f t="shared" si="6"/>
        <v>407377</v>
      </c>
      <c r="X13" s="31"/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13.5" customHeight="1" x14ac:dyDescent="0.2">
      <c r="A14" s="50" t="s">
        <v>19</v>
      </c>
      <c r="B14" s="51">
        <f t="shared" ref="B14:G14" si="7">B15+B16</f>
        <v>9053759.0303800013</v>
      </c>
      <c r="C14" s="52">
        <f t="shared" si="7"/>
        <v>9893258.4494599998</v>
      </c>
      <c r="D14" s="53">
        <f t="shared" si="7"/>
        <v>11314346</v>
      </c>
      <c r="E14" s="54">
        <f t="shared" si="7"/>
        <v>12431729</v>
      </c>
      <c r="F14" s="54">
        <f t="shared" si="7"/>
        <v>13051968</v>
      </c>
      <c r="G14" s="52">
        <f t="shared" si="7"/>
        <v>13601168</v>
      </c>
      <c r="H14" s="30"/>
      <c r="I14" s="50" t="s">
        <v>19</v>
      </c>
      <c r="J14" s="51">
        <f t="shared" ref="J14:O14" si="8">J15+J16</f>
        <v>0</v>
      </c>
      <c r="K14" s="52">
        <f t="shared" si="8"/>
        <v>0</v>
      </c>
      <c r="L14" s="53">
        <f t="shared" si="8"/>
        <v>0</v>
      </c>
      <c r="M14" s="54">
        <f t="shared" si="8"/>
        <v>0</v>
      </c>
      <c r="N14" s="54">
        <f t="shared" si="8"/>
        <v>0</v>
      </c>
      <c r="O14" s="52">
        <f t="shared" si="8"/>
        <v>0</v>
      </c>
      <c r="Q14" s="50" t="s">
        <v>19</v>
      </c>
      <c r="R14" s="51">
        <f t="shared" ref="R14:W14" si="9">R15+R16</f>
        <v>9053759.0303800013</v>
      </c>
      <c r="S14" s="52">
        <f t="shared" si="9"/>
        <v>9893258.4494599998</v>
      </c>
      <c r="T14" s="53">
        <f t="shared" si="9"/>
        <v>11314346</v>
      </c>
      <c r="U14" s="54">
        <f t="shared" si="9"/>
        <v>12431729</v>
      </c>
      <c r="V14" s="54">
        <f t="shared" si="9"/>
        <v>13051968</v>
      </c>
      <c r="W14" s="52">
        <f t="shared" si="9"/>
        <v>13601168</v>
      </c>
      <c r="X14" s="31"/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13.5" customHeight="1" x14ac:dyDescent="0.2">
      <c r="A15" s="33" t="s">
        <v>20</v>
      </c>
      <c r="B15" s="47">
        <v>6820217.3922100011</v>
      </c>
      <c r="C15" s="35">
        <v>7494067.5246200012</v>
      </c>
      <c r="D15" s="48">
        <v>8796163</v>
      </c>
      <c r="E15" s="49">
        <v>9883679</v>
      </c>
      <c r="F15" s="37">
        <v>10463879</v>
      </c>
      <c r="G15" s="35">
        <v>10985152</v>
      </c>
      <c r="H15" s="30"/>
      <c r="I15" s="33" t="s">
        <v>20</v>
      </c>
      <c r="J15" s="34"/>
      <c r="K15" s="35"/>
      <c r="L15" s="36"/>
      <c r="M15" s="37"/>
      <c r="N15" s="37"/>
      <c r="O15" s="35"/>
      <c r="Q15" s="33" t="s">
        <v>20</v>
      </c>
      <c r="R15" s="34">
        <f t="shared" ref="R15:W15" si="10">+B15-J15</f>
        <v>6820217.3922100011</v>
      </c>
      <c r="S15" s="35">
        <f t="shared" si="10"/>
        <v>7494067.5246200012</v>
      </c>
      <c r="T15" s="41">
        <f t="shared" si="10"/>
        <v>8796163</v>
      </c>
      <c r="U15" s="42">
        <f t="shared" si="10"/>
        <v>9883679</v>
      </c>
      <c r="V15" s="37">
        <f t="shared" si="10"/>
        <v>10463879</v>
      </c>
      <c r="W15" s="35">
        <f t="shared" si="10"/>
        <v>10985152</v>
      </c>
      <c r="X15" s="31"/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13.5" customHeight="1" x14ac:dyDescent="0.2">
      <c r="A16" s="33" t="s">
        <v>21</v>
      </c>
      <c r="B16" s="34">
        <f t="shared" ref="B16:G16" si="11">SUM(B17:B24)</f>
        <v>2233541.6381700002</v>
      </c>
      <c r="C16" s="35">
        <f t="shared" si="11"/>
        <v>2399190.9248399995</v>
      </c>
      <c r="D16" s="41">
        <f t="shared" si="11"/>
        <v>2518183</v>
      </c>
      <c r="E16" s="42">
        <f t="shared" si="11"/>
        <v>2548050</v>
      </c>
      <c r="F16" s="37">
        <f t="shared" si="11"/>
        <v>2588089</v>
      </c>
      <c r="G16" s="35">
        <f t="shared" si="11"/>
        <v>2616016</v>
      </c>
      <c r="H16" s="30"/>
      <c r="I16" s="33" t="s">
        <v>21</v>
      </c>
      <c r="J16" s="34">
        <f t="shared" ref="J16:O16" si="12">SUM(J17:J24)</f>
        <v>0</v>
      </c>
      <c r="K16" s="35">
        <f t="shared" si="12"/>
        <v>0</v>
      </c>
      <c r="L16" s="41">
        <f t="shared" si="12"/>
        <v>0</v>
      </c>
      <c r="M16" s="42">
        <f t="shared" si="12"/>
        <v>0</v>
      </c>
      <c r="N16" s="55">
        <f t="shared" si="12"/>
        <v>0</v>
      </c>
      <c r="O16" s="56">
        <f t="shared" si="12"/>
        <v>0</v>
      </c>
      <c r="Q16" s="33" t="s">
        <v>21</v>
      </c>
      <c r="R16" s="34">
        <f t="shared" ref="R16:W16" si="13">SUM(R17:R24)</f>
        <v>2233541.6381700002</v>
      </c>
      <c r="S16" s="35">
        <f t="shared" si="13"/>
        <v>2399190.9248399995</v>
      </c>
      <c r="T16" s="41">
        <f t="shared" si="13"/>
        <v>2518183</v>
      </c>
      <c r="U16" s="42">
        <f t="shared" si="13"/>
        <v>2548050</v>
      </c>
      <c r="V16" s="37">
        <f t="shared" si="13"/>
        <v>2588089</v>
      </c>
      <c r="W16" s="35">
        <f t="shared" si="13"/>
        <v>2616016</v>
      </c>
      <c r="X16" s="31"/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13.5" customHeight="1" x14ac:dyDescent="0.2">
      <c r="A17" s="38" t="s">
        <v>22</v>
      </c>
      <c r="B17" s="47">
        <v>1196253.5049000001</v>
      </c>
      <c r="C17" s="35">
        <v>1237044.4437599995</v>
      </c>
      <c r="D17" s="48">
        <v>1288684</v>
      </c>
      <c r="E17" s="49">
        <v>1294178</v>
      </c>
      <c r="F17" s="37">
        <v>1313005</v>
      </c>
      <c r="G17" s="35">
        <v>1340314</v>
      </c>
      <c r="H17" s="30"/>
      <c r="I17" s="38" t="s">
        <v>22</v>
      </c>
      <c r="J17" s="34"/>
      <c r="K17" s="35"/>
      <c r="L17" s="36"/>
      <c r="M17" s="37"/>
      <c r="N17" s="37"/>
      <c r="O17" s="35"/>
      <c r="Q17" s="38" t="s">
        <v>22</v>
      </c>
      <c r="R17" s="46">
        <f t="shared" ref="R17:W24" si="14">+B17-J17</f>
        <v>1196253.5049000001</v>
      </c>
      <c r="S17" s="57">
        <f t="shared" si="14"/>
        <v>1237044.4437599995</v>
      </c>
      <c r="T17" s="41">
        <f t="shared" si="14"/>
        <v>1288684</v>
      </c>
      <c r="U17" s="42">
        <f t="shared" si="14"/>
        <v>1294178</v>
      </c>
      <c r="V17" s="37">
        <f t="shared" si="14"/>
        <v>1313005</v>
      </c>
      <c r="W17" s="35">
        <f t="shared" si="14"/>
        <v>1340314</v>
      </c>
      <c r="X17" s="31"/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13.5" customHeight="1" x14ac:dyDescent="0.2">
      <c r="A18" s="38" t="s">
        <v>23</v>
      </c>
      <c r="B18" s="47">
        <v>207836.15420000002</v>
      </c>
      <c r="C18" s="35">
        <v>215507.22308999998</v>
      </c>
      <c r="D18" s="48">
        <v>222268</v>
      </c>
      <c r="E18" s="49">
        <v>215982</v>
      </c>
      <c r="F18" s="37">
        <v>219791</v>
      </c>
      <c r="G18" s="35">
        <v>219810</v>
      </c>
      <c r="H18" s="30"/>
      <c r="I18" s="38" t="s">
        <v>23</v>
      </c>
      <c r="J18" s="34"/>
      <c r="K18" s="35"/>
      <c r="L18" s="36"/>
      <c r="M18" s="37"/>
      <c r="N18" s="37"/>
      <c r="O18" s="35"/>
      <c r="Q18" s="38" t="s">
        <v>23</v>
      </c>
      <c r="R18" s="46">
        <f t="shared" si="14"/>
        <v>207836.15420000002</v>
      </c>
      <c r="S18" s="57">
        <f t="shared" si="14"/>
        <v>215507.22308999998</v>
      </c>
      <c r="T18" s="41">
        <f t="shared" si="14"/>
        <v>222268</v>
      </c>
      <c r="U18" s="42">
        <f t="shared" si="14"/>
        <v>215982</v>
      </c>
      <c r="V18" s="37">
        <f t="shared" si="14"/>
        <v>219791</v>
      </c>
      <c r="W18" s="35">
        <f t="shared" si="14"/>
        <v>219810</v>
      </c>
      <c r="X18" s="31"/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3.5" customHeight="1" x14ac:dyDescent="0.2">
      <c r="A19" s="38" t="s">
        <v>24</v>
      </c>
      <c r="B19" s="47">
        <v>57066.298509999986</v>
      </c>
      <c r="C19" s="35">
        <v>55003.153540000007</v>
      </c>
      <c r="D19" s="48">
        <v>56125</v>
      </c>
      <c r="E19" s="49">
        <v>54490</v>
      </c>
      <c r="F19" s="37">
        <v>55397</v>
      </c>
      <c r="G19" s="35">
        <v>55341</v>
      </c>
      <c r="H19" s="30"/>
      <c r="I19" s="38" t="s">
        <v>24</v>
      </c>
      <c r="J19" s="34"/>
      <c r="K19" s="35"/>
      <c r="L19" s="36"/>
      <c r="M19" s="37"/>
      <c r="N19" s="37"/>
      <c r="O19" s="35"/>
      <c r="Q19" s="38" t="s">
        <v>24</v>
      </c>
      <c r="R19" s="46">
        <f t="shared" si="14"/>
        <v>57066.298509999986</v>
      </c>
      <c r="S19" s="57">
        <f t="shared" si="14"/>
        <v>55003.153540000007</v>
      </c>
      <c r="T19" s="41">
        <f t="shared" si="14"/>
        <v>56125</v>
      </c>
      <c r="U19" s="42">
        <f t="shared" si="14"/>
        <v>54490</v>
      </c>
      <c r="V19" s="37">
        <f t="shared" si="14"/>
        <v>55397</v>
      </c>
      <c r="W19" s="35">
        <f t="shared" si="14"/>
        <v>55341</v>
      </c>
      <c r="X19" s="31"/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13.5" customHeight="1" x14ac:dyDescent="0.2">
      <c r="A20" s="38" t="s">
        <v>25</v>
      </c>
      <c r="B20" s="47">
        <v>4622.1717099999987</v>
      </c>
      <c r="C20" s="35">
        <v>5107.3286799999996</v>
      </c>
      <c r="D20" s="48">
        <v>5353</v>
      </c>
      <c r="E20" s="49">
        <v>5184</v>
      </c>
      <c r="F20" s="37">
        <v>5256</v>
      </c>
      <c r="G20" s="35">
        <v>5237</v>
      </c>
      <c r="H20" s="30"/>
      <c r="I20" s="38" t="s">
        <v>25</v>
      </c>
      <c r="J20" s="34"/>
      <c r="K20" s="35"/>
      <c r="L20" s="36"/>
      <c r="M20" s="37"/>
      <c r="N20" s="37"/>
      <c r="O20" s="35"/>
      <c r="Q20" s="38" t="s">
        <v>25</v>
      </c>
      <c r="R20" s="46">
        <f t="shared" si="14"/>
        <v>4622.1717099999987</v>
      </c>
      <c r="S20" s="57">
        <f t="shared" si="14"/>
        <v>5107.3286799999996</v>
      </c>
      <c r="T20" s="41">
        <f t="shared" si="14"/>
        <v>5353</v>
      </c>
      <c r="U20" s="42">
        <f t="shared" si="14"/>
        <v>5184</v>
      </c>
      <c r="V20" s="37">
        <f t="shared" si="14"/>
        <v>5256</v>
      </c>
      <c r="W20" s="35">
        <f t="shared" si="14"/>
        <v>5237</v>
      </c>
      <c r="X20" s="31"/>
      <c r="Y20" s="32"/>
      <c r="Z20" s="32"/>
      <c r="AA20" s="32"/>
      <c r="AB20" s="32"/>
      <c r="AC20" s="32"/>
      <c r="AD20" s="32"/>
      <c r="AE20" s="32"/>
      <c r="AF20" s="32"/>
      <c r="AG20" s="32"/>
    </row>
    <row r="21" spans="1:33" ht="13.5" customHeight="1" x14ac:dyDescent="0.2">
      <c r="A21" s="38" t="s">
        <v>26</v>
      </c>
      <c r="B21" s="47">
        <v>732026.26773999992</v>
      </c>
      <c r="C21" s="35">
        <v>851554.10416999971</v>
      </c>
      <c r="D21" s="48">
        <v>908363</v>
      </c>
      <c r="E21" s="49">
        <v>942227</v>
      </c>
      <c r="F21" s="37">
        <v>958016</v>
      </c>
      <c r="G21" s="35">
        <v>958202</v>
      </c>
      <c r="H21" s="30"/>
      <c r="I21" s="38" t="s">
        <v>26</v>
      </c>
      <c r="J21" s="34"/>
      <c r="K21" s="35"/>
      <c r="L21" s="36"/>
      <c r="M21" s="37"/>
      <c r="N21" s="37"/>
      <c r="O21" s="35"/>
      <c r="Q21" s="38" t="s">
        <v>26</v>
      </c>
      <c r="R21" s="46">
        <f t="shared" si="14"/>
        <v>732026.26773999992</v>
      </c>
      <c r="S21" s="57">
        <f t="shared" si="14"/>
        <v>851554.10416999971</v>
      </c>
      <c r="T21" s="41">
        <f t="shared" si="14"/>
        <v>908363</v>
      </c>
      <c r="U21" s="42">
        <f t="shared" si="14"/>
        <v>942227</v>
      </c>
      <c r="V21" s="37">
        <f t="shared" si="14"/>
        <v>958016</v>
      </c>
      <c r="W21" s="35">
        <f t="shared" si="14"/>
        <v>958202</v>
      </c>
      <c r="X21" s="31"/>
      <c r="Y21" s="32"/>
      <c r="Z21" s="32"/>
      <c r="AA21" s="32"/>
      <c r="AB21" s="32"/>
      <c r="AC21" s="32"/>
      <c r="AD21" s="32"/>
      <c r="AE21" s="32"/>
      <c r="AF21" s="32"/>
      <c r="AG21" s="32"/>
    </row>
    <row r="22" spans="1:33" ht="13.5" customHeight="1" x14ac:dyDescent="0.2">
      <c r="A22" s="38" t="s">
        <v>27</v>
      </c>
      <c r="B22" s="47">
        <v>11884.801459999999</v>
      </c>
      <c r="C22" s="35">
        <v>10014.616400000001</v>
      </c>
      <c r="D22" s="48">
        <v>11346</v>
      </c>
      <c r="E22" s="49">
        <v>10912</v>
      </c>
      <c r="F22" s="37">
        <v>11093</v>
      </c>
      <c r="G22" s="35">
        <v>11228</v>
      </c>
      <c r="H22" s="30"/>
      <c r="I22" s="38" t="s">
        <v>27</v>
      </c>
      <c r="J22" s="34"/>
      <c r="K22" s="35"/>
      <c r="L22" s="36"/>
      <c r="M22" s="37"/>
      <c r="N22" s="37"/>
      <c r="O22" s="35"/>
      <c r="Q22" s="38" t="s">
        <v>27</v>
      </c>
      <c r="R22" s="46">
        <f t="shared" si="14"/>
        <v>11884.801459999999</v>
      </c>
      <c r="S22" s="57">
        <f t="shared" si="14"/>
        <v>10014.616400000001</v>
      </c>
      <c r="T22" s="41">
        <f t="shared" si="14"/>
        <v>11346</v>
      </c>
      <c r="U22" s="42">
        <f t="shared" si="14"/>
        <v>10912</v>
      </c>
      <c r="V22" s="37">
        <f t="shared" si="14"/>
        <v>11093</v>
      </c>
      <c r="W22" s="35">
        <f t="shared" si="14"/>
        <v>11228</v>
      </c>
      <c r="X22" s="31"/>
      <c r="Y22" s="32"/>
      <c r="Z22" s="32"/>
      <c r="AA22" s="32"/>
      <c r="AB22" s="32"/>
      <c r="AC22" s="32"/>
      <c r="AD22" s="32"/>
      <c r="AE22" s="32"/>
      <c r="AF22" s="32"/>
      <c r="AG22" s="32"/>
    </row>
    <row r="23" spans="1:33" ht="13.5" customHeight="1" x14ac:dyDescent="0.2">
      <c r="A23" s="38" t="s">
        <v>28</v>
      </c>
      <c r="B23" s="47">
        <v>23566.569589999999</v>
      </c>
      <c r="C23" s="35">
        <v>24701.802639999998</v>
      </c>
      <c r="D23" s="48">
        <v>25783</v>
      </c>
      <c r="E23" s="49">
        <v>24862</v>
      </c>
      <c r="F23" s="37">
        <v>25344</v>
      </c>
      <c r="G23" s="35">
        <v>25722</v>
      </c>
      <c r="H23" s="30"/>
      <c r="I23" s="38" t="s">
        <v>28</v>
      </c>
      <c r="J23" s="34"/>
      <c r="K23" s="35"/>
      <c r="L23" s="36"/>
      <c r="M23" s="37"/>
      <c r="N23" s="37"/>
      <c r="O23" s="35"/>
      <c r="Q23" s="38" t="s">
        <v>28</v>
      </c>
      <c r="R23" s="46">
        <f t="shared" si="14"/>
        <v>23566.569589999999</v>
      </c>
      <c r="S23" s="57">
        <f t="shared" si="14"/>
        <v>24701.802639999998</v>
      </c>
      <c r="T23" s="41">
        <f t="shared" si="14"/>
        <v>25783</v>
      </c>
      <c r="U23" s="42">
        <f t="shared" si="14"/>
        <v>24862</v>
      </c>
      <c r="V23" s="37">
        <f t="shared" si="14"/>
        <v>25344</v>
      </c>
      <c r="W23" s="35">
        <f t="shared" si="14"/>
        <v>25722</v>
      </c>
      <c r="X23" s="31"/>
      <c r="Y23" s="32"/>
      <c r="Z23" s="32"/>
      <c r="AA23" s="32"/>
      <c r="AB23" s="32"/>
      <c r="AC23" s="32"/>
      <c r="AD23" s="32"/>
      <c r="AE23" s="32"/>
      <c r="AF23" s="32"/>
      <c r="AG23" s="32"/>
    </row>
    <row r="24" spans="1:33" ht="13.5" customHeight="1" x14ac:dyDescent="0.2">
      <c r="A24" s="38" t="s">
        <v>29</v>
      </c>
      <c r="B24" s="47">
        <v>285.87006000000002</v>
      </c>
      <c r="C24" s="35">
        <v>258.25256000000002</v>
      </c>
      <c r="D24" s="48">
        <v>261</v>
      </c>
      <c r="E24" s="49">
        <v>215</v>
      </c>
      <c r="F24" s="37">
        <v>187</v>
      </c>
      <c r="G24" s="35">
        <v>162</v>
      </c>
      <c r="H24" s="30"/>
      <c r="I24" s="38" t="s">
        <v>29</v>
      </c>
      <c r="J24" s="34"/>
      <c r="K24" s="35"/>
      <c r="L24" s="36"/>
      <c r="M24" s="37"/>
      <c r="N24" s="37"/>
      <c r="O24" s="35"/>
      <c r="Q24" s="38" t="s">
        <v>29</v>
      </c>
      <c r="R24" s="46">
        <f t="shared" si="14"/>
        <v>285.87006000000002</v>
      </c>
      <c r="S24" s="57">
        <f t="shared" si="14"/>
        <v>258.25256000000002</v>
      </c>
      <c r="T24" s="41">
        <f t="shared" si="14"/>
        <v>261</v>
      </c>
      <c r="U24" s="42">
        <f t="shared" si="14"/>
        <v>215</v>
      </c>
      <c r="V24" s="37">
        <f t="shared" si="14"/>
        <v>187</v>
      </c>
      <c r="W24" s="35">
        <f t="shared" si="14"/>
        <v>162</v>
      </c>
      <c r="X24" s="31"/>
      <c r="Y24" s="32"/>
      <c r="Z24" s="32"/>
      <c r="AA24" s="32"/>
      <c r="AB24" s="32"/>
      <c r="AC24" s="32"/>
      <c r="AD24" s="32"/>
      <c r="AE24" s="32"/>
      <c r="AF24" s="32"/>
      <c r="AG24" s="32"/>
    </row>
    <row r="25" spans="1:33" ht="13.5" customHeight="1" x14ac:dyDescent="0.2">
      <c r="A25" s="50" t="s">
        <v>30</v>
      </c>
      <c r="B25" s="51">
        <f t="shared" ref="B25:G25" si="15">SUM(B26:B29)</f>
        <v>19904.240259999999</v>
      </c>
      <c r="C25" s="52">
        <f t="shared" si="15"/>
        <v>28735.304479999999</v>
      </c>
      <c r="D25" s="53">
        <f t="shared" si="15"/>
        <v>37098</v>
      </c>
      <c r="E25" s="54">
        <f t="shared" si="15"/>
        <v>41232</v>
      </c>
      <c r="F25" s="54">
        <f t="shared" si="15"/>
        <v>44441</v>
      </c>
      <c r="G25" s="52">
        <f t="shared" si="15"/>
        <v>48446</v>
      </c>
      <c r="H25" s="30"/>
      <c r="I25" s="50" t="s">
        <v>30</v>
      </c>
      <c r="J25" s="51">
        <f t="shared" ref="J25:O25" si="16">SUM(J26:J29)</f>
        <v>0</v>
      </c>
      <c r="K25" s="52">
        <f t="shared" si="16"/>
        <v>0</v>
      </c>
      <c r="L25" s="53">
        <f t="shared" si="16"/>
        <v>0</v>
      </c>
      <c r="M25" s="54">
        <f t="shared" si="16"/>
        <v>0</v>
      </c>
      <c r="N25" s="54">
        <f t="shared" si="16"/>
        <v>0</v>
      </c>
      <c r="O25" s="52">
        <f t="shared" si="16"/>
        <v>0</v>
      </c>
      <c r="Q25" s="50" t="s">
        <v>30</v>
      </c>
      <c r="R25" s="51">
        <f t="shared" ref="R25:W25" si="17">SUM(R26:R29)</f>
        <v>19904.240259999999</v>
      </c>
      <c r="S25" s="52">
        <f t="shared" si="17"/>
        <v>28735.304479999999</v>
      </c>
      <c r="T25" s="53">
        <f t="shared" si="17"/>
        <v>37098</v>
      </c>
      <c r="U25" s="54">
        <f t="shared" si="17"/>
        <v>41232</v>
      </c>
      <c r="V25" s="54">
        <f t="shared" si="17"/>
        <v>44441</v>
      </c>
      <c r="W25" s="52">
        <f t="shared" si="17"/>
        <v>48446</v>
      </c>
      <c r="X25" s="31"/>
      <c r="Y25" s="32"/>
      <c r="Z25" s="32"/>
      <c r="AA25" s="32"/>
      <c r="AB25" s="32"/>
      <c r="AC25" s="32"/>
      <c r="AD25" s="32"/>
      <c r="AE25" s="32"/>
      <c r="AF25" s="32"/>
      <c r="AG25" s="32"/>
    </row>
    <row r="26" spans="1:33" ht="13.5" customHeight="1" x14ac:dyDescent="0.2">
      <c r="A26" s="33" t="s">
        <v>31</v>
      </c>
      <c r="B26" s="47">
        <v>16.13382</v>
      </c>
      <c r="C26" s="35">
        <v>10.492319999999999</v>
      </c>
      <c r="D26" s="48">
        <v>20</v>
      </c>
      <c r="E26" s="49">
        <v>0</v>
      </c>
      <c r="F26" s="37">
        <v>0</v>
      </c>
      <c r="G26" s="35">
        <v>0</v>
      </c>
      <c r="H26" s="30"/>
      <c r="I26" s="33" t="s">
        <v>31</v>
      </c>
      <c r="J26" s="34"/>
      <c r="K26" s="35"/>
      <c r="L26" s="36"/>
      <c r="M26" s="37"/>
      <c r="N26" s="37"/>
      <c r="O26" s="35"/>
      <c r="Q26" s="33" t="s">
        <v>31</v>
      </c>
      <c r="R26" s="34">
        <f t="shared" ref="R26:W29" si="18">+B26-J26</f>
        <v>16.13382</v>
      </c>
      <c r="S26" s="57">
        <f t="shared" si="18"/>
        <v>10.492319999999999</v>
      </c>
      <c r="T26" s="41">
        <f t="shared" si="18"/>
        <v>20</v>
      </c>
      <c r="U26" s="42">
        <f t="shared" si="18"/>
        <v>0</v>
      </c>
      <c r="V26" s="37">
        <f t="shared" si="18"/>
        <v>0</v>
      </c>
      <c r="W26" s="35">
        <f t="shared" si="18"/>
        <v>0</v>
      </c>
      <c r="X26" s="31"/>
      <c r="Y26" s="32"/>
      <c r="Z26" s="32"/>
      <c r="AA26" s="32"/>
      <c r="AB26" s="32"/>
      <c r="AC26" s="32"/>
      <c r="AD26" s="32"/>
      <c r="AE26" s="32"/>
      <c r="AF26" s="32"/>
      <c r="AG26" s="32"/>
    </row>
    <row r="27" spans="1:33" ht="13.5" customHeight="1" x14ac:dyDescent="0.2">
      <c r="A27" s="33" t="s">
        <v>32</v>
      </c>
      <c r="B27" s="47">
        <v>0</v>
      </c>
      <c r="C27" s="35">
        <v>0.55334000000000005</v>
      </c>
      <c r="D27" s="48">
        <v>8</v>
      </c>
      <c r="E27" s="49">
        <v>0</v>
      </c>
      <c r="F27" s="37">
        <v>0</v>
      </c>
      <c r="G27" s="35">
        <v>0</v>
      </c>
      <c r="H27" s="30"/>
      <c r="I27" s="33" t="s">
        <v>32</v>
      </c>
      <c r="J27" s="34"/>
      <c r="K27" s="35"/>
      <c r="L27" s="36"/>
      <c r="M27" s="37"/>
      <c r="N27" s="37"/>
      <c r="O27" s="35"/>
      <c r="Q27" s="33" t="s">
        <v>32</v>
      </c>
      <c r="R27" s="34">
        <f t="shared" si="18"/>
        <v>0</v>
      </c>
      <c r="S27" s="57">
        <f t="shared" si="18"/>
        <v>0.55334000000000005</v>
      </c>
      <c r="T27" s="41">
        <f t="shared" si="18"/>
        <v>8</v>
      </c>
      <c r="U27" s="42">
        <f t="shared" si="18"/>
        <v>0</v>
      </c>
      <c r="V27" s="37">
        <f t="shared" si="18"/>
        <v>0</v>
      </c>
      <c r="W27" s="35">
        <f t="shared" si="18"/>
        <v>0</v>
      </c>
      <c r="X27" s="31"/>
      <c r="Y27" s="32"/>
      <c r="Z27" s="32"/>
      <c r="AA27" s="32"/>
      <c r="AB27" s="32"/>
      <c r="AC27" s="32"/>
      <c r="AD27" s="32"/>
      <c r="AE27" s="32"/>
      <c r="AF27" s="32"/>
      <c r="AG27" s="32"/>
    </row>
    <row r="28" spans="1:33" ht="13.5" customHeight="1" x14ac:dyDescent="0.2">
      <c r="A28" s="33" t="s">
        <v>33</v>
      </c>
      <c r="B28" s="47">
        <v>19888.10644</v>
      </c>
      <c r="C28" s="35">
        <v>28724.258819999999</v>
      </c>
      <c r="D28" s="48">
        <v>37070</v>
      </c>
      <c r="E28" s="49">
        <v>41232</v>
      </c>
      <c r="F28" s="37">
        <v>44441</v>
      </c>
      <c r="G28" s="35">
        <v>48446</v>
      </c>
      <c r="H28" s="30"/>
      <c r="I28" s="33" t="s">
        <v>33</v>
      </c>
      <c r="J28" s="34"/>
      <c r="K28" s="35"/>
      <c r="L28" s="36"/>
      <c r="M28" s="37"/>
      <c r="N28" s="37"/>
      <c r="O28" s="35"/>
      <c r="Q28" s="33" t="s">
        <v>33</v>
      </c>
      <c r="R28" s="47">
        <f t="shared" si="18"/>
        <v>19888.10644</v>
      </c>
      <c r="S28" s="57">
        <f t="shared" si="18"/>
        <v>28724.258819999999</v>
      </c>
      <c r="T28" s="41">
        <f t="shared" si="18"/>
        <v>37070</v>
      </c>
      <c r="U28" s="42">
        <f t="shared" si="18"/>
        <v>41232</v>
      </c>
      <c r="V28" s="37">
        <f t="shared" si="18"/>
        <v>44441</v>
      </c>
      <c r="W28" s="35">
        <f t="shared" si="18"/>
        <v>48446</v>
      </c>
      <c r="X28" s="31"/>
      <c r="Y28" s="32"/>
      <c r="Z28" s="32"/>
      <c r="AA28" s="32"/>
      <c r="AB28" s="32"/>
      <c r="AC28" s="32"/>
      <c r="AD28" s="32"/>
      <c r="AE28" s="32"/>
      <c r="AF28" s="32"/>
      <c r="AG28" s="32"/>
    </row>
    <row r="29" spans="1:33" ht="13.5" customHeight="1" x14ac:dyDescent="0.2">
      <c r="A29" s="33" t="s">
        <v>34</v>
      </c>
      <c r="B29" s="47">
        <v>0</v>
      </c>
      <c r="C29" s="35">
        <v>0</v>
      </c>
      <c r="D29" s="48">
        <v>0</v>
      </c>
      <c r="E29" s="49">
        <v>0</v>
      </c>
      <c r="F29" s="37">
        <v>0</v>
      </c>
      <c r="G29" s="35">
        <v>0</v>
      </c>
      <c r="H29" s="30"/>
      <c r="I29" s="33" t="s">
        <v>34</v>
      </c>
      <c r="J29" s="34"/>
      <c r="K29" s="35"/>
      <c r="L29" s="36"/>
      <c r="M29" s="37"/>
      <c r="N29" s="37"/>
      <c r="O29" s="35"/>
      <c r="Q29" s="33" t="s">
        <v>34</v>
      </c>
      <c r="R29" s="34">
        <f t="shared" si="18"/>
        <v>0</v>
      </c>
      <c r="S29" s="57">
        <f t="shared" si="18"/>
        <v>0</v>
      </c>
      <c r="T29" s="41">
        <f t="shared" si="18"/>
        <v>0</v>
      </c>
      <c r="U29" s="42">
        <f t="shared" si="18"/>
        <v>0</v>
      </c>
      <c r="V29" s="37">
        <f t="shared" si="18"/>
        <v>0</v>
      </c>
      <c r="W29" s="35">
        <f t="shared" si="18"/>
        <v>0</v>
      </c>
      <c r="X29" s="31"/>
      <c r="Y29" s="32"/>
      <c r="Z29" s="32"/>
      <c r="AA29" s="32"/>
      <c r="AB29" s="32"/>
      <c r="AC29" s="32"/>
      <c r="AD29" s="32"/>
      <c r="AE29" s="32"/>
      <c r="AF29" s="32"/>
      <c r="AG29" s="32"/>
    </row>
    <row r="30" spans="1:33" ht="13.5" customHeight="1" x14ac:dyDescent="0.2">
      <c r="A30" s="50" t="s">
        <v>35</v>
      </c>
      <c r="B30" s="51">
        <f t="shared" ref="B30:G30" si="19">SUM(B31:B33)</f>
        <v>653349.22089999984</v>
      </c>
      <c r="C30" s="52">
        <f t="shared" si="19"/>
        <v>701418.03603999992</v>
      </c>
      <c r="D30" s="53">
        <f t="shared" si="19"/>
        <v>732581</v>
      </c>
      <c r="E30" s="54">
        <f t="shared" si="19"/>
        <v>752128</v>
      </c>
      <c r="F30" s="54">
        <f t="shared" si="19"/>
        <v>769406</v>
      </c>
      <c r="G30" s="52">
        <f t="shared" si="19"/>
        <v>787004</v>
      </c>
      <c r="H30" s="30"/>
      <c r="I30" s="50" t="s">
        <v>35</v>
      </c>
      <c r="J30" s="58">
        <f t="shared" ref="J30:O30" si="20">+J31+J32+J33</f>
        <v>0</v>
      </c>
      <c r="K30" s="52">
        <f t="shared" si="20"/>
        <v>0</v>
      </c>
      <c r="L30" s="53">
        <f t="shared" si="20"/>
        <v>0</v>
      </c>
      <c r="M30" s="54">
        <f t="shared" si="20"/>
        <v>0</v>
      </c>
      <c r="N30" s="54">
        <f t="shared" si="20"/>
        <v>0</v>
      </c>
      <c r="O30" s="52">
        <f t="shared" si="20"/>
        <v>0</v>
      </c>
      <c r="P30" s="59"/>
      <c r="Q30" s="50" t="s">
        <v>35</v>
      </c>
      <c r="R30" s="51">
        <f t="shared" ref="R30:W30" si="21">SUM(R31:R33)</f>
        <v>653349.22089999984</v>
      </c>
      <c r="S30" s="52">
        <f t="shared" si="21"/>
        <v>701418.03603999992</v>
      </c>
      <c r="T30" s="53">
        <f t="shared" si="21"/>
        <v>732581</v>
      </c>
      <c r="U30" s="54">
        <f t="shared" si="21"/>
        <v>752128</v>
      </c>
      <c r="V30" s="54">
        <f t="shared" si="21"/>
        <v>769406</v>
      </c>
      <c r="W30" s="52">
        <f t="shared" si="21"/>
        <v>787004</v>
      </c>
      <c r="X30" s="31"/>
      <c r="Y30" s="32"/>
      <c r="Z30" s="32"/>
      <c r="AA30" s="32"/>
      <c r="AB30" s="32"/>
      <c r="AC30" s="32"/>
      <c r="AD30" s="32"/>
      <c r="AE30" s="32"/>
      <c r="AF30" s="32"/>
      <c r="AG30" s="32"/>
    </row>
    <row r="31" spans="1:33" ht="13.5" customHeight="1" x14ac:dyDescent="0.2">
      <c r="A31" s="33" t="s">
        <v>36</v>
      </c>
      <c r="B31" s="47">
        <v>427774.33195000002</v>
      </c>
      <c r="C31" s="35">
        <v>455911.11642999999</v>
      </c>
      <c r="D31" s="48">
        <v>472073</v>
      </c>
      <c r="E31" s="49">
        <v>483510</v>
      </c>
      <c r="F31" s="37">
        <v>493003</v>
      </c>
      <c r="G31" s="35">
        <v>500689</v>
      </c>
      <c r="H31" s="30"/>
      <c r="I31" s="33" t="s">
        <v>36</v>
      </c>
      <c r="J31" s="47"/>
      <c r="K31" s="35"/>
      <c r="L31" s="36"/>
      <c r="M31" s="37"/>
      <c r="N31" s="37"/>
      <c r="O31" s="35"/>
      <c r="Q31" s="33" t="s">
        <v>36</v>
      </c>
      <c r="R31" s="34">
        <f t="shared" ref="R31:W33" si="22">+B31-J31</f>
        <v>427774.33195000002</v>
      </c>
      <c r="S31" s="35">
        <f t="shared" si="22"/>
        <v>455911.11642999999</v>
      </c>
      <c r="T31" s="48">
        <f t="shared" si="22"/>
        <v>472073</v>
      </c>
      <c r="U31" s="49">
        <f t="shared" si="22"/>
        <v>483510</v>
      </c>
      <c r="V31" s="37">
        <f t="shared" si="22"/>
        <v>493003</v>
      </c>
      <c r="W31" s="35">
        <f t="shared" si="22"/>
        <v>500689</v>
      </c>
      <c r="X31" s="31"/>
      <c r="Y31" s="32"/>
      <c r="Z31" s="32"/>
      <c r="AA31" s="32"/>
      <c r="AB31" s="32"/>
      <c r="AC31" s="32"/>
      <c r="AD31" s="32"/>
      <c r="AE31" s="32"/>
      <c r="AF31" s="32"/>
      <c r="AG31" s="32"/>
    </row>
    <row r="32" spans="1:33" ht="13.5" customHeight="1" x14ac:dyDescent="0.2">
      <c r="A32" s="33" t="s">
        <v>37</v>
      </c>
      <c r="B32" s="47">
        <v>225574.88894999985</v>
      </c>
      <c r="C32" s="35">
        <v>245506.91960999998</v>
      </c>
      <c r="D32" s="48">
        <v>260508</v>
      </c>
      <c r="E32" s="49">
        <v>268618</v>
      </c>
      <c r="F32" s="37">
        <v>276403</v>
      </c>
      <c r="G32" s="35">
        <v>286315</v>
      </c>
      <c r="H32" s="30"/>
      <c r="I32" s="33" t="s">
        <v>37</v>
      </c>
      <c r="J32" s="47"/>
      <c r="K32" s="35"/>
      <c r="L32" s="36"/>
      <c r="M32" s="37"/>
      <c r="N32" s="37"/>
      <c r="O32" s="35"/>
      <c r="Q32" s="33" t="s">
        <v>37</v>
      </c>
      <c r="R32" s="47">
        <f t="shared" si="22"/>
        <v>225574.88894999985</v>
      </c>
      <c r="S32" s="35">
        <f t="shared" si="22"/>
        <v>245506.91960999998</v>
      </c>
      <c r="T32" s="48">
        <f t="shared" si="22"/>
        <v>260508</v>
      </c>
      <c r="U32" s="49">
        <f t="shared" si="22"/>
        <v>268618</v>
      </c>
      <c r="V32" s="37">
        <f t="shared" si="22"/>
        <v>276403</v>
      </c>
      <c r="W32" s="35">
        <f t="shared" si="22"/>
        <v>286315</v>
      </c>
      <c r="X32" s="31"/>
      <c r="Y32" s="32"/>
      <c r="Z32" s="32"/>
      <c r="AA32" s="32"/>
      <c r="AB32" s="32"/>
      <c r="AC32" s="32"/>
      <c r="AD32" s="32"/>
      <c r="AE32" s="32"/>
      <c r="AF32" s="32"/>
      <c r="AG32" s="32"/>
    </row>
    <row r="33" spans="1:33" ht="13.5" customHeight="1" x14ac:dyDescent="0.2">
      <c r="A33" s="33" t="s">
        <v>38</v>
      </c>
      <c r="B33" s="47">
        <v>0</v>
      </c>
      <c r="C33" s="35">
        <v>0</v>
      </c>
      <c r="D33" s="48">
        <v>0</v>
      </c>
      <c r="E33" s="49">
        <v>0</v>
      </c>
      <c r="F33" s="37">
        <v>0</v>
      </c>
      <c r="G33" s="35">
        <v>0</v>
      </c>
      <c r="H33" s="30"/>
      <c r="I33" s="33" t="s">
        <v>38</v>
      </c>
      <c r="J33" s="47"/>
      <c r="K33" s="35"/>
      <c r="L33" s="36"/>
      <c r="M33" s="37"/>
      <c r="N33" s="37"/>
      <c r="O33" s="35"/>
      <c r="Q33" s="33" t="s">
        <v>38</v>
      </c>
      <c r="R33" s="34">
        <f t="shared" si="22"/>
        <v>0</v>
      </c>
      <c r="S33" s="35">
        <f t="shared" si="22"/>
        <v>0</v>
      </c>
      <c r="T33" s="60">
        <f t="shared" si="22"/>
        <v>0</v>
      </c>
      <c r="U33" s="48">
        <f t="shared" si="22"/>
        <v>0</v>
      </c>
      <c r="V33" s="37">
        <f t="shared" si="22"/>
        <v>0</v>
      </c>
      <c r="W33" s="35">
        <f t="shared" si="22"/>
        <v>0</v>
      </c>
      <c r="X33" s="31"/>
      <c r="Y33" s="32"/>
      <c r="Z33" s="32"/>
      <c r="AA33" s="32"/>
      <c r="AB33" s="32"/>
      <c r="AC33" s="32"/>
      <c r="AD33" s="32"/>
      <c r="AE33" s="32"/>
      <c r="AF33" s="32"/>
      <c r="AG33" s="32"/>
    </row>
    <row r="34" spans="1:33" ht="13.5" customHeight="1" x14ac:dyDescent="0.2">
      <c r="A34" s="50" t="s">
        <v>39</v>
      </c>
      <c r="B34" s="51">
        <f t="shared" ref="B34:G34" si="23">SUM(B35:B40,B43:B46)</f>
        <v>615291.29970000009</v>
      </c>
      <c r="C34" s="52">
        <f t="shared" si="23"/>
        <v>442653.78343999997</v>
      </c>
      <c r="D34" s="53">
        <f t="shared" si="23"/>
        <v>452097</v>
      </c>
      <c r="E34" s="54">
        <f t="shared" si="23"/>
        <v>457005</v>
      </c>
      <c r="F34" s="54">
        <f t="shared" si="23"/>
        <v>467528</v>
      </c>
      <c r="G34" s="52">
        <f t="shared" si="23"/>
        <v>479480</v>
      </c>
      <c r="H34" s="30"/>
      <c r="I34" s="50" t="s">
        <v>40</v>
      </c>
      <c r="J34" s="51">
        <f t="shared" ref="J34:O34" si="24">SUM(J35:J40,J43:J46)</f>
        <v>0</v>
      </c>
      <c r="K34" s="52">
        <f t="shared" si="24"/>
        <v>0</v>
      </c>
      <c r="L34" s="53">
        <f t="shared" si="24"/>
        <v>0</v>
      </c>
      <c r="M34" s="54">
        <f t="shared" si="24"/>
        <v>0</v>
      </c>
      <c r="N34" s="54">
        <f t="shared" si="24"/>
        <v>0</v>
      </c>
      <c r="O34" s="52">
        <f t="shared" si="24"/>
        <v>0</v>
      </c>
      <c r="Q34" s="50" t="s">
        <v>40</v>
      </c>
      <c r="R34" s="51">
        <f t="shared" ref="R34:W34" si="25">SUM(R35:R40,R43:R46)</f>
        <v>615291.29970000009</v>
      </c>
      <c r="S34" s="52">
        <f t="shared" si="25"/>
        <v>442653.78343999997</v>
      </c>
      <c r="T34" s="53">
        <f t="shared" si="25"/>
        <v>452097</v>
      </c>
      <c r="U34" s="54">
        <f t="shared" si="25"/>
        <v>457005</v>
      </c>
      <c r="V34" s="54">
        <f t="shared" si="25"/>
        <v>467528</v>
      </c>
      <c r="W34" s="52">
        <f t="shared" si="25"/>
        <v>479480</v>
      </c>
      <c r="X34" s="31"/>
      <c r="Y34" s="32"/>
      <c r="Z34" s="32"/>
      <c r="AA34" s="32"/>
      <c r="AB34" s="32"/>
      <c r="AC34" s="32"/>
      <c r="AD34" s="32"/>
      <c r="AE34" s="32"/>
      <c r="AF34" s="32"/>
      <c r="AG34" s="32"/>
    </row>
    <row r="35" spans="1:33" ht="13.5" customHeight="1" x14ac:dyDescent="0.2">
      <c r="A35" s="61" t="s">
        <v>41</v>
      </c>
      <c r="B35" s="47">
        <v>-1317.6</v>
      </c>
      <c r="C35" s="35">
        <v>0</v>
      </c>
      <c r="D35" s="48">
        <v>0</v>
      </c>
      <c r="E35" s="49">
        <v>0</v>
      </c>
      <c r="F35" s="37">
        <v>0</v>
      </c>
      <c r="G35" s="35">
        <v>0</v>
      </c>
      <c r="H35" s="30"/>
      <c r="I35" s="33" t="s">
        <v>41</v>
      </c>
      <c r="J35" s="34"/>
      <c r="K35" s="35"/>
      <c r="L35" s="36"/>
      <c r="M35" s="37"/>
      <c r="N35" s="37"/>
      <c r="O35" s="35"/>
      <c r="Q35" s="33" t="s">
        <v>41</v>
      </c>
      <c r="R35" s="47">
        <f t="shared" ref="R35:R54" si="26">+B35-J35</f>
        <v>-1317.6</v>
      </c>
      <c r="S35" s="35">
        <f t="shared" ref="S35:S54" si="27">+C35-K35</f>
        <v>0</v>
      </c>
      <c r="T35" s="48">
        <f t="shared" ref="T35:T54" si="28">+D35-L35</f>
        <v>0</v>
      </c>
      <c r="U35" s="49">
        <f t="shared" ref="U35:U54" si="29">+E35-M35</f>
        <v>0</v>
      </c>
      <c r="V35" s="49">
        <f t="shared" ref="V35:V54" si="30">+F35-N35</f>
        <v>0</v>
      </c>
      <c r="W35" s="62">
        <f t="shared" ref="W35:W54" si="31">+G35-O35</f>
        <v>0</v>
      </c>
      <c r="X35" s="31"/>
      <c r="Y35" s="32"/>
      <c r="Z35" s="32"/>
      <c r="AA35" s="32"/>
      <c r="AB35" s="32"/>
      <c r="AC35" s="32"/>
      <c r="AD35" s="32"/>
      <c r="AE35" s="32"/>
      <c r="AF35" s="32"/>
      <c r="AG35" s="32"/>
    </row>
    <row r="36" spans="1:33" ht="13.5" customHeight="1" x14ac:dyDescent="0.2">
      <c r="A36" s="33" t="s">
        <v>42</v>
      </c>
      <c r="B36" s="47">
        <v>130156.65211999998</v>
      </c>
      <c r="C36" s="35">
        <v>129527.97982000002</v>
      </c>
      <c r="D36" s="48">
        <v>132250</v>
      </c>
      <c r="E36" s="49">
        <v>131000</v>
      </c>
      <c r="F36" s="37">
        <v>132217</v>
      </c>
      <c r="G36" s="35">
        <v>135272</v>
      </c>
      <c r="H36" s="30"/>
      <c r="I36" s="33" t="s">
        <v>42</v>
      </c>
      <c r="J36" s="34"/>
      <c r="K36" s="35"/>
      <c r="L36" s="36"/>
      <c r="M36" s="37"/>
      <c r="N36" s="37"/>
      <c r="O36" s="35"/>
      <c r="Q36" s="33" t="s">
        <v>42</v>
      </c>
      <c r="R36" s="47">
        <f t="shared" si="26"/>
        <v>130156.65211999998</v>
      </c>
      <c r="S36" s="35">
        <f t="shared" si="27"/>
        <v>129527.97982000002</v>
      </c>
      <c r="T36" s="60">
        <f t="shared" si="28"/>
        <v>132250</v>
      </c>
      <c r="U36" s="63">
        <f t="shared" si="29"/>
        <v>131000</v>
      </c>
      <c r="V36" s="37">
        <f t="shared" si="30"/>
        <v>132217</v>
      </c>
      <c r="W36" s="35">
        <f t="shared" si="31"/>
        <v>135272</v>
      </c>
      <c r="X36" s="31"/>
      <c r="Y36" s="32"/>
      <c r="Z36" s="32"/>
      <c r="AA36" s="32"/>
      <c r="AB36" s="32"/>
      <c r="AC36" s="32"/>
      <c r="AD36" s="32"/>
      <c r="AE36" s="32"/>
      <c r="AF36" s="32"/>
      <c r="AG36" s="32"/>
    </row>
    <row r="37" spans="1:33" ht="13.5" customHeight="1" x14ac:dyDescent="0.2">
      <c r="A37" s="61" t="s">
        <v>43</v>
      </c>
      <c r="B37" s="47">
        <v>148949.96070000008</v>
      </c>
      <c r="C37" s="35">
        <v>0</v>
      </c>
      <c r="D37" s="48">
        <v>0</v>
      </c>
      <c r="E37" s="49">
        <v>0</v>
      </c>
      <c r="F37" s="37">
        <v>0</v>
      </c>
      <c r="G37" s="35">
        <v>0</v>
      </c>
      <c r="H37" s="30"/>
      <c r="I37" s="33" t="s">
        <v>43</v>
      </c>
      <c r="J37" s="34"/>
      <c r="K37" s="35"/>
      <c r="L37" s="36"/>
      <c r="M37" s="37"/>
      <c r="N37" s="37"/>
      <c r="O37" s="35"/>
      <c r="Q37" s="33" t="s">
        <v>43</v>
      </c>
      <c r="R37" s="34">
        <f t="shared" si="26"/>
        <v>148949.96070000008</v>
      </c>
      <c r="S37" s="35">
        <f t="shared" si="27"/>
        <v>0</v>
      </c>
      <c r="T37" s="60">
        <f t="shared" si="28"/>
        <v>0</v>
      </c>
      <c r="U37" s="63">
        <f t="shared" si="29"/>
        <v>0</v>
      </c>
      <c r="V37" s="37">
        <f t="shared" si="30"/>
        <v>0</v>
      </c>
      <c r="W37" s="35">
        <f t="shared" si="31"/>
        <v>0</v>
      </c>
      <c r="X37" s="31"/>
      <c r="Y37" s="32"/>
      <c r="Z37" s="32"/>
      <c r="AA37" s="32"/>
      <c r="AB37" s="32"/>
      <c r="AC37" s="32"/>
      <c r="AD37" s="32"/>
      <c r="AE37" s="32"/>
      <c r="AF37" s="32"/>
      <c r="AG37" s="32"/>
    </row>
    <row r="38" spans="1:33" ht="13.5" customHeight="1" x14ac:dyDescent="0.2">
      <c r="A38" s="61" t="s">
        <v>44</v>
      </c>
      <c r="B38" s="47">
        <v>127506.60375999995</v>
      </c>
      <c r="C38" s="35">
        <v>91113</v>
      </c>
      <c r="D38" s="48">
        <v>96005</v>
      </c>
      <c r="E38" s="49">
        <v>98552</v>
      </c>
      <c r="F38" s="37">
        <v>103920</v>
      </c>
      <c r="G38" s="35">
        <v>107913</v>
      </c>
      <c r="H38" s="30"/>
      <c r="I38" s="33" t="s">
        <v>44</v>
      </c>
      <c r="J38" s="34"/>
      <c r="K38" s="35"/>
      <c r="L38" s="36"/>
      <c r="M38" s="37"/>
      <c r="N38" s="37"/>
      <c r="O38" s="35"/>
      <c r="Q38" s="33" t="s">
        <v>44</v>
      </c>
      <c r="R38" s="34">
        <f t="shared" si="26"/>
        <v>127506.60375999995</v>
      </c>
      <c r="S38" s="35">
        <f t="shared" si="27"/>
        <v>91113</v>
      </c>
      <c r="T38" s="60">
        <f t="shared" si="28"/>
        <v>96005</v>
      </c>
      <c r="U38" s="63">
        <f t="shared" si="29"/>
        <v>98552</v>
      </c>
      <c r="V38" s="37">
        <f t="shared" si="30"/>
        <v>103920</v>
      </c>
      <c r="W38" s="35">
        <f t="shared" si="31"/>
        <v>107913</v>
      </c>
      <c r="X38" s="31"/>
      <c r="Y38" s="32"/>
      <c r="Z38" s="32"/>
      <c r="AA38" s="32"/>
      <c r="AB38" s="32"/>
      <c r="AC38" s="32"/>
      <c r="AD38" s="32"/>
      <c r="AE38" s="32"/>
      <c r="AF38" s="32"/>
      <c r="AG38" s="32"/>
    </row>
    <row r="39" spans="1:33" ht="13.5" customHeight="1" x14ac:dyDescent="0.2">
      <c r="A39" s="61" t="s">
        <v>45</v>
      </c>
      <c r="B39" s="47">
        <v>75288.764139999999</v>
      </c>
      <c r="C39" s="35">
        <v>76294.162960000001</v>
      </c>
      <c r="D39" s="48">
        <v>75007</v>
      </c>
      <c r="E39" s="49">
        <v>75400</v>
      </c>
      <c r="F39" s="37">
        <v>75795</v>
      </c>
      <c r="G39" s="35">
        <v>76192</v>
      </c>
      <c r="H39" s="30"/>
      <c r="I39" s="33" t="s">
        <v>45</v>
      </c>
      <c r="J39" s="34"/>
      <c r="K39" s="35"/>
      <c r="L39" s="36"/>
      <c r="M39" s="37"/>
      <c r="N39" s="37"/>
      <c r="O39" s="35"/>
      <c r="Q39" s="33" t="s">
        <v>45</v>
      </c>
      <c r="R39" s="34">
        <f t="shared" si="26"/>
        <v>75288.764139999999</v>
      </c>
      <c r="S39" s="35">
        <f t="shared" si="27"/>
        <v>76294.162960000001</v>
      </c>
      <c r="T39" s="60">
        <f t="shared" si="28"/>
        <v>75007</v>
      </c>
      <c r="U39" s="63">
        <f t="shared" si="29"/>
        <v>75400</v>
      </c>
      <c r="V39" s="37">
        <f t="shared" si="30"/>
        <v>75795</v>
      </c>
      <c r="W39" s="35">
        <f t="shared" si="31"/>
        <v>76192</v>
      </c>
      <c r="X39" s="31"/>
      <c r="Y39" s="32"/>
      <c r="Z39" s="32"/>
      <c r="AA39" s="32"/>
      <c r="AB39" s="32"/>
      <c r="AC39" s="32"/>
      <c r="AD39" s="32"/>
      <c r="AE39" s="32"/>
      <c r="AF39" s="32"/>
      <c r="AG39" s="32"/>
    </row>
    <row r="40" spans="1:33" ht="13.5" customHeight="1" x14ac:dyDescent="0.2">
      <c r="A40" s="61" t="s">
        <v>46</v>
      </c>
      <c r="B40" s="47">
        <v>380.56853000000001</v>
      </c>
      <c r="C40" s="35">
        <f>C41+C42</f>
        <v>278.38602000000003</v>
      </c>
      <c r="D40" s="48">
        <f>+D41+D42</f>
        <v>328</v>
      </c>
      <c r="E40" s="49">
        <f>E41+E42</f>
        <v>328</v>
      </c>
      <c r="F40" s="37">
        <f>F41+F42</f>
        <v>328</v>
      </c>
      <c r="G40" s="35">
        <f>G41+G42</f>
        <v>328</v>
      </c>
      <c r="H40" s="30"/>
      <c r="I40" s="33" t="s">
        <v>46</v>
      </c>
      <c r="J40" s="34">
        <f t="shared" ref="J40:O40" si="32">+J41+J42</f>
        <v>0</v>
      </c>
      <c r="K40" s="35">
        <f t="shared" si="32"/>
        <v>0</v>
      </c>
      <c r="L40" s="36">
        <f t="shared" si="32"/>
        <v>0</v>
      </c>
      <c r="M40" s="37">
        <f t="shared" si="32"/>
        <v>0</v>
      </c>
      <c r="N40" s="37">
        <f t="shared" si="32"/>
        <v>0</v>
      </c>
      <c r="O40" s="35">
        <f t="shared" si="32"/>
        <v>0</v>
      </c>
      <c r="Q40" s="61" t="s">
        <v>46</v>
      </c>
      <c r="R40" s="47">
        <f t="shared" si="26"/>
        <v>380.56853000000001</v>
      </c>
      <c r="S40" s="35">
        <f t="shared" si="27"/>
        <v>278.38602000000003</v>
      </c>
      <c r="T40" s="48">
        <f t="shared" si="28"/>
        <v>328</v>
      </c>
      <c r="U40" s="49">
        <f t="shared" si="29"/>
        <v>328</v>
      </c>
      <c r="V40" s="49">
        <f t="shared" si="30"/>
        <v>328</v>
      </c>
      <c r="W40" s="62">
        <f t="shared" si="31"/>
        <v>328</v>
      </c>
      <c r="X40" s="31"/>
      <c r="Y40" s="32"/>
      <c r="Z40" s="32"/>
      <c r="AA40" s="32"/>
      <c r="AB40" s="32"/>
      <c r="AC40" s="32"/>
      <c r="AD40" s="32"/>
      <c r="AE40" s="32"/>
      <c r="AF40" s="32"/>
      <c r="AG40" s="32"/>
    </row>
    <row r="41" spans="1:33" ht="13.5" customHeight="1" x14ac:dyDescent="0.2">
      <c r="A41" s="64" t="s">
        <v>13</v>
      </c>
      <c r="B41" s="47">
        <v>84.571209999999994</v>
      </c>
      <c r="C41" s="35">
        <v>81.658150000000006</v>
      </c>
      <c r="D41" s="48">
        <v>82</v>
      </c>
      <c r="E41" s="49">
        <v>82</v>
      </c>
      <c r="F41" s="37">
        <v>82</v>
      </c>
      <c r="G41" s="35">
        <v>82</v>
      </c>
      <c r="H41" s="30"/>
      <c r="I41" s="45" t="s">
        <v>13</v>
      </c>
      <c r="J41" s="34"/>
      <c r="K41" s="35"/>
      <c r="L41" s="36"/>
      <c r="M41" s="37"/>
      <c r="N41" s="37"/>
      <c r="O41" s="35"/>
      <c r="Q41" s="64" t="s">
        <v>13</v>
      </c>
      <c r="R41" s="47">
        <f t="shared" si="26"/>
        <v>84.571209999999994</v>
      </c>
      <c r="S41" s="35">
        <f t="shared" si="27"/>
        <v>81.658150000000006</v>
      </c>
      <c r="T41" s="48">
        <f t="shared" si="28"/>
        <v>82</v>
      </c>
      <c r="U41" s="49">
        <f t="shared" si="29"/>
        <v>82</v>
      </c>
      <c r="V41" s="49">
        <f t="shared" si="30"/>
        <v>82</v>
      </c>
      <c r="W41" s="62">
        <f t="shared" si="31"/>
        <v>82</v>
      </c>
      <c r="X41" s="31"/>
      <c r="Y41" s="32"/>
      <c r="Z41" s="32"/>
      <c r="AA41" s="32"/>
      <c r="AB41" s="32"/>
      <c r="AC41" s="32"/>
      <c r="AD41" s="32"/>
      <c r="AE41" s="32"/>
      <c r="AF41" s="32"/>
      <c r="AG41" s="32"/>
    </row>
    <row r="42" spans="1:33" ht="13.5" customHeight="1" x14ac:dyDescent="0.2">
      <c r="A42" s="64" t="s">
        <v>14</v>
      </c>
      <c r="B42" s="47">
        <v>295.99732</v>
      </c>
      <c r="C42" s="35">
        <v>196.72787</v>
      </c>
      <c r="D42" s="48">
        <v>246</v>
      </c>
      <c r="E42" s="49">
        <f>+D42</f>
        <v>246</v>
      </c>
      <c r="F42" s="37">
        <f>+E42</f>
        <v>246</v>
      </c>
      <c r="G42" s="35">
        <f>+F42</f>
        <v>246</v>
      </c>
      <c r="H42" s="30"/>
      <c r="I42" s="45" t="s">
        <v>14</v>
      </c>
      <c r="J42" s="34"/>
      <c r="K42" s="35"/>
      <c r="L42" s="36"/>
      <c r="M42" s="37"/>
      <c r="N42" s="37"/>
      <c r="O42" s="35"/>
      <c r="Q42" s="64" t="s">
        <v>14</v>
      </c>
      <c r="R42" s="47">
        <f t="shared" si="26"/>
        <v>295.99732</v>
      </c>
      <c r="S42" s="35">
        <f t="shared" si="27"/>
        <v>196.72787</v>
      </c>
      <c r="T42" s="48">
        <f t="shared" si="28"/>
        <v>246</v>
      </c>
      <c r="U42" s="49">
        <f t="shared" si="29"/>
        <v>246</v>
      </c>
      <c r="V42" s="49">
        <f t="shared" si="30"/>
        <v>246</v>
      </c>
      <c r="W42" s="62">
        <f t="shared" si="31"/>
        <v>246</v>
      </c>
      <c r="X42" s="31"/>
      <c r="Y42" s="32"/>
      <c r="Z42" s="32"/>
      <c r="AA42" s="32"/>
      <c r="AB42" s="32"/>
      <c r="AC42" s="32"/>
      <c r="AD42" s="32"/>
      <c r="AE42" s="32"/>
      <c r="AF42" s="32"/>
      <c r="AG42" s="32"/>
    </row>
    <row r="43" spans="1:33" ht="13.5" customHeight="1" x14ac:dyDescent="0.2">
      <c r="A43" s="61" t="s">
        <v>47</v>
      </c>
      <c r="B43" s="47">
        <v>626.19506999999999</v>
      </c>
      <c r="C43" s="35">
        <v>323.81599</v>
      </c>
      <c r="D43" s="48">
        <v>1000</v>
      </c>
      <c r="E43" s="49">
        <v>1000</v>
      </c>
      <c r="F43" s="37">
        <v>1000</v>
      </c>
      <c r="G43" s="35">
        <v>1000</v>
      </c>
      <c r="H43" s="30"/>
      <c r="I43" s="33" t="s">
        <v>47</v>
      </c>
      <c r="J43" s="34"/>
      <c r="K43" s="35"/>
      <c r="L43" s="36"/>
      <c r="M43" s="37"/>
      <c r="N43" s="37"/>
      <c r="O43" s="35"/>
      <c r="Q43" s="61" t="s">
        <v>47</v>
      </c>
      <c r="R43" s="47">
        <f t="shared" si="26"/>
        <v>626.19506999999999</v>
      </c>
      <c r="S43" s="35">
        <f t="shared" si="27"/>
        <v>323.81599</v>
      </c>
      <c r="T43" s="48">
        <f t="shared" si="28"/>
        <v>1000</v>
      </c>
      <c r="U43" s="49">
        <f t="shared" si="29"/>
        <v>1000</v>
      </c>
      <c r="V43" s="49">
        <f t="shared" si="30"/>
        <v>1000</v>
      </c>
      <c r="W43" s="62">
        <f t="shared" si="31"/>
        <v>1000</v>
      </c>
      <c r="X43" s="31"/>
      <c r="Y43" s="32"/>
      <c r="Z43" s="32"/>
      <c r="AA43" s="32"/>
      <c r="AB43" s="32"/>
      <c r="AC43" s="32"/>
      <c r="AD43" s="32"/>
      <c r="AE43" s="32"/>
      <c r="AF43" s="32"/>
      <c r="AG43" s="32"/>
    </row>
    <row r="44" spans="1:33" ht="13.5" customHeight="1" x14ac:dyDescent="0.2">
      <c r="A44" s="61" t="s">
        <v>48</v>
      </c>
      <c r="B44" s="47">
        <v>25627.269929999999</v>
      </c>
      <c r="C44" s="35">
        <v>31625.248179999999</v>
      </c>
      <c r="D44" s="48">
        <v>27332</v>
      </c>
      <c r="E44" s="49">
        <v>28822</v>
      </c>
      <c r="F44" s="37">
        <v>29354</v>
      </c>
      <c r="G44" s="35">
        <v>29968</v>
      </c>
      <c r="H44" s="30"/>
      <c r="I44" s="61" t="s">
        <v>48</v>
      </c>
      <c r="J44" s="34"/>
      <c r="K44" s="35"/>
      <c r="L44" s="36"/>
      <c r="M44" s="37"/>
      <c r="N44" s="37"/>
      <c r="O44" s="35"/>
      <c r="Q44" s="61" t="s">
        <v>48</v>
      </c>
      <c r="R44" s="47">
        <f t="shared" si="26"/>
        <v>25627.269929999999</v>
      </c>
      <c r="S44" s="35">
        <f t="shared" si="27"/>
        <v>31625.248179999999</v>
      </c>
      <c r="T44" s="48">
        <f t="shared" si="28"/>
        <v>27332</v>
      </c>
      <c r="U44" s="49">
        <f t="shared" si="29"/>
        <v>28822</v>
      </c>
      <c r="V44" s="49">
        <f t="shared" si="30"/>
        <v>29354</v>
      </c>
      <c r="W44" s="62">
        <f t="shared" si="31"/>
        <v>29968</v>
      </c>
      <c r="X44" s="31"/>
      <c r="Y44" s="32"/>
      <c r="Z44" s="32"/>
      <c r="AA44" s="32"/>
      <c r="AB44" s="32"/>
      <c r="AC44" s="32"/>
      <c r="AD44" s="32"/>
      <c r="AE44" s="32"/>
      <c r="AF44" s="32"/>
      <c r="AG44" s="32"/>
    </row>
    <row r="45" spans="1:33" ht="13.5" customHeight="1" x14ac:dyDescent="0.2">
      <c r="A45" s="61" t="s">
        <v>49</v>
      </c>
      <c r="B45" s="47">
        <v>5.3293499999999998</v>
      </c>
      <c r="C45" s="35">
        <v>10.97395</v>
      </c>
      <c r="D45" s="48">
        <v>4</v>
      </c>
      <c r="E45" s="49">
        <v>0</v>
      </c>
      <c r="F45" s="37">
        <v>0</v>
      </c>
      <c r="G45" s="35">
        <v>0</v>
      </c>
      <c r="H45" s="30"/>
      <c r="I45" s="33" t="s">
        <v>49</v>
      </c>
      <c r="J45" s="34"/>
      <c r="K45" s="35"/>
      <c r="L45" s="36"/>
      <c r="M45" s="37"/>
      <c r="N45" s="37"/>
      <c r="O45" s="35"/>
      <c r="Q45" s="61" t="s">
        <v>49</v>
      </c>
      <c r="R45" s="47">
        <f t="shared" si="26"/>
        <v>5.3293499999999998</v>
      </c>
      <c r="S45" s="35">
        <f t="shared" si="27"/>
        <v>10.97395</v>
      </c>
      <c r="T45" s="48">
        <f t="shared" si="28"/>
        <v>4</v>
      </c>
      <c r="U45" s="49">
        <f t="shared" si="29"/>
        <v>0</v>
      </c>
      <c r="V45" s="49">
        <f t="shared" si="30"/>
        <v>0</v>
      </c>
      <c r="W45" s="62">
        <f t="shared" si="31"/>
        <v>0</v>
      </c>
      <c r="X45" s="31"/>
      <c r="Y45" s="32"/>
      <c r="Z45" s="32"/>
      <c r="AA45" s="32"/>
      <c r="AB45" s="32"/>
      <c r="AC45" s="32"/>
      <c r="AD45" s="32"/>
      <c r="AE45" s="32"/>
      <c r="AF45" s="32"/>
      <c r="AG45" s="32"/>
    </row>
    <row r="46" spans="1:33" ht="13.5" customHeight="1" x14ac:dyDescent="0.2">
      <c r="A46" s="33" t="s">
        <v>50</v>
      </c>
      <c r="B46" s="34">
        <v>108067.55609999999</v>
      </c>
      <c r="C46" s="35">
        <f>+C47+C48+C49+C50</f>
        <v>113480.21652</v>
      </c>
      <c r="D46" s="36">
        <f>+D47+D48+D49+D50</f>
        <v>120171</v>
      </c>
      <c r="E46" s="37">
        <f>+E47+E48+E49+E50</f>
        <v>121903</v>
      </c>
      <c r="F46" s="37">
        <f>+F47+F48+F49+F50</f>
        <v>124914</v>
      </c>
      <c r="G46" s="35">
        <f>+G47+G48+G49+G50</f>
        <v>128807</v>
      </c>
      <c r="H46" s="30"/>
      <c r="I46" s="33" t="s">
        <v>51</v>
      </c>
      <c r="J46" s="34">
        <f t="shared" ref="J46:O46" si="33">+SUM(J47:J50)</f>
        <v>0</v>
      </c>
      <c r="K46" s="35">
        <f t="shared" si="33"/>
        <v>0</v>
      </c>
      <c r="L46" s="36">
        <f t="shared" si="33"/>
        <v>0</v>
      </c>
      <c r="M46" s="37">
        <f t="shared" si="33"/>
        <v>0</v>
      </c>
      <c r="N46" s="37">
        <f t="shared" si="33"/>
        <v>0</v>
      </c>
      <c r="O46" s="35">
        <f t="shared" si="33"/>
        <v>0</v>
      </c>
      <c r="Q46" s="33" t="s">
        <v>51</v>
      </c>
      <c r="R46" s="34">
        <f t="shared" si="26"/>
        <v>108067.55609999999</v>
      </c>
      <c r="S46" s="35">
        <f t="shared" si="27"/>
        <v>113480.21652</v>
      </c>
      <c r="T46" s="36">
        <f t="shared" si="28"/>
        <v>120171</v>
      </c>
      <c r="U46" s="37">
        <f t="shared" si="29"/>
        <v>121903</v>
      </c>
      <c r="V46" s="37">
        <f t="shared" si="30"/>
        <v>124914</v>
      </c>
      <c r="W46" s="35">
        <f t="shared" si="31"/>
        <v>128807</v>
      </c>
      <c r="X46" s="31"/>
      <c r="Y46" s="32"/>
      <c r="Z46" s="32"/>
      <c r="AA46" s="32"/>
      <c r="AB46" s="32"/>
      <c r="AC46" s="32"/>
      <c r="AD46" s="32"/>
      <c r="AE46" s="32"/>
      <c r="AF46" s="32"/>
      <c r="AG46" s="32"/>
    </row>
    <row r="47" spans="1:33" ht="13.5" customHeight="1" x14ac:dyDescent="0.2">
      <c r="A47" s="45" t="s">
        <v>13</v>
      </c>
      <c r="B47" s="34">
        <v>76798.280509999997</v>
      </c>
      <c r="C47" s="35">
        <f>+C51+C52+C53</f>
        <v>80877.39688</v>
      </c>
      <c r="D47" s="36">
        <f>+D51+D52+D53</f>
        <v>86459</v>
      </c>
      <c r="E47" s="37">
        <f>+E51+E52+E53</f>
        <v>87035</v>
      </c>
      <c r="F47" s="37">
        <f>+F51+F52+F53</f>
        <v>88481</v>
      </c>
      <c r="G47" s="35">
        <f>+G51+G52+G53</f>
        <v>90505</v>
      </c>
      <c r="H47" s="30"/>
      <c r="I47" s="45" t="s">
        <v>13</v>
      </c>
      <c r="J47" s="34"/>
      <c r="K47" s="35"/>
      <c r="L47" s="36"/>
      <c r="M47" s="37"/>
      <c r="N47" s="37"/>
      <c r="O47" s="35"/>
      <c r="Q47" s="45" t="s">
        <v>13</v>
      </c>
      <c r="R47" s="34">
        <f t="shared" si="26"/>
        <v>76798.280509999997</v>
      </c>
      <c r="S47" s="35">
        <f t="shared" si="27"/>
        <v>80877.39688</v>
      </c>
      <c r="T47" s="36">
        <f t="shared" si="28"/>
        <v>86459</v>
      </c>
      <c r="U47" s="37">
        <f t="shared" si="29"/>
        <v>87035</v>
      </c>
      <c r="V47" s="37">
        <f t="shared" si="30"/>
        <v>88481</v>
      </c>
      <c r="W47" s="35">
        <f t="shared" si="31"/>
        <v>90505</v>
      </c>
      <c r="X47" s="31"/>
      <c r="Y47" s="32"/>
      <c r="Z47" s="32"/>
      <c r="AA47" s="32"/>
      <c r="AB47" s="32"/>
      <c r="AC47" s="32"/>
      <c r="AD47" s="32"/>
      <c r="AE47" s="32"/>
      <c r="AF47" s="32"/>
      <c r="AG47" s="32"/>
    </row>
    <row r="48" spans="1:33" ht="14.25" customHeight="1" x14ac:dyDescent="0.2">
      <c r="A48" s="65" t="s">
        <v>14</v>
      </c>
      <c r="B48" s="34">
        <v>149.49921000000001</v>
      </c>
      <c r="C48" s="35">
        <v>422.60645</v>
      </c>
      <c r="D48" s="36">
        <v>0</v>
      </c>
      <c r="E48" s="37">
        <v>0</v>
      </c>
      <c r="F48" s="37">
        <v>0</v>
      </c>
      <c r="G48" s="35">
        <v>0</v>
      </c>
      <c r="H48" s="30"/>
      <c r="I48" s="65" t="s">
        <v>14</v>
      </c>
      <c r="J48" s="34"/>
      <c r="K48" s="35"/>
      <c r="L48" s="36"/>
      <c r="M48" s="37"/>
      <c r="N48" s="37"/>
      <c r="O48" s="35"/>
      <c r="Q48" s="65" t="s">
        <v>14</v>
      </c>
      <c r="R48" s="34">
        <f t="shared" si="26"/>
        <v>149.49921000000001</v>
      </c>
      <c r="S48" s="35">
        <f t="shared" si="27"/>
        <v>422.60645</v>
      </c>
      <c r="T48" s="36">
        <f t="shared" si="28"/>
        <v>0</v>
      </c>
      <c r="U48" s="37">
        <f t="shared" si="29"/>
        <v>0</v>
      </c>
      <c r="V48" s="37">
        <f t="shared" si="30"/>
        <v>0</v>
      </c>
      <c r="W48" s="35">
        <f t="shared" si="31"/>
        <v>0</v>
      </c>
      <c r="X48" s="31"/>
      <c r="Y48" s="32"/>
      <c r="Z48" s="32"/>
      <c r="AA48" s="32"/>
      <c r="AB48" s="32"/>
      <c r="AC48" s="32"/>
      <c r="AD48" s="32"/>
      <c r="AE48" s="32"/>
      <c r="AF48" s="32"/>
      <c r="AG48" s="32"/>
    </row>
    <row r="49" spans="1:33" ht="14.25" customHeight="1" x14ac:dyDescent="0.2">
      <c r="A49" s="66" t="s">
        <v>15</v>
      </c>
      <c r="B49" s="34">
        <v>0</v>
      </c>
      <c r="C49" s="35">
        <v>0</v>
      </c>
      <c r="D49" s="36">
        <v>0</v>
      </c>
      <c r="E49" s="37">
        <v>0</v>
      </c>
      <c r="F49" s="37">
        <v>0</v>
      </c>
      <c r="G49" s="35">
        <v>0</v>
      </c>
      <c r="H49" s="30"/>
      <c r="I49" s="66" t="s">
        <v>15</v>
      </c>
      <c r="J49" s="34"/>
      <c r="K49" s="35"/>
      <c r="L49" s="36"/>
      <c r="M49" s="37"/>
      <c r="N49" s="37"/>
      <c r="O49" s="35"/>
      <c r="Q49" s="66" t="s">
        <v>15</v>
      </c>
      <c r="R49" s="34">
        <f t="shared" si="26"/>
        <v>0</v>
      </c>
      <c r="S49" s="35">
        <f t="shared" si="27"/>
        <v>0</v>
      </c>
      <c r="T49" s="36">
        <f t="shared" si="28"/>
        <v>0</v>
      </c>
      <c r="U49" s="37">
        <f t="shared" si="29"/>
        <v>0</v>
      </c>
      <c r="V49" s="37">
        <f t="shared" si="30"/>
        <v>0</v>
      </c>
      <c r="W49" s="35">
        <f t="shared" si="31"/>
        <v>0</v>
      </c>
      <c r="X49" s="31"/>
      <c r="Y49" s="32"/>
      <c r="Z49" s="32"/>
      <c r="AA49" s="32"/>
      <c r="AB49" s="32"/>
      <c r="AC49" s="32"/>
      <c r="AD49" s="32"/>
      <c r="AE49" s="32"/>
      <c r="AF49" s="32"/>
      <c r="AG49" s="32"/>
    </row>
    <row r="50" spans="1:33" ht="14.25" customHeight="1" x14ac:dyDescent="0.2">
      <c r="A50" s="45" t="s">
        <v>52</v>
      </c>
      <c r="B50" s="34">
        <v>31119.776379999999</v>
      </c>
      <c r="C50" s="35">
        <f>+C54</f>
        <v>32180.213189999999</v>
      </c>
      <c r="D50" s="36">
        <f>+D54</f>
        <v>33712</v>
      </c>
      <c r="E50" s="37">
        <f>+E54</f>
        <v>34868</v>
      </c>
      <c r="F50" s="37">
        <f>+F54</f>
        <v>36433</v>
      </c>
      <c r="G50" s="35">
        <f>+G54</f>
        <v>38302</v>
      </c>
      <c r="H50" s="30"/>
      <c r="I50" s="45" t="s">
        <v>52</v>
      </c>
      <c r="J50" s="34"/>
      <c r="K50" s="35"/>
      <c r="L50" s="36"/>
      <c r="M50" s="37"/>
      <c r="N50" s="37"/>
      <c r="O50" s="35"/>
      <c r="Q50" s="45" t="s">
        <v>52</v>
      </c>
      <c r="R50" s="34">
        <f t="shared" si="26"/>
        <v>31119.776379999999</v>
      </c>
      <c r="S50" s="35">
        <f t="shared" si="27"/>
        <v>32180.213189999999</v>
      </c>
      <c r="T50" s="36">
        <f t="shared" si="28"/>
        <v>33712</v>
      </c>
      <c r="U50" s="37">
        <f t="shared" si="29"/>
        <v>34868</v>
      </c>
      <c r="V50" s="37">
        <f t="shared" si="30"/>
        <v>36433</v>
      </c>
      <c r="W50" s="35">
        <f t="shared" si="31"/>
        <v>38302</v>
      </c>
      <c r="X50" s="31"/>
      <c r="Y50" s="32"/>
      <c r="Z50" s="32"/>
      <c r="AA50" s="32"/>
      <c r="AB50" s="32"/>
      <c r="AC50" s="32"/>
      <c r="AD50" s="32"/>
      <c r="AE50" s="32"/>
      <c r="AF50" s="32"/>
      <c r="AG50" s="32"/>
    </row>
    <row r="51" spans="1:33" ht="14.25" customHeight="1" x14ac:dyDescent="0.2">
      <c r="A51" s="67" t="s">
        <v>53</v>
      </c>
      <c r="B51" s="34">
        <v>1.1110499999999996</v>
      </c>
      <c r="C51" s="35">
        <v>0.74687000000000037</v>
      </c>
      <c r="D51" s="36">
        <v>0</v>
      </c>
      <c r="E51" s="37">
        <v>0</v>
      </c>
      <c r="F51" s="37">
        <v>0</v>
      </c>
      <c r="G51" s="35">
        <v>0</v>
      </c>
      <c r="H51" s="30"/>
      <c r="I51" s="67" t="s">
        <v>53</v>
      </c>
      <c r="J51" s="34"/>
      <c r="K51" s="35"/>
      <c r="L51" s="36"/>
      <c r="M51" s="37"/>
      <c r="N51" s="37"/>
      <c r="O51" s="35"/>
      <c r="Q51" s="67" t="s">
        <v>53</v>
      </c>
      <c r="R51" s="34">
        <f t="shared" si="26"/>
        <v>1.1110499999999996</v>
      </c>
      <c r="S51" s="35">
        <f t="shared" si="27"/>
        <v>0.74687000000000037</v>
      </c>
      <c r="T51" s="36">
        <f t="shared" si="28"/>
        <v>0</v>
      </c>
      <c r="U51" s="37">
        <f t="shared" si="29"/>
        <v>0</v>
      </c>
      <c r="V51" s="37">
        <f t="shared" si="30"/>
        <v>0</v>
      </c>
      <c r="W51" s="35">
        <f t="shared" si="31"/>
        <v>0</v>
      </c>
      <c r="X51" s="31"/>
      <c r="Y51" s="32"/>
      <c r="Z51" s="32"/>
      <c r="AA51" s="32"/>
      <c r="AB51" s="32"/>
      <c r="AC51" s="32"/>
      <c r="AD51" s="32"/>
      <c r="AE51" s="32"/>
      <c r="AF51" s="32"/>
      <c r="AG51" s="32"/>
    </row>
    <row r="52" spans="1:33" ht="14.25" customHeight="1" x14ac:dyDescent="0.2">
      <c r="A52" s="67" t="s">
        <v>54</v>
      </c>
      <c r="B52" s="34">
        <v>240.67358000000004</v>
      </c>
      <c r="C52" s="35">
        <v>507.44049000000001</v>
      </c>
      <c r="D52" s="36">
        <v>-31</v>
      </c>
      <c r="E52" s="37">
        <v>0</v>
      </c>
      <c r="F52" s="37">
        <v>0</v>
      </c>
      <c r="G52" s="35">
        <v>0</v>
      </c>
      <c r="H52" s="30"/>
      <c r="I52" s="67" t="s">
        <v>54</v>
      </c>
      <c r="J52" s="34"/>
      <c r="K52" s="35"/>
      <c r="L52" s="36"/>
      <c r="M52" s="37"/>
      <c r="N52" s="37"/>
      <c r="O52" s="35"/>
      <c r="Q52" s="67" t="s">
        <v>54</v>
      </c>
      <c r="R52" s="34">
        <f t="shared" si="26"/>
        <v>240.67358000000004</v>
      </c>
      <c r="S52" s="35">
        <f t="shared" si="27"/>
        <v>507.44049000000001</v>
      </c>
      <c r="T52" s="36">
        <f t="shared" si="28"/>
        <v>-31</v>
      </c>
      <c r="U52" s="37">
        <f t="shared" si="29"/>
        <v>0</v>
      </c>
      <c r="V52" s="37">
        <f t="shared" si="30"/>
        <v>0</v>
      </c>
      <c r="W52" s="35">
        <f t="shared" si="31"/>
        <v>0</v>
      </c>
      <c r="X52" s="31"/>
      <c r="Y52" s="32"/>
      <c r="Z52" s="32"/>
      <c r="AA52" s="32"/>
      <c r="AB52" s="32"/>
      <c r="AC52" s="32"/>
      <c r="AD52" s="32"/>
      <c r="AE52" s="32"/>
      <c r="AF52" s="32"/>
      <c r="AG52" s="32"/>
    </row>
    <row r="53" spans="1:33" ht="14.25" customHeight="1" x14ac:dyDescent="0.2">
      <c r="A53" s="67" t="s">
        <v>55</v>
      </c>
      <c r="B53" s="34">
        <v>76556.495880000002</v>
      </c>
      <c r="C53" s="35">
        <v>80369.209520000004</v>
      </c>
      <c r="D53" s="36">
        <v>86490</v>
      </c>
      <c r="E53" s="37">
        <v>87035</v>
      </c>
      <c r="F53" s="37">
        <v>88481</v>
      </c>
      <c r="G53" s="35">
        <v>90505</v>
      </c>
      <c r="H53" s="30"/>
      <c r="I53" s="67" t="s">
        <v>55</v>
      </c>
      <c r="J53" s="34"/>
      <c r="K53" s="35"/>
      <c r="L53" s="36"/>
      <c r="M53" s="37"/>
      <c r="N53" s="37"/>
      <c r="O53" s="35"/>
      <c r="Q53" s="67" t="s">
        <v>55</v>
      </c>
      <c r="R53" s="34">
        <f t="shared" si="26"/>
        <v>76556.495880000002</v>
      </c>
      <c r="S53" s="35">
        <f t="shared" si="27"/>
        <v>80369.209520000004</v>
      </c>
      <c r="T53" s="36">
        <f t="shared" si="28"/>
        <v>86490</v>
      </c>
      <c r="U53" s="37">
        <f t="shared" si="29"/>
        <v>87035</v>
      </c>
      <c r="V53" s="37">
        <f t="shared" si="30"/>
        <v>88481</v>
      </c>
      <c r="W53" s="35">
        <f t="shared" si="31"/>
        <v>90505</v>
      </c>
      <c r="X53" s="31"/>
      <c r="Y53" s="32"/>
      <c r="Z53" s="32"/>
      <c r="AA53" s="32"/>
      <c r="AB53" s="32"/>
      <c r="AC53" s="32"/>
      <c r="AD53" s="32"/>
      <c r="AE53" s="32"/>
      <c r="AF53" s="32"/>
      <c r="AG53" s="32"/>
    </row>
    <row r="54" spans="1:33" ht="14.25" customHeight="1" thickBot="1" x14ac:dyDescent="0.25">
      <c r="A54" s="68" t="s">
        <v>56</v>
      </c>
      <c r="B54" s="69">
        <v>31119.776379999999</v>
      </c>
      <c r="C54" s="70">
        <v>32180.213189999999</v>
      </c>
      <c r="D54" s="71">
        <v>33712</v>
      </c>
      <c r="E54" s="72">
        <v>34868</v>
      </c>
      <c r="F54" s="72">
        <v>36433</v>
      </c>
      <c r="G54" s="70">
        <v>38302</v>
      </c>
      <c r="H54" s="30"/>
      <c r="I54" s="68" t="s">
        <v>56</v>
      </c>
      <c r="J54" s="69"/>
      <c r="K54" s="70"/>
      <c r="L54" s="71"/>
      <c r="M54" s="72"/>
      <c r="N54" s="72"/>
      <c r="O54" s="70"/>
      <c r="Q54" s="68" t="s">
        <v>56</v>
      </c>
      <c r="R54" s="69">
        <f t="shared" si="26"/>
        <v>31119.776379999999</v>
      </c>
      <c r="S54" s="70">
        <f t="shared" si="27"/>
        <v>32180.213189999999</v>
      </c>
      <c r="T54" s="71">
        <f t="shared" si="28"/>
        <v>33712</v>
      </c>
      <c r="U54" s="72">
        <f t="shared" si="29"/>
        <v>34868</v>
      </c>
      <c r="V54" s="72">
        <f t="shared" si="30"/>
        <v>36433</v>
      </c>
      <c r="W54" s="70">
        <f t="shared" si="31"/>
        <v>38302</v>
      </c>
      <c r="X54" s="31"/>
      <c r="Y54" s="32"/>
      <c r="Z54" s="32"/>
      <c r="AA54" s="32"/>
      <c r="AB54" s="32"/>
      <c r="AC54" s="32"/>
      <c r="AD54" s="32"/>
      <c r="AE54" s="32"/>
      <c r="AF54" s="32"/>
      <c r="AG54" s="32"/>
    </row>
    <row r="55" spans="1:33" ht="13.5" customHeight="1" x14ac:dyDescent="0.2">
      <c r="A55" s="25" t="s">
        <v>57</v>
      </c>
      <c r="B55" s="73">
        <f t="shared" ref="B55:G55" si="34">B56+B60</f>
        <v>12353802.450698905</v>
      </c>
      <c r="C55" s="74">
        <f t="shared" si="34"/>
        <v>13080284.022380177</v>
      </c>
      <c r="D55" s="75">
        <f t="shared" si="34"/>
        <v>14417291</v>
      </c>
      <c r="E55" s="76">
        <f t="shared" si="34"/>
        <v>15651818</v>
      </c>
      <c r="F55" s="76">
        <f t="shared" si="34"/>
        <v>16853157</v>
      </c>
      <c r="G55" s="74">
        <f t="shared" si="34"/>
        <v>17982002</v>
      </c>
      <c r="H55" s="30"/>
      <c r="I55" s="25" t="s">
        <v>57</v>
      </c>
      <c r="J55" s="77">
        <f t="shared" ref="J55:O55" si="35">J56+J60</f>
        <v>0</v>
      </c>
      <c r="K55" s="74">
        <f t="shared" si="35"/>
        <v>0</v>
      </c>
      <c r="L55" s="78">
        <f t="shared" si="35"/>
        <v>0</v>
      </c>
      <c r="M55" s="79">
        <f t="shared" si="35"/>
        <v>0</v>
      </c>
      <c r="N55" s="79">
        <f t="shared" si="35"/>
        <v>0</v>
      </c>
      <c r="O55" s="80">
        <f t="shared" si="35"/>
        <v>0</v>
      </c>
      <c r="Q55" s="25" t="s">
        <v>57</v>
      </c>
      <c r="R55" s="77">
        <f t="shared" ref="R55:W55" si="36">R56+R60</f>
        <v>12353802.450698905</v>
      </c>
      <c r="S55" s="74">
        <f t="shared" si="36"/>
        <v>13080284.022380177</v>
      </c>
      <c r="T55" s="78">
        <f t="shared" si="36"/>
        <v>14417291</v>
      </c>
      <c r="U55" s="79">
        <f t="shared" si="36"/>
        <v>15651818</v>
      </c>
      <c r="V55" s="79">
        <f t="shared" si="36"/>
        <v>16853157</v>
      </c>
      <c r="W55" s="80">
        <f t="shared" si="36"/>
        <v>17982002</v>
      </c>
      <c r="X55" s="31"/>
      <c r="Y55" s="32"/>
      <c r="Z55" s="32"/>
      <c r="AA55" s="32"/>
      <c r="AB55" s="32"/>
      <c r="AC55" s="32"/>
      <c r="AD55" s="32"/>
      <c r="AE55" s="32"/>
      <c r="AF55" s="32"/>
      <c r="AG55" s="32"/>
    </row>
    <row r="56" spans="1:33" ht="13.5" customHeight="1" x14ac:dyDescent="0.2">
      <c r="A56" s="81" t="s">
        <v>58</v>
      </c>
      <c r="B56" s="51">
        <f t="shared" ref="B56:G56" si="37">B57</f>
        <v>8282926.6334289042</v>
      </c>
      <c r="C56" s="52">
        <f t="shared" si="37"/>
        <v>8700605.5327601768</v>
      </c>
      <c r="D56" s="53">
        <f t="shared" si="37"/>
        <v>9641760</v>
      </c>
      <c r="E56" s="54">
        <f t="shared" si="37"/>
        <v>10366641</v>
      </c>
      <c r="F56" s="54">
        <f t="shared" si="37"/>
        <v>11133465</v>
      </c>
      <c r="G56" s="52">
        <f t="shared" si="37"/>
        <v>11869006</v>
      </c>
      <c r="H56" s="30"/>
      <c r="I56" s="81" t="s">
        <v>58</v>
      </c>
      <c r="J56" s="51">
        <f t="shared" ref="J56:O56" si="38">J57</f>
        <v>0</v>
      </c>
      <c r="K56" s="52">
        <f t="shared" si="38"/>
        <v>0</v>
      </c>
      <c r="L56" s="53">
        <f t="shared" si="38"/>
        <v>0</v>
      </c>
      <c r="M56" s="54">
        <f t="shared" si="38"/>
        <v>0</v>
      </c>
      <c r="N56" s="54">
        <f t="shared" si="38"/>
        <v>0</v>
      </c>
      <c r="O56" s="52">
        <f t="shared" si="38"/>
        <v>0</v>
      </c>
      <c r="Q56" s="81" t="s">
        <v>58</v>
      </c>
      <c r="R56" s="51">
        <f t="shared" ref="R56:W56" si="39">R57</f>
        <v>8282926.6334289042</v>
      </c>
      <c r="S56" s="52">
        <f t="shared" si="39"/>
        <v>8700605.5327601768</v>
      </c>
      <c r="T56" s="53">
        <f t="shared" si="39"/>
        <v>9641760</v>
      </c>
      <c r="U56" s="54">
        <f t="shared" si="39"/>
        <v>10366641</v>
      </c>
      <c r="V56" s="54">
        <f t="shared" si="39"/>
        <v>11133465</v>
      </c>
      <c r="W56" s="52">
        <f t="shared" si="39"/>
        <v>11869006</v>
      </c>
      <c r="X56" s="31"/>
      <c r="Y56" s="32"/>
      <c r="Z56" s="32"/>
      <c r="AA56" s="32"/>
      <c r="AB56" s="32"/>
      <c r="AC56" s="32"/>
      <c r="AD56" s="32"/>
      <c r="AE56" s="32"/>
      <c r="AF56" s="32"/>
      <c r="AG56" s="32"/>
    </row>
    <row r="57" spans="1:33" ht="13.5" customHeight="1" x14ac:dyDescent="0.2">
      <c r="A57" s="38" t="s">
        <v>59</v>
      </c>
      <c r="B57" s="34">
        <f t="shared" ref="B57:G57" si="40">B58+B59</f>
        <v>8282926.6334289042</v>
      </c>
      <c r="C57" s="35">
        <f t="shared" si="40"/>
        <v>8700605.5327601768</v>
      </c>
      <c r="D57" s="36">
        <f t="shared" si="40"/>
        <v>9641760</v>
      </c>
      <c r="E57" s="37">
        <f t="shared" si="40"/>
        <v>10366641</v>
      </c>
      <c r="F57" s="37">
        <f t="shared" si="40"/>
        <v>11133465</v>
      </c>
      <c r="G57" s="35">
        <f t="shared" si="40"/>
        <v>11869006</v>
      </c>
      <c r="H57" s="30"/>
      <c r="I57" s="38" t="s">
        <v>59</v>
      </c>
      <c r="J57" s="34">
        <f t="shared" ref="J57:O57" si="41">+J58+J59</f>
        <v>0</v>
      </c>
      <c r="K57" s="35">
        <f t="shared" si="41"/>
        <v>0</v>
      </c>
      <c r="L57" s="36">
        <f t="shared" si="41"/>
        <v>0</v>
      </c>
      <c r="M57" s="37">
        <f t="shared" si="41"/>
        <v>0</v>
      </c>
      <c r="N57" s="37">
        <f t="shared" si="41"/>
        <v>0</v>
      </c>
      <c r="O57" s="35">
        <f t="shared" si="41"/>
        <v>0</v>
      </c>
      <c r="Q57" s="38" t="s">
        <v>59</v>
      </c>
      <c r="R57" s="34">
        <f t="shared" ref="R57:W57" si="42">R58+R59</f>
        <v>8282926.6334289042</v>
      </c>
      <c r="S57" s="35">
        <f t="shared" si="42"/>
        <v>8700605.5327601768</v>
      </c>
      <c r="T57" s="36">
        <f t="shared" si="42"/>
        <v>9641760</v>
      </c>
      <c r="U57" s="37">
        <f t="shared" si="42"/>
        <v>10366641</v>
      </c>
      <c r="V57" s="37">
        <f t="shared" si="42"/>
        <v>11133465</v>
      </c>
      <c r="W57" s="35">
        <f t="shared" si="42"/>
        <v>11869006</v>
      </c>
      <c r="X57" s="31"/>
      <c r="Y57" s="32"/>
      <c r="Z57" s="32"/>
      <c r="AA57" s="32"/>
      <c r="AB57" s="32"/>
      <c r="AC57" s="32"/>
      <c r="AD57" s="32"/>
      <c r="AE57" s="32"/>
      <c r="AF57" s="32"/>
      <c r="AG57" s="32"/>
    </row>
    <row r="58" spans="1:33" ht="13.5" customHeight="1" x14ac:dyDescent="0.2">
      <c r="A58" s="38" t="s">
        <v>60</v>
      </c>
      <c r="B58" s="34">
        <v>8001626.5186589044</v>
      </c>
      <c r="C58" s="35">
        <v>8510997.5929501764</v>
      </c>
      <c r="D58" s="36">
        <v>9247233</v>
      </c>
      <c r="E58" s="37">
        <v>10165496</v>
      </c>
      <c r="F58" s="37">
        <v>10929375</v>
      </c>
      <c r="G58" s="35">
        <v>11663306</v>
      </c>
      <c r="H58" s="30"/>
      <c r="I58" s="38" t="s">
        <v>60</v>
      </c>
      <c r="J58" s="34"/>
      <c r="K58" s="35"/>
      <c r="L58" s="36"/>
      <c r="M58" s="55"/>
      <c r="N58" s="55"/>
      <c r="O58" s="56"/>
      <c r="Q58" s="38" t="s">
        <v>60</v>
      </c>
      <c r="R58" s="34">
        <f t="shared" ref="R58:W59" si="43">+B58-J58</f>
        <v>8001626.5186589044</v>
      </c>
      <c r="S58" s="35">
        <f t="shared" si="43"/>
        <v>8510997.5929501764</v>
      </c>
      <c r="T58" s="36">
        <f t="shared" si="43"/>
        <v>9247233</v>
      </c>
      <c r="U58" s="37">
        <f t="shared" si="43"/>
        <v>10165496</v>
      </c>
      <c r="V58" s="37">
        <f t="shared" si="43"/>
        <v>10929375</v>
      </c>
      <c r="W58" s="35">
        <f t="shared" si="43"/>
        <v>11663306</v>
      </c>
      <c r="X58" s="31"/>
      <c r="Y58" s="32"/>
      <c r="Z58" s="32"/>
      <c r="AA58" s="32"/>
      <c r="AB58" s="32"/>
      <c r="AC58" s="32"/>
      <c r="AD58" s="32"/>
      <c r="AE58" s="32"/>
      <c r="AF58" s="32"/>
      <c r="AG58" s="32"/>
    </row>
    <row r="59" spans="1:33" ht="13.5" customHeight="1" x14ac:dyDescent="0.2">
      <c r="A59" s="38" t="s">
        <v>61</v>
      </c>
      <c r="B59" s="34">
        <v>281300.11476999999</v>
      </c>
      <c r="C59" s="35">
        <v>189607.93981000001</v>
      </c>
      <c r="D59" s="36">
        <v>394527</v>
      </c>
      <c r="E59" s="37">
        <v>201145</v>
      </c>
      <c r="F59" s="37">
        <v>204090</v>
      </c>
      <c r="G59" s="35">
        <v>205700</v>
      </c>
      <c r="H59" s="30"/>
      <c r="I59" s="38" t="s">
        <v>61</v>
      </c>
      <c r="J59" s="82"/>
      <c r="K59" s="56"/>
      <c r="L59" s="83"/>
      <c r="M59" s="55"/>
      <c r="N59" s="55"/>
      <c r="O59" s="56"/>
      <c r="Q59" s="38" t="s">
        <v>61</v>
      </c>
      <c r="R59" s="34">
        <f t="shared" si="43"/>
        <v>281300.11476999999</v>
      </c>
      <c r="S59" s="35">
        <f t="shared" si="43"/>
        <v>189607.93981000001</v>
      </c>
      <c r="T59" s="36">
        <f t="shared" si="43"/>
        <v>394527</v>
      </c>
      <c r="U59" s="37">
        <f t="shared" si="43"/>
        <v>201145</v>
      </c>
      <c r="V59" s="37">
        <f t="shared" si="43"/>
        <v>204090</v>
      </c>
      <c r="W59" s="35">
        <f t="shared" si="43"/>
        <v>205700</v>
      </c>
      <c r="X59" s="31"/>
      <c r="Y59" s="32"/>
      <c r="Z59" s="32"/>
      <c r="AA59" s="32"/>
      <c r="AB59" s="32"/>
      <c r="AC59" s="32"/>
      <c r="AD59" s="32"/>
      <c r="AE59" s="32"/>
      <c r="AF59" s="32"/>
      <c r="AG59" s="32"/>
    </row>
    <row r="60" spans="1:33" ht="13.5" customHeight="1" x14ac:dyDescent="0.2">
      <c r="A60" s="81" t="s">
        <v>62</v>
      </c>
      <c r="B60" s="51">
        <f t="shared" ref="B60:G60" si="44">B61</f>
        <v>4070875.8172700005</v>
      </c>
      <c r="C60" s="52">
        <f t="shared" si="44"/>
        <v>4379678.4896200001</v>
      </c>
      <c r="D60" s="53">
        <f t="shared" si="44"/>
        <v>4775531</v>
      </c>
      <c r="E60" s="54">
        <f t="shared" si="44"/>
        <v>5285177</v>
      </c>
      <c r="F60" s="54">
        <f t="shared" si="44"/>
        <v>5719692</v>
      </c>
      <c r="G60" s="52">
        <f t="shared" si="44"/>
        <v>6112996</v>
      </c>
      <c r="H60" s="30"/>
      <c r="I60" s="81" t="s">
        <v>62</v>
      </c>
      <c r="J60" s="51">
        <f t="shared" ref="J60:O60" si="45">J61</f>
        <v>0</v>
      </c>
      <c r="K60" s="52">
        <f t="shared" si="45"/>
        <v>0</v>
      </c>
      <c r="L60" s="53">
        <f t="shared" si="45"/>
        <v>0</v>
      </c>
      <c r="M60" s="54">
        <f t="shared" si="45"/>
        <v>0</v>
      </c>
      <c r="N60" s="54">
        <f t="shared" si="45"/>
        <v>0</v>
      </c>
      <c r="O60" s="52">
        <f t="shared" si="45"/>
        <v>0</v>
      </c>
      <c r="Q60" s="81" t="s">
        <v>62</v>
      </c>
      <c r="R60" s="51">
        <f t="shared" ref="R60:W60" si="46">R61</f>
        <v>4070875.8172700005</v>
      </c>
      <c r="S60" s="52">
        <f t="shared" si="46"/>
        <v>4379678.4896200001</v>
      </c>
      <c r="T60" s="53">
        <f t="shared" si="46"/>
        <v>4775531</v>
      </c>
      <c r="U60" s="54">
        <f t="shared" si="46"/>
        <v>5285177</v>
      </c>
      <c r="V60" s="54">
        <f t="shared" si="46"/>
        <v>5719692</v>
      </c>
      <c r="W60" s="52">
        <f t="shared" si="46"/>
        <v>6112996</v>
      </c>
      <c r="X60" s="31"/>
      <c r="Y60" s="32"/>
      <c r="Z60" s="32"/>
      <c r="AA60" s="32"/>
      <c r="AB60" s="32"/>
      <c r="AC60" s="32"/>
      <c r="AD60" s="32"/>
      <c r="AE60" s="32"/>
      <c r="AF60" s="32"/>
      <c r="AG60" s="32"/>
    </row>
    <row r="61" spans="1:33" ht="13.5" customHeight="1" x14ac:dyDescent="0.2">
      <c r="A61" s="38" t="s">
        <v>59</v>
      </c>
      <c r="B61" s="34">
        <v>4070875.8172700005</v>
      </c>
      <c r="C61" s="35">
        <v>4379678.4896200001</v>
      </c>
      <c r="D61" s="36">
        <v>4775531</v>
      </c>
      <c r="E61" s="37">
        <v>5285177</v>
      </c>
      <c r="F61" s="37">
        <v>5719692</v>
      </c>
      <c r="G61" s="35">
        <v>6112996</v>
      </c>
      <c r="H61" s="30"/>
      <c r="I61" s="38" t="s">
        <v>59</v>
      </c>
      <c r="J61" s="82"/>
      <c r="K61" s="56"/>
      <c r="L61" s="83"/>
      <c r="M61" s="55"/>
      <c r="N61" s="55"/>
      <c r="O61" s="56"/>
      <c r="Q61" s="38" t="s">
        <v>59</v>
      </c>
      <c r="R61" s="34">
        <f t="shared" ref="R61:W62" si="47">+B61-J61</f>
        <v>4070875.8172700005</v>
      </c>
      <c r="S61" s="35">
        <f t="shared" si="47"/>
        <v>4379678.4896200001</v>
      </c>
      <c r="T61" s="36">
        <f t="shared" si="47"/>
        <v>4775531</v>
      </c>
      <c r="U61" s="37">
        <f t="shared" si="47"/>
        <v>5285177</v>
      </c>
      <c r="V61" s="37">
        <f t="shared" si="47"/>
        <v>5719692</v>
      </c>
      <c r="W61" s="35">
        <f t="shared" si="47"/>
        <v>6112996</v>
      </c>
      <c r="X61" s="31"/>
      <c r="Y61" s="32"/>
      <c r="Z61" s="32"/>
      <c r="AA61" s="32"/>
      <c r="AB61" s="32"/>
      <c r="AC61" s="32"/>
      <c r="AD61" s="32"/>
      <c r="AE61" s="32"/>
      <c r="AF61" s="32"/>
      <c r="AG61" s="32"/>
    </row>
    <row r="62" spans="1:33" ht="14.25" customHeight="1" thickBot="1" x14ac:dyDescent="0.25">
      <c r="A62" s="84" t="s">
        <v>63</v>
      </c>
      <c r="B62" s="47">
        <v>16343</v>
      </c>
      <c r="C62" s="35">
        <v>30463</v>
      </c>
      <c r="D62" s="48">
        <v>26035</v>
      </c>
      <c r="E62" s="49">
        <v>26745</v>
      </c>
      <c r="F62" s="49">
        <v>28537</v>
      </c>
      <c r="G62" s="62">
        <v>29505</v>
      </c>
      <c r="H62" s="30"/>
      <c r="I62" s="84" t="s">
        <v>63</v>
      </c>
      <c r="J62" s="85"/>
      <c r="K62" s="56"/>
      <c r="L62" s="83"/>
      <c r="M62" s="55"/>
      <c r="N62" s="55"/>
      <c r="O62" s="56"/>
      <c r="Q62" s="84" t="s">
        <v>63</v>
      </c>
      <c r="R62" s="47">
        <f t="shared" si="47"/>
        <v>16343</v>
      </c>
      <c r="S62" s="35">
        <f t="shared" si="47"/>
        <v>30463</v>
      </c>
      <c r="T62" s="48">
        <f t="shared" si="47"/>
        <v>26035</v>
      </c>
      <c r="U62" s="49">
        <f t="shared" si="47"/>
        <v>26745</v>
      </c>
      <c r="V62" s="49">
        <f t="shared" si="47"/>
        <v>28537</v>
      </c>
      <c r="W62" s="62">
        <f t="shared" si="47"/>
        <v>29505</v>
      </c>
      <c r="X62" s="31"/>
      <c r="Y62" s="32"/>
      <c r="Z62" s="32"/>
      <c r="AA62" s="32"/>
      <c r="AB62" s="32"/>
      <c r="AC62" s="32"/>
      <c r="AD62" s="32"/>
      <c r="AE62" s="32"/>
      <c r="AF62" s="32"/>
      <c r="AG62" s="32"/>
    </row>
    <row r="63" spans="1:33" ht="14.25" customHeight="1" thickBot="1" x14ac:dyDescent="0.25">
      <c r="A63" s="86" t="s">
        <v>64</v>
      </c>
      <c r="B63" s="87">
        <f t="shared" ref="B63:G63" si="48">B34+B30+B25+B14+B5</f>
        <v>16750679.32886662</v>
      </c>
      <c r="C63" s="88">
        <f t="shared" si="48"/>
        <v>18674156.51529327</v>
      </c>
      <c r="D63" s="89">
        <f t="shared" si="48"/>
        <v>20582460</v>
      </c>
      <c r="E63" s="90">
        <f t="shared" si="48"/>
        <v>22808357</v>
      </c>
      <c r="F63" s="90">
        <f t="shared" si="48"/>
        <v>24086245</v>
      </c>
      <c r="G63" s="88">
        <f t="shared" si="48"/>
        <v>25267152</v>
      </c>
      <c r="H63" s="30"/>
      <c r="I63" s="86" t="s">
        <v>64</v>
      </c>
      <c r="J63" s="87">
        <f t="shared" ref="J63:O63" si="49">+J5+J14+J25+J30+J34</f>
        <v>0</v>
      </c>
      <c r="K63" s="88">
        <f t="shared" si="49"/>
        <v>0</v>
      </c>
      <c r="L63" s="89">
        <f t="shared" si="49"/>
        <v>0</v>
      </c>
      <c r="M63" s="90">
        <f t="shared" si="49"/>
        <v>23153</v>
      </c>
      <c r="N63" s="90">
        <f t="shared" si="49"/>
        <v>30517</v>
      </c>
      <c r="O63" s="88">
        <f t="shared" si="49"/>
        <v>22626</v>
      </c>
      <c r="Q63" s="86" t="s">
        <v>64</v>
      </c>
      <c r="R63" s="87">
        <f t="shared" ref="R63:W63" si="50">+R34+R30+R25+R14+R5</f>
        <v>16750679.32886662</v>
      </c>
      <c r="S63" s="88">
        <f t="shared" si="50"/>
        <v>18674156.51529327</v>
      </c>
      <c r="T63" s="89">
        <f t="shared" si="50"/>
        <v>20582460</v>
      </c>
      <c r="U63" s="90">
        <f t="shared" si="50"/>
        <v>22785204</v>
      </c>
      <c r="V63" s="90">
        <f t="shared" si="50"/>
        <v>24055728</v>
      </c>
      <c r="W63" s="88">
        <f t="shared" si="50"/>
        <v>25244526</v>
      </c>
      <c r="X63" s="31"/>
      <c r="Y63" s="32"/>
      <c r="Z63" s="32"/>
      <c r="AA63" s="32"/>
      <c r="AB63" s="32"/>
      <c r="AC63" s="32"/>
      <c r="AD63" s="32"/>
      <c r="AE63" s="32"/>
      <c r="AF63" s="32"/>
      <c r="AG63" s="32"/>
    </row>
    <row r="64" spans="1:33" ht="13.5" customHeight="1" x14ac:dyDescent="0.2">
      <c r="A64" s="91" t="s">
        <v>65</v>
      </c>
      <c r="B64" s="92">
        <f t="shared" ref="B64:G64" si="51">B9+B12+B13+B15+B16+B25+B41+B45+B47+B36+B35</f>
        <v>12544614.938416623</v>
      </c>
      <c r="C64" s="93">
        <f t="shared" si="51"/>
        <v>14465605.991953274</v>
      </c>
      <c r="D64" s="94">
        <f t="shared" si="51"/>
        <v>15997755</v>
      </c>
      <c r="E64" s="95">
        <f t="shared" si="51"/>
        <v>18052983</v>
      </c>
      <c r="F64" s="95">
        <f t="shared" si="51"/>
        <v>19138477</v>
      </c>
      <c r="G64" s="93">
        <f t="shared" si="51"/>
        <v>19837583</v>
      </c>
      <c r="H64" s="30"/>
      <c r="I64" s="91" t="s">
        <v>65</v>
      </c>
      <c r="J64" s="96">
        <f t="shared" ref="J64:O64" si="52">J9+J12+J13+J15+J16+J25+J41+J45+J47+J35+J36</f>
        <v>0</v>
      </c>
      <c r="K64" s="93">
        <f t="shared" si="52"/>
        <v>0</v>
      </c>
      <c r="L64" s="94">
        <f t="shared" si="52"/>
        <v>0</v>
      </c>
      <c r="M64" s="95">
        <f t="shared" si="52"/>
        <v>23153</v>
      </c>
      <c r="N64" s="95">
        <f t="shared" si="52"/>
        <v>30517</v>
      </c>
      <c r="O64" s="93">
        <f t="shared" si="52"/>
        <v>22626</v>
      </c>
      <c r="Q64" s="91" t="s">
        <v>65</v>
      </c>
      <c r="R64" s="92">
        <f t="shared" ref="R64:W70" si="53">+B64-J64</f>
        <v>12544614.938416623</v>
      </c>
      <c r="S64" s="93">
        <f t="shared" si="53"/>
        <v>14465605.991953274</v>
      </c>
      <c r="T64" s="94">
        <f t="shared" si="53"/>
        <v>15997755</v>
      </c>
      <c r="U64" s="95">
        <f t="shared" si="53"/>
        <v>18029830</v>
      </c>
      <c r="V64" s="95">
        <f t="shared" si="53"/>
        <v>19107960</v>
      </c>
      <c r="W64" s="93">
        <f t="shared" si="53"/>
        <v>19814957</v>
      </c>
      <c r="X64" s="31"/>
      <c r="Y64" s="32"/>
      <c r="Z64" s="32"/>
      <c r="AA64" s="32"/>
      <c r="AB64" s="32"/>
      <c r="AC64" s="32"/>
      <c r="AD64" s="32"/>
      <c r="AE64" s="32"/>
      <c r="AF64" s="32"/>
      <c r="AG64" s="32"/>
    </row>
    <row r="65" spans="1:33" ht="13.5" customHeight="1" x14ac:dyDescent="0.2">
      <c r="A65" s="91" t="s">
        <v>66</v>
      </c>
      <c r="B65" s="92">
        <f>+B54</f>
        <v>31119.776379999999</v>
      </c>
      <c r="C65" s="93">
        <f>0+C50</f>
        <v>32180.213189999999</v>
      </c>
      <c r="D65" s="94">
        <f>0+D50</f>
        <v>33712</v>
      </c>
      <c r="E65" s="95">
        <f>0+E50</f>
        <v>34868</v>
      </c>
      <c r="F65" s="95">
        <f>0+F50</f>
        <v>36433</v>
      </c>
      <c r="G65" s="93">
        <f>0+G50</f>
        <v>38302</v>
      </c>
      <c r="H65" s="30"/>
      <c r="I65" s="91" t="s">
        <v>66</v>
      </c>
      <c r="J65" s="92">
        <v>0</v>
      </c>
      <c r="K65" s="93">
        <v>0</v>
      </c>
      <c r="L65" s="94"/>
      <c r="M65" s="95"/>
      <c r="N65" s="95"/>
      <c r="O65" s="93"/>
      <c r="Q65" s="91" t="s">
        <v>66</v>
      </c>
      <c r="R65" s="92">
        <f t="shared" si="53"/>
        <v>31119.776379999999</v>
      </c>
      <c r="S65" s="93">
        <f t="shared" si="53"/>
        <v>32180.213189999999</v>
      </c>
      <c r="T65" s="94">
        <f t="shared" si="53"/>
        <v>33712</v>
      </c>
      <c r="U65" s="95">
        <f t="shared" si="53"/>
        <v>34868</v>
      </c>
      <c r="V65" s="95">
        <f t="shared" si="53"/>
        <v>36433</v>
      </c>
      <c r="W65" s="93">
        <f t="shared" si="53"/>
        <v>38302</v>
      </c>
      <c r="X65" s="31"/>
      <c r="Y65" s="32"/>
      <c r="Z65" s="32"/>
      <c r="AA65" s="32"/>
      <c r="AB65" s="32"/>
      <c r="AC65" s="32"/>
      <c r="AD65" s="32"/>
      <c r="AE65" s="32"/>
      <c r="AF65" s="32"/>
      <c r="AG65" s="32"/>
    </row>
    <row r="66" spans="1:33" ht="13.5" customHeight="1" x14ac:dyDescent="0.2">
      <c r="A66" s="33" t="s">
        <v>67</v>
      </c>
      <c r="B66" s="92">
        <f t="shared" ref="B66:G66" si="54">B37+B38-B65+B50</f>
        <v>276456.56446000002</v>
      </c>
      <c r="C66" s="93">
        <f t="shared" si="54"/>
        <v>91113</v>
      </c>
      <c r="D66" s="94">
        <f t="shared" si="54"/>
        <v>96005</v>
      </c>
      <c r="E66" s="95">
        <f t="shared" si="54"/>
        <v>98552</v>
      </c>
      <c r="F66" s="95">
        <f t="shared" si="54"/>
        <v>103920</v>
      </c>
      <c r="G66" s="93">
        <f t="shared" si="54"/>
        <v>107913</v>
      </c>
      <c r="H66" s="30"/>
      <c r="I66" s="33" t="s">
        <v>67</v>
      </c>
      <c r="J66" s="92">
        <f>J37+J38-J65</f>
        <v>0</v>
      </c>
      <c r="K66" s="35">
        <f>K37+K38-K65</f>
        <v>0</v>
      </c>
      <c r="L66" s="36">
        <f>L37+L38</f>
        <v>0</v>
      </c>
      <c r="M66" s="37">
        <f>M37+M38</f>
        <v>0</v>
      </c>
      <c r="N66" s="37">
        <f>N37+N38</f>
        <v>0</v>
      </c>
      <c r="O66" s="35">
        <f>O37+O38</f>
        <v>0</v>
      </c>
      <c r="Q66" s="33" t="s">
        <v>67</v>
      </c>
      <c r="R66" s="92">
        <f t="shared" si="53"/>
        <v>276456.56446000002</v>
      </c>
      <c r="S66" s="93">
        <f t="shared" si="53"/>
        <v>91113</v>
      </c>
      <c r="T66" s="94">
        <f t="shared" si="53"/>
        <v>96005</v>
      </c>
      <c r="U66" s="95">
        <f t="shared" si="53"/>
        <v>98552</v>
      </c>
      <c r="V66" s="95">
        <f t="shared" si="53"/>
        <v>103920</v>
      </c>
      <c r="W66" s="93">
        <f t="shared" si="53"/>
        <v>107913</v>
      </c>
      <c r="X66" s="31"/>
      <c r="Y66" s="32"/>
      <c r="Z66" s="32"/>
      <c r="AA66" s="32"/>
      <c r="AB66" s="32"/>
      <c r="AC66" s="32"/>
      <c r="AD66" s="32"/>
      <c r="AE66" s="32"/>
      <c r="AF66" s="32"/>
      <c r="AG66" s="32"/>
    </row>
    <row r="67" spans="1:33" ht="13.5" customHeight="1" x14ac:dyDescent="0.2">
      <c r="A67" s="33" t="s">
        <v>68</v>
      </c>
      <c r="B67" s="92">
        <f t="shared" ref="B67:G67" si="55">B10+B32+B31+B42+B48</f>
        <v>2854000.5072600008</v>
      </c>
      <c r="C67" s="93">
        <f t="shared" si="55"/>
        <v>2994521.0535199996</v>
      </c>
      <c r="D67" s="94">
        <f t="shared" si="55"/>
        <v>3266002</v>
      </c>
      <c r="E67" s="95">
        <f t="shared" si="55"/>
        <v>3387425</v>
      </c>
      <c r="F67" s="95">
        <f t="shared" si="55"/>
        <v>3521782</v>
      </c>
      <c r="G67" s="93">
        <f t="shared" si="55"/>
        <v>3859511</v>
      </c>
      <c r="H67" s="30"/>
      <c r="I67" s="33" t="s">
        <v>68</v>
      </c>
      <c r="J67" s="34">
        <f t="shared" ref="J67:O67" si="56">J10+J31+J32+J42+J48</f>
        <v>0</v>
      </c>
      <c r="K67" s="35">
        <f t="shared" si="56"/>
        <v>0</v>
      </c>
      <c r="L67" s="36">
        <f t="shared" si="56"/>
        <v>0</v>
      </c>
      <c r="M67" s="37">
        <f t="shared" si="56"/>
        <v>0</v>
      </c>
      <c r="N67" s="37">
        <f t="shared" si="56"/>
        <v>0</v>
      </c>
      <c r="O67" s="35">
        <f t="shared" si="56"/>
        <v>0</v>
      </c>
      <c r="Q67" s="33" t="s">
        <v>68</v>
      </c>
      <c r="R67" s="92">
        <f t="shared" si="53"/>
        <v>2854000.5072600008</v>
      </c>
      <c r="S67" s="93">
        <f t="shared" si="53"/>
        <v>2994521.0535199996</v>
      </c>
      <c r="T67" s="94">
        <f t="shared" si="53"/>
        <v>3266002</v>
      </c>
      <c r="U67" s="95">
        <f t="shared" si="53"/>
        <v>3387425</v>
      </c>
      <c r="V67" s="95">
        <f t="shared" si="53"/>
        <v>3521782</v>
      </c>
      <c r="W67" s="93">
        <f t="shared" si="53"/>
        <v>3859511</v>
      </c>
      <c r="X67" s="31"/>
      <c r="Y67" s="32"/>
      <c r="Z67" s="32"/>
      <c r="AA67" s="32"/>
      <c r="AB67" s="32"/>
      <c r="AC67" s="32"/>
      <c r="AD67" s="32"/>
      <c r="AE67" s="32"/>
      <c r="AF67" s="32"/>
      <c r="AG67" s="32"/>
    </row>
    <row r="68" spans="1:33" ht="13.5" customHeight="1" x14ac:dyDescent="0.2">
      <c r="A68" s="33" t="s">
        <v>69</v>
      </c>
      <c r="B68" s="92">
        <f t="shared" ref="B68:G68" si="57">B11+B33+B49</f>
        <v>942945.31321000005</v>
      </c>
      <c r="C68" s="93">
        <f t="shared" si="57"/>
        <v>982493.02949999995</v>
      </c>
      <c r="D68" s="94">
        <f t="shared" si="57"/>
        <v>1085647</v>
      </c>
      <c r="E68" s="95">
        <f t="shared" si="57"/>
        <v>1129307</v>
      </c>
      <c r="F68" s="95">
        <f t="shared" si="57"/>
        <v>1179484</v>
      </c>
      <c r="G68" s="93">
        <f t="shared" si="57"/>
        <v>1316683</v>
      </c>
      <c r="H68" s="30"/>
      <c r="I68" s="33" t="s">
        <v>69</v>
      </c>
      <c r="J68" s="34">
        <f t="shared" ref="J68:O68" si="58">J11+J33</f>
        <v>0</v>
      </c>
      <c r="K68" s="35">
        <f t="shared" si="58"/>
        <v>0</v>
      </c>
      <c r="L68" s="36">
        <f t="shared" si="58"/>
        <v>0</v>
      </c>
      <c r="M68" s="37">
        <f t="shared" si="58"/>
        <v>0</v>
      </c>
      <c r="N68" s="37">
        <f t="shared" si="58"/>
        <v>0</v>
      </c>
      <c r="O68" s="35">
        <f t="shared" si="58"/>
        <v>0</v>
      </c>
      <c r="Q68" s="33" t="s">
        <v>69</v>
      </c>
      <c r="R68" s="92">
        <f t="shared" si="53"/>
        <v>942945.31321000005</v>
      </c>
      <c r="S68" s="93">
        <f t="shared" si="53"/>
        <v>982493.02949999995</v>
      </c>
      <c r="T68" s="94">
        <f t="shared" si="53"/>
        <v>1085647</v>
      </c>
      <c r="U68" s="95">
        <f t="shared" si="53"/>
        <v>1129307</v>
      </c>
      <c r="V68" s="95">
        <f t="shared" si="53"/>
        <v>1179484</v>
      </c>
      <c r="W68" s="93">
        <f t="shared" si="53"/>
        <v>1316683</v>
      </c>
      <c r="X68" s="31"/>
      <c r="Y68" s="32"/>
      <c r="Z68" s="32"/>
      <c r="AA68" s="32"/>
      <c r="AB68" s="32"/>
      <c r="AC68" s="32"/>
      <c r="AD68" s="32"/>
      <c r="AE68" s="32"/>
      <c r="AF68" s="32"/>
      <c r="AG68" s="32"/>
    </row>
    <row r="69" spans="1:33" ht="13.5" customHeight="1" x14ac:dyDescent="0.2">
      <c r="A69" s="33" t="s">
        <v>70</v>
      </c>
      <c r="B69" s="92">
        <f t="shared" ref="B69:G69" si="59">B39</f>
        <v>75288.764139999999</v>
      </c>
      <c r="C69" s="93">
        <f t="shared" si="59"/>
        <v>76294.162960000001</v>
      </c>
      <c r="D69" s="94">
        <f t="shared" si="59"/>
        <v>75007</v>
      </c>
      <c r="E69" s="95">
        <f t="shared" si="59"/>
        <v>75400</v>
      </c>
      <c r="F69" s="95">
        <f t="shared" si="59"/>
        <v>75795</v>
      </c>
      <c r="G69" s="93">
        <f t="shared" si="59"/>
        <v>76192</v>
      </c>
      <c r="H69" s="30"/>
      <c r="I69" s="33" t="s">
        <v>70</v>
      </c>
      <c r="J69" s="34">
        <f t="shared" ref="J69:O69" si="60">J39</f>
        <v>0</v>
      </c>
      <c r="K69" s="35">
        <f t="shared" si="60"/>
        <v>0</v>
      </c>
      <c r="L69" s="36">
        <f t="shared" si="60"/>
        <v>0</v>
      </c>
      <c r="M69" s="37">
        <f t="shared" si="60"/>
        <v>0</v>
      </c>
      <c r="N69" s="37">
        <f t="shared" si="60"/>
        <v>0</v>
      </c>
      <c r="O69" s="35">
        <f t="shared" si="60"/>
        <v>0</v>
      </c>
      <c r="Q69" s="33" t="s">
        <v>70</v>
      </c>
      <c r="R69" s="92">
        <f t="shared" si="53"/>
        <v>75288.764139999999</v>
      </c>
      <c r="S69" s="93">
        <f t="shared" si="53"/>
        <v>76294.162960000001</v>
      </c>
      <c r="T69" s="94">
        <f t="shared" si="53"/>
        <v>75007</v>
      </c>
      <c r="U69" s="95">
        <f t="shared" si="53"/>
        <v>75400</v>
      </c>
      <c r="V69" s="95">
        <f t="shared" si="53"/>
        <v>75795</v>
      </c>
      <c r="W69" s="93">
        <f t="shared" si="53"/>
        <v>76192</v>
      </c>
      <c r="X69" s="31"/>
      <c r="Y69" s="32"/>
      <c r="Z69" s="32"/>
      <c r="AA69" s="32"/>
      <c r="AB69" s="32"/>
      <c r="AC69" s="32"/>
      <c r="AD69" s="32"/>
      <c r="AE69" s="32"/>
      <c r="AF69" s="32"/>
      <c r="AG69" s="32"/>
    </row>
    <row r="70" spans="1:33" ht="13.5" customHeight="1" x14ac:dyDescent="0.2">
      <c r="A70" s="33" t="s">
        <v>71</v>
      </c>
      <c r="B70" s="92">
        <f t="shared" ref="B70:G70" si="61">B44+B43</f>
        <v>26253.465</v>
      </c>
      <c r="C70" s="93">
        <f t="shared" si="61"/>
        <v>31949.064169999998</v>
      </c>
      <c r="D70" s="94">
        <f t="shared" si="61"/>
        <v>28332</v>
      </c>
      <c r="E70" s="95">
        <f t="shared" si="61"/>
        <v>29822</v>
      </c>
      <c r="F70" s="95">
        <f t="shared" si="61"/>
        <v>30354</v>
      </c>
      <c r="G70" s="93">
        <f t="shared" si="61"/>
        <v>30968</v>
      </c>
      <c r="H70" s="30"/>
      <c r="I70" s="33" t="s">
        <v>71</v>
      </c>
      <c r="J70" s="34">
        <f t="shared" ref="J70:O70" si="62">J43+J44</f>
        <v>0</v>
      </c>
      <c r="K70" s="35">
        <f t="shared" si="62"/>
        <v>0</v>
      </c>
      <c r="L70" s="36">
        <f t="shared" si="62"/>
        <v>0</v>
      </c>
      <c r="M70" s="37">
        <f t="shared" si="62"/>
        <v>0</v>
      </c>
      <c r="N70" s="37">
        <f t="shared" si="62"/>
        <v>0</v>
      </c>
      <c r="O70" s="35">
        <f t="shared" si="62"/>
        <v>0</v>
      </c>
      <c r="Q70" s="33" t="s">
        <v>71</v>
      </c>
      <c r="R70" s="92">
        <f t="shared" si="53"/>
        <v>26253.465</v>
      </c>
      <c r="S70" s="93">
        <f t="shared" si="53"/>
        <v>31949.064169999998</v>
      </c>
      <c r="T70" s="94">
        <f t="shared" si="53"/>
        <v>28332</v>
      </c>
      <c r="U70" s="95">
        <f t="shared" si="53"/>
        <v>29822</v>
      </c>
      <c r="V70" s="95">
        <f t="shared" si="53"/>
        <v>30354</v>
      </c>
      <c r="W70" s="93">
        <f t="shared" si="53"/>
        <v>30968</v>
      </c>
      <c r="X70" s="31"/>
      <c r="Y70" s="32"/>
      <c r="Z70" s="32"/>
      <c r="AA70" s="32"/>
      <c r="AB70" s="32"/>
      <c r="AC70" s="32"/>
      <c r="AD70" s="32"/>
      <c r="AE70" s="32"/>
      <c r="AF70" s="32"/>
      <c r="AG70" s="32"/>
    </row>
    <row r="71" spans="1:33" ht="14.25" customHeight="1" thickBot="1" x14ac:dyDescent="0.25">
      <c r="A71" s="97" t="s">
        <v>72</v>
      </c>
      <c r="B71" s="58">
        <f t="shared" ref="B71:G71" si="63">B55</f>
        <v>12353802.450698905</v>
      </c>
      <c r="C71" s="98">
        <f t="shared" si="63"/>
        <v>13080284.022380177</v>
      </c>
      <c r="D71" s="99">
        <f t="shared" si="63"/>
        <v>14417291</v>
      </c>
      <c r="E71" s="100">
        <f t="shared" si="63"/>
        <v>15651818</v>
      </c>
      <c r="F71" s="100">
        <f t="shared" si="63"/>
        <v>16853157</v>
      </c>
      <c r="G71" s="98">
        <f t="shared" si="63"/>
        <v>17982002</v>
      </c>
      <c r="H71" s="30"/>
      <c r="I71" s="97" t="s">
        <v>72</v>
      </c>
      <c r="J71" s="101">
        <f t="shared" ref="J71:O71" si="64">J55</f>
        <v>0</v>
      </c>
      <c r="K71" s="98">
        <f t="shared" si="64"/>
        <v>0</v>
      </c>
      <c r="L71" s="99">
        <f t="shared" si="64"/>
        <v>0</v>
      </c>
      <c r="M71" s="100">
        <f t="shared" si="64"/>
        <v>0</v>
      </c>
      <c r="N71" s="100">
        <f t="shared" si="64"/>
        <v>0</v>
      </c>
      <c r="O71" s="98">
        <f t="shared" si="64"/>
        <v>0</v>
      </c>
      <c r="Q71" s="97" t="s">
        <v>72</v>
      </c>
      <c r="R71" s="58">
        <f t="shared" ref="R71:W71" si="65">R55</f>
        <v>12353802.450698905</v>
      </c>
      <c r="S71" s="98">
        <f t="shared" si="65"/>
        <v>13080284.022380177</v>
      </c>
      <c r="T71" s="99">
        <f t="shared" si="65"/>
        <v>14417291</v>
      </c>
      <c r="U71" s="100">
        <f t="shared" si="65"/>
        <v>15651818</v>
      </c>
      <c r="V71" s="100">
        <f t="shared" si="65"/>
        <v>16853157</v>
      </c>
      <c r="W71" s="98">
        <f t="shared" si="65"/>
        <v>17982002</v>
      </c>
      <c r="X71" s="31"/>
      <c r="Y71" s="32"/>
      <c r="Z71" s="32"/>
      <c r="AA71" s="32"/>
      <c r="AB71" s="32"/>
      <c r="AC71" s="32"/>
      <c r="AD71" s="32"/>
      <c r="AE71" s="32"/>
      <c r="AF71" s="32"/>
      <c r="AG71" s="32"/>
    </row>
    <row r="72" spans="1:33" ht="14.25" customHeight="1" thickBot="1" x14ac:dyDescent="0.25">
      <c r="A72" s="102" t="s">
        <v>73</v>
      </c>
      <c r="B72" s="87">
        <f t="shared" ref="B72:G72" si="66">B63+B71</f>
        <v>29104481.779565524</v>
      </c>
      <c r="C72" s="103">
        <f t="shared" si="66"/>
        <v>31754440.537673447</v>
      </c>
      <c r="D72" s="89">
        <f t="shared" si="66"/>
        <v>34999751</v>
      </c>
      <c r="E72" s="90">
        <f t="shared" si="66"/>
        <v>38460175</v>
      </c>
      <c r="F72" s="90">
        <f t="shared" si="66"/>
        <v>40939402</v>
      </c>
      <c r="G72" s="88">
        <f t="shared" si="66"/>
        <v>43249154</v>
      </c>
      <c r="H72" s="30"/>
      <c r="I72" s="102" t="s">
        <v>73</v>
      </c>
      <c r="J72" s="87">
        <f t="shared" ref="J72:O72" si="67">+J71+J63</f>
        <v>0</v>
      </c>
      <c r="K72" s="88">
        <f t="shared" si="67"/>
        <v>0</v>
      </c>
      <c r="L72" s="89">
        <f t="shared" si="67"/>
        <v>0</v>
      </c>
      <c r="M72" s="90">
        <f t="shared" si="67"/>
        <v>23153</v>
      </c>
      <c r="N72" s="90">
        <f t="shared" si="67"/>
        <v>30517</v>
      </c>
      <c r="O72" s="88">
        <f t="shared" si="67"/>
        <v>22626</v>
      </c>
      <c r="Q72" s="102" t="s">
        <v>73</v>
      </c>
      <c r="R72" s="87">
        <f t="shared" ref="R72:W72" si="68">+R71+R63</f>
        <v>29104481.779565524</v>
      </c>
      <c r="S72" s="88">
        <f t="shared" si="68"/>
        <v>31754440.537673447</v>
      </c>
      <c r="T72" s="89">
        <f t="shared" si="68"/>
        <v>34999751</v>
      </c>
      <c r="U72" s="90">
        <f t="shared" si="68"/>
        <v>38437022</v>
      </c>
      <c r="V72" s="90">
        <f t="shared" si="68"/>
        <v>40908885</v>
      </c>
      <c r="W72" s="88">
        <f t="shared" si="68"/>
        <v>43226528</v>
      </c>
      <c r="X72" s="31"/>
      <c r="Y72" s="32"/>
      <c r="Z72" s="32"/>
      <c r="AA72" s="32"/>
      <c r="AB72" s="32"/>
      <c r="AC72" s="32"/>
      <c r="AD72" s="32"/>
      <c r="AE72" s="32"/>
      <c r="AF72" s="32"/>
      <c r="AG72" s="32"/>
    </row>
    <row r="73" spans="1:33" s="104" customFormat="1" ht="13.5" customHeight="1" thickBot="1" x14ac:dyDescent="0.25">
      <c r="A73" s="105"/>
      <c r="B73" s="106"/>
      <c r="C73" s="106"/>
      <c r="D73" s="106"/>
      <c r="E73" s="106"/>
      <c r="F73" s="106"/>
      <c r="G73" s="106"/>
      <c r="H73" s="107"/>
      <c r="I73" s="105"/>
      <c r="J73" s="108"/>
      <c r="K73" s="108"/>
      <c r="L73" s="108"/>
      <c r="M73" s="108"/>
      <c r="N73" s="108"/>
      <c r="O73" s="108"/>
      <c r="Q73" s="105"/>
      <c r="R73" s="109"/>
      <c r="S73" s="109"/>
      <c r="T73" s="109"/>
      <c r="U73" s="109"/>
      <c r="V73" s="109"/>
      <c r="W73" s="109"/>
      <c r="X73" s="110"/>
      <c r="Y73" s="32"/>
      <c r="Z73" s="32"/>
      <c r="AA73" s="32"/>
      <c r="AB73" s="32"/>
      <c r="AC73" s="32"/>
      <c r="AD73" s="32"/>
      <c r="AE73" s="32"/>
      <c r="AF73" s="32"/>
      <c r="AG73" s="32"/>
    </row>
    <row r="74" spans="1:33" ht="14.25" customHeight="1" thickBot="1" x14ac:dyDescent="0.25">
      <c r="A74" s="111" t="s">
        <v>74</v>
      </c>
      <c r="B74" s="112">
        <f t="shared" ref="B74:G74" si="69">SUM(B75:B76)</f>
        <v>53391.49063</v>
      </c>
      <c r="C74" s="113">
        <f t="shared" si="69"/>
        <v>87191</v>
      </c>
      <c r="D74" s="114">
        <f t="shared" si="69"/>
        <v>86132</v>
      </c>
      <c r="E74" s="115">
        <f t="shared" si="69"/>
        <v>89286</v>
      </c>
      <c r="F74" s="115">
        <f t="shared" si="69"/>
        <v>96502</v>
      </c>
      <c r="G74" s="113">
        <f t="shared" si="69"/>
        <v>104168</v>
      </c>
      <c r="I74" s="111" t="s">
        <v>74</v>
      </c>
      <c r="J74" s="112">
        <f t="shared" ref="J74:O74" si="70">+J75+J76</f>
        <v>0</v>
      </c>
      <c r="K74" s="114">
        <f t="shared" si="70"/>
        <v>0</v>
      </c>
      <c r="L74" s="115">
        <f t="shared" si="70"/>
        <v>0</v>
      </c>
      <c r="M74" s="115">
        <f t="shared" si="70"/>
        <v>0</v>
      </c>
      <c r="N74" s="115">
        <f t="shared" si="70"/>
        <v>0</v>
      </c>
      <c r="O74" s="113">
        <f t="shared" si="70"/>
        <v>0</v>
      </c>
      <c r="Q74" s="116" t="s">
        <v>74</v>
      </c>
      <c r="R74" s="117">
        <f t="shared" ref="R74:W76" si="71">+B74-J74</f>
        <v>53391.49063</v>
      </c>
      <c r="S74" s="118">
        <f t="shared" si="71"/>
        <v>87191</v>
      </c>
      <c r="T74" s="119">
        <f t="shared" si="71"/>
        <v>86132</v>
      </c>
      <c r="U74" s="119">
        <f t="shared" si="71"/>
        <v>89286</v>
      </c>
      <c r="V74" s="119">
        <f t="shared" si="71"/>
        <v>96502</v>
      </c>
      <c r="W74" s="120">
        <f t="shared" si="71"/>
        <v>104168</v>
      </c>
      <c r="Y74" s="32"/>
      <c r="Z74" s="32"/>
      <c r="AA74" s="32"/>
      <c r="AB74" s="32"/>
      <c r="AC74" s="32"/>
      <c r="AD74" s="32"/>
      <c r="AE74" s="32"/>
      <c r="AF74" s="32"/>
      <c r="AG74" s="32"/>
    </row>
    <row r="75" spans="1:33" ht="13.5" customHeight="1" x14ac:dyDescent="0.2">
      <c r="A75" s="121" t="s">
        <v>75</v>
      </c>
      <c r="B75" s="122">
        <v>22544.49063</v>
      </c>
      <c r="C75" s="123">
        <v>49850</v>
      </c>
      <c r="D75" s="124">
        <v>42916</v>
      </c>
      <c r="E75" s="125">
        <v>47074</v>
      </c>
      <c r="F75" s="125">
        <v>48163</v>
      </c>
      <c r="G75" s="123">
        <v>52650</v>
      </c>
      <c r="I75" s="121" t="s">
        <v>75</v>
      </c>
      <c r="J75" s="122"/>
      <c r="K75" s="125"/>
      <c r="L75" s="125"/>
      <c r="M75" s="125"/>
      <c r="N75" s="125"/>
      <c r="O75" s="123"/>
      <c r="Q75" s="126" t="s">
        <v>75</v>
      </c>
      <c r="R75" s="57">
        <f t="shared" si="71"/>
        <v>22544.49063</v>
      </c>
      <c r="S75" s="46">
        <f t="shared" si="71"/>
        <v>49850</v>
      </c>
      <c r="T75" s="127">
        <f t="shared" si="71"/>
        <v>42916</v>
      </c>
      <c r="U75" s="127">
        <f t="shared" si="71"/>
        <v>47074</v>
      </c>
      <c r="V75" s="127">
        <f t="shared" si="71"/>
        <v>48163</v>
      </c>
      <c r="W75" s="57">
        <f t="shared" si="71"/>
        <v>52650</v>
      </c>
      <c r="Y75" s="32"/>
      <c r="Z75" s="32"/>
      <c r="AA75" s="32"/>
      <c r="AB75" s="32"/>
      <c r="AC75" s="32"/>
      <c r="AD75" s="32"/>
      <c r="AE75" s="32"/>
      <c r="AF75" s="32"/>
      <c r="AG75" s="32"/>
    </row>
    <row r="76" spans="1:33" ht="14.25" customHeight="1" thickBot="1" x14ac:dyDescent="0.25">
      <c r="A76" s="128" t="s">
        <v>76</v>
      </c>
      <c r="B76" s="129">
        <v>30847</v>
      </c>
      <c r="C76" s="130">
        <v>37341</v>
      </c>
      <c r="D76" s="131">
        <v>43216</v>
      </c>
      <c r="E76" s="132">
        <v>42212</v>
      </c>
      <c r="F76" s="132">
        <v>48339</v>
      </c>
      <c r="G76" s="130">
        <v>51518</v>
      </c>
      <c r="I76" s="128" t="s">
        <v>76</v>
      </c>
      <c r="J76" s="129"/>
      <c r="K76" s="132"/>
      <c r="L76" s="132"/>
      <c r="M76" s="132"/>
      <c r="N76" s="132"/>
      <c r="O76" s="130"/>
      <c r="Q76" s="128" t="s">
        <v>76</v>
      </c>
      <c r="R76" s="133">
        <f t="shared" si="71"/>
        <v>30847</v>
      </c>
      <c r="S76" s="134">
        <f t="shared" si="71"/>
        <v>37341</v>
      </c>
      <c r="T76" s="135">
        <f t="shared" si="71"/>
        <v>43216</v>
      </c>
      <c r="U76" s="135">
        <f t="shared" si="71"/>
        <v>42212</v>
      </c>
      <c r="V76" s="135">
        <f t="shared" si="71"/>
        <v>48339</v>
      </c>
      <c r="W76" s="133">
        <f t="shared" si="71"/>
        <v>51518</v>
      </c>
      <c r="Y76" s="32"/>
      <c r="Z76" s="32"/>
      <c r="AA76" s="32"/>
      <c r="AB76" s="32"/>
      <c r="AC76" s="32"/>
      <c r="AD76" s="32"/>
      <c r="AE76" s="32"/>
      <c r="AF76" s="32"/>
      <c r="AG76" s="32"/>
    </row>
    <row r="77" spans="1:33" ht="17.25" customHeight="1" thickBot="1" x14ac:dyDescent="0.35">
      <c r="A77" s="136"/>
      <c r="B77" s="137"/>
      <c r="C77" s="137"/>
      <c r="D77" s="137"/>
      <c r="E77" s="137"/>
      <c r="F77" s="137"/>
      <c r="G77" s="137"/>
      <c r="I77" s="136"/>
      <c r="Q77" s="138"/>
      <c r="R77" s="139"/>
      <c r="S77" s="139"/>
      <c r="T77" s="140"/>
      <c r="U77" s="140"/>
      <c r="V77" s="140"/>
      <c r="W77" s="140"/>
      <c r="Y77" s="32"/>
      <c r="Z77" s="32"/>
      <c r="AA77" s="32"/>
      <c r="AB77" s="32"/>
      <c r="AC77" s="32"/>
      <c r="AD77" s="32"/>
      <c r="AE77" s="32"/>
      <c r="AF77" s="32"/>
      <c r="AG77" s="32"/>
    </row>
    <row r="78" spans="1:33" s="141" customFormat="1" ht="14.25" customHeight="1" thickBot="1" x14ac:dyDescent="0.25">
      <c r="A78" s="116" t="s">
        <v>77</v>
      </c>
      <c r="B78" s="142">
        <v>717976</v>
      </c>
      <c r="C78" s="143">
        <v>942275</v>
      </c>
      <c r="D78" s="144">
        <v>1086038</v>
      </c>
      <c r="E78" s="145">
        <v>1246721</v>
      </c>
      <c r="F78" s="146">
        <v>1407933</v>
      </c>
      <c r="G78" s="143">
        <v>1509293</v>
      </c>
      <c r="I78" s="116" t="s">
        <v>77</v>
      </c>
      <c r="J78" s="146"/>
      <c r="K78" s="142"/>
      <c r="L78" s="147"/>
      <c r="M78" s="145"/>
      <c r="N78" s="146"/>
      <c r="O78" s="143"/>
      <c r="Q78" s="116" t="s">
        <v>77</v>
      </c>
      <c r="R78" s="146">
        <f t="shared" ref="R78:W78" si="72">+B78-J78</f>
        <v>717976</v>
      </c>
      <c r="S78" s="142">
        <f t="shared" si="72"/>
        <v>942275</v>
      </c>
      <c r="T78" s="147">
        <f t="shared" si="72"/>
        <v>1086038</v>
      </c>
      <c r="U78" s="145">
        <f t="shared" si="72"/>
        <v>1246721</v>
      </c>
      <c r="V78" s="146">
        <f t="shared" si="72"/>
        <v>1407933</v>
      </c>
      <c r="W78" s="143">
        <f t="shared" si="72"/>
        <v>1509293</v>
      </c>
      <c r="Y78" s="32"/>
      <c r="Z78" s="31"/>
      <c r="AA78" s="31"/>
      <c r="AB78" s="31"/>
      <c r="AC78" s="31"/>
      <c r="AD78" s="31"/>
      <c r="AE78" s="32"/>
      <c r="AF78" s="32"/>
      <c r="AG78" s="32"/>
    </row>
    <row r="79" spans="1:33" ht="14.25" customHeight="1" thickBot="1" x14ac:dyDescent="0.3">
      <c r="B79" s="148"/>
      <c r="C79" s="148"/>
      <c r="D79" s="148"/>
      <c r="E79" s="148"/>
      <c r="F79" s="148"/>
      <c r="G79" s="148"/>
      <c r="R79" s="149"/>
      <c r="S79" s="149"/>
      <c r="T79" s="31"/>
      <c r="U79" s="31"/>
      <c r="V79" s="31"/>
      <c r="W79" s="31"/>
      <c r="Y79" s="32"/>
      <c r="Z79" s="32"/>
      <c r="AA79" s="32"/>
      <c r="AB79" s="32"/>
      <c r="AC79" s="32"/>
      <c r="AD79" s="32"/>
      <c r="AE79" s="32"/>
      <c r="AF79" s="32"/>
      <c r="AG79" s="32"/>
    </row>
    <row r="80" spans="1:33" ht="13.5" customHeight="1" x14ac:dyDescent="0.2">
      <c r="A80" s="150" t="s">
        <v>78</v>
      </c>
      <c r="B80" s="151">
        <f t="shared" ref="B80:G80" si="73">SUM(B81,B84,B87)</f>
        <v>368266.73812661989</v>
      </c>
      <c r="C80" s="152">
        <f t="shared" si="73"/>
        <v>416173.59227327217</v>
      </c>
      <c r="D80" s="153">
        <f t="shared" si="73"/>
        <v>634898</v>
      </c>
      <c r="E80" s="154">
        <f t="shared" si="73"/>
        <v>1109147</v>
      </c>
      <c r="F80" s="155">
        <f t="shared" si="73"/>
        <v>1112727</v>
      </c>
      <c r="G80" s="152">
        <f t="shared" si="73"/>
        <v>1115862</v>
      </c>
      <c r="I80" s="150" t="s">
        <v>78</v>
      </c>
      <c r="J80" s="151">
        <f t="shared" ref="J80:O80" si="74">SUM(J81,J84,J87)</f>
        <v>0</v>
      </c>
      <c r="K80" s="154">
        <f t="shared" si="74"/>
        <v>0</v>
      </c>
      <c r="L80" s="153">
        <f t="shared" si="74"/>
        <v>0</v>
      </c>
      <c r="M80" s="154">
        <f t="shared" si="74"/>
        <v>0</v>
      </c>
      <c r="N80" s="155">
        <f t="shared" si="74"/>
        <v>0</v>
      </c>
      <c r="O80" s="152">
        <f t="shared" si="74"/>
        <v>0</v>
      </c>
      <c r="Q80" s="150" t="s">
        <v>78</v>
      </c>
      <c r="R80" s="151">
        <f t="shared" ref="R80:W80" si="75">SUM(R81,R84,R87)</f>
        <v>368266.73812661989</v>
      </c>
      <c r="S80" s="154">
        <f t="shared" si="75"/>
        <v>416173.59227327217</v>
      </c>
      <c r="T80" s="153">
        <f t="shared" si="75"/>
        <v>634898</v>
      </c>
      <c r="U80" s="154">
        <f t="shared" si="75"/>
        <v>1109147</v>
      </c>
      <c r="V80" s="155">
        <f t="shared" si="75"/>
        <v>1112727</v>
      </c>
      <c r="W80" s="152">
        <f t="shared" si="75"/>
        <v>1115862</v>
      </c>
      <c r="Y80" s="32"/>
      <c r="Z80" s="32"/>
      <c r="AA80" s="32"/>
      <c r="AB80" s="32"/>
      <c r="AC80" s="32"/>
      <c r="AD80" s="32"/>
      <c r="AE80" s="32"/>
      <c r="AF80" s="32"/>
      <c r="AG80" s="32"/>
    </row>
    <row r="81" spans="1:33" ht="13.5" customHeight="1" x14ac:dyDescent="0.25">
      <c r="A81" s="156" t="s">
        <v>79</v>
      </c>
      <c r="B81" s="157">
        <f t="shared" ref="B81:G81" si="76">SUM(B82:B83)</f>
        <v>0.69627000000000006</v>
      </c>
      <c r="C81" s="158">
        <f t="shared" si="76"/>
        <v>0.26802999999999999</v>
      </c>
      <c r="D81" s="159">
        <f t="shared" si="76"/>
        <v>0</v>
      </c>
      <c r="E81" s="160">
        <f t="shared" si="76"/>
        <v>0</v>
      </c>
      <c r="F81" s="161">
        <f t="shared" si="76"/>
        <v>0</v>
      </c>
      <c r="G81" s="158">
        <f t="shared" si="76"/>
        <v>0</v>
      </c>
      <c r="I81" s="156" t="s">
        <v>79</v>
      </c>
      <c r="J81" s="157">
        <f t="shared" ref="J81:O81" si="77">SUM(J82:J83)</f>
        <v>0</v>
      </c>
      <c r="K81" s="160">
        <f t="shared" si="77"/>
        <v>0</v>
      </c>
      <c r="L81" s="159">
        <f t="shared" si="77"/>
        <v>0</v>
      </c>
      <c r="M81" s="160">
        <f t="shared" si="77"/>
        <v>0</v>
      </c>
      <c r="N81" s="161">
        <f t="shared" si="77"/>
        <v>0</v>
      </c>
      <c r="O81" s="158">
        <f t="shared" si="77"/>
        <v>0</v>
      </c>
      <c r="Q81" s="156" t="s">
        <v>79</v>
      </c>
      <c r="R81" s="157">
        <f t="shared" ref="R81:W81" si="78">SUM(R82:R83)</f>
        <v>0.69627000000000006</v>
      </c>
      <c r="S81" s="160">
        <f t="shared" si="78"/>
        <v>0.26802999999999999</v>
      </c>
      <c r="T81" s="159">
        <f t="shared" si="78"/>
        <v>0</v>
      </c>
      <c r="U81" s="160">
        <f t="shared" si="78"/>
        <v>0</v>
      </c>
      <c r="V81" s="161">
        <f t="shared" si="78"/>
        <v>0</v>
      </c>
      <c r="W81" s="158">
        <f t="shared" si="78"/>
        <v>0</v>
      </c>
      <c r="Y81" s="32"/>
      <c r="Z81" s="32"/>
      <c r="AA81" s="32"/>
      <c r="AB81" s="32"/>
      <c r="AC81" s="32"/>
      <c r="AD81" s="32"/>
      <c r="AE81" s="32"/>
      <c r="AF81" s="32"/>
      <c r="AG81" s="32"/>
    </row>
    <row r="82" spans="1:33" ht="13.5" customHeight="1" x14ac:dyDescent="0.25">
      <c r="A82" s="162" t="s">
        <v>11</v>
      </c>
      <c r="B82" s="157">
        <v>0.20477000000000001</v>
      </c>
      <c r="C82" s="158">
        <v>0.26802999999999999</v>
      </c>
      <c r="D82" s="159">
        <v>0</v>
      </c>
      <c r="E82" s="160">
        <v>0</v>
      </c>
      <c r="F82" s="161">
        <v>0</v>
      </c>
      <c r="G82" s="158">
        <v>0</v>
      </c>
      <c r="I82" s="162" t="s">
        <v>11</v>
      </c>
      <c r="J82" s="157"/>
      <c r="K82" s="161"/>
      <c r="L82" s="161"/>
      <c r="M82" s="160"/>
      <c r="N82" s="161"/>
      <c r="O82" s="158"/>
      <c r="Q82" s="162" t="s">
        <v>11</v>
      </c>
      <c r="R82" s="157">
        <f t="shared" ref="R82:W83" si="79">+B82-J82</f>
        <v>0.20477000000000001</v>
      </c>
      <c r="S82" s="161">
        <f t="shared" si="79"/>
        <v>0.26802999999999999</v>
      </c>
      <c r="T82" s="161">
        <f t="shared" si="79"/>
        <v>0</v>
      </c>
      <c r="U82" s="160">
        <f t="shared" si="79"/>
        <v>0</v>
      </c>
      <c r="V82" s="161">
        <f t="shared" si="79"/>
        <v>0</v>
      </c>
      <c r="W82" s="158">
        <f t="shared" si="79"/>
        <v>0</v>
      </c>
      <c r="Y82" s="32"/>
      <c r="Z82" s="32"/>
      <c r="AA82" s="32"/>
      <c r="AB82" s="32"/>
      <c r="AC82" s="32"/>
      <c r="AD82" s="32"/>
      <c r="AE82" s="32"/>
      <c r="AF82" s="32"/>
      <c r="AG82" s="32"/>
    </row>
    <row r="83" spans="1:33" ht="13.5" customHeight="1" x14ac:dyDescent="0.25">
      <c r="A83" s="162" t="s">
        <v>12</v>
      </c>
      <c r="B83" s="157">
        <v>0.49150000000000005</v>
      </c>
      <c r="C83" s="158">
        <v>0</v>
      </c>
      <c r="D83" s="159">
        <v>0</v>
      </c>
      <c r="E83" s="160">
        <v>0</v>
      </c>
      <c r="F83" s="161">
        <v>0</v>
      </c>
      <c r="G83" s="158">
        <v>0</v>
      </c>
      <c r="I83" s="162" t="s">
        <v>12</v>
      </c>
      <c r="J83" s="157"/>
      <c r="K83" s="161"/>
      <c r="L83" s="161"/>
      <c r="M83" s="160"/>
      <c r="N83" s="161"/>
      <c r="O83" s="158"/>
      <c r="Q83" s="162" t="s">
        <v>12</v>
      </c>
      <c r="R83" s="157">
        <f t="shared" si="79"/>
        <v>0.49150000000000005</v>
      </c>
      <c r="S83" s="161">
        <f t="shared" si="79"/>
        <v>0</v>
      </c>
      <c r="T83" s="161">
        <f t="shared" si="79"/>
        <v>0</v>
      </c>
      <c r="U83" s="160">
        <f t="shared" si="79"/>
        <v>0</v>
      </c>
      <c r="V83" s="161">
        <f t="shared" si="79"/>
        <v>0</v>
      </c>
      <c r="W83" s="158">
        <f t="shared" si="79"/>
        <v>0</v>
      </c>
      <c r="Y83" s="32"/>
      <c r="Z83" s="32"/>
      <c r="AA83" s="32"/>
      <c r="AB83" s="32"/>
      <c r="AC83" s="32"/>
      <c r="AD83" s="32"/>
      <c r="AE83" s="32"/>
      <c r="AF83" s="32"/>
      <c r="AG83" s="32"/>
    </row>
    <row r="84" spans="1:33" ht="13.5" customHeight="1" x14ac:dyDescent="0.2">
      <c r="A84" s="156" t="s">
        <v>80</v>
      </c>
      <c r="B84" s="163">
        <f t="shared" ref="B84:G84" si="80">SUM(B85:B86)</f>
        <v>364263.50677589752</v>
      </c>
      <c r="C84" s="164">
        <f t="shared" si="80"/>
        <v>409721.60026767448</v>
      </c>
      <c r="D84" s="165">
        <f t="shared" si="80"/>
        <v>624473</v>
      </c>
      <c r="E84" s="55">
        <f t="shared" si="80"/>
        <v>1095068</v>
      </c>
      <c r="F84" s="55">
        <f t="shared" si="80"/>
        <v>1095068</v>
      </c>
      <c r="G84" s="56">
        <f t="shared" si="80"/>
        <v>1095068</v>
      </c>
      <c r="I84" s="156" t="s">
        <v>80</v>
      </c>
      <c r="J84" s="163">
        <f t="shared" ref="J84:O84" si="81">SUM(J85:J86)</f>
        <v>0</v>
      </c>
      <c r="K84" s="165">
        <f t="shared" si="81"/>
        <v>0</v>
      </c>
      <c r="L84" s="166">
        <f t="shared" si="81"/>
        <v>0</v>
      </c>
      <c r="M84" s="55">
        <f t="shared" si="81"/>
        <v>0</v>
      </c>
      <c r="N84" s="55">
        <f t="shared" si="81"/>
        <v>0</v>
      </c>
      <c r="O84" s="56">
        <f t="shared" si="81"/>
        <v>0</v>
      </c>
      <c r="Q84" s="156" t="s">
        <v>80</v>
      </c>
      <c r="R84" s="163">
        <f t="shared" ref="R84:W84" si="82">SUM(R85:R86)</f>
        <v>364263.50677589752</v>
      </c>
      <c r="S84" s="165">
        <f t="shared" si="82"/>
        <v>409721.60026767448</v>
      </c>
      <c r="T84" s="166">
        <f t="shared" si="82"/>
        <v>624473</v>
      </c>
      <c r="U84" s="55">
        <f t="shared" si="82"/>
        <v>1095068</v>
      </c>
      <c r="V84" s="55">
        <f t="shared" si="82"/>
        <v>1095068</v>
      </c>
      <c r="W84" s="56">
        <f t="shared" si="82"/>
        <v>1095068</v>
      </c>
      <c r="Y84" s="32"/>
      <c r="Z84" s="32"/>
      <c r="AA84" s="32"/>
      <c r="AB84" s="32"/>
      <c r="AC84" s="32"/>
      <c r="AD84" s="32"/>
      <c r="AE84" s="32"/>
      <c r="AF84" s="32"/>
      <c r="AG84" s="32"/>
    </row>
    <row r="85" spans="1:33" ht="13.5" customHeight="1" x14ac:dyDescent="0.25">
      <c r="A85" s="162" t="s">
        <v>11</v>
      </c>
      <c r="B85" s="157">
        <v>302346.80729589751</v>
      </c>
      <c r="C85" s="158">
        <v>343140.60026767448</v>
      </c>
      <c r="D85" s="159">
        <v>523667</v>
      </c>
      <c r="E85" s="160">
        <v>918296</v>
      </c>
      <c r="F85" s="161">
        <v>918296</v>
      </c>
      <c r="G85" s="158">
        <v>918296</v>
      </c>
      <c r="I85" s="162" t="s">
        <v>11</v>
      </c>
      <c r="J85" s="163"/>
      <c r="K85" s="165"/>
      <c r="L85" s="165"/>
      <c r="M85" s="165"/>
      <c r="N85" s="165"/>
      <c r="O85" s="167"/>
      <c r="Q85" s="162" t="s">
        <v>11</v>
      </c>
      <c r="R85" s="163">
        <f t="shared" ref="R85:W86" si="83">+B85-J85</f>
        <v>302346.80729589751</v>
      </c>
      <c r="S85" s="165">
        <f t="shared" si="83"/>
        <v>343140.60026767448</v>
      </c>
      <c r="T85" s="165">
        <f t="shared" si="83"/>
        <v>523667</v>
      </c>
      <c r="U85" s="165">
        <f t="shared" si="83"/>
        <v>918296</v>
      </c>
      <c r="V85" s="165">
        <f t="shared" si="83"/>
        <v>918296</v>
      </c>
      <c r="W85" s="167">
        <f t="shared" si="83"/>
        <v>918296</v>
      </c>
      <c r="Y85" s="32"/>
      <c r="Z85" s="32"/>
      <c r="AA85" s="32"/>
      <c r="AB85" s="32"/>
      <c r="AC85" s="32"/>
      <c r="AD85" s="32"/>
      <c r="AE85" s="32"/>
      <c r="AF85" s="32"/>
      <c r="AG85" s="32"/>
    </row>
    <row r="86" spans="1:33" ht="14.25" customHeight="1" x14ac:dyDescent="0.25">
      <c r="A86" s="162" t="s">
        <v>12</v>
      </c>
      <c r="B86" s="157">
        <v>61916.699479999996</v>
      </c>
      <c r="C86" s="158">
        <v>66581</v>
      </c>
      <c r="D86" s="159">
        <v>100806</v>
      </c>
      <c r="E86" s="160">
        <v>176772</v>
      </c>
      <c r="F86" s="161">
        <v>176772</v>
      </c>
      <c r="G86" s="158">
        <v>176772</v>
      </c>
      <c r="I86" s="162" t="s">
        <v>12</v>
      </c>
      <c r="J86" s="163"/>
      <c r="K86" s="165"/>
      <c r="L86" s="165"/>
      <c r="M86" s="165"/>
      <c r="N86" s="165"/>
      <c r="O86" s="167"/>
      <c r="Q86" s="162" t="s">
        <v>12</v>
      </c>
      <c r="R86" s="163">
        <f t="shared" si="83"/>
        <v>61916.699479999996</v>
      </c>
      <c r="S86" s="165">
        <f t="shared" si="83"/>
        <v>66581</v>
      </c>
      <c r="T86" s="165">
        <f t="shared" si="83"/>
        <v>100806</v>
      </c>
      <c r="U86" s="165">
        <f t="shared" si="83"/>
        <v>176772</v>
      </c>
      <c r="V86" s="165">
        <f t="shared" si="83"/>
        <v>176772</v>
      </c>
      <c r="W86" s="167">
        <f t="shared" si="83"/>
        <v>176772</v>
      </c>
      <c r="Y86" s="32"/>
      <c r="Z86" s="32"/>
      <c r="AA86" s="32"/>
      <c r="AB86" s="32"/>
      <c r="AC86" s="32"/>
      <c r="AD86" s="32"/>
      <c r="AE86" s="32"/>
      <c r="AF86" s="32"/>
      <c r="AG86" s="32"/>
    </row>
    <row r="87" spans="1:33" ht="13.5" customHeight="1" x14ac:dyDescent="0.2">
      <c r="A87" s="168" t="s">
        <v>81</v>
      </c>
      <c r="B87" s="169">
        <f t="shared" ref="B87:G87" si="84">SUM(B88:B89)</f>
        <v>4002.5350807223854</v>
      </c>
      <c r="C87" s="170">
        <f t="shared" si="84"/>
        <v>6451.7239755976825</v>
      </c>
      <c r="D87" s="171">
        <f t="shared" si="84"/>
        <v>10425</v>
      </c>
      <c r="E87" s="172">
        <f t="shared" si="84"/>
        <v>14079</v>
      </c>
      <c r="F87" s="172">
        <f t="shared" si="84"/>
        <v>17659</v>
      </c>
      <c r="G87" s="173">
        <f t="shared" si="84"/>
        <v>20794</v>
      </c>
      <c r="I87" s="168" t="s">
        <v>81</v>
      </c>
      <c r="J87" s="169">
        <f t="shared" ref="J87:O87" si="85">SUM(J88:J89)</f>
        <v>0</v>
      </c>
      <c r="K87" s="171">
        <f t="shared" si="85"/>
        <v>0</v>
      </c>
      <c r="L87" s="174">
        <f t="shared" si="85"/>
        <v>0</v>
      </c>
      <c r="M87" s="172">
        <f t="shared" si="85"/>
        <v>0</v>
      </c>
      <c r="N87" s="172">
        <f t="shared" si="85"/>
        <v>0</v>
      </c>
      <c r="O87" s="173">
        <f t="shared" si="85"/>
        <v>0</v>
      </c>
      <c r="Q87" s="168" t="s">
        <v>81</v>
      </c>
      <c r="R87" s="169">
        <f t="shared" ref="R87:W87" si="86">SUM(R88:R89)</f>
        <v>4002.5350807223854</v>
      </c>
      <c r="S87" s="171">
        <f t="shared" si="86"/>
        <v>6451.7239755976825</v>
      </c>
      <c r="T87" s="174">
        <f t="shared" si="86"/>
        <v>10425</v>
      </c>
      <c r="U87" s="172">
        <f t="shared" si="86"/>
        <v>14079</v>
      </c>
      <c r="V87" s="172">
        <f t="shared" si="86"/>
        <v>17659</v>
      </c>
      <c r="W87" s="173">
        <f t="shared" si="86"/>
        <v>20794</v>
      </c>
      <c r="Y87" s="32"/>
      <c r="Z87" s="32"/>
      <c r="AA87" s="32"/>
      <c r="AB87" s="32"/>
      <c r="AC87" s="32"/>
      <c r="AD87" s="32"/>
      <c r="AE87" s="32"/>
      <c r="AF87" s="32"/>
      <c r="AG87" s="32"/>
    </row>
    <row r="88" spans="1:33" ht="13.5" customHeight="1" x14ac:dyDescent="0.2">
      <c r="A88" s="162" t="s">
        <v>11</v>
      </c>
      <c r="B88" s="165">
        <v>2271.9300807223854</v>
      </c>
      <c r="C88" s="164">
        <v>3730.7239755976825</v>
      </c>
      <c r="D88" s="165">
        <v>7021</v>
      </c>
      <c r="E88" s="165">
        <v>9671</v>
      </c>
      <c r="F88" s="165">
        <v>12268</v>
      </c>
      <c r="G88" s="167">
        <v>14812</v>
      </c>
      <c r="I88" s="162" t="s">
        <v>11</v>
      </c>
      <c r="J88" s="165"/>
      <c r="K88" s="165"/>
      <c r="L88" s="165"/>
      <c r="M88" s="165"/>
      <c r="N88" s="165"/>
      <c r="O88" s="167"/>
      <c r="Q88" s="162" t="s">
        <v>11</v>
      </c>
      <c r="R88" s="165">
        <f t="shared" ref="R88:W89" si="87">+B88-J88</f>
        <v>2271.9300807223854</v>
      </c>
      <c r="S88" s="165">
        <f t="shared" si="87"/>
        <v>3730.7239755976825</v>
      </c>
      <c r="T88" s="165">
        <f t="shared" si="87"/>
        <v>7021</v>
      </c>
      <c r="U88" s="165">
        <f t="shared" si="87"/>
        <v>9671</v>
      </c>
      <c r="V88" s="165">
        <f t="shared" si="87"/>
        <v>12268</v>
      </c>
      <c r="W88" s="167">
        <f t="shared" si="87"/>
        <v>14812</v>
      </c>
      <c r="Y88" s="32"/>
      <c r="Z88" s="32"/>
      <c r="AA88" s="32"/>
      <c r="AB88" s="32"/>
      <c r="AC88" s="32"/>
      <c r="AD88" s="32"/>
      <c r="AE88" s="32"/>
      <c r="AF88" s="32"/>
      <c r="AG88" s="32"/>
    </row>
    <row r="89" spans="1:33" ht="13.5" customHeight="1" thickBot="1" x14ac:dyDescent="0.25">
      <c r="A89" s="175" t="s">
        <v>12</v>
      </c>
      <c r="B89" s="176">
        <v>1730.605</v>
      </c>
      <c r="C89" s="177">
        <v>2721</v>
      </c>
      <c r="D89" s="176">
        <v>3404</v>
      </c>
      <c r="E89" s="176">
        <v>4408</v>
      </c>
      <c r="F89" s="176">
        <v>5391</v>
      </c>
      <c r="G89" s="178">
        <v>5982</v>
      </c>
      <c r="I89" s="175" t="s">
        <v>12</v>
      </c>
      <c r="J89" s="176"/>
      <c r="K89" s="176"/>
      <c r="L89" s="176"/>
      <c r="M89" s="176"/>
      <c r="N89" s="176"/>
      <c r="O89" s="178"/>
      <c r="Q89" s="175" t="s">
        <v>12</v>
      </c>
      <c r="R89" s="176">
        <f t="shared" si="87"/>
        <v>1730.605</v>
      </c>
      <c r="S89" s="176">
        <f t="shared" si="87"/>
        <v>2721</v>
      </c>
      <c r="T89" s="176">
        <f t="shared" si="87"/>
        <v>3404</v>
      </c>
      <c r="U89" s="176">
        <f t="shared" si="87"/>
        <v>4408</v>
      </c>
      <c r="V89" s="176">
        <f t="shared" si="87"/>
        <v>5391</v>
      </c>
      <c r="W89" s="178">
        <f t="shared" si="87"/>
        <v>5982</v>
      </c>
      <c r="Y89" s="32"/>
      <c r="Z89" s="32"/>
      <c r="AA89" s="32"/>
      <c r="AB89" s="32"/>
      <c r="AC89" s="32"/>
      <c r="AD89" s="32"/>
      <c r="AE89" s="32"/>
      <c r="AF89" s="32"/>
      <c r="AG89" s="32"/>
    </row>
    <row r="90" spans="1:33" ht="13.5" customHeight="1" x14ac:dyDescent="0.25">
      <c r="A90" s="179" t="s">
        <v>82</v>
      </c>
      <c r="B90" s="149"/>
      <c r="C90" s="149"/>
      <c r="D90" s="149"/>
      <c r="E90" s="149"/>
      <c r="F90" s="149"/>
      <c r="G90" s="149"/>
    </row>
    <row r="91" spans="1:33" ht="13.5" customHeight="1" x14ac:dyDescent="0.25">
      <c r="A91" s="179" t="s">
        <v>83</v>
      </c>
      <c r="B91" s="149"/>
      <c r="C91" s="149"/>
      <c r="D91" s="149"/>
      <c r="E91" s="149"/>
      <c r="F91" s="149"/>
      <c r="G91" s="149"/>
      <c r="R91" s="149"/>
      <c r="S91" s="149"/>
      <c r="T91" s="149"/>
      <c r="U91" s="149"/>
      <c r="V91" s="149"/>
      <c r="W91" s="149"/>
    </row>
    <row r="92" spans="1:33" ht="13.5" customHeight="1" x14ac:dyDescent="0.25">
      <c r="A92" s="180" t="s">
        <v>84</v>
      </c>
      <c r="B92" s="180"/>
      <c r="C92" s="180"/>
      <c r="D92" s="180"/>
      <c r="E92" s="180"/>
      <c r="F92" s="180"/>
      <c r="G92" s="180"/>
      <c r="J92" s="149"/>
      <c r="R92" s="149"/>
      <c r="S92" s="149"/>
      <c r="T92" s="149"/>
      <c r="U92" s="149"/>
      <c r="V92" s="149"/>
    </row>
    <row r="93" spans="1:33" ht="13.5" customHeight="1" x14ac:dyDescent="0.25">
      <c r="A93" s="180"/>
      <c r="B93" s="180"/>
      <c r="C93" s="180"/>
      <c r="D93" s="180"/>
      <c r="E93" s="180"/>
      <c r="F93" s="180"/>
      <c r="G93" s="180"/>
      <c r="J93" s="149"/>
      <c r="R93" s="149"/>
      <c r="S93" s="149"/>
      <c r="T93" s="149"/>
      <c r="U93" s="149"/>
      <c r="V93" s="149"/>
      <c r="W93" s="149"/>
    </row>
    <row r="94" spans="1:33" ht="13.5" customHeight="1" x14ac:dyDescent="0.25">
      <c r="A94" s="104"/>
      <c r="B94" s="148"/>
      <c r="C94" s="148"/>
      <c r="D94" s="148"/>
      <c r="E94" s="148"/>
      <c r="F94" s="148"/>
      <c r="G94" s="148"/>
      <c r="J94" s="149"/>
      <c r="L94" s="31"/>
      <c r="R94" s="149"/>
      <c r="S94" s="149"/>
      <c r="T94" s="149"/>
      <c r="U94" s="149"/>
      <c r="V94" s="149"/>
      <c r="W94" s="149"/>
    </row>
    <row r="95" spans="1:33" ht="13.5" customHeight="1" x14ac:dyDescent="0.25">
      <c r="B95" s="148"/>
      <c r="C95" s="148"/>
      <c r="D95" s="148"/>
      <c r="E95" s="148"/>
      <c r="F95" s="148"/>
      <c r="G95" s="148"/>
      <c r="J95" s="149"/>
      <c r="K95" s="149"/>
      <c r="L95" s="149"/>
      <c r="M95" s="149"/>
      <c r="N95" s="149"/>
      <c r="O95" s="149"/>
      <c r="R95" s="149"/>
      <c r="S95" s="149"/>
      <c r="T95" s="149"/>
      <c r="U95" s="149"/>
      <c r="V95" s="149"/>
      <c r="W95" s="149"/>
    </row>
    <row r="96" spans="1:33" ht="13.5" customHeight="1" x14ac:dyDescent="0.25">
      <c r="B96" s="181"/>
      <c r="C96" s="181"/>
      <c r="D96" s="181"/>
      <c r="E96" s="181"/>
      <c r="F96" s="181"/>
      <c r="G96" s="181"/>
      <c r="J96" s="149"/>
      <c r="K96" s="149"/>
      <c r="L96" s="149"/>
      <c r="M96" s="149"/>
      <c r="N96" s="149"/>
      <c r="O96" s="149"/>
      <c r="R96" s="149"/>
      <c r="S96" s="149"/>
      <c r="T96" s="149"/>
      <c r="U96" s="149"/>
      <c r="V96" s="149"/>
      <c r="W96" s="149"/>
    </row>
    <row r="97" spans="2:23" ht="13.5" customHeight="1" x14ac:dyDescent="0.25">
      <c r="B97" s="181"/>
      <c r="C97" s="181"/>
      <c r="D97" s="181"/>
      <c r="E97" s="181"/>
      <c r="F97" s="181"/>
      <c r="G97" s="181"/>
      <c r="J97" s="149"/>
      <c r="K97" s="149"/>
      <c r="L97" s="149"/>
      <c r="M97" s="149"/>
      <c r="N97" s="149"/>
      <c r="O97" s="149"/>
      <c r="R97" s="149"/>
      <c r="S97" s="149"/>
      <c r="T97" s="149"/>
      <c r="U97" s="149"/>
      <c r="V97" s="149"/>
      <c r="W97" s="149"/>
    </row>
    <row r="98" spans="2:23" ht="13.5" customHeight="1" x14ac:dyDescent="0.25">
      <c r="B98" s="181"/>
      <c r="C98" s="181"/>
      <c r="D98" s="181"/>
      <c r="E98" s="181"/>
      <c r="F98" s="181"/>
      <c r="G98" s="181"/>
      <c r="H98" s="148"/>
      <c r="J98" s="149"/>
      <c r="K98" s="149"/>
      <c r="L98" s="149"/>
      <c r="M98" s="149"/>
      <c r="N98" s="149"/>
      <c r="O98" s="149"/>
      <c r="R98" s="149"/>
      <c r="S98" s="149"/>
      <c r="T98" s="149"/>
      <c r="U98" s="149"/>
      <c r="V98" s="149"/>
      <c r="W98" s="149"/>
    </row>
    <row r="99" spans="2:23" ht="13.5" customHeight="1" x14ac:dyDescent="0.25">
      <c r="B99" s="181"/>
      <c r="C99" s="181"/>
      <c r="D99" s="181"/>
      <c r="E99" s="181"/>
      <c r="F99" s="181"/>
      <c r="G99" s="181"/>
      <c r="J99" s="149"/>
      <c r="K99" s="149"/>
      <c r="L99" s="149"/>
      <c r="M99" s="149"/>
      <c r="N99" s="149"/>
      <c r="O99" s="149"/>
      <c r="R99" s="149"/>
      <c r="S99" s="149"/>
      <c r="T99" s="149"/>
      <c r="U99" s="149"/>
      <c r="V99" s="149"/>
      <c r="W99" s="149"/>
    </row>
    <row r="100" spans="2:23" ht="13.5" customHeight="1" x14ac:dyDescent="0.25">
      <c r="B100" s="181"/>
      <c r="C100" s="181"/>
      <c r="D100" s="181"/>
      <c r="E100" s="181"/>
      <c r="F100" s="181"/>
      <c r="G100" s="181"/>
      <c r="J100" s="149"/>
      <c r="K100" s="149"/>
      <c r="L100" s="149"/>
      <c r="M100" s="149"/>
      <c r="N100" s="149"/>
      <c r="O100" s="149"/>
      <c r="R100" s="149"/>
      <c r="S100" s="149"/>
      <c r="T100" s="149"/>
      <c r="U100" s="149"/>
      <c r="V100" s="149"/>
      <c r="W100" s="149"/>
    </row>
    <row r="101" spans="2:23" ht="13.5" customHeight="1" x14ac:dyDescent="0.25">
      <c r="B101" s="181"/>
      <c r="C101" s="181"/>
      <c r="D101" s="181"/>
      <c r="E101" s="181"/>
      <c r="F101" s="181"/>
      <c r="G101" s="181"/>
      <c r="J101" s="149"/>
      <c r="K101" s="149"/>
      <c r="L101" s="149"/>
      <c r="M101" s="149"/>
      <c r="N101" s="149"/>
      <c r="O101" s="149"/>
      <c r="R101" s="149"/>
      <c r="S101" s="149"/>
      <c r="T101" s="149"/>
      <c r="U101" s="149"/>
      <c r="V101" s="149"/>
      <c r="W101" s="149"/>
    </row>
    <row r="102" spans="2:23" ht="13.5" customHeight="1" x14ac:dyDescent="0.25">
      <c r="B102" s="181"/>
      <c r="C102" s="181"/>
      <c r="D102" s="181"/>
      <c r="E102" s="181"/>
      <c r="F102" s="181"/>
      <c r="G102" s="181"/>
      <c r="J102" s="149"/>
      <c r="K102" s="149"/>
      <c r="L102" s="149"/>
      <c r="M102" s="149"/>
      <c r="N102" s="149"/>
      <c r="O102" s="149"/>
      <c r="R102" s="149"/>
      <c r="S102" s="149"/>
      <c r="T102" s="149"/>
      <c r="U102" s="149"/>
      <c r="V102" s="149"/>
      <c r="W102" s="149"/>
    </row>
    <row r="103" spans="2:23" ht="13.5" customHeight="1" x14ac:dyDescent="0.25">
      <c r="B103" s="181"/>
      <c r="C103" s="181"/>
      <c r="D103" s="181"/>
      <c r="E103" s="181"/>
      <c r="F103" s="181"/>
      <c r="G103" s="181"/>
      <c r="R103" s="149"/>
      <c r="S103" s="149"/>
      <c r="T103" s="149"/>
      <c r="U103" s="149"/>
      <c r="V103" s="149"/>
      <c r="W103" s="149"/>
    </row>
    <row r="104" spans="2:23" ht="13.5" customHeight="1" x14ac:dyDescent="0.25">
      <c r="B104" s="181"/>
      <c r="C104" s="181"/>
      <c r="D104" s="181"/>
      <c r="E104" s="181"/>
      <c r="F104" s="181"/>
      <c r="G104" s="181"/>
    </row>
    <row r="105" spans="2:23" ht="13.5" customHeight="1" x14ac:dyDescent="0.25">
      <c r="B105" s="181"/>
      <c r="C105" s="181"/>
      <c r="D105" s="181"/>
      <c r="E105" s="181"/>
      <c r="F105" s="181"/>
      <c r="G105" s="181"/>
    </row>
    <row r="106" spans="2:23" ht="13.5" customHeight="1" x14ac:dyDescent="0.25">
      <c r="B106" s="181"/>
      <c r="C106" s="181"/>
      <c r="D106" s="181"/>
      <c r="E106" s="181"/>
      <c r="F106" s="181"/>
      <c r="G106" s="181"/>
    </row>
    <row r="107" spans="2:23" ht="13.5" customHeight="1" x14ac:dyDescent="0.25">
      <c r="B107" s="181"/>
      <c r="C107" s="181"/>
      <c r="D107" s="181"/>
      <c r="E107" s="181"/>
      <c r="F107" s="181"/>
      <c r="G107" s="181"/>
    </row>
    <row r="108" spans="2:23" ht="13.5" customHeight="1" x14ac:dyDescent="0.25">
      <c r="B108" s="181"/>
      <c r="C108" s="181"/>
      <c r="D108" s="181"/>
      <c r="E108" s="181"/>
      <c r="F108" s="181"/>
      <c r="G108" s="181"/>
    </row>
    <row r="109" spans="2:23" ht="13.5" customHeight="1" x14ac:dyDescent="0.25">
      <c r="B109" s="148"/>
      <c r="C109" s="148"/>
      <c r="D109" s="148"/>
      <c r="E109" s="148"/>
      <c r="F109" s="148"/>
      <c r="G109" s="148"/>
    </row>
    <row r="110" spans="2:23" ht="13.5" customHeight="1" x14ac:dyDescent="0.25">
      <c r="B110" s="148"/>
      <c r="C110" s="148"/>
      <c r="D110" s="148"/>
      <c r="E110" s="148"/>
      <c r="F110" s="148"/>
      <c r="G110" s="148"/>
    </row>
    <row r="111" spans="2:23" ht="13.5" customHeight="1" x14ac:dyDescent="0.25">
      <c r="B111" s="148"/>
      <c r="C111" s="148"/>
      <c r="D111" s="148"/>
      <c r="E111" s="148"/>
      <c r="F111" s="148"/>
      <c r="G111" s="148"/>
    </row>
    <row r="112" spans="2:23" ht="13.5" customHeight="1" x14ac:dyDescent="0.25">
      <c r="B112" s="148"/>
      <c r="C112" s="148"/>
      <c r="D112" s="148"/>
      <c r="E112" s="148"/>
      <c r="F112" s="148"/>
      <c r="G112" s="148"/>
    </row>
    <row r="113" spans="2:7" ht="13.5" customHeight="1" x14ac:dyDescent="0.25">
      <c r="B113" s="148"/>
      <c r="C113" s="148"/>
      <c r="D113" s="148"/>
      <c r="E113" s="148"/>
      <c r="F113" s="148"/>
      <c r="G113" s="148"/>
    </row>
    <row r="114" spans="2:7" ht="13.5" customHeight="1" x14ac:dyDescent="0.25">
      <c r="B114" s="148"/>
      <c r="C114" s="148"/>
      <c r="D114" s="148"/>
      <c r="E114" s="148"/>
      <c r="F114" s="148"/>
      <c r="G114" s="148"/>
    </row>
    <row r="115" spans="2:7" ht="13.5" customHeight="1" x14ac:dyDescent="0.25">
      <c r="B115" s="148"/>
      <c r="C115" s="148"/>
      <c r="D115" s="148"/>
      <c r="E115" s="148"/>
      <c r="F115" s="148"/>
      <c r="G115" s="148"/>
    </row>
    <row r="116" spans="2:7" ht="13.5" customHeight="1" x14ac:dyDescent="0.25">
      <c r="B116" s="148"/>
      <c r="C116" s="148"/>
      <c r="D116" s="148"/>
      <c r="E116" s="148"/>
      <c r="F116" s="148"/>
      <c r="G116" s="148"/>
    </row>
    <row r="117" spans="2:7" ht="13.5" customHeight="1" x14ac:dyDescent="0.25">
      <c r="B117" s="148"/>
      <c r="C117" s="148"/>
      <c r="D117" s="148"/>
      <c r="E117" s="148"/>
      <c r="F117" s="148"/>
      <c r="G117" s="148"/>
    </row>
    <row r="118" spans="2:7" ht="13.5" customHeight="1" x14ac:dyDescent="0.25">
      <c r="B118" s="148"/>
      <c r="C118" s="148"/>
      <c r="D118" s="148"/>
      <c r="E118" s="148"/>
      <c r="F118" s="148"/>
      <c r="G118" s="148"/>
    </row>
    <row r="119" spans="2:7" ht="13.5" customHeight="1" x14ac:dyDescent="0.25">
      <c r="B119" s="148"/>
      <c r="C119" s="148"/>
      <c r="D119" s="148"/>
      <c r="E119" s="148"/>
      <c r="F119" s="148"/>
      <c r="G119" s="148"/>
    </row>
    <row r="120" spans="2:7" ht="13.5" customHeight="1" x14ac:dyDescent="0.25">
      <c r="B120" s="148"/>
      <c r="C120" s="148"/>
      <c r="D120" s="148"/>
      <c r="E120" s="148"/>
      <c r="F120" s="148"/>
      <c r="G120" s="148"/>
    </row>
    <row r="121" spans="2:7" ht="13.5" customHeight="1" x14ac:dyDescent="0.25">
      <c r="B121" s="148"/>
      <c r="C121" s="148"/>
      <c r="D121" s="148"/>
      <c r="E121" s="148"/>
      <c r="F121" s="148"/>
      <c r="G121" s="148"/>
    </row>
    <row r="122" spans="2:7" ht="13.5" customHeight="1" x14ac:dyDescent="0.25">
      <c r="B122" s="148"/>
      <c r="C122" s="148"/>
      <c r="D122" s="148"/>
      <c r="E122" s="148"/>
      <c r="F122" s="148"/>
      <c r="G122" s="148"/>
    </row>
    <row r="123" spans="2:7" ht="13.5" customHeight="1" x14ac:dyDescent="0.25">
      <c r="B123" s="148"/>
      <c r="C123" s="148"/>
      <c r="D123" s="148"/>
      <c r="E123" s="148"/>
      <c r="F123" s="148"/>
      <c r="G123" s="148"/>
    </row>
    <row r="124" spans="2:7" ht="13.5" customHeight="1" x14ac:dyDescent="0.25">
      <c r="B124" s="148"/>
      <c r="C124" s="148"/>
      <c r="D124" s="148"/>
      <c r="E124" s="148"/>
      <c r="F124" s="148"/>
      <c r="G124" s="148"/>
    </row>
    <row r="125" spans="2:7" ht="13.5" customHeight="1" x14ac:dyDescent="0.25">
      <c r="B125" s="148"/>
      <c r="C125" s="148"/>
      <c r="D125" s="148"/>
      <c r="E125" s="148"/>
      <c r="F125" s="148"/>
      <c r="G125" s="148"/>
    </row>
    <row r="126" spans="2:7" ht="13.5" customHeight="1" x14ac:dyDescent="0.25">
      <c r="B126" s="148"/>
      <c r="C126" s="148"/>
      <c r="D126" s="148"/>
      <c r="E126" s="148"/>
      <c r="F126" s="148"/>
      <c r="G126" s="148"/>
    </row>
    <row r="127" spans="2:7" ht="13.5" customHeight="1" x14ac:dyDescent="0.25">
      <c r="B127" s="148"/>
      <c r="C127" s="148"/>
      <c r="D127" s="148"/>
      <c r="E127" s="148"/>
      <c r="F127" s="148"/>
      <c r="G127" s="148"/>
    </row>
    <row r="128" spans="2:7" ht="13.5" customHeight="1" x14ac:dyDescent="0.25">
      <c r="B128" s="148"/>
      <c r="C128" s="148"/>
      <c r="D128" s="148"/>
      <c r="E128" s="148"/>
      <c r="F128" s="148"/>
      <c r="G128" s="148"/>
    </row>
    <row r="129" spans="2:7" ht="13.5" customHeight="1" x14ac:dyDescent="0.25">
      <c r="B129" s="148"/>
      <c r="C129" s="148"/>
      <c r="D129" s="148"/>
      <c r="E129" s="148"/>
      <c r="F129" s="148"/>
      <c r="G129" s="148"/>
    </row>
    <row r="130" spans="2:7" ht="13.5" customHeight="1" x14ac:dyDescent="0.25">
      <c r="B130" s="148"/>
      <c r="C130" s="148"/>
      <c r="D130" s="148"/>
      <c r="E130" s="148"/>
      <c r="F130" s="148"/>
      <c r="G130" s="148"/>
    </row>
    <row r="131" spans="2:7" ht="13.5" customHeight="1" x14ac:dyDescent="0.25">
      <c r="B131" s="148"/>
      <c r="C131" s="148"/>
      <c r="D131" s="148"/>
      <c r="E131" s="148"/>
      <c r="F131" s="148"/>
      <c r="G131" s="148"/>
    </row>
    <row r="132" spans="2:7" ht="13.5" customHeight="1" x14ac:dyDescent="0.25">
      <c r="B132" s="148"/>
      <c r="C132" s="148"/>
      <c r="D132" s="148"/>
      <c r="E132" s="148"/>
      <c r="F132" s="148"/>
      <c r="G132" s="148"/>
    </row>
    <row r="133" spans="2:7" ht="13.5" customHeight="1" x14ac:dyDescent="0.25">
      <c r="B133" s="148"/>
      <c r="C133" s="148"/>
      <c r="D133" s="148"/>
      <c r="E133" s="148"/>
      <c r="F133" s="148"/>
      <c r="G133" s="148"/>
    </row>
    <row r="134" spans="2:7" ht="13.5" customHeight="1" x14ac:dyDescent="0.25">
      <c r="B134" s="148"/>
      <c r="C134" s="148"/>
      <c r="D134" s="148"/>
      <c r="E134" s="148"/>
      <c r="F134" s="148"/>
      <c r="G134" s="148"/>
    </row>
    <row r="135" spans="2:7" ht="13.5" customHeight="1" x14ac:dyDescent="0.25">
      <c r="B135" s="148"/>
      <c r="C135" s="148"/>
      <c r="D135" s="148"/>
      <c r="E135" s="148"/>
      <c r="F135" s="148"/>
      <c r="G135" s="148"/>
    </row>
    <row r="136" spans="2:7" ht="13.5" customHeight="1" x14ac:dyDescent="0.25">
      <c r="B136" s="148"/>
      <c r="C136" s="148"/>
      <c r="D136" s="148"/>
      <c r="E136" s="148"/>
      <c r="F136" s="148"/>
      <c r="G136" s="148"/>
    </row>
    <row r="137" spans="2:7" ht="13.5" customHeight="1" x14ac:dyDescent="0.25">
      <c r="B137" s="148"/>
      <c r="C137" s="148"/>
      <c r="D137" s="148"/>
      <c r="E137" s="148"/>
      <c r="F137" s="148"/>
      <c r="G137" s="148"/>
    </row>
    <row r="138" spans="2:7" ht="13.5" customHeight="1" x14ac:dyDescent="0.25">
      <c r="B138" s="148"/>
      <c r="C138" s="148"/>
      <c r="D138" s="148"/>
      <c r="E138" s="148"/>
      <c r="F138" s="148"/>
      <c r="G138" s="148"/>
    </row>
    <row r="139" spans="2:7" ht="13.5" customHeight="1" x14ac:dyDescent="0.25">
      <c r="B139" s="148"/>
      <c r="C139" s="148"/>
      <c r="D139" s="148"/>
      <c r="E139" s="148"/>
      <c r="F139" s="148"/>
      <c r="G139" s="148"/>
    </row>
    <row r="140" spans="2:7" ht="13.5" customHeight="1" x14ac:dyDescent="0.25">
      <c r="B140" s="148"/>
      <c r="C140" s="148"/>
      <c r="D140" s="148"/>
      <c r="E140" s="148"/>
      <c r="F140" s="148"/>
      <c r="G140" s="148"/>
    </row>
    <row r="141" spans="2:7" ht="13.5" customHeight="1" x14ac:dyDescent="0.25">
      <c r="B141" s="148"/>
      <c r="C141" s="148"/>
      <c r="D141" s="148"/>
      <c r="E141" s="148"/>
      <c r="F141" s="148"/>
      <c r="G141" s="148"/>
    </row>
    <row r="142" spans="2:7" ht="13.5" customHeight="1" x14ac:dyDescent="0.25">
      <c r="B142" s="148"/>
      <c r="C142" s="148"/>
      <c r="D142" s="148"/>
      <c r="E142" s="148"/>
      <c r="F142" s="148"/>
      <c r="G142" s="148"/>
    </row>
    <row r="143" spans="2:7" ht="13.5" customHeight="1" x14ac:dyDescent="0.25">
      <c r="B143" s="148"/>
      <c r="C143" s="148"/>
      <c r="D143" s="148"/>
      <c r="E143" s="148"/>
      <c r="F143" s="148"/>
      <c r="G143" s="148"/>
    </row>
    <row r="144" spans="2:7" ht="13.5" customHeight="1" x14ac:dyDescent="0.25">
      <c r="B144" s="148"/>
      <c r="C144" s="148"/>
      <c r="D144" s="148"/>
      <c r="E144" s="148"/>
      <c r="F144" s="148"/>
      <c r="G144" s="148"/>
    </row>
    <row r="145" spans="2:7" ht="13.5" customHeight="1" x14ac:dyDescent="0.25">
      <c r="B145" s="148"/>
      <c r="C145" s="148"/>
      <c r="D145" s="148"/>
      <c r="E145" s="148"/>
      <c r="F145" s="148"/>
      <c r="G145" s="148"/>
    </row>
    <row r="146" spans="2:7" ht="13.5" customHeight="1" x14ac:dyDescent="0.25">
      <c r="B146" s="148"/>
      <c r="C146" s="148"/>
      <c r="D146" s="148"/>
      <c r="E146" s="148"/>
      <c r="F146" s="148"/>
      <c r="G146" s="148"/>
    </row>
    <row r="147" spans="2:7" ht="13.5" customHeight="1" x14ac:dyDescent="0.25">
      <c r="B147" s="148"/>
      <c r="C147" s="148"/>
      <c r="D147" s="148"/>
      <c r="E147" s="148"/>
      <c r="F147" s="148"/>
      <c r="G147" s="148"/>
    </row>
    <row r="148" spans="2:7" ht="13.5" customHeight="1" x14ac:dyDescent="0.25">
      <c r="B148" s="148"/>
      <c r="C148" s="148"/>
      <c r="D148" s="148"/>
      <c r="E148" s="148"/>
      <c r="F148" s="148"/>
      <c r="G148" s="148"/>
    </row>
    <row r="149" spans="2:7" ht="13.5" customHeight="1" x14ac:dyDescent="0.25">
      <c r="B149" s="148"/>
      <c r="C149" s="148"/>
      <c r="D149" s="148"/>
      <c r="E149" s="148"/>
      <c r="F149" s="148"/>
      <c r="G149" s="148"/>
    </row>
    <row r="150" spans="2:7" ht="13.5" customHeight="1" x14ac:dyDescent="0.25">
      <c r="B150" s="148"/>
      <c r="C150" s="148"/>
      <c r="D150" s="148"/>
      <c r="E150" s="148"/>
      <c r="F150" s="148"/>
      <c r="G150" s="148"/>
    </row>
    <row r="151" spans="2:7" ht="13.5" customHeight="1" x14ac:dyDescent="0.25">
      <c r="B151" s="148"/>
      <c r="C151" s="148"/>
      <c r="D151" s="148"/>
      <c r="E151" s="148"/>
      <c r="F151" s="148"/>
      <c r="G151" s="148"/>
    </row>
    <row r="152" spans="2:7" ht="13.5" customHeight="1" x14ac:dyDescent="0.25">
      <c r="B152" s="148"/>
      <c r="C152" s="148"/>
      <c r="D152" s="148"/>
      <c r="E152" s="148"/>
      <c r="F152" s="148"/>
      <c r="G152" s="148"/>
    </row>
    <row r="153" spans="2:7" ht="13.5" customHeight="1" x14ac:dyDescent="0.25">
      <c r="B153" s="148"/>
      <c r="C153" s="148"/>
      <c r="D153" s="148"/>
      <c r="E153" s="148"/>
      <c r="F153" s="148"/>
      <c r="G153" s="148"/>
    </row>
    <row r="154" spans="2:7" ht="13.5" customHeight="1" x14ac:dyDescent="0.25">
      <c r="B154" s="148"/>
      <c r="C154" s="148"/>
      <c r="D154" s="148"/>
      <c r="E154" s="148"/>
      <c r="F154" s="148"/>
      <c r="G154" s="148"/>
    </row>
    <row r="155" spans="2:7" ht="13.5" customHeight="1" x14ac:dyDescent="0.25">
      <c r="B155" s="148"/>
      <c r="C155" s="148"/>
      <c r="D155" s="148"/>
      <c r="E155" s="148"/>
      <c r="F155" s="148"/>
      <c r="G155" s="148"/>
    </row>
    <row r="156" spans="2:7" ht="13.5" customHeight="1" x14ac:dyDescent="0.25">
      <c r="B156" s="148"/>
      <c r="C156" s="148"/>
      <c r="D156" s="148"/>
      <c r="E156" s="148"/>
      <c r="F156" s="148"/>
      <c r="G156" s="148"/>
    </row>
    <row r="157" spans="2:7" ht="13.5" customHeight="1" x14ac:dyDescent="0.25">
      <c r="B157" s="148"/>
      <c r="C157" s="148"/>
      <c r="D157" s="148"/>
      <c r="E157" s="148"/>
      <c r="F157" s="148"/>
      <c r="G157" s="148"/>
    </row>
    <row r="158" spans="2:7" ht="13.5" customHeight="1" x14ac:dyDescent="0.25">
      <c r="B158" s="148"/>
      <c r="C158" s="148"/>
      <c r="D158" s="148"/>
      <c r="E158" s="148"/>
      <c r="F158" s="148"/>
      <c r="G158" s="148"/>
    </row>
    <row r="159" spans="2:7" ht="13.5" customHeight="1" x14ac:dyDescent="0.25">
      <c r="B159" s="148"/>
      <c r="C159" s="148"/>
      <c r="D159" s="148"/>
      <c r="E159" s="148"/>
      <c r="F159" s="148"/>
      <c r="G159" s="148"/>
    </row>
    <row r="160" spans="2:7" ht="13.5" customHeight="1" x14ac:dyDescent="0.25">
      <c r="B160" s="148"/>
      <c r="C160" s="148"/>
      <c r="D160" s="148"/>
      <c r="E160" s="148"/>
      <c r="F160" s="148"/>
      <c r="G160" s="148"/>
    </row>
    <row r="161" spans="2:7" ht="13.5" customHeight="1" x14ac:dyDescent="0.25">
      <c r="B161" s="148"/>
      <c r="C161" s="148"/>
      <c r="D161" s="148"/>
      <c r="E161" s="148"/>
      <c r="F161" s="148"/>
      <c r="G161" s="148"/>
    </row>
    <row r="162" spans="2:7" ht="13.5" customHeight="1" x14ac:dyDescent="0.25">
      <c r="B162" s="148"/>
      <c r="C162" s="148"/>
      <c r="D162" s="148"/>
      <c r="E162" s="148"/>
      <c r="F162" s="148"/>
      <c r="G162" s="148"/>
    </row>
    <row r="163" spans="2:7" ht="13.5" customHeight="1" x14ac:dyDescent="0.25">
      <c r="B163" s="148">
        <v>0</v>
      </c>
      <c r="C163" s="148">
        <v>0</v>
      </c>
      <c r="D163" s="148">
        <v>0</v>
      </c>
      <c r="E163" s="148">
        <v>0</v>
      </c>
      <c r="F163" s="148">
        <v>0</v>
      </c>
      <c r="G163" s="148">
        <v>0</v>
      </c>
    </row>
    <row r="164" spans="2:7" ht="13.5" customHeight="1" x14ac:dyDescent="0.25">
      <c r="B164" s="148">
        <v>0</v>
      </c>
      <c r="C164" s="148">
        <v>0</v>
      </c>
      <c r="D164" s="148">
        <v>0</v>
      </c>
      <c r="E164" s="148">
        <v>0</v>
      </c>
      <c r="F164" s="148">
        <v>0</v>
      </c>
      <c r="G164" s="148">
        <v>0</v>
      </c>
    </row>
    <row r="165" spans="2:7" ht="13.5" customHeight="1" x14ac:dyDescent="0.25">
      <c r="B165" s="148">
        <v>0</v>
      </c>
      <c r="C165" s="148">
        <v>0</v>
      </c>
      <c r="D165" s="148">
        <v>0</v>
      </c>
      <c r="E165" s="148">
        <v>0</v>
      </c>
      <c r="F165" s="148">
        <v>0</v>
      </c>
      <c r="G165" s="148">
        <v>0</v>
      </c>
    </row>
    <row r="166" spans="2:7" ht="13.5" customHeight="1" x14ac:dyDescent="0.25">
      <c r="B166" s="148">
        <v>0</v>
      </c>
      <c r="C166" s="148">
        <v>0</v>
      </c>
      <c r="D166" s="148">
        <v>0</v>
      </c>
      <c r="E166" s="148">
        <v>0</v>
      </c>
      <c r="F166" s="148">
        <v>0</v>
      </c>
      <c r="G166" s="148">
        <v>0</v>
      </c>
    </row>
    <row r="167" spans="2:7" ht="13.5" customHeight="1" x14ac:dyDescent="0.25">
      <c r="B167" s="148"/>
      <c r="C167" s="148"/>
      <c r="D167" s="148"/>
      <c r="E167" s="148"/>
      <c r="F167" s="148"/>
      <c r="G167" s="148"/>
    </row>
    <row r="168" spans="2:7" ht="13.5" customHeight="1" x14ac:dyDescent="0.25">
      <c r="B168" s="148"/>
      <c r="C168" s="148"/>
      <c r="D168" s="148"/>
      <c r="E168" s="148"/>
      <c r="F168" s="148"/>
      <c r="G168" s="148"/>
    </row>
    <row r="169" spans="2:7" ht="13.5" customHeight="1" x14ac:dyDescent="0.25">
      <c r="B169" s="148"/>
      <c r="C169" s="148"/>
      <c r="D169" s="148"/>
      <c r="E169" s="148"/>
      <c r="F169" s="148"/>
      <c r="G169" s="148"/>
    </row>
    <row r="170" spans="2:7" ht="13.5" customHeight="1" x14ac:dyDescent="0.25">
      <c r="B170" s="148"/>
      <c r="C170" s="148"/>
      <c r="D170" s="148"/>
      <c r="E170" s="148"/>
      <c r="F170" s="148"/>
      <c r="G170" s="148"/>
    </row>
    <row r="171" spans="2:7" ht="13.5" customHeight="1" x14ac:dyDescent="0.25">
      <c r="B171" s="148"/>
      <c r="C171" s="148"/>
      <c r="D171" s="148"/>
      <c r="E171" s="148"/>
      <c r="F171" s="148"/>
      <c r="G171" s="148"/>
    </row>
    <row r="172" spans="2:7" ht="13.5" customHeight="1" x14ac:dyDescent="0.25">
      <c r="B172" s="148"/>
      <c r="C172" s="148"/>
      <c r="D172" s="148"/>
      <c r="E172" s="148"/>
      <c r="F172" s="148"/>
      <c r="G172" s="148"/>
    </row>
    <row r="173" spans="2:7" ht="13.5" customHeight="1" x14ac:dyDescent="0.25">
      <c r="B173" s="148"/>
      <c r="C173" s="148"/>
      <c r="D173" s="148"/>
      <c r="E173" s="148"/>
      <c r="F173" s="148"/>
      <c r="G173" s="148"/>
    </row>
    <row r="174" spans="2:7" ht="13.5" customHeight="1" x14ac:dyDescent="0.25">
      <c r="B174" s="148"/>
      <c r="C174" s="148"/>
      <c r="D174" s="148"/>
      <c r="E174" s="148"/>
      <c r="F174" s="148"/>
      <c r="G174" s="148"/>
    </row>
    <row r="175" spans="2:7" ht="13.5" customHeight="1" x14ac:dyDescent="0.25">
      <c r="B175" s="148"/>
      <c r="C175" s="148"/>
      <c r="D175" s="148"/>
      <c r="E175" s="148"/>
      <c r="F175" s="148"/>
      <c r="G175" s="148"/>
    </row>
    <row r="176" spans="2:7" ht="13.5" customHeight="1" x14ac:dyDescent="0.25">
      <c r="B176" s="148"/>
      <c r="C176" s="148"/>
      <c r="D176" s="148"/>
      <c r="E176" s="148"/>
      <c r="F176" s="148"/>
      <c r="G176" s="148"/>
    </row>
    <row r="177" spans="2:7" ht="13.5" customHeight="1" x14ac:dyDescent="0.25">
      <c r="B177" s="148"/>
      <c r="C177" s="148"/>
      <c r="D177" s="148"/>
      <c r="E177" s="148"/>
      <c r="F177" s="148"/>
      <c r="G177" s="148"/>
    </row>
    <row r="178" spans="2:7" ht="13.5" customHeight="1" x14ac:dyDescent="0.25">
      <c r="B178" s="148"/>
      <c r="C178" s="148"/>
      <c r="D178" s="148"/>
      <c r="E178" s="148"/>
      <c r="F178" s="148"/>
      <c r="G178" s="148"/>
    </row>
    <row r="179" spans="2:7" ht="13.5" customHeight="1" x14ac:dyDescent="0.25">
      <c r="B179" s="148"/>
      <c r="C179" s="148"/>
      <c r="D179" s="148"/>
      <c r="E179" s="148"/>
      <c r="F179" s="148"/>
      <c r="G179" s="148"/>
    </row>
    <row r="180" spans="2:7" ht="13.5" customHeight="1" x14ac:dyDescent="0.25">
      <c r="B180" s="148"/>
      <c r="C180" s="148"/>
      <c r="D180" s="148"/>
      <c r="E180" s="148"/>
      <c r="F180" s="148"/>
      <c r="G180" s="148"/>
    </row>
  </sheetData>
  <mergeCells count="4">
    <mergeCell ref="D3:G3"/>
    <mergeCell ref="L3:O3"/>
    <mergeCell ref="T3:W3"/>
    <mergeCell ref="A92:G9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  <colBreaks count="1" manualBreakCount="1">
    <brk id="8" max="9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5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B75" sqref="B75:G75"/>
    </sheetView>
  </sheetViews>
  <sheetFormatPr defaultColWidth="9.5703125" defaultRowHeight="12.6" customHeight="1" x14ac:dyDescent="0.2"/>
  <cols>
    <col min="1" max="1" width="44.7109375" style="1" customWidth="1"/>
    <col min="2" max="5" width="13.140625" style="2" customWidth="1"/>
    <col min="6" max="7" width="13.140625" style="1" customWidth="1"/>
    <col min="8" max="8" width="12.28515625" style="1" bestFit="1" customWidth="1"/>
    <col min="9" max="12" width="12.5703125" style="1" bestFit="1" customWidth="1"/>
    <col min="13" max="13" width="12.85546875" style="1" bestFit="1" customWidth="1"/>
    <col min="14" max="14" width="11" style="1" bestFit="1" customWidth="1"/>
    <col min="15" max="15" width="15.140625" style="1" bestFit="1" customWidth="1"/>
    <col min="16" max="16384" width="9.5703125" style="1"/>
  </cols>
  <sheetData>
    <row r="1" spans="1:15" ht="15.75" customHeight="1" x14ac:dyDescent="0.25">
      <c r="A1" s="4" t="s">
        <v>85</v>
      </c>
      <c r="B1" s="5"/>
      <c r="C1" s="5"/>
      <c r="D1" s="5"/>
      <c r="E1" s="5"/>
    </row>
    <row r="2" spans="1:15" ht="13.5" customHeight="1" thickBot="1" x14ac:dyDescent="0.25">
      <c r="A2" s="7" t="s">
        <v>3</v>
      </c>
    </row>
    <row r="3" spans="1:15" ht="13.5" customHeight="1" x14ac:dyDescent="0.2">
      <c r="A3" s="15" t="s">
        <v>4</v>
      </c>
      <c r="B3" s="182" t="s">
        <v>5</v>
      </c>
      <c r="C3" s="183" t="s">
        <v>5</v>
      </c>
      <c r="D3" s="184" t="s">
        <v>7</v>
      </c>
      <c r="E3" s="186"/>
      <c r="F3" s="186"/>
      <c r="G3" s="185"/>
    </row>
    <row r="4" spans="1:15" ht="14.25" customHeight="1" thickBot="1" x14ac:dyDescent="0.25">
      <c r="A4" s="20"/>
      <c r="B4" s="187">
        <v>2020</v>
      </c>
      <c r="C4" s="188">
        <v>2021</v>
      </c>
      <c r="D4" s="187">
        <v>2022</v>
      </c>
      <c r="E4" s="189">
        <v>2023</v>
      </c>
      <c r="F4" s="189">
        <v>2024</v>
      </c>
      <c r="G4" s="188">
        <v>2025</v>
      </c>
    </row>
    <row r="5" spans="1:15" ht="13.5" customHeight="1" x14ac:dyDescent="0.2">
      <c r="A5" s="25" t="s">
        <v>8</v>
      </c>
      <c r="B5" s="190">
        <f t="shared" ref="B5:G5" si="0">B6+B12+B13</f>
        <v>5704795.2742999997</v>
      </c>
      <c r="C5" s="74">
        <f t="shared" si="0"/>
        <v>6444966.8991299998</v>
      </c>
      <c r="D5" s="190">
        <f t="shared" si="0"/>
        <v>7880089</v>
      </c>
      <c r="E5" s="79">
        <f t="shared" si="0"/>
        <v>7726009</v>
      </c>
      <c r="F5" s="79">
        <f t="shared" si="0"/>
        <v>8698845</v>
      </c>
      <c r="G5" s="80">
        <f t="shared" si="0"/>
        <v>9041943</v>
      </c>
      <c r="H5" s="31"/>
      <c r="I5" s="191"/>
      <c r="J5" s="191"/>
      <c r="K5" s="191"/>
      <c r="L5" s="191"/>
      <c r="M5" s="191"/>
      <c r="N5" s="191"/>
    </row>
    <row r="6" spans="1:15" ht="13.5" customHeight="1" x14ac:dyDescent="0.2">
      <c r="A6" s="33" t="s">
        <v>10</v>
      </c>
      <c r="B6" s="192">
        <f t="shared" ref="B6:G6" si="1">+B7+B8</f>
        <v>3120154.1214100001</v>
      </c>
      <c r="C6" s="35">
        <f t="shared" si="1"/>
        <v>3295840.6982499999</v>
      </c>
      <c r="D6" s="192">
        <f t="shared" si="1"/>
        <v>3639673</v>
      </c>
      <c r="E6" s="37">
        <f t="shared" si="1"/>
        <v>3701642</v>
      </c>
      <c r="F6" s="37">
        <f t="shared" si="1"/>
        <v>3986303</v>
      </c>
      <c r="G6" s="35">
        <f t="shared" si="1"/>
        <v>4396834</v>
      </c>
      <c r="H6" s="31"/>
      <c r="I6" s="191"/>
      <c r="J6" s="191"/>
      <c r="K6" s="191"/>
      <c r="L6" s="191"/>
      <c r="M6" s="191"/>
      <c r="N6" s="191"/>
    </row>
    <row r="7" spans="1:15" ht="13.5" customHeight="1" x14ac:dyDescent="0.2">
      <c r="A7" s="38" t="s">
        <v>11</v>
      </c>
      <c r="B7" s="193">
        <v>3067523.5102200001</v>
      </c>
      <c r="C7" s="194">
        <v>3254431.0178700001</v>
      </c>
      <c r="D7" s="193">
        <v>3581503</v>
      </c>
      <c r="E7" s="195">
        <v>3661188</v>
      </c>
      <c r="F7" s="195">
        <v>4005577</v>
      </c>
      <c r="G7" s="194">
        <v>4409431</v>
      </c>
      <c r="H7" s="31"/>
      <c r="I7" s="191"/>
      <c r="J7" s="191"/>
      <c r="K7" s="191"/>
      <c r="L7" s="191"/>
      <c r="M7" s="191"/>
      <c r="N7" s="191"/>
    </row>
    <row r="8" spans="1:15" ht="13.5" customHeight="1" x14ac:dyDescent="0.2">
      <c r="A8" s="38" t="s">
        <v>12</v>
      </c>
      <c r="B8" s="193">
        <v>52630.611189999996</v>
      </c>
      <c r="C8" s="194">
        <v>41409.680379999998</v>
      </c>
      <c r="D8" s="193">
        <v>58170</v>
      </c>
      <c r="E8" s="195">
        <v>40454</v>
      </c>
      <c r="F8" s="195">
        <v>-19274</v>
      </c>
      <c r="G8" s="194">
        <v>-12597</v>
      </c>
      <c r="H8" s="31"/>
      <c r="I8" s="191"/>
      <c r="J8" s="191"/>
      <c r="K8" s="191"/>
      <c r="L8" s="191"/>
      <c r="M8" s="191"/>
      <c r="N8" s="191"/>
    </row>
    <row r="9" spans="1:15" ht="13.5" customHeight="1" x14ac:dyDescent="0.2">
      <c r="A9" s="45" t="s">
        <v>13</v>
      </c>
      <c r="B9" s="193">
        <f>B6-B10-B11</f>
        <v>-22996.981630000519</v>
      </c>
      <c r="C9" s="194">
        <v>20863.985589999938</v>
      </c>
      <c r="D9" s="196">
        <v>20851</v>
      </c>
      <c r="E9" s="197">
        <v>-62716</v>
      </c>
      <c r="F9" s="195">
        <v>54689</v>
      </c>
      <c r="G9" s="194">
        <v>7890</v>
      </c>
      <c r="H9" s="31"/>
      <c r="I9" s="191"/>
      <c r="J9" s="191"/>
      <c r="K9" s="191"/>
      <c r="L9" s="191"/>
      <c r="M9" s="191"/>
      <c r="N9" s="191"/>
      <c r="O9" s="32"/>
    </row>
    <row r="10" spans="1:15" ht="13.5" customHeight="1" x14ac:dyDescent="0.2">
      <c r="A10" s="45" t="s">
        <v>14</v>
      </c>
      <c r="B10" s="193">
        <v>2200205.7898300006</v>
      </c>
      <c r="C10" s="194">
        <v>2292483.68316</v>
      </c>
      <c r="D10" s="193">
        <v>2533175</v>
      </c>
      <c r="E10" s="195">
        <v>2635051</v>
      </c>
      <c r="F10" s="195">
        <v>2752130</v>
      </c>
      <c r="G10" s="194">
        <v>3072261</v>
      </c>
      <c r="H10" s="31"/>
      <c r="I10" s="191"/>
      <c r="J10" s="191"/>
      <c r="K10" s="191"/>
      <c r="L10" s="191"/>
      <c r="M10" s="191"/>
      <c r="N10" s="191"/>
    </row>
    <row r="11" spans="1:15" ht="13.5" customHeight="1" x14ac:dyDescent="0.2">
      <c r="A11" s="45" t="s">
        <v>15</v>
      </c>
      <c r="B11" s="193">
        <v>942945.31321000005</v>
      </c>
      <c r="C11" s="194">
        <v>982493.02949999995</v>
      </c>
      <c r="D11" s="193">
        <v>1085647</v>
      </c>
      <c r="E11" s="195">
        <v>1129307</v>
      </c>
      <c r="F11" s="195">
        <v>1179484</v>
      </c>
      <c r="G11" s="194">
        <v>1316683</v>
      </c>
      <c r="H11" s="31"/>
      <c r="I11" s="191"/>
      <c r="J11" s="191"/>
      <c r="K11" s="191"/>
      <c r="L11" s="191"/>
      <c r="M11" s="191"/>
      <c r="N11" s="191"/>
    </row>
    <row r="12" spans="1:15" ht="13.5" customHeight="1" x14ac:dyDescent="0.2">
      <c r="A12" s="33" t="s">
        <v>17</v>
      </c>
      <c r="B12" s="193">
        <v>2349560.2020299993</v>
      </c>
      <c r="C12" s="194">
        <v>2859371.8677199995</v>
      </c>
      <c r="D12" s="193">
        <v>3920078</v>
      </c>
      <c r="E12" s="195">
        <v>3655697</v>
      </c>
      <c r="F12" s="195">
        <v>4318854</v>
      </c>
      <c r="G12" s="194">
        <v>4237732</v>
      </c>
      <c r="H12" s="31"/>
      <c r="I12" s="191"/>
      <c r="J12" s="191"/>
      <c r="K12" s="191"/>
      <c r="L12" s="191"/>
      <c r="M12" s="191"/>
      <c r="N12" s="191"/>
    </row>
    <row r="13" spans="1:15" ht="13.5" customHeight="1" x14ac:dyDescent="0.2">
      <c r="A13" s="33" t="s">
        <v>18</v>
      </c>
      <c r="B13" s="193">
        <v>235080.95086000001</v>
      </c>
      <c r="C13" s="194">
        <v>289754.33315999998</v>
      </c>
      <c r="D13" s="193">
        <v>320338</v>
      </c>
      <c r="E13" s="195">
        <v>368670</v>
      </c>
      <c r="F13" s="195">
        <v>393688</v>
      </c>
      <c r="G13" s="194">
        <v>407377</v>
      </c>
      <c r="H13" s="140"/>
      <c r="I13" s="191"/>
      <c r="J13" s="191"/>
      <c r="K13" s="191"/>
      <c r="L13" s="191"/>
      <c r="M13" s="191"/>
      <c r="N13" s="191"/>
    </row>
    <row r="14" spans="1:15" ht="13.5" customHeight="1" x14ac:dyDescent="0.2">
      <c r="A14" s="50" t="s">
        <v>19</v>
      </c>
      <c r="B14" s="198">
        <f t="shared" ref="B14:G14" si="2">B15+B16</f>
        <v>9049494.8685300015</v>
      </c>
      <c r="C14" s="52">
        <f t="shared" si="2"/>
        <v>10130514.710679999</v>
      </c>
      <c r="D14" s="198">
        <f t="shared" si="2"/>
        <v>11308642</v>
      </c>
      <c r="E14" s="54">
        <f t="shared" si="2"/>
        <v>12553129</v>
      </c>
      <c r="F14" s="54">
        <f t="shared" si="2"/>
        <v>13132786</v>
      </c>
      <c r="G14" s="52">
        <f t="shared" si="2"/>
        <v>13687214</v>
      </c>
      <c r="H14" s="199"/>
      <c r="I14" s="191"/>
      <c r="J14" s="191"/>
      <c r="K14" s="191"/>
      <c r="L14" s="191"/>
      <c r="M14" s="191"/>
      <c r="N14" s="191"/>
    </row>
    <row r="15" spans="1:15" ht="13.5" customHeight="1" x14ac:dyDescent="0.2">
      <c r="A15" s="33" t="s">
        <v>20</v>
      </c>
      <c r="B15" s="192">
        <v>6791756.9402900003</v>
      </c>
      <c r="C15" s="35">
        <v>7760691.0070199994</v>
      </c>
      <c r="D15" s="192">
        <v>8796579</v>
      </c>
      <c r="E15" s="37">
        <v>10009813</v>
      </c>
      <c r="F15" s="37">
        <v>10547810</v>
      </c>
      <c r="G15" s="35">
        <v>11073386</v>
      </c>
      <c r="H15" s="199"/>
      <c r="I15" s="191"/>
      <c r="J15" s="191"/>
      <c r="K15" s="191"/>
      <c r="L15" s="191"/>
      <c r="M15" s="191"/>
      <c r="N15" s="191"/>
    </row>
    <row r="16" spans="1:15" ht="13.5" customHeight="1" x14ac:dyDescent="0.2">
      <c r="A16" s="33" t="s">
        <v>21</v>
      </c>
      <c r="B16" s="192">
        <f t="shared" ref="B16:G16" si="3">SUM(B17:B24)</f>
        <v>2257737.9282400003</v>
      </c>
      <c r="C16" s="194">
        <f t="shared" si="3"/>
        <v>2369823.7036599996</v>
      </c>
      <c r="D16" s="193">
        <f t="shared" si="3"/>
        <v>2512063</v>
      </c>
      <c r="E16" s="195">
        <f t="shared" si="3"/>
        <v>2543316</v>
      </c>
      <c r="F16" s="195">
        <f t="shared" si="3"/>
        <v>2584976</v>
      </c>
      <c r="G16" s="194">
        <f t="shared" si="3"/>
        <v>2613828</v>
      </c>
      <c r="H16" s="199"/>
      <c r="I16" s="191"/>
      <c r="J16" s="191"/>
      <c r="K16" s="191"/>
      <c r="L16" s="191"/>
      <c r="M16" s="191"/>
      <c r="N16" s="191"/>
    </row>
    <row r="17" spans="1:14" ht="13.5" customHeight="1" x14ac:dyDescent="0.2">
      <c r="A17" s="38" t="s">
        <v>22</v>
      </c>
      <c r="B17" s="193">
        <v>1199259.0260900001</v>
      </c>
      <c r="C17" s="194">
        <v>1236780.3614099994</v>
      </c>
      <c r="D17" s="193">
        <v>1286685</v>
      </c>
      <c r="E17" s="195">
        <v>1292229</v>
      </c>
      <c r="F17" s="195">
        <v>1311539</v>
      </c>
      <c r="G17" s="194">
        <v>1338189</v>
      </c>
      <c r="H17" s="199"/>
      <c r="I17" s="191"/>
      <c r="J17" s="191"/>
      <c r="K17" s="191"/>
      <c r="L17" s="191"/>
      <c r="M17" s="191"/>
      <c r="N17" s="191"/>
    </row>
    <row r="18" spans="1:14" ht="13.5" customHeight="1" x14ac:dyDescent="0.2">
      <c r="A18" s="38" t="s">
        <v>23</v>
      </c>
      <c r="B18" s="193">
        <v>206553.89988000004</v>
      </c>
      <c r="C18" s="194">
        <v>214776.03217999998</v>
      </c>
      <c r="D18" s="193">
        <v>222395</v>
      </c>
      <c r="E18" s="195">
        <v>216699</v>
      </c>
      <c r="F18" s="195">
        <v>219380</v>
      </c>
      <c r="G18" s="194">
        <v>219808</v>
      </c>
      <c r="H18" s="199"/>
      <c r="I18" s="191"/>
      <c r="J18" s="191"/>
      <c r="K18" s="191"/>
      <c r="L18" s="191"/>
      <c r="M18" s="191"/>
      <c r="N18" s="191"/>
    </row>
    <row r="19" spans="1:14" ht="13.5" customHeight="1" x14ac:dyDescent="0.2">
      <c r="A19" s="38" t="s">
        <v>24</v>
      </c>
      <c r="B19" s="193">
        <v>56928.966109999987</v>
      </c>
      <c r="C19" s="194">
        <v>55316.811040000008</v>
      </c>
      <c r="D19" s="193">
        <v>56029</v>
      </c>
      <c r="E19" s="195">
        <v>54633</v>
      </c>
      <c r="F19" s="195">
        <v>55337</v>
      </c>
      <c r="G19" s="194">
        <v>55345</v>
      </c>
      <c r="H19" s="32"/>
      <c r="I19" s="191"/>
      <c r="J19" s="191"/>
      <c r="K19" s="191"/>
      <c r="L19" s="191"/>
      <c r="M19" s="191"/>
      <c r="N19" s="191"/>
    </row>
    <row r="20" spans="1:14" ht="13.5" customHeight="1" x14ac:dyDescent="0.2">
      <c r="A20" s="38" t="s">
        <v>25</v>
      </c>
      <c r="B20" s="193">
        <v>4814.1309799999999</v>
      </c>
      <c r="C20" s="194">
        <v>5145.6441499999992</v>
      </c>
      <c r="D20" s="193">
        <v>5173</v>
      </c>
      <c r="E20" s="195">
        <v>5179</v>
      </c>
      <c r="F20" s="195">
        <v>5242</v>
      </c>
      <c r="G20" s="194">
        <v>5241</v>
      </c>
      <c r="H20" s="32"/>
      <c r="I20" s="191"/>
      <c r="J20" s="191"/>
      <c r="K20" s="191"/>
      <c r="L20" s="191"/>
      <c r="M20" s="191"/>
      <c r="N20" s="191"/>
    </row>
    <row r="21" spans="1:14" ht="13.5" customHeight="1" x14ac:dyDescent="0.2">
      <c r="A21" s="38" t="s">
        <v>26</v>
      </c>
      <c r="B21" s="193">
        <v>754285.24519999989</v>
      </c>
      <c r="C21" s="194">
        <v>823106.52451000002</v>
      </c>
      <c r="D21" s="193">
        <v>904464</v>
      </c>
      <c r="E21" s="195">
        <v>938474</v>
      </c>
      <c r="F21" s="195">
        <v>956922</v>
      </c>
      <c r="G21" s="194">
        <v>958186</v>
      </c>
      <c r="H21" s="32"/>
      <c r="I21" s="191"/>
      <c r="J21" s="191"/>
      <c r="K21" s="191"/>
      <c r="L21" s="191"/>
      <c r="M21" s="191"/>
      <c r="N21" s="191"/>
    </row>
    <row r="22" spans="1:14" ht="13.5" customHeight="1" x14ac:dyDescent="0.2">
      <c r="A22" s="38" t="s">
        <v>27</v>
      </c>
      <c r="B22" s="193">
        <v>11875.98754</v>
      </c>
      <c r="C22" s="194">
        <v>10057.97028</v>
      </c>
      <c r="D22" s="193">
        <v>11420</v>
      </c>
      <c r="E22" s="195">
        <v>10877</v>
      </c>
      <c r="F22" s="195">
        <v>11078</v>
      </c>
      <c r="G22" s="194">
        <v>11217</v>
      </c>
      <c r="H22" s="32"/>
      <c r="I22" s="191"/>
      <c r="J22" s="191"/>
      <c r="K22" s="191"/>
      <c r="L22" s="191"/>
      <c r="M22" s="191"/>
      <c r="N22" s="191"/>
    </row>
    <row r="23" spans="1:14" ht="13.5" customHeight="1" x14ac:dyDescent="0.2">
      <c r="A23" s="38" t="s">
        <v>28</v>
      </c>
      <c r="B23" s="193">
        <v>23745.950420000001</v>
      </c>
      <c r="C23" s="194">
        <v>24369.367480000001</v>
      </c>
      <c r="D23" s="193">
        <v>25635</v>
      </c>
      <c r="E23" s="195">
        <v>25007</v>
      </c>
      <c r="F23" s="195">
        <v>25288</v>
      </c>
      <c r="G23" s="194">
        <v>25677</v>
      </c>
      <c r="H23" s="32"/>
      <c r="I23" s="191"/>
      <c r="J23" s="191"/>
      <c r="K23" s="191"/>
      <c r="L23" s="191"/>
      <c r="M23" s="191"/>
      <c r="N23" s="191"/>
    </row>
    <row r="24" spans="1:14" ht="13.5" customHeight="1" x14ac:dyDescent="0.2">
      <c r="A24" s="38" t="s">
        <v>29</v>
      </c>
      <c r="B24" s="193">
        <v>274.72202000000004</v>
      </c>
      <c r="C24" s="194">
        <v>270.99261000000001</v>
      </c>
      <c r="D24" s="193">
        <v>262</v>
      </c>
      <c r="E24" s="195">
        <v>218</v>
      </c>
      <c r="F24" s="195">
        <v>190</v>
      </c>
      <c r="G24" s="194">
        <v>165</v>
      </c>
      <c r="H24" s="32"/>
      <c r="I24" s="191"/>
      <c r="J24" s="191"/>
      <c r="K24" s="191"/>
      <c r="L24" s="191"/>
      <c r="M24" s="191"/>
      <c r="N24" s="191"/>
    </row>
    <row r="25" spans="1:14" ht="13.5" customHeight="1" x14ac:dyDescent="0.2">
      <c r="A25" s="50" t="s">
        <v>30</v>
      </c>
      <c r="B25" s="198">
        <f t="shared" ref="B25:G25" si="4">SUM(B26:B29)</f>
        <v>19904.240259999999</v>
      </c>
      <c r="C25" s="52">
        <f t="shared" si="4"/>
        <v>28735.304479999999</v>
      </c>
      <c r="D25" s="198">
        <f t="shared" si="4"/>
        <v>37098</v>
      </c>
      <c r="E25" s="54">
        <f t="shared" si="4"/>
        <v>41232</v>
      </c>
      <c r="F25" s="54">
        <f t="shared" si="4"/>
        <v>44441</v>
      </c>
      <c r="G25" s="52">
        <f t="shared" si="4"/>
        <v>48446</v>
      </c>
      <c r="H25" s="32"/>
      <c r="I25" s="191"/>
      <c r="J25" s="191"/>
      <c r="K25" s="191"/>
      <c r="L25" s="191"/>
      <c r="M25" s="191"/>
      <c r="N25" s="191"/>
    </row>
    <row r="26" spans="1:14" ht="13.5" customHeight="1" x14ac:dyDescent="0.2">
      <c r="A26" s="33" t="s">
        <v>31</v>
      </c>
      <c r="B26" s="192">
        <v>16.13382</v>
      </c>
      <c r="C26" s="194">
        <v>10.492319999999999</v>
      </c>
      <c r="D26" s="193">
        <v>20</v>
      </c>
      <c r="E26" s="195">
        <v>0</v>
      </c>
      <c r="F26" s="195">
        <v>0</v>
      </c>
      <c r="G26" s="194">
        <v>0</v>
      </c>
      <c r="H26" s="32"/>
      <c r="I26" s="191"/>
      <c r="J26" s="191"/>
      <c r="K26" s="191"/>
      <c r="L26" s="191"/>
      <c r="M26" s="191"/>
      <c r="N26" s="191"/>
    </row>
    <row r="27" spans="1:14" ht="13.5" customHeight="1" x14ac:dyDescent="0.2">
      <c r="A27" s="33" t="s">
        <v>32</v>
      </c>
      <c r="B27" s="192">
        <v>0</v>
      </c>
      <c r="C27" s="194">
        <v>0.55334000000000005</v>
      </c>
      <c r="D27" s="193">
        <v>8</v>
      </c>
      <c r="E27" s="195">
        <v>0</v>
      </c>
      <c r="F27" s="195">
        <v>0</v>
      </c>
      <c r="G27" s="194">
        <v>0</v>
      </c>
      <c r="H27" s="32"/>
      <c r="I27" s="191"/>
      <c r="J27" s="191"/>
      <c r="K27" s="191"/>
      <c r="L27" s="191"/>
      <c r="M27" s="191"/>
      <c r="N27" s="191"/>
    </row>
    <row r="28" spans="1:14" ht="13.5" customHeight="1" x14ac:dyDescent="0.2">
      <c r="A28" s="33" t="s">
        <v>33</v>
      </c>
      <c r="B28" s="200">
        <v>19888.10644</v>
      </c>
      <c r="C28" s="194">
        <v>28724.258819999999</v>
      </c>
      <c r="D28" s="193">
        <v>37070</v>
      </c>
      <c r="E28" s="195">
        <v>41232</v>
      </c>
      <c r="F28" s="195">
        <v>44441</v>
      </c>
      <c r="G28" s="194">
        <v>48446</v>
      </c>
      <c r="H28" s="32"/>
      <c r="I28" s="191"/>
      <c r="J28" s="191"/>
      <c r="K28" s="191"/>
      <c r="L28" s="191"/>
      <c r="M28" s="191"/>
      <c r="N28" s="191"/>
    </row>
    <row r="29" spans="1:14" ht="13.5" customHeight="1" x14ac:dyDescent="0.2">
      <c r="A29" s="33" t="s">
        <v>34</v>
      </c>
      <c r="B29" s="192">
        <v>0</v>
      </c>
      <c r="C29" s="194">
        <v>0</v>
      </c>
      <c r="D29" s="193">
        <v>0</v>
      </c>
      <c r="E29" s="195">
        <v>0</v>
      </c>
      <c r="F29" s="195">
        <v>0</v>
      </c>
      <c r="G29" s="194">
        <v>0</v>
      </c>
      <c r="H29" s="32"/>
      <c r="I29" s="191"/>
      <c r="J29" s="191"/>
      <c r="K29" s="191"/>
      <c r="L29" s="191"/>
      <c r="M29" s="191"/>
      <c r="N29" s="191"/>
    </row>
    <row r="30" spans="1:14" ht="13.5" customHeight="1" x14ac:dyDescent="0.2">
      <c r="A30" s="50" t="s">
        <v>35</v>
      </c>
      <c r="B30" s="198">
        <f t="shared" ref="B30:G30" si="5">SUM(B31:B33)</f>
        <v>653349.22089999984</v>
      </c>
      <c r="C30" s="52">
        <f t="shared" si="5"/>
        <v>701418.03603999992</v>
      </c>
      <c r="D30" s="198">
        <f t="shared" si="5"/>
        <v>732581</v>
      </c>
      <c r="E30" s="54">
        <f t="shared" si="5"/>
        <v>752128</v>
      </c>
      <c r="F30" s="54">
        <f t="shared" si="5"/>
        <v>769406</v>
      </c>
      <c r="G30" s="52">
        <f t="shared" si="5"/>
        <v>787004</v>
      </c>
      <c r="H30" s="32"/>
      <c r="I30" s="191"/>
      <c r="J30" s="191"/>
      <c r="K30" s="191"/>
      <c r="L30" s="191"/>
      <c r="M30" s="191"/>
      <c r="N30" s="191"/>
    </row>
    <row r="31" spans="1:14" ht="13.5" customHeight="1" x14ac:dyDescent="0.2">
      <c r="A31" s="33" t="s">
        <v>36</v>
      </c>
      <c r="B31" s="192">
        <v>427774.33195000002</v>
      </c>
      <c r="C31" s="35">
        <v>455911.11642999999</v>
      </c>
      <c r="D31" s="200">
        <v>472073</v>
      </c>
      <c r="E31" s="49">
        <v>483510</v>
      </c>
      <c r="F31" s="37">
        <v>493003</v>
      </c>
      <c r="G31" s="35">
        <v>500689</v>
      </c>
      <c r="H31" s="32"/>
      <c r="I31" s="191"/>
      <c r="J31" s="191"/>
      <c r="K31" s="191"/>
      <c r="L31" s="191"/>
      <c r="M31" s="191"/>
      <c r="N31" s="191"/>
    </row>
    <row r="32" spans="1:14" ht="13.5" customHeight="1" x14ac:dyDescent="0.2">
      <c r="A32" s="33" t="s">
        <v>37</v>
      </c>
      <c r="B32" s="200">
        <v>225574.88894999985</v>
      </c>
      <c r="C32" s="35">
        <v>245506.91960999998</v>
      </c>
      <c r="D32" s="192">
        <v>260508</v>
      </c>
      <c r="E32" s="37">
        <v>268618</v>
      </c>
      <c r="F32" s="37">
        <v>276403</v>
      </c>
      <c r="G32" s="35">
        <v>286315</v>
      </c>
      <c r="H32" s="32"/>
      <c r="I32" s="191"/>
      <c r="J32" s="191"/>
      <c r="K32" s="191"/>
      <c r="L32" s="191"/>
      <c r="M32" s="191"/>
      <c r="N32" s="191"/>
    </row>
    <row r="33" spans="1:14" ht="13.5" customHeight="1" x14ac:dyDescent="0.2">
      <c r="A33" s="33" t="s">
        <v>38</v>
      </c>
      <c r="B33" s="200">
        <v>0</v>
      </c>
      <c r="C33" s="194">
        <v>0</v>
      </c>
      <c r="D33" s="193">
        <v>0</v>
      </c>
      <c r="E33" s="195">
        <v>0</v>
      </c>
      <c r="F33" s="195">
        <v>0</v>
      </c>
      <c r="G33" s="194">
        <v>0</v>
      </c>
      <c r="H33" s="32"/>
      <c r="I33" s="191"/>
      <c r="J33" s="191"/>
      <c r="K33" s="191"/>
      <c r="L33" s="191"/>
      <c r="M33" s="191"/>
      <c r="N33" s="191"/>
    </row>
    <row r="34" spans="1:14" ht="13.5" customHeight="1" x14ac:dyDescent="0.2">
      <c r="A34" s="50" t="s">
        <v>40</v>
      </c>
      <c r="B34" s="198">
        <f t="shared" ref="B34:G34" si="6">SUM(B35:B36,B37,B38,B40,B43:B46,B39)</f>
        <v>617996.84408000007</v>
      </c>
      <c r="C34" s="52">
        <f t="shared" si="6"/>
        <v>448206.25316000008</v>
      </c>
      <c r="D34" s="198">
        <f t="shared" si="6"/>
        <v>429683</v>
      </c>
      <c r="E34" s="54">
        <f t="shared" si="6"/>
        <v>456054</v>
      </c>
      <c r="F34" s="54">
        <f t="shared" si="6"/>
        <v>465229</v>
      </c>
      <c r="G34" s="52">
        <f t="shared" si="6"/>
        <v>475553</v>
      </c>
      <c r="H34" s="32"/>
      <c r="I34" s="191"/>
      <c r="J34" s="191"/>
      <c r="K34" s="191"/>
      <c r="L34" s="191"/>
      <c r="M34" s="191"/>
      <c r="N34" s="191"/>
    </row>
    <row r="35" spans="1:14" ht="13.5" customHeight="1" x14ac:dyDescent="0.2">
      <c r="A35" s="61" t="s">
        <v>41</v>
      </c>
      <c r="B35" s="192">
        <v>-1317.6</v>
      </c>
      <c r="C35" s="35">
        <v>0</v>
      </c>
      <c r="D35" s="200">
        <v>0</v>
      </c>
      <c r="E35" s="49">
        <v>0</v>
      </c>
      <c r="F35" s="49">
        <v>0</v>
      </c>
      <c r="G35" s="62">
        <v>0</v>
      </c>
      <c r="H35" s="32"/>
      <c r="I35" s="191"/>
      <c r="J35" s="191"/>
      <c r="K35" s="191"/>
      <c r="L35" s="191"/>
      <c r="M35" s="191"/>
      <c r="N35" s="191"/>
    </row>
    <row r="36" spans="1:14" ht="13.5" customHeight="1" x14ac:dyDescent="0.2">
      <c r="A36" s="33" t="s">
        <v>42</v>
      </c>
      <c r="B36" s="192">
        <v>141146.41454999999</v>
      </c>
      <c r="C36" s="35">
        <v>117182.09224000001</v>
      </c>
      <c r="D36" s="200">
        <v>131992</v>
      </c>
      <c r="E36" s="49">
        <v>132700</v>
      </c>
      <c r="F36" s="49">
        <v>132287</v>
      </c>
      <c r="G36" s="62">
        <v>134047</v>
      </c>
      <c r="H36" s="32"/>
      <c r="I36" s="191"/>
      <c r="J36" s="191"/>
      <c r="K36" s="191"/>
      <c r="L36" s="191"/>
      <c r="M36" s="191"/>
      <c r="N36" s="191"/>
    </row>
    <row r="37" spans="1:14" ht="13.5" customHeight="1" x14ac:dyDescent="0.2">
      <c r="A37" s="61" t="s">
        <v>43</v>
      </c>
      <c r="B37" s="192">
        <v>148949.96070000008</v>
      </c>
      <c r="C37" s="35">
        <v>0</v>
      </c>
      <c r="D37" s="192">
        <v>0</v>
      </c>
      <c r="E37" s="37">
        <v>0</v>
      </c>
      <c r="F37" s="37">
        <v>0</v>
      </c>
      <c r="G37" s="35">
        <v>0</v>
      </c>
      <c r="H37" s="32"/>
      <c r="I37" s="191"/>
      <c r="J37" s="191"/>
      <c r="K37" s="191"/>
      <c r="L37" s="191"/>
      <c r="M37" s="191"/>
      <c r="N37" s="191"/>
    </row>
    <row r="38" spans="1:14" ht="13.5" customHeight="1" x14ac:dyDescent="0.2">
      <c r="A38" s="61" t="s">
        <v>44</v>
      </c>
      <c r="B38" s="192">
        <v>119597.97832999998</v>
      </c>
      <c r="C38" s="35">
        <v>111383.96143000007</v>
      </c>
      <c r="D38" s="192">
        <v>76046</v>
      </c>
      <c r="E38" s="37">
        <v>98340</v>
      </c>
      <c r="F38" s="37">
        <v>103473</v>
      </c>
      <c r="G38" s="35">
        <v>107580</v>
      </c>
      <c r="H38" s="32"/>
      <c r="I38" s="191"/>
      <c r="J38" s="191"/>
      <c r="K38" s="191"/>
      <c r="L38" s="191"/>
      <c r="M38" s="191"/>
      <c r="N38" s="191"/>
    </row>
    <row r="39" spans="1:14" ht="13.5" customHeight="1" x14ac:dyDescent="0.2">
      <c r="A39" s="201" t="s">
        <v>45</v>
      </c>
      <c r="B39" s="192">
        <v>75288.764139999999</v>
      </c>
      <c r="C39" s="35">
        <v>76294.162960000001</v>
      </c>
      <c r="D39" s="192">
        <v>75007</v>
      </c>
      <c r="E39" s="37">
        <v>75400</v>
      </c>
      <c r="F39" s="37">
        <v>75795</v>
      </c>
      <c r="G39" s="35">
        <v>76192</v>
      </c>
      <c r="H39" s="32"/>
      <c r="I39" s="191"/>
      <c r="J39" s="191"/>
      <c r="K39" s="191"/>
      <c r="L39" s="191"/>
      <c r="M39" s="191"/>
      <c r="N39" s="191"/>
    </row>
    <row r="40" spans="1:14" ht="13.5" customHeight="1" x14ac:dyDescent="0.2">
      <c r="A40" s="61" t="s">
        <v>46</v>
      </c>
      <c r="B40" s="200">
        <v>380.56853000000001</v>
      </c>
      <c r="C40" s="35">
        <v>278.38602000000003</v>
      </c>
      <c r="D40" s="200">
        <v>328</v>
      </c>
      <c r="E40" s="49">
        <v>328</v>
      </c>
      <c r="F40" s="49">
        <v>328</v>
      </c>
      <c r="G40" s="62">
        <v>328</v>
      </c>
      <c r="H40" s="32"/>
      <c r="I40" s="191"/>
      <c r="J40" s="191"/>
      <c r="K40" s="191"/>
      <c r="L40" s="191"/>
      <c r="M40" s="191"/>
      <c r="N40" s="191"/>
    </row>
    <row r="41" spans="1:14" ht="13.5" customHeight="1" x14ac:dyDescent="0.2">
      <c r="A41" s="64" t="s">
        <v>13</v>
      </c>
      <c r="B41" s="200">
        <v>84.571209999999994</v>
      </c>
      <c r="C41" s="35">
        <v>81.658150000000006</v>
      </c>
      <c r="D41" s="200">
        <v>82</v>
      </c>
      <c r="E41" s="49">
        <v>82</v>
      </c>
      <c r="F41" s="49">
        <v>82</v>
      </c>
      <c r="G41" s="62">
        <v>82</v>
      </c>
      <c r="H41" s="32"/>
      <c r="I41" s="191"/>
      <c r="J41" s="191"/>
      <c r="K41" s="191"/>
      <c r="L41" s="191"/>
      <c r="M41" s="191"/>
      <c r="N41" s="191"/>
    </row>
    <row r="42" spans="1:14" ht="13.5" customHeight="1" x14ac:dyDescent="0.2">
      <c r="A42" s="64" t="s">
        <v>14</v>
      </c>
      <c r="B42" s="200">
        <v>295.99732</v>
      </c>
      <c r="C42" s="35">
        <v>196.72787</v>
      </c>
      <c r="D42" s="200">
        <v>246</v>
      </c>
      <c r="E42" s="49">
        <v>246</v>
      </c>
      <c r="F42" s="49">
        <v>246</v>
      </c>
      <c r="G42" s="62">
        <v>246</v>
      </c>
      <c r="H42" s="32"/>
      <c r="I42" s="191"/>
      <c r="J42" s="191"/>
      <c r="K42" s="191"/>
      <c r="L42" s="191"/>
      <c r="M42" s="191"/>
      <c r="N42" s="191"/>
    </row>
    <row r="43" spans="1:14" ht="13.5" customHeight="1" x14ac:dyDescent="0.2">
      <c r="A43" s="61" t="s">
        <v>47</v>
      </c>
      <c r="B43" s="200">
        <v>626.19506999999999</v>
      </c>
      <c r="C43" s="35">
        <v>323.81599</v>
      </c>
      <c r="D43" s="200">
        <v>1000</v>
      </c>
      <c r="E43" s="49">
        <v>1000</v>
      </c>
      <c r="F43" s="49">
        <v>1000</v>
      </c>
      <c r="G43" s="62">
        <v>1000</v>
      </c>
      <c r="H43" s="32"/>
      <c r="I43" s="191"/>
      <c r="J43" s="191"/>
      <c r="K43" s="191"/>
      <c r="L43" s="191"/>
      <c r="M43" s="191"/>
      <c r="N43" s="191"/>
    </row>
    <row r="44" spans="1:14" ht="13.5" customHeight="1" x14ac:dyDescent="0.2">
      <c r="A44" s="61" t="s">
        <v>48</v>
      </c>
      <c r="B44" s="200">
        <v>25627.269929999999</v>
      </c>
      <c r="C44" s="62">
        <v>31625.248179999999</v>
      </c>
      <c r="D44" s="200">
        <v>27332</v>
      </c>
      <c r="E44" s="49">
        <v>28822</v>
      </c>
      <c r="F44" s="49">
        <v>29354</v>
      </c>
      <c r="G44" s="62">
        <v>29968</v>
      </c>
      <c r="H44" s="32"/>
      <c r="I44" s="191"/>
      <c r="J44" s="191"/>
      <c r="K44" s="191"/>
      <c r="L44" s="191"/>
      <c r="M44" s="191"/>
      <c r="N44" s="191"/>
    </row>
    <row r="45" spans="1:14" ht="13.5" customHeight="1" x14ac:dyDescent="0.2">
      <c r="A45" s="61" t="s">
        <v>49</v>
      </c>
      <c r="B45" s="200">
        <v>5.3293499999999998</v>
      </c>
      <c r="C45" s="62">
        <v>10.97395</v>
      </c>
      <c r="D45" s="47">
        <v>4</v>
      </c>
      <c r="E45" s="49">
        <v>0</v>
      </c>
      <c r="F45" s="49">
        <v>0</v>
      </c>
      <c r="G45" s="62">
        <v>0</v>
      </c>
      <c r="H45" s="32"/>
      <c r="I45" s="191"/>
      <c r="J45" s="191"/>
      <c r="K45" s="191"/>
      <c r="L45" s="191"/>
      <c r="M45" s="191"/>
      <c r="N45" s="191"/>
    </row>
    <row r="46" spans="1:14" ht="13.5" customHeight="1" x14ac:dyDescent="0.2">
      <c r="A46" s="33" t="s">
        <v>86</v>
      </c>
      <c r="B46" s="34">
        <v>107691.96348000001</v>
      </c>
      <c r="C46" s="35">
        <v>111107.61239000001</v>
      </c>
      <c r="D46" s="36">
        <v>117974</v>
      </c>
      <c r="E46" s="37">
        <v>119464</v>
      </c>
      <c r="F46" s="37">
        <v>122992</v>
      </c>
      <c r="G46" s="35">
        <v>126438</v>
      </c>
      <c r="H46" s="32"/>
      <c r="I46" s="191"/>
      <c r="J46" s="191"/>
      <c r="K46" s="191"/>
      <c r="L46" s="191"/>
      <c r="M46" s="191"/>
      <c r="N46" s="191"/>
    </row>
    <row r="47" spans="1:14" ht="13.5" customHeight="1" x14ac:dyDescent="0.2">
      <c r="A47" s="45" t="s">
        <v>13</v>
      </c>
      <c r="B47" s="34">
        <v>77524.722910000011</v>
      </c>
      <c r="C47" s="35">
        <v>79565.229560000007</v>
      </c>
      <c r="D47" s="36">
        <v>85794</v>
      </c>
      <c r="E47" s="37">
        <v>85752</v>
      </c>
      <c r="F47" s="37">
        <v>88124</v>
      </c>
      <c r="G47" s="35">
        <v>90005</v>
      </c>
      <c r="H47" s="32"/>
      <c r="I47" s="191"/>
      <c r="J47" s="191"/>
      <c r="K47" s="191"/>
      <c r="L47" s="191"/>
      <c r="M47" s="191"/>
      <c r="N47" s="191"/>
    </row>
    <row r="48" spans="1:14" ht="14.25" customHeight="1" x14ac:dyDescent="0.2">
      <c r="A48" s="65" t="s">
        <v>14</v>
      </c>
      <c r="B48" s="34">
        <v>149.49921000000001</v>
      </c>
      <c r="C48" s="35">
        <v>422.60645</v>
      </c>
      <c r="D48" s="36">
        <v>0</v>
      </c>
      <c r="E48" s="37">
        <v>0</v>
      </c>
      <c r="F48" s="37">
        <v>0</v>
      </c>
      <c r="G48" s="35">
        <v>0</v>
      </c>
      <c r="H48" s="32"/>
      <c r="I48" s="191"/>
      <c r="J48" s="191"/>
      <c r="K48" s="191"/>
      <c r="L48" s="191"/>
      <c r="M48" s="191"/>
      <c r="N48" s="191"/>
    </row>
    <row r="49" spans="1:15" ht="14.25" customHeight="1" x14ac:dyDescent="0.2">
      <c r="A49" s="66" t="s">
        <v>15</v>
      </c>
      <c r="B49" s="34">
        <v>0</v>
      </c>
      <c r="C49" s="35">
        <v>0</v>
      </c>
      <c r="D49" s="36">
        <v>0</v>
      </c>
      <c r="E49" s="37">
        <v>0</v>
      </c>
      <c r="F49" s="37">
        <v>0</v>
      </c>
      <c r="G49" s="35">
        <v>0</v>
      </c>
      <c r="H49" s="32"/>
      <c r="I49" s="191"/>
      <c r="J49" s="191"/>
      <c r="K49" s="191"/>
      <c r="L49" s="191"/>
      <c r="M49" s="191"/>
      <c r="N49" s="191"/>
    </row>
    <row r="50" spans="1:15" ht="14.25" customHeight="1" x14ac:dyDescent="0.2">
      <c r="A50" s="45" t="s">
        <v>52</v>
      </c>
      <c r="B50" s="34">
        <v>30017.74136</v>
      </c>
      <c r="C50" s="35">
        <v>31119.776379999999</v>
      </c>
      <c r="D50" s="36">
        <v>32180</v>
      </c>
      <c r="E50" s="37">
        <v>33712</v>
      </c>
      <c r="F50" s="37">
        <v>34868</v>
      </c>
      <c r="G50" s="35">
        <v>36433</v>
      </c>
      <c r="H50" s="32"/>
      <c r="I50" s="191"/>
      <c r="J50" s="191"/>
      <c r="K50" s="191"/>
      <c r="L50" s="191"/>
      <c r="M50" s="191"/>
      <c r="N50" s="191"/>
    </row>
    <row r="51" spans="1:15" ht="14.25" customHeight="1" x14ac:dyDescent="0.2">
      <c r="A51" s="67" t="s">
        <v>53</v>
      </c>
      <c r="B51" s="34">
        <v>1.1110499999999996</v>
      </c>
      <c r="C51" s="35">
        <v>0.74687000000000037</v>
      </c>
      <c r="D51" s="36">
        <v>0</v>
      </c>
      <c r="E51" s="37">
        <v>0</v>
      </c>
      <c r="F51" s="37">
        <v>0</v>
      </c>
      <c r="G51" s="35">
        <v>0</v>
      </c>
      <c r="H51" s="32"/>
      <c r="I51" s="191"/>
      <c r="J51" s="191"/>
      <c r="K51" s="191"/>
      <c r="L51" s="191"/>
      <c r="M51" s="191"/>
      <c r="N51" s="191"/>
    </row>
    <row r="52" spans="1:15" ht="14.25" customHeight="1" x14ac:dyDescent="0.2">
      <c r="A52" s="67" t="s">
        <v>54</v>
      </c>
      <c r="B52" s="34">
        <v>1327.91401</v>
      </c>
      <c r="C52" s="35">
        <v>573.67390999999998</v>
      </c>
      <c r="D52" s="36">
        <v>14</v>
      </c>
      <c r="E52" s="37">
        <v>0</v>
      </c>
      <c r="F52" s="37">
        <v>0</v>
      </c>
      <c r="G52" s="35">
        <v>0</v>
      </c>
      <c r="H52" s="32"/>
      <c r="I52" s="191"/>
      <c r="J52" s="191"/>
      <c r="K52" s="191"/>
      <c r="L52" s="191"/>
      <c r="M52" s="191"/>
      <c r="N52" s="191"/>
    </row>
    <row r="53" spans="1:15" ht="14.25" customHeight="1" x14ac:dyDescent="0.2">
      <c r="A53" s="67" t="s">
        <v>55</v>
      </c>
      <c r="B53" s="34">
        <v>76195.697850000011</v>
      </c>
      <c r="C53" s="35">
        <v>78990.808780000007</v>
      </c>
      <c r="D53" s="36">
        <v>85780</v>
      </c>
      <c r="E53" s="37">
        <v>85752</v>
      </c>
      <c r="F53" s="37">
        <v>88124</v>
      </c>
      <c r="G53" s="35">
        <v>90005</v>
      </c>
      <c r="H53" s="32"/>
      <c r="I53" s="191"/>
      <c r="J53" s="191"/>
      <c r="K53" s="191"/>
      <c r="L53" s="191"/>
      <c r="M53" s="191"/>
      <c r="N53" s="191"/>
    </row>
    <row r="54" spans="1:15" ht="14.25" customHeight="1" thickBot="1" x14ac:dyDescent="0.25">
      <c r="A54" s="68" t="s">
        <v>56</v>
      </c>
      <c r="B54" s="69">
        <v>30017.74136</v>
      </c>
      <c r="C54" s="70">
        <v>31119.776379999999</v>
      </c>
      <c r="D54" s="71">
        <v>32180</v>
      </c>
      <c r="E54" s="72">
        <v>33712</v>
      </c>
      <c r="F54" s="72">
        <v>34868</v>
      </c>
      <c r="G54" s="70">
        <v>36433</v>
      </c>
      <c r="H54" s="32"/>
      <c r="I54" s="191"/>
      <c r="J54" s="191"/>
      <c r="K54" s="191"/>
      <c r="L54" s="191"/>
      <c r="M54" s="191"/>
      <c r="N54" s="191"/>
    </row>
    <row r="55" spans="1:15" ht="13.5" customHeight="1" x14ac:dyDescent="0.2">
      <c r="A55" s="25" t="s">
        <v>57</v>
      </c>
      <c r="B55" s="190">
        <f t="shared" ref="B55:G55" si="7">B56+B61</f>
        <v>12285981.190789999</v>
      </c>
      <c r="C55" s="74">
        <f t="shared" si="7"/>
        <v>12948778.89421</v>
      </c>
      <c r="D55" s="190">
        <f t="shared" si="7"/>
        <v>14362850</v>
      </c>
      <c r="E55" s="76">
        <f t="shared" si="7"/>
        <v>15543687</v>
      </c>
      <c r="F55" s="76">
        <f t="shared" si="7"/>
        <v>16762151</v>
      </c>
      <c r="G55" s="74">
        <f t="shared" si="7"/>
        <v>17896073</v>
      </c>
      <c r="H55" s="32"/>
      <c r="I55" s="191"/>
      <c r="J55" s="191"/>
      <c r="K55" s="191"/>
      <c r="L55" s="191"/>
      <c r="M55" s="191"/>
      <c r="N55" s="191"/>
    </row>
    <row r="56" spans="1:15" ht="13.5" customHeight="1" x14ac:dyDescent="0.2">
      <c r="A56" s="81" t="s">
        <v>58</v>
      </c>
      <c r="B56" s="198">
        <f t="shared" ref="B56:G56" si="8">B57+B60</f>
        <v>8217491.9068099996</v>
      </c>
      <c r="C56" s="52">
        <f t="shared" si="8"/>
        <v>8614842.9700599983</v>
      </c>
      <c r="D56" s="198">
        <f t="shared" si="8"/>
        <v>9611235</v>
      </c>
      <c r="E56" s="54">
        <f t="shared" si="8"/>
        <v>10302755</v>
      </c>
      <c r="F56" s="54">
        <f t="shared" si="8"/>
        <v>11080105</v>
      </c>
      <c r="G56" s="52">
        <f t="shared" si="8"/>
        <v>11817187</v>
      </c>
      <c r="H56" s="32"/>
      <c r="I56" s="191"/>
      <c r="J56" s="191"/>
      <c r="K56" s="191"/>
      <c r="L56" s="191"/>
      <c r="M56" s="191"/>
      <c r="N56" s="191"/>
    </row>
    <row r="57" spans="1:15" s="3" customFormat="1" ht="13.5" customHeight="1" x14ac:dyDescent="0.25">
      <c r="A57" s="38" t="s">
        <v>59</v>
      </c>
      <c r="B57" s="192">
        <f t="shared" ref="B57:G57" si="9">B58+B59</f>
        <v>8217491.9068099996</v>
      </c>
      <c r="C57" s="35">
        <f t="shared" si="9"/>
        <v>8614842.9700599983</v>
      </c>
      <c r="D57" s="192">
        <f t="shared" si="9"/>
        <v>9611235</v>
      </c>
      <c r="E57" s="37">
        <f t="shared" si="9"/>
        <v>10302755</v>
      </c>
      <c r="F57" s="37">
        <f t="shared" si="9"/>
        <v>11080105</v>
      </c>
      <c r="G57" s="35">
        <f t="shared" si="9"/>
        <v>11817187</v>
      </c>
      <c r="H57" s="32"/>
      <c r="I57" s="191"/>
      <c r="J57" s="191"/>
      <c r="K57" s="191"/>
      <c r="L57" s="191"/>
      <c r="M57" s="191"/>
      <c r="N57" s="191"/>
    </row>
    <row r="58" spans="1:15" s="3" customFormat="1" ht="13.5" customHeight="1" x14ac:dyDescent="0.25">
      <c r="A58" s="38" t="s">
        <v>60</v>
      </c>
      <c r="B58" s="192">
        <v>7936191.7920399997</v>
      </c>
      <c r="C58" s="35">
        <v>8425235.030249998</v>
      </c>
      <c r="D58" s="192">
        <v>9216708</v>
      </c>
      <c r="E58" s="37">
        <v>10101610</v>
      </c>
      <c r="F58" s="37">
        <v>10876015</v>
      </c>
      <c r="G58" s="35">
        <v>11611487</v>
      </c>
      <c r="H58" s="32"/>
      <c r="I58" s="191"/>
      <c r="J58" s="191"/>
      <c r="K58" s="191"/>
      <c r="L58" s="191"/>
      <c r="M58" s="191"/>
      <c r="N58" s="191"/>
    </row>
    <row r="59" spans="1:15" s="3" customFormat="1" ht="13.5" customHeight="1" x14ac:dyDescent="0.25">
      <c r="A59" s="38" t="s">
        <v>61</v>
      </c>
      <c r="B59" s="192">
        <v>281300.11476999999</v>
      </c>
      <c r="C59" s="35">
        <v>189607.93981000001</v>
      </c>
      <c r="D59" s="192">
        <v>394527</v>
      </c>
      <c r="E59" s="37">
        <v>201145</v>
      </c>
      <c r="F59" s="37">
        <v>204090</v>
      </c>
      <c r="G59" s="35">
        <v>205700</v>
      </c>
      <c r="H59" s="32"/>
      <c r="I59" s="191"/>
      <c r="J59" s="191"/>
      <c r="K59" s="191"/>
      <c r="L59" s="191"/>
      <c r="M59" s="191"/>
      <c r="N59" s="191"/>
    </row>
    <row r="60" spans="1:15" s="3" customFormat="1" ht="13.5" customHeight="1" x14ac:dyDescent="0.25">
      <c r="A60" s="38" t="s">
        <v>87</v>
      </c>
      <c r="B60" s="192">
        <v>0</v>
      </c>
      <c r="C60" s="35">
        <v>0</v>
      </c>
      <c r="D60" s="192">
        <v>0</v>
      </c>
      <c r="E60" s="37">
        <v>0</v>
      </c>
      <c r="F60" s="37">
        <v>0</v>
      </c>
      <c r="G60" s="35">
        <v>0</v>
      </c>
      <c r="H60" s="32"/>
      <c r="I60" s="191"/>
      <c r="J60" s="191"/>
      <c r="K60" s="191"/>
      <c r="L60" s="191"/>
      <c r="M60" s="191"/>
      <c r="N60" s="191"/>
    </row>
    <row r="61" spans="1:15" s="3" customFormat="1" ht="13.5" customHeight="1" x14ac:dyDescent="0.25">
      <c r="A61" s="81" t="s">
        <v>62</v>
      </c>
      <c r="B61" s="198">
        <f t="shared" ref="B61:G61" si="10">B62</f>
        <v>4068489.2839800003</v>
      </c>
      <c r="C61" s="52">
        <f t="shared" si="10"/>
        <v>4333935.9241500003</v>
      </c>
      <c r="D61" s="198">
        <f t="shared" si="10"/>
        <v>4751615</v>
      </c>
      <c r="E61" s="54">
        <f t="shared" si="10"/>
        <v>5240932</v>
      </c>
      <c r="F61" s="54">
        <f t="shared" si="10"/>
        <v>5682046</v>
      </c>
      <c r="G61" s="52">
        <f t="shared" si="10"/>
        <v>6078886</v>
      </c>
      <c r="H61" s="32"/>
      <c r="I61" s="191"/>
      <c r="J61" s="191"/>
      <c r="K61" s="191"/>
      <c r="L61" s="191"/>
      <c r="M61" s="191"/>
      <c r="N61" s="191"/>
    </row>
    <row r="62" spans="1:15" s="3" customFormat="1" ht="13.5" customHeight="1" x14ac:dyDescent="0.25">
      <c r="A62" s="38" t="s">
        <v>59</v>
      </c>
      <c r="B62" s="192">
        <v>4068489.2839800003</v>
      </c>
      <c r="C62" s="35">
        <v>4333935.9241500003</v>
      </c>
      <c r="D62" s="192">
        <v>4751615</v>
      </c>
      <c r="E62" s="37">
        <v>5240932</v>
      </c>
      <c r="F62" s="37">
        <v>5682046</v>
      </c>
      <c r="G62" s="35">
        <v>6078886</v>
      </c>
      <c r="H62" s="32"/>
      <c r="I62" s="191"/>
      <c r="J62" s="191"/>
      <c r="K62" s="191"/>
      <c r="L62" s="191"/>
      <c r="M62" s="191"/>
      <c r="N62" s="191"/>
    </row>
    <row r="63" spans="1:15" s="3" customFormat="1" ht="14.25" customHeight="1" thickBot="1" x14ac:dyDescent="0.3">
      <c r="A63" s="84" t="s">
        <v>63</v>
      </c>
      <c r="B63" s="200">
        <v>19339</v>
      </c>
      <c r="C63" s="62">
        <v>27005</v>
      </c>
      <c r="D63" s="200">
        <v>26037</v>
      </c>
      <c r="E63" s="49">
        <v>26806</v>
      </c>
      <c r="F63" s="49">
        <v>28541</v>
      </c>
      <c r="G63" s="62">
        <v>29538</v>
      </c>
      <c r="H63" s="32"/>
      <c r="I63" s="191"/>
      <c r="J63" s="191"/>
      <c r="K63" s="191"/>
      <c r="L63" s="191"/>
      <c r="M63" s="191"/>
      <c r="N63" s="191"/>
    </row>
    <row r="64" spans="1:15" s="3" customFormat="1" ht="14.25" customHeight="1" thickBot="1" x14ac:dyDescent="0.3">
      <c r="A64" s="86" t="s">
        <v>64</v>
      </c>
      <c r="B64" s="202">
        <f t="shared" ref="B64:G64" si="11">B34+B30+B25+B14+B5</f>
        <v>16045540.448070001</v>
      </c>
      <c r="C64" s="88">
        <f t="shared" si="11"/>
        <v>17753841.203489996</v>
      </c>
      <c r="D64" s="202">
        <f t="shared" si="11"/>
        <v>20388093</v>
      </c>
      <c r="E64" s="90">
        <f t="shared" si="11"/>
        <v>21528552</v>
      </c>
      <c r="F64" s="90">
        <f t="shared" si="11"/>
        <v>23110707</v>
      </c>
      <c r="G64" s="88">
        <f t="shared" si="11"/>
        <v>24040160</v>
      </c>
      <c r="H64" s="32"/>
      <c r="I64" s="191"/>
      <c r="J64" s="191"/>
      <c r="K64" s="191"/>
      <c r="L64" s="191"/>
      <c r="M64" s="191"/>
      <c r="N64" s="191"/>
      <c r="O64" s="32"/>
    </row>
    <row r="65" spans="1:15" s="3" customFormat="1" ht="13.5" customHeight="1" x14ac:dyDescent="0.25">
      <c r="A65" s="91" t="s">
        <v>65</v>
      </c>
      <c r="B65" s="192">
        <f t="shared" ref="B65:G65" si="12">B9+B12+B13+B15+B16+B25+B41+B45+B47+B35+B36</f>
        <v>11848486.718070002</v>
      </c>
      <c r="C65" s="93">
        <f t="shared" si="12"/>
        <v>13526080.15553</v>
      </c>
      <c r="D65" s="203">
        <f t="shared" si="12"/>
        <v>15824879</v>
      </c>
      <c r="E65" s="95">
        <f t="shared" si="12"/>
        <v>16774546</v>
      </c>
      <c r="F65" s="95">
        <f t="shared" si="12"/>
        <v>18164951</v>
      </c>
      <c r="G65" s="93">
        <f t="shared" si="12"/>
        <v>18612793</v>
      </c>
      <c r="H65" s="32"/>
      <c r="I65" s="191"/>
      <c r="J65" s="191"/>
      <c r="K65" s="191"/>
      <c r="L65" s="191"/>
      <c r="M65" s="191"/>
      <c r="N65" s="191"/>
      <c r="O65" s="32"/>
    </row>
    <row r="66" spans="1:15" s="3" customFormat="1" ht="13.5" customHeight="1" x14ac:dyDescent="0.25">
      <c r="A66" s="91" t="s">
        <v>66</v>
      </c>
      <c r="B66" s="203">
        <f t="shared" ref="B66:G66" si="13">+B50</f>
        <v>30017.74136</v>
      </c>
      <c r="C66" s="93">
        <f t="shared" si="13"/>
        <v>31119.776379999999</v>
      </c>
      <c r="D66" s="203">
        <f t="shared" si="13"/>
        <v>32180</v>
      </c>
      <c r="E66" s="95">
        <f t="shared" si="13"/>
        <v>33712</v>
      </c>
      <c r="F66" s="95">
        <f t="shared" si="13"/>
        <v>34868</v>
      </c>
      <c r="G66" s="93">
        <f t="shared" si="13"/>
        <v>36433</v>
      </c>
      <c r="H66" s="32"/>
      <c r="I66" s="191"/>
      <c r="J66" s="191"/>
      <c r="K66" s="191"/>
      <c r="L66" s="191"/>
      <c r="M66" s="191"/>
      <c r="N66" s="191"/>
      <c r="O66" s="32"/>
    </row>
    <row r="67" spans="1:15" s="3" customFormat="1" ht="13.5" customHeight="1" x14ac:dyDescent="0.25">
      <c r="A67" s="33" t="s">
        <v>67</v>
      </c>
      <c r="B67" s="203">
        <f t="shared" ref="B67:G67" si="14">B38+B37-B66+B50</f>
        <v>268547.93903000007</v>
      </c>
      <c r="C67" s="35">
        <f t="shared" si="14"/>
        <v>111383.96143000007</v>
      </c>
      <c r="D67" s="192">
        <f t="shared" si="14"/>
        <v>76046</v>
      </c>
      <c r="E67" s="37">
        <f t="shared" si="14"/>
        <v>98340</v>
      </c>
      <c r="F67" s="37">
        <f t="shared" si="14"/>
        <v>103473</v>
      </c>
      <c r="G67" s="35">
        <f t="shared" si="14"/>
        <v>107580</v>
      </c>
      <c r="H67" s="32"/>
      <c r="I67" s="191"/>
      <c r="J67" s="191"/>
      <c r="K67" s="191"/>
      <c r="L67" s="191"/>
      <c r="M67" s="191"/>
      <c r="N67" s="191"/>
      <c r="O67" s="32"/>
    </row>
    <row r="68" spans="1:15" s="3" customFormat="1" ht="13.5" customHeight="1" x14ac:dyDescent="0.25">
      <c r="A68" s="33" t="s">
        <v>68</v>
      </c>
      <c r="B68" s="192">
        <f t="shared" ref="B68:G68" si="15">B10+B31+B32+B42+B48</f>
        <v>2854000.5072600008</v>
      </c>
      <c r="C68" s="35">
        <f t="shared" si="15"/>
        <v>2994521.0535200001</v>
      </c>
      <c r="D68" s="192">
        <f t="shared" si="15"/>
        <v>3266002</v>
      </c>
      <c r="E68" s="37">
        <f t="shared" si="15"/>
        <v>3387425</v>
      </c>
      <c r="F68" s="37">
        <f t="shared" si="15"/>
        <v>3521782</v>
      </c>
      <c r="G68" s="35">
        <f t="shared" si="15"/>
        <v>3859511</v>
      </c>
      <c r="H68" s="32"/>
      <c r="I68" s="191"/>
      <c r="J68" s="191"/>
      <c r="K68" s="191"/>
      <c r="L68" s="191"/>
      <c r="M68" s="191"/>
      <c r="N68" s="191"/>
      <c r="O68" s="32"/>
    </row>
    <row r="69" spans="1:15" s="3" customFormat="1" ht="13.5" customHeight="1" x14ac:dyDescent="0.25">
      <c r="A69" s="33" t="s">
        <v>69</v>
      </c>
      <c r="B69" s="192">
        <f t="shared" ref="B69:G69" si="16">B11+B33+B49</f>
        <v>942945.31321000005</v>
      </c>
      <c r="C69" s="35">
        <f t="shared" si="16"/>
        <v>982493.02949999995</v>
      </c>
      <c r="D69" s="192">
        <f t="shared" si="16"/>
        <v>1085647</v>
      </c>
      <c r="E69" s="37">
        <f t="shared" si="16"/>
        <v>1129307</v>
      </c>
      <c r="F69" s="37">
        <f t="shared" si="16"/>
        <v>1179484</v>
      </c>
      <c r="G69" s="35">
        <f t="shared" si="16"/>
        <v>1316683</v>
      </c>
      <c r="H69" s="32"/>
      <c r="I69" s="191"/>
      <c r="J69" s="191"/>
      <c r="K69" s="191"/>
      <c r="L69" s="191"/>
      <c r="M69" s="191"/>
      <c r="N69" s="191"/>
      <c r="O69" s="32"/>
    </row>
    <row r="70" spans="1:15" ht="13.5" customHeight="1" x14ac:dyDescent="0.2">
      <c r="A70" s="33" t="s">
        <v>70</v>
      </c>
      <c r="B70" s="192">
        <f t="shared" ref="B70:G70" si="17">+B39</f>
        <v>75288.764139999999</v>
      </c>
      <c r="C70" s="35">
        <f t="shared" si="17"/>
        <v>76294.162960000001</v>
      </c>
      <c r="D70" s="192">
        <f t="shared" si="17"/>
        <v>75007</v>
      </c>
      <c r="E70" s="37">
        <f t="shared" si="17"/>
        <v>75400</v>
      </c>
      <c r="F70" s="37">
        <f t="shared" si="17"/>
        <v>75795</v>
      </c>
      <c r="G70" s="35">
        <f t="shared" si="17"/>
        <v>76192</v>
      </c>
      <c r="H70" s="32"/>
      <c r="I70" s="191"/>
      <c r="J70" s="191"/>
      <c r="K70" s="191"/>
      <c r="L70" s="191"/>
      <c r="M70" s="191"/>
      <c r="N70" s="191"/>
      <c r="O70" s="32"/>
    </row>
    <row r="71" spans="1:15" ht="13.5" customHeight="1" x14ac:dyDescent="0.2">
      <c r="A71" s="33" t="s">
        <v>71</v>
      </c>
      <c r="B71" s="192">
        <f t="shared" ref="B71:G71" si="18">B43+B44</f>
        <v>26253.465</v>
      </c>
      <c r="C71" s="35">
        <f t="shared" si="18"/>
        <v>31949.064169999998</v>
      </c>
      <c r="D71" s="192">
        <f t="shared" si="18"/>
        <v>28332</v>
      </c>
      <c r="E71" s="37">
        <f t="shared" si="18"/>
        <v>29822</v>
      </c>
      <c r="F71" s="37">
        <f t="shared" si="18"/>
        <v>30354</v>
      </c>
      <c r="G71" s="35">
        <f t="shared" si="18"/>
        <v>30968</v>
      </c>
      <c r="H71" s="32"/>
      <c r="I71" s="191"/>
      <c r="J71" s="191"/>
      <c r="K71" s="191"/>
      <c r="L71" s="191"/>
      <c r="M71" s="191"/>
      <c r="N71" s="191"/>
      <c r="O71" s="32"/>
    </row>
    <row r="72" spans="1:15" ht="14.25" customHeight="1" thickBot="1" x14ac:dyDescent="0.25">
      <c r="A72" s="97" t="s">
        <v>72</v>
      </c>
      <c r="B72" s="204">
        <f t="shared" ref="B72:G72" si="19">B55</f>
        <v>12285981.190789999</v>
      </c>
      <c r="C72" s="98">
        <f t="shared" si="19"/>
        <v>12948778.89421</v>
      </c>
      <c r="D72" s="205">
        <f t="shared" si="19"/>
        <v>14362850</v>
      </c>
      <c r="E72" s="100">
        <f t="shared" si="19"/>
        <v>15543687</v>
      </c>
      <c r="F72" s="100">
        <f t="shared" si="19"/>
        <v>16762151</v>
      </c>
      <c r="G72" s="98">
        <f t="shared" si="19"/>
        <v>17896073</v>
      </c>
      <c r="H72" s="32"/>
      <c r="I72" s="191"/>
      <c r="J72" s="191"/>
      <c r="K72" s="191"/>
      <c r="L72" s="191"/>
      <c r="M72" s="191"/>
      <c r="N72" s="191"/>
      <c r="O72" s="32"/>
    </row>
    <row r="73" spans="1:15" ht="14.25" customHeight="1" thickBot="1" x14ac:dyDescent="0.25">
      <c r="A73" s="102" t="s">
        <v>73</v>
      </c>
      <c r="B73" s="202">
        <f t="shared" ref="B73:G73" si="20">B64+B72</f>
        <v>28331521.638860002</v>
      </c>
      <c r="C73" s="103">
        <f t="shared" si="20"/>
        <v>30702620.097699996</v>
      </c>
      <c r="D73" s="206">
        <f t="shared" si="20"/>
        <v>34750943</v>
      </c>
      <c r="E73" s="207">
        <f t="shared" si="20"/>
        <v>37072239</v>
      </c>
      <c r="F73" s="207">
        <f t="shared" si="20"/>
        <v>39872858</v>
      </c>
      <c r="G73" s="103">
        <f t="shared" si="20"/>
        <v>41936233</v>
      </c>
      <c r="H73" s="32"/>
      <c r="I73" s="191"/>
      <c r="J73" s="191"/>
      <c r="K73" s="191"/>
      <c r="L73" s="191"/>
      <c r="M73" s="191"/>
      <c r="N73" s="191"/>
      <c r="O73" s="32"/>
    </row>
    <row r="74" spans="1:15" ht="17.25" customHeight="1" thickBot="1" x14ac:dyDescent="0.35">
      <c r="A74" s="136"/>
      <c r="B74" s="208"/>
      <c r="C74" s="209"/>
      <c r="D74" s="209"/>
      <c r="E74" s="209"/>
      <c r="F74" s="209"/>
      <c r="G74" s="209"/>
      <c r="H74" s="32"/>
      <c r="I74" s="191"/>
      <c r="J74" s="191"/>
      <c r="K74" s="191"/>
      <c r="L74" s="191"/>
      <c r="M74" s="191"/>
      <c r="N74" s="191"/>
    </row>
    <row r="75" spans="1:15" ht="14.25" customHeight="1" thickBot="1" x14ac:dyDescent="0.25">
      <c r="A75" s="210" t="s">
        <v>88</v>
      </c>
      <c r="B75" s="146">
        <v>744618</v>
      </c>
      <c r="C75" s="143">
        <v>915890</v>
      </c>
      <c r="D75" s="145">
        <v>1079808</v>
      </c>
      <c r="E75" s="146">
        <v>1234187</v>
      </c>
      <c r="F75" s="146">
        <v>1397466</v>
      </c>
      <c r="G75" s="143">
        <v>1499191</v>
      </c>
      <c r="H75" s="32"/>
      <c r="I75" s="191"/>
      <c r="J75" s="191"/>
      <c r="K75" s="191"/>
      <c r="L75" s="191"/>
      <c r="M75" s="191"/>
      <c r="N75" s="191"/>
    </row>
    <row r="76" spans="1:15" ht="13.5" customHeight="1" x14ac:dyDescent="0.25">
      <c r="A76" s="211"/>
      <c r="B76" s="212"/>
      <c r="C76" s="212"/>
      <c r="D76" s="212"/>
      <c r="E76" s="212"/>
    </row>
    <row r="77" spans="1:15" ht="13.5" customHeight="1" x14ac:dyDescent="0.25">
      <c r="A77" s="213"/>
      <c r="B77" s="214"/>
      <c r="C77" s="214"/>
      <c r="D77" s="215"/>
      <c r="E77" s="215"/>
      <c r="F77" s="215"/>
      <c r="G77" s="215"/>
    </row>
    <row r="78" spans="1:15" ht="12.6" customHeight="1" x14ac:dyDescent="0.25">
      <c r="A78" s="213"/>
      <c r="B78" s="216"/>
      <c r="C78" s="216"/>
      <c r="D78" s="216"/>
      <c r="E78" s="216"/>
      <c r="F78" s="216"/>
      <c r="G78" s="216"/>
    </row>
    <row r="79" spans="1:15" ht="12.6" customHeight="1" x14ac:dyDescent="0.2">
      <c r="B79" s="32"/>
      <c r="C79" s="32"/>
      <c r="D79" s="32"/>
      <c r="E79" s="32"/>
      <c r="F79" s="32"/>
      <c r="G79" s="32"/>
    </row>
    <row r="80" spans="1:15" ht="12.6" customHeight="1" x14ac:dyDescent="0.25">
      <c r="B80" s="216"/>
      <c r="C80" s="216"/>
      <c r="D80" s="216"/>
      <c r="E80" s="216"/>
      <c r="F80" s="216"/>
      <c r="G80" s="216"/>
    </row>
    <row r="81" spans="2:7" ht="12.6" customHeight="1" x14ac:dyDescent="0.25">
      <c r="B81" s="216"/>
      <c r="C81" s="216"/>
      <c r="D81" s="216"/>
      <c r="E81" s="216"/>
      <c r="F81" s="216"/>
      <c r="G81" s="216"/>
    </row>
    <row r="82" spans="2:7" ht="12.6" customHeight="1" x14ac:dyDescent="0.25">
      <c r="B82" s="216"/>
      <c r="C82" s="216"/>
      <c r="D82" s="216"/>
      <c r="E82" s="216"/>
      <c r="F82" s="216"/>
      <c r="G82" s="216"/>
    </row>
    <row r="83" spans="2:7" ht="12.6" customHeight="1" x14ac:dyDescent="0.25">
      <c r="B83" s="216"/>
      <c r="C83" s="216"/>
      <c r="D83" s="216"/>
      <c r="E83" s="216"/>
      <c r="F83" s="216"/>
      <c r="G83" s="216"/>
    </row>
    <row r="84" spans="2:7" ht="12.6" customHeight="1" x14ac:dyDescent="0.25">
      <c r="B84" s="216"/>
      <c r="C84" s="216"/>
      <c r="D84" s="216"/>
      <c r="E84" s="216"/>
      <c r="F84" s="216"/>
      <c r="G84" s="216"/>
    </row>
    <row r="85" spans="2:7" ht="12.6" customHeight="1" x14ac:dyDescent="0.25">
      <c r="B85" s="216"/>
      <c r="C85" s="216"/>
      <c r="D85" s="216"/>
      <c r="E85" s="216"/>
      <c r="F85" s="216"/>
      <c r="G85" s="216"/>
    </row>
    <row r="86" spans="2:7" ht="12.6" customHeight="1" x14ac:dyDescent="0.25">
      <c r="B86" s="216"/>
      <c r="C86" s="216"/>
      <c r="D86" s="216"/>
      <c r="E86" s="216"/>
      <c r="F86" s="216"/>
      <c r="G86" s="216"/>
    </row>
    <row r="87" spans="2:7" ht="12.6" customHeight="1" x14ac:dyDescent="0.25">
      <c r="B87" s="216"/>
      <c r="C87" s="216"/>
      <c r="D87" s="216"/>
      <c r="E87" s="216"/>
      <c r="F87" s="216"/>
      <c r="G87" s="216"/>
    </row>
    <row r="88" spans="2:7" ht="12.6" customHeight="1" x14ac:dyDescent="0.25">
      <c r="B88" s="216"/>
      <c r="C88" s="216"/>
      <c r="D88" s="216"/>
      <c r="E88" s="216"/>
      <c r="F88" s="216"/>
      <c r="G88" s="216"/>
    </row>
    <row r="89" spans="2:7" ht="12.6" customHeight="1" x14ac:dyDescent="0.25">
      <c r="B89" s="216"/>
      <c r="C89" s="216"/>
      <c r="D89" s="216"/>
      <c r="E89" s="216"/>
      <c r="F89" s="216"/>
      <c r="G89" s="216"/>
    </row>
    <row r="90" spans="2:7" ht="12.6" customHeight="1" x14ac:dyDescent="0.25">
      <c r="B90" s="216"/>
      <c r="C90" s="216"/>
      <c r="D90" s="216"/>
      <c r="E90" s="216"/>
      <c r="F90" s="216"/>
      <c r="G90" s="216"/>
    </row>
    <row r="91" spans="2:7" ht="12.6" customHeight="1" x14ac:dyDescent="0.25">
      <c r="B91" s="216"/>
      <c r="C91" s="216"/>
      <c r="D91" s="216"/>
      <c r="E91" s="216"/>
      <c r="F91" s="216"/>
      <c r="G91" s="216"/>
    </row>
    <row r="92" spans="2:7" ht="12.6" customHeight="1" x14ac:dyDescent="0.25">
      <c r="B92" s="216"/>
      <c r="C92" s="216"/>
      <c r="D92" s="216"/>
      <c r="E92" s="216"/>
      <c r="F92" s="216"/>
      <c r="G92" s="216"/>
    </row>
    <row r="93" spans="2:7" ht="12.6" customHeight="1" x14ac:dyDescent="0.25">
      <c r="B93" s="216"/>
      <c r="C93" s="216"/>
      <c r="D93" s="216"/>
      <c r="E93" s="216"/>
      <c r="F93" s="216"/>
      <c r="G93" s="216"/>
    </row>
    <row r="94" spans="2:7" ht="12.6" customHeight="1" x14ac:dyDescent="0.25">
      <c r="B94" s="216"/>
      <c r="C94" s="216"/>
      <c r="D94" s="216"/>
      <c r="E94" s="216"/>
      <c r="F94" s="216"/>
      <c r="G94" s="216"/>
    </row>
    <row r="95" spans="2:7" ht="12.6" customHeight="1" x14ac:dyDescent="0.25">
      <c r="B95" s="216"/>
      <c r="C95" s="216"/>
      <c r="D95" s="216"/>
      <c r="E95" s="216"/>
      <c r="F95" s="216"/>
      <c r="G95" s="216"/>
    </row>
  </sheetData>
  <mergeCells count="1">
    <mergeCell ref="D3:G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2"/>
  <sheetViews>
    <sheetView showGridLines="0" workbookViewId="0">
      <pane xSplit="1" ySplit="4" topLeftCell="B11" activePane="bottomRight" state="frozen"/>
      <selection pane="topRight"/>
      <selection pane="bottomLeft"/>
      <selection pane="bottomRight" activeCell="E103" sqref="E103"/>
    </sheetView>
  </sheetViews>
  <sheetFormatPr defaultColWidth="9.5703125" defaultRowHeight="12.6" customHeight="1" x14ac:dyDescent="0.2"/>
  <cols>
    <col min="1" max="1" width="47.28515625" style="1" customWidth="1"/>
    <col min="2" max="7" width="13.140625" style="2" customWidth="1"/>
    <col min="8" max="8" width="9.7109375" style="1" bestFit="1" customWidth="1"/>
    <col min="9" max="10" width="10.140625" style="1" bestFit="1" customWidth="1"/>
    <col min="11" max="13" width="11.28515625" style="1" bestFit="1" customWidth="1"/>
    <col min="14" max="16384" width="9.5703125" style="1"/>
  </cols>
  <sheetData>
    <row r="1" spans="1:16" ht="15.75" customHeight="1" x14ac:dyDescent="0.25">
      <c r="A1" s="4" t="s">
        <v>89</v>
      </c>
      <c r="B1" s="5"/>
      <c r="C1" s="5"/>
      <c r="D1" s="5"/>
      <c r="E1" s="5"/>
      <c r="F1" s="5"/>
      <c r="G1" s="5"/>
    </row>
    <row r="2" spans="1:16" ht="14.25" customHeight="1" thickBot="1" x14ac:dyDescent="0.3">
      <c r="A2" s="7" t="s">
        <v>3</v>
      </c>
      <c r="B2" s="8"/>
      <c r="C2" s="8"/>
      <c r="D2" s="8"/>
      <c r="E2" s="8"/>
      <c r="F2" s="8"/>
      <c r="G2" s="8"/>
    </row>
    <row r="3" spans="1:16" ht="13.5" customHeight="1" x14ac:dyDescent="0.2">
      <c r="A3" s="15" t="s">
        <v>4</v>
      </c>
      <c r="B3" s="10" t="s">
        <v>5</v>
      </c>
      <c r="C3" s="11" t="s">
        <v>6</v>
      </c>
      <c r="D3" s="19" t="s">
        <v>7</v>
      </c>
      <c r="E3" s="18"/>
      <c r="F3" s="18"/>
      <c r="G3" s="17"/>
    </row>
    <row r="4" spans="1:16" ht="14.25" customHeight="1" thickBot="1" x14ac:dyDescent="0.25">
      <c r="A4" s="20"/>
      <c r="B4" s="21">
        <v>2020</v>
      </c>
      <c r="C4" s="22">
        <v>2021</v>
      </c>
      <c r="D4" s="217">
        <v>2022</v>
      </c>
      <c r="E4" s="24">
        <v>2023</v>
      </c>
      <c r="F4" s="24">
        <v>2024</v>
      </c>
      <c r="G4" s="22">
        <v>2025</v>
      </c>
    </row>
    <row r="5" spans="1:16" ht="13.5" customHeight="1" x14ac:dyDescent="0.2">
      <c r="A5" s="25" t="s">
        <v>8</v>
      </c>
      <c r="B5" s="26">
        <f t="shared" ref="B5:G5" si="0">B6+B12+B13</f>
        <v>0</v>
      </c>
      <c r="C5" s="27">
        <f t="shared" si="0"/>
        <v>300860</v>
      </c>
      <c r="D5" s="218">
        <f t="shared" si="0"/>
        <v>79858</v>
      </c>
      <c r="E5" s="29">
        <f t="shared" si="0"/>
        <v>68641</v>
      </c>
      <c r="F5" s="29">
        <f t="shared" si="0"/>
        <v>205947</v>
      </c>
      <c r="G5" s="27">
        <f t="shared" si="0"/>
        <v>359114</v>
      </c>
      <c r="H5" s="32"/>
      <c r="I5" s="32"/>
      <c r="J5" s="32"/>
      <c r="K5" s="32"/>
      <c r="L5" s="32"/>
      <c r="M5" s="32"/>
      <c r="N5" s="32"/>
      <c r="O5" s="32"/>
      <c r="P5" s="32"/>
    </row>
    <row r="6" spans="1:16" ht="13.5" customHeight="1" x14ac:dyDescent="0.2">
      <c r="A6" s="33" t="s">
        <v>9</v>
      </c>
      <c r="B6" s="34">
        <f t="shared" ref="B6:G6" si="1">B7+B8</f>
        <v>0</v>
      </c>
      <c r="C6" s="35">
        <f t="shared" si="1"/>
        <v>5166</v>
      </c>
      <c r="D6" s="192">
        <f t="shared" si="1"/>
        <v>27240</v>
      </c>
      <c r="E6" s="37">
        <f t="shared" si="1"/>
        <v>7379</v>
      </c>
      <c r="F6" s="37">
        <f t="shared" si="1"/>
        <v>100312</v>
      </c>
      <c r="G6" s="35">
        <f t="shared" si="1"/>
        <v>234970</v>
      </c>
      <c r="H6" s="32"/>
      <c r="I6" s="32"/>
      <c r="J6" s="32"/>
      <c r="K6" s="32"/>
      <c r="L6" s="32"/>
      <c r="M6" s="32"/>
      <c r="N6" s="32"/>
      <c r="O6" s="32"/>
    </row>
    <row r="7" spans="1:16" ht="13.5" customHeight="1" x14ac:dyDescent="0.2">
      <c r="A7" s="38" t="s">
        <v>11</v>
      </c>
      <c r="B7" s="39">
        <f>ESA2010_sept22!B7-ESA2010_jun22!B7</f>
        <v>0</v>
      </c>
      <c r="C7" s="40">
        <f>ESA2010_sept22!C7-ESA2010_jun22!C7</f>
        <v>0</v>
      </c>
      <c r="D7" s="39">
        <f>ESA2010_sept22!D7-ESA2010_jun22!D7</f>
        <v>18363</v>
      </c>
      <c r="E7" s="42">
        <f>ESA2010_sept22!E7-ESA2010_jun22!E7</f>
        <v>-3619</v>
      </c>
      <c r="F7" s="43">
        <f>ESA2010_sept22!F7-ESA2010_jun22!F7</f>
        <v>90515</v>
      </c>
      <c r="G7" s="44">
        <f>ESA2010_sept22!G7-ESA2010_jun22!G7</f>
        <v>226977</v>
      </c>
      <c r="H7" s="32"/>
      <c r="I7" s="32"/>
      <c r="J7" s="32"/>
      <c r="K7" s="32"/>
      <c r="L7" s="32"/>
      <c r="M7" s="32"/>
      <c r="N7" s="32"/>
      <c r="O7" s="32"/>
    </row>
    <row r="8" spans="1:16" ht="13.5" customHeight="1" x14ac:dyDescent="0.2">
      <c r="A8" s="38" t="s">
        <v>12</v>
      </c>
      <c r="B8" s="39">
        <f>ESA2010_sept22!B8-ESA2010_jun22!B8</f>
        <v>0</v>
      </c>
      <c r="C8" s="40">
        <f>ESA2010_sept22!C8-ESA2010_jun22!C8</f>
        <v>5166</v>
      </c>
      <c r="D8" s="39">
        <f>ESA2010_sept22!D8-ESA2010_jun22!D8</f>
        <v>8877</v>
      </c>
      <c r="E8" s="42">
        <f>ESA2010_sept22!E8-ESA2010_jun22!E8</f>
        <v>10998</v>
      </c>
      <c r="F8" s="43">
        <f>ESA2010_sept22!F8-ESA2010_jun22!F8</f>
        <v>9797</v>
      </c>
      <c r="G8" s="44">
        <f>ESA2010_sept22!G8-ESA2010_jun22!G8</f>
        <v>7993</v>
      </c>
      <c r="H8" s="32"/>
      <c r="I8" s="32"/>
      <c r="J8" s="32"/>
      <c r="K8" s="32"/>
      <c r="L8" s="32"/>
      <c r="M8" s="32"/>
      <c r="N8" s="32"/>
      <c r="O8" s="32"/>
    </row>
    <row r="9" spans="1:16" ht="13.5" customHeight="1" x14ac:dyDescent="0.2">
      <c r="A9" s="45" t="s">
        <v>13</v>
      </c>
      <c r="B9" s="39">
        <f>ESA2010_sept22!B9-ESA2010_jun22!B9</f>
        <v>0</v>
      </c>
      <c r="C9" s="40">
        <f>ESA2010_sept22!C9-ESA2010_jun22!C9</f>
        <v>5166</v>
      </c>
      <c r="D9" s="39">
        <f>ESA2010_sept22!D9-ESA2010_jun22!D9</f>
        <v>4155</v>
      </c>
      <c r="E9" s="42">
        <f>ESA2010_sept22!E9-ESA2010_jun22!E9</f>
        <v>2635</v>
      </c>
      <c r="F9" s="43">
        <f>ESA2010_sept22!F9-ESA2010_jun22!F9</f>
        <v>10500</v>
      </c>
      <c r="G9" s="44">
        <f>ESA2010_sept22!G9-ESA2010_jun22!G9</f>
        <v>16071</v>
      </c>
      <c r="H9" s="32"/>
      <c r="I9" s="32"/>
      <c r="J9" s="32"/>
      <c r="K9" s="32"/>
      <c r="L9" s="32"/>
      <c r="M9" s="32"/>
      <c r="N9" s="32"/>
      <c r="O9" s="32"/>
    </row>
    <row r="10" spans="1:16" ht="13.5" customHeight="1" x14ac:dyDescent="0.2">
      <c r="A10" s="45" t="s">
        <v>14</v>
      </c>
      <c r="B10" s="39">
        <f>ESA2010_sept22!B10-ESA2010_jun22!B10</f>
        <v>0</v>
      </c>
      <c r="C10" s="40">
        <f>ESA2010_sept22!C10-ESA2010_jun22!C10</f>
        <v>0</v>
      </c>
      <c r="D10" s="39">
        <f>ESA2010_sept22!D10-ESA2010_jun22!D10</f>
        <v>16159</v>
      </c>
      <c r="E10" s="42">
        <f>ESA2010_sept22!E10-ESA2010_jun22!E10</f>
        <v>3321</v>
      </c>
      <c r="F10" s="43">
        <f>ESA2010_sept22!F10-ESA2010_jun22!F10</f>
        <v>62869</v>
      </c>
      <c r="G10" s="44">
        <f>ESA2010_sept22!G10-ESA2010_jun22!G10</f>
        <v>153229</v>
      </c>
      <c r="H10" s="32"/>
      <c r="I10" s="32"/>
      <c r="J10" s="32"/>
      <c r="K10" s="32"/>
      <c r="L10" s="32"/>
      <c r="M10" s="32"/>
      <c r="N10" s="32"/>
      <c r="O10" s="32"/>
    </row>
    <row r="11" spans="1:16" ht="13.5" customHeight="1" x14ac:dyDescent="0.2">
      <c r="A11" s="45" t="s">
        <v>15</v>
      </c>
      <c r="B11" s="39">
        <f>ESA2010_sept22!B11-ESA2010_jun22!B11</f>
        <v>0</v>
      </c>
      <c r="C11" s="40">
        <f>ESA2010_sept22!C11-ESA2010_jun22!C11</f>
        <v>0</v>
      </c>
      <c r="D11" s="39">
        <f>ESA2010_sept22!D11-ESA2010_jun22!D11</f>
        <v>6926</v>
      </c>
      <c r="E11" s="42">
        <f>ESA2010_sept22!E11-ESA2010_jun22!E11</f>
        <v>1423</v>
      </c>
      <c r="F11" s="43">
        <f>ESA2010_sept22!F11-ESA2010_jun22!F11</f>
        <v>26943</v>
      </c>
      <c r="G11" s="44">
        <f>ESA2010_sept22!G11-ESA2010_jun22!G11</f>
        <v>65670</v>
      </c>
      <c r="H11" s="32"/>
      <c r="I11" s="32"/>
      <c r="J11" s="32"/>
      <c r="K11" s="32"/>
      <c r="L11" s="32"/>
      <c r="M11" s="32"/>
      <c r="N11" s="32"/>
      <c r="O11" s="32"/>
    </row>
    <row r="12" spans="1:16" ht="13.5" customHeight="1" x14ac:dyDescent="0.2">
      <c r="A12" s="33" t="s">
        <v>16</v>
      </c>
      <c r="B12" s="39">
        <f>ESA2010_sept22!B12-ESA2010_jun22!B12</f>
        <v>0</v>
      </c>
      <c r="C12" s="40">
        <f>ESA2010_sept22!C12-ESA2010_jun22!C12</f>
        <v>295694</v>
      </c>
      <c r="D12" s="39">
        <f>ESA2010_sept22!D12-ESA2010_jun22!D12</f>
        <v>51144</v>
      </c>
      <c r="E12" s="42">
        <f>ESA2010_sept22!E12-ESA2010_jun22!E12</f>
        <v>42742</v>
      </c>
      <c r="F12" s="43">
        <f>ESA2010_sept22!F12-ESA2010_jun22!F12</f>
        <v>58035</v>
      </c>
      <c r="G12" s="44">
        <f>ESA2010_sept22!G12-ESA2010_jun22!G12</f>
        <v>57333</v>
      </c>
      <c r="H12" s="32"/>
      <c r="I12" s="32"/>
      <c r="J12" s="32"/>
      <c r="K12" s="32"/>
      <c r="L12" s="32"/>
      <c r="M12" s="32"/>
      <c r="N12" s="32"/>
      <c r="O12" s="32"/>
    </row>
    <row r="13" spans="1:16" ht="13.5" customHeight="1" x14ac:dyDescent="0.2">
      <c r="A13" s="33" t="s">
        <v>18</v>
      </c>
      <c r="B13" s="39">
        <f>ESA2010_sept22!B13-ESA2010_jun22!B13</f>
        <v>0</v>
      </c>
      <c r="C13" s="40">
        <f>ESA2010_sept22!C13-ESA2010_jun22!C13</f>
        <v>0</v>
      </c>
      <c r="D13" s="39">
        <f>ESA2010_sept22!D13-ESA2010_jun22!D13</f>
        <v>1474</v>
      </c>
      <c r="E13" s="42">
        <f>ESA2010_sept22!E13-ESA2010_jun22!E13</f>
        <v>18520</v>
      </c>
      <c r="F13" s="43">
        <f>ESA2010_sept22!F13-ESA2010_jun22!F13</f>
        <v>47600</v>
      </c>
      <c r="G13" s="44">
        <f>ESA2010_sept22!G13-ESA2010_jun22!G13</f>
        <v>66811</v>
      </c>
      <c r="H13" s="32"/>
      <c r="I13" s="32"/>
      <c r="J13" s="32"/>
      <c r="K13" s="32"/>
      <c r="L13" s="32"/>
      <c r="M13" s="32"/>
      <c r="N13" s="32"/>
      <c r="O13" s="32"/>
    </row>
    <row r="14" spans="1:16" ht="13.5" customHeight="1" x14ac:dyDescent="0.2">
      <c r="A14" s="50" t="s">
        <v>19</v>
      </c>
      <c r="B14" s="51">
        <f t="shared" ref="B14:G14" si="2">B15+B16</f>
        <v>0</v>
      </c>
      <c r="C14" s="52">
        <f t="shared" si="2"/>
        <v>0</v>
      </c>
      <c r="D14" s="198">
        <f t="shared" si="2"/>
        <v>175026</v>
      </c>
      <c r="E14" s="54">
        <f t="shared" si="2"/>
        <v>152356</v>
      </c>
      <c r="F14" s="54">
        <f t="shared" si="2"/>
        <v>132323</v>
      </c>
      <c r="G14" s="52">
        <f t="shared" si="2"/>
        <v>193347</v>
      </c>
      <c r="H14" s="32"/>
      <c r="I14" s="32"/>
      <c r="J14" s="32"/>
      <c r="K14" s="32"/>
      <c r="L14" s="32"/>
      <c r="M14" s="32"/>
      <c r="N14" s="32"/>
      <c r="O14" s="32"/>
    </row>
    <row r="15" spans="1:16" ht="13.5" customHeight="1" x14ac:dyDescent="0.2">
      <c r="A15" s="33" t="s">
        <v>20</v>
      </c>
      <c r="B15" s="39">
        <f>ESA2010_sept22!B15-ESA2010_jun22!B15</f>
        <v>0</v>
      </c>
      <c r="C15" s="40">
        <f>ESA2010_sept22!C15-ESA2010_jun22!C15</f>
        <v>0</v>
      </c>
      <c r="D15" s="39">
        <f>ESA2010_sept22!D15-ESA2010_jun22!D15</f>
        <v>159736</v>
      </c>
      <c r="E15" s="42">
        <f>ESA2010_sept22!E15-ESA2010_jun22!E15</f>
        <v>179760</v>
      </c>
      <c r="F15" s="43">
        <f>ESA2010_sept22!F15-ESA2010_jun22!F15</f>
        <v>187984</v>
      </c>
      <c r="G15" s="44">
        <f>ESA2010_sept22!G15-ESA2010_jun22!G15</f>
        <v>237527</v>
      </c>
      <c r="H15" s="32"/>
      <c r="I15" s="32"/>
      <c r="J15" s="32"/>
      <c r="K15" s="32"/>
      <c r="L15" s="32"/>
      <c r="M15" s="32"/>
      <c r="N15" s="32"/>
      <c r="O15" s="32"/>
    </row>
    <row r="16" spans="1:16" ht="13.5" customHeight="1" x14ac:dyDescent="0.2">
      <c r="A16" s="33" t="s">
        <v>21</v>
      </c>
      <c r="B16" s="34">
        <f t="shared" ref="B16:G16" si="3">SUM(B17:B24)</f>
        <v>0</v>
      </c>
      <c r="C16" s="35">
        <f t="shared" si="3"/>
        <v>0</v>
      </c>
      <c r="D16" s="39">
        <f t="shared" si="3"/>
        <v>15290</v>
      </c>
      <c r="E16" s="42">
        <f t="shared" si="3"/>
        <v>-27404</v>
      </c>
      <c r="F16" s="43">
        <f t="shared" si="3"/>
        <v>-55661</v>
      </c>
      <c r="G16" s="44">
        <f t="shared" si="3"/>
        <v>-44180</v>
      </c>
      <c r="H16" s="32"/>
      <c r="I16" s="32"/>
      <c r="J16" s="32"/>
      <c r="K16" s="32"/>
      <c r="L16" s="32"/>
      <c r="M16" s="32"/>
      <c r="N16" s="32"/>
      <c r="O16" s="32"/>
    </row>
    <row r="17" spans="1:15" ht="13.5" customHeight="1" x14ac:dyDescent="0.2">
      <c r="A17" s="38" t="s">
        <v>22</v>
      </c>
      <c r="B17" s="39">
        <f>ESA2010_sept22!B17-ESA2010_jun22!B17</f>
        <v>0</v>
      </c>
      <c r="C17" s="40">
        <f>ESA2010_sept22!C17-ESA2010_jun22!C17</f>
        <v>0</v>
      </c>
      <c r="D17" s="39">
        <f>ESA2010_sept22!D17-ESA2010_jun22!D17</f>
        <v>3955</v>
      </c>
      <c r="E17" s="42">
        <f>ESA2010_sept22!E17-ESA2010_jun22!E17</f>
        <v>-21220</v>
      </c>
      <c r="F17" s="43">
        <f>ESA2010_sept22!F17-ESA2010_jun22!F17</f>
        <v>-42313</v>
      </c>
      <c r="G17" s="44">
        <f>ESA2010_sept22!G17-ESA2010_jun22!G17</f>
        <v>-37665</v>
      </c>
      <c r="H17" s="32"/>
      <c r="I17" s="32"/>
      <c r="J17" s="32"/>
      <c r="K17" s="32"/>
      <c r="L17" s="32"/>
      <c r="M17" s="32"/>
      <c r="N17" s="32"/>
      <c r="O17" s="32"/>
    </row>
    <row r="18" spans="1:15" ht="13.5" customHeight="1" x14ac:dyDescent="0.2">
      <c r="A18" s="38" t="s">
        <v>23</v>
      </c>
      <c r="B18" s="39">
        <f>ESA2010_sept22!B18-ESA2010_jun22!B18</f>
        <v>0</v>
      </c>
      <c r="C18" s="40">
        <f>ESA2010_sept22!C18-ESA2010_jun22!C18</f>
        <v>0</v>
      </c>
      <c r="D18" s="39">
        <f>ESA2010_sept22!D18-ESA2010_jun22!D18</f>
        <v>2600</v>
      </c>
      <c r="E18" s="42">
        <f>ESA2010_sept22!E18-ESA2010_jun22!E18</f>
        <v>-940</v>
      </c>
      <c r="F18" s="43">
        <f>ESA2010_sept22!F18-ESA2010_jun22!F18</f>
        <v>-2397</v>
      </c>
      <c r="G18" s="44">
        <f>ESA2010_sept22!G18-ESA2010_jun22!G18</f>
        <v>-1011</v>
      </c>
      <c r="H18" s="32"/>
      <c r="I18" s="32"/>
      <c r="J18" s="32"/>
      <c r="K18" s="32"/>
      <c r="L18" s="32"/>
      <c r="M18" s="32"/>
      <c r="N18" s="32"/>
      <c r="O18" s="32"/>
    </row>
    <row r="19" spans="1:15" ht="13.5" customHeight="1" x14ac:dyDescent="0.2">
      <c r="A19" s="38" t="s">
        <v>24</v>
      </c>
      <c r="B19" s="39">
        <f>ESA2010_sept22!B19-ESA2010_jun22!B19</f>
        <v>0</v>
      </c>
      <c r="C19" s="40">
        <f>ESA2010_sept22!C19-ESA2010_jun22!C19</f>
        <v>0</v>
      </c>
      <c r="D19" s="39">
        <f>ESA2010_sept22!D19-ESA2010_jun22!D19</f>
        <v>64</v>
      </c>
      <c r="E19" s="42">
        <f>ESA2010_sept22!E19-ESA2010_jun22!E19</f>
        <v>-813</v>
      </c>
      <c r="F19" s="43">
        <f>ESA2010_sept22!F19-ESA2010_jun22!F19</f>
        <v>-1189</v>
      </c>
      <c r="G19" s="44">
        <f>ESA2010_sept22!G19-ESA2010_jun22!G19</f>
        <v>-839</v>
      </c>
      <c r="H19" s="32"/>
      <c r="I19" s="32"/>
      <c r="J19" s="32"/>
      <c r="K19" s="32"/>
      <c r="L19" s="32"/>
      <c r="M19" s="32"/>
      <c r="N19" s="32"/>
      <c r="O19" s="32"/>
    </row>
    <row r="20" spans="1:15" ht="13.5" customHeight="1" x14ac:dyDescent="0.2">
      <c r="A20" s="38" t="s">
        <v>25</v>
      </c>
      <c r="B20" s="39">
        <f>ESA2010_sept22!B20-ESA2010_jun22!B20</f>
        <v>0</v>
      </c>
      <c r="C20" s="40">
        <f>ESA2010_sept22!C20-ESA2010_jun22!C20</f>
        <v>0</v>
      </c>
      <c r="D20" s="39">
        <f>ESA2010_sept22!D20-ESA2010_jun22!D20</f>
        <v>-17</v>
      </c>
      <c r="E20" s="42">
        <f>ESA2010_sept22!E20-ESA2010_jun22!E20</f>
        <v>-99</v>
      </c>
      <c r="F20" s="43">
        <f>ESA2010_sept22!F20-ESA2010_jun22!F20</f>
        <v>-136</v>
      </c>
      <c r="G20" s="44">
        <f>ESA2010_sept22!G20-ESA2010_jun22!G20</f>
        <v>-102</v>
      </c>
      <c r="H20" s="32"/>
      <c r="I20" s="32"/>
      <c r="J20" s="32"/>
      <c r="K20" s="32"/>
      <c r="L20" s="32"/>
      <c r="M20" s="32"/>
      <c r="N20" s="32"/>
      <c r="O20" s="32"/>
    </row>
    <row r="21" spans="1:15" ht="13.5" customHeight="1" x14ac:dyDescent="0.2">
      <c r="A21" s="38" t="s">
        <v>26</v>
      </c>
      <c r="B21" s="39">
        <f>ESA2010_sept22!B21-ESA2010_jun22!B21</f>
        <v>0</v>
      </c>
      <c r="C21" s="40">
        <f>ESA2010_sept22!C21-ESA2010_jun22!C21</f>
        <v>0</v>
      </c>
      <c r="D21" s="39">
        <f>ESA2010_sept22!D21-ESA2010_jun22!D21</f>
        <v>7979</v>
      </c>
      <c r="E21" s="42">
        <f>ESA2010_sept22!E21-ESA2010_jun22!E21</f>
        <v>-3859</v>
      </c>
      <c r="F21" s="43">
        <f>ESA2010_sept22!F21-ESA2010_jun22!F21</f>
        <v>-8652</v>
      </c>
      <c r="G21" s="44">
        <f>ESA2010_sept22!G21-ESA2010_jun22!G21</f>
        <v>-4050</v>
      </c>
      <c r="H21" s="32"/>
      <c r="I21" s="32"/>
      <c r="J21" s="32"/>
      <c r="K21" s="32"/>
      <c r="L21" s="32"/>
      <c r="M21" s="32"/>
      <c r="N21" s="32"/>
      <c r="O21" s="32"/>
    </row>
    <row r="22" spans="1:15" ht="13.5" customHeight="1" x14ac:dyDescent="0.2">
      <c r="A22" s="38" t="s">
        <v>27</v>
      </c>
      <c r="B22" s="39">
        <f>ESA2010_sept22!B22-ESA2010_jun22!B22</f>
        <v>0</v>
      </c>
      <c r="C22" s="40">
        <f>ESA2010_sept22!C22-ESA2010_jun22!C22</f>
        <v>0</v>
      </c>
      <c r="D22" s="39">
        <f>ESA2010_sept22!D22-ESA2010_jun22!D22</f>
        <v>508</v>
      </c>
      <c r="E22" s="42">
        <f>ESA2010_sept22!E22-ESA2010_jun22!E22</f>
        <v>149</v>
      </c>
      <c r="F22" s="43">
        <f>ESA2010_sept22!F22-ESA2010_jun22!F22</f>
        <v>7</v>
      </c>
      <c r="G22" s="44">
        <f>ESA2010_sept22!G22-ESA2010_jun22!G22</f>
        <v>147</v>
      </c>
      <c r="H22" s="32"/>
      <c r="I22" s="32"/>
      <c r="J22" s="32"/>
      <c r="K22" s="32"/>
      <c r="L22" s="32"/>
      <c r="M22" s="32"/>
      <c r="N22" s="32"/>
      <c r="O22" s="32"/>
    </row>
    <row r="23" spans="1:15" ht="13.5" customHeight="1" x14ac:dyDescent="0.2">
      <c r="A23" s="38" t="s">
        <v>28</v>
      </c>
      <c r="B23" s="39">
        <f>ESA2010_sept22!B23-ESA2010_jun22!B23</f>
        <v>0</v>
      </c>
      <c r="C23" s="40">
        <f>ESA2010_sept22!C23-ESA2010_jun22!C23</f>
        <v>0</v>
      </c>
      <c r="D23" s="39">
        <f>ESA2010_sept22!D23-ESA2010_jun22!D23</f>
        <v>179</v>
      </c>
      <c r="E23" s="42">
        <f>ESA2010_sept22!E23-ESA2010_jun22!E23</f>
        <v>-634</v>
      </c>
      <c r="F23" s="43">
        <f>ESA2010_sept22!F23-ESA2010_jun22!F23</f>
        <v>-989</v>
      </c>
      <c r="G23" s="44">
        <f>ESA2010_sept22!G23-ESA2010_jun22!G23</f>
        <v>-668</v>
      </c>
      <c r="H23" s="32"/>
      <c r="I23" s="32"/>
      <c r="J23" s="32"/>
      <c r="K23" s="32"/>
      <c r="L23" s="32"/>
      <c r="M23" s="32"/>
      <c r="N23" s="32"/>
      <c r="O23" s="32"/>
    </row>
    <row r="24" spans="1:15" ht="13.5" customHeight="1" x14ac:dyDescent="0.2">
      <c r="A24" s="38" t="s">
        <v>29</v>
      </c>
      <c r="B24" s="39">
        <f>ESA2010_sept22!B24-ESA2010_jun22!B24</f>
        <v>0</v>
      </c>
      <c r="C24" s="40">
        <f>ESA2010_sept22!C24-ESA2010_jun22!C24</f>
        <v>0</v>
      </c>
      <c r="D24" s="39">
        <f>ESA2010_sept22!D24-ESA2010_jun22!D24</f>
        <v>22</v>
      </c>
      <c r="E24" s="42">
        <f>ESA2010_sept22!E24-ESA2010_jun22!E24</f>
        <v>12</v>
      </c>
      <c r="F24" s="43">
        <f>ESA2010_sept22!F24-ESA2010_jun22!F24</f>
        <v>8</v>
      </c>
      <c r="G24" s="44">
        <f>ESA2010_sept22!G24-ESA2010_jun22!G24</f>
        <v>8</v>
      </c>
      <c r="H24" s="32"/>
      <c r="I24" s="32"/>
      <c r="J24" s="32"/>
      <c r="K24" s="32"/>
      <c r="L24" s="32"/>
      <c r="M24" s="32"/>
      <c r="N24" s="32"/>
      <c r="O24" s="32"/>
    </row>
    <row r="25" spans="1:15" ht="13.5" customHeight="1" x14ac:dyDescent="0.2">
      <c r="A25" s="50" t="s">
        <v>30</v>
      </c>
      <c r="B25" s="51">
        <f t="shared" ref="B25:G25" si="4">SUM(B26:B29)</f>
        <v>0</v>
      </c>
      <c r="C25" s="52">
        <f t="shared" si="4"/>
        <v>0</v>
      </c>
      <c r="D25" s="198">
        <f t="shared" si="4"/>
        <v>-369</v>
      </c>
      <c r="E25" s="54">
        <f t="shared" si="4"/>
        <v>-648</v>
      </c>
      <c r="F25" s="54">
        <f t="shared" si="4"/>
        <v>-646</v>
      </c>
      <c r="G25" s="52">
        <f t="shared" si="4"/>
        <v>28</v>
      </c>
      <c r="H25" s="32"/>
      <c r="I25" s="32"/>
      <c r="J25" s="32"/>
      <c r="K25" s="32"/>
      <c r="L25" s="32"/>
      <c r="M25" s="32"/>
      <c r="N25" s="32"/>
      <c r="O25" s="32"/>
    </row>
    <row r="26" spans="1:15" ht="13.5" customHeight="1" x14ac:dyDescent="0.2">
      <c r="A26" s="33" t="s">
        <v>31</v>
      </c>
      <c r="B26" s="39">
        <f>ESA2010_sept22!B26-ESA2010_jun22!B26</f>
        <v>0</v>
      </c>
      <c r="C26" s="40">
        <f>ESA2010_sept22!C26-ESA2010_jun22!C26</f>
        <v>0</v>
      </c>
      <c r="D26" s="39">
        <f>ESA2010_sept22!D26-ESA2010_jun22!D26</f>
        <v>20</v>
      </c>
      <c r="E26" s="42">
        <f>ESA2010_sept22!E26-ESA2010_jun22!E26</f>
        <v>0</v>
      </c>
      <c r="F26" s="43">
        <f>ESA2010_sept22!F26-ESA2010_jun22!F26</f>
        <v>0</v>
      </c>
      <c r="G26" s="44">
        <f>ESA2010_sept22!G26-ESA2010_jun22!G26</f>
        <v>0</v>
      </c>
      <c r="H26" s="32"/>
      <c r="I26" s="32"/>
      <c r="J26" s="32"/>
      <c r="K26" s="32"/>
      <c r="L26" s="32"/>
      <c r="M26" s="32"/>
      <c r="N26" s="32"/>
      <c r="O26" s="32"/>
    </row>
    <row r="27" spans="1:15" ht="13.5" customHeight="1" x14ac:dyDescent="0.2">
      <c r="A27" s="33" t="s">
        <v>32</v>
      </c>
      <c r="B27" s="39">
        <f>ESA2010_sept22!B27-ESA2010_jun22!B27</f>
        <v>0</v>
      </c>
      <c r="C27" s="40">
        <f>ESA2010_sept22!C27-ESA2010_jun22!C27</f>
        <v>0</v>
      </c>
      <c r="D27" s="39">
        <f>ESA2010_sept22!D27-ESA2010_jun22!D27</f>
        <v>8</v>
      </c>
      <c r="E27" s="42">
        <f>ESA2010_sept22!E27-ESA2010_jun22!E27</f>
        <v>0</v>
      </c>
      <c r="F27" s="43">
        <f>ESA2010_sept22!F27-ESA2010_jun22!F27</f>
        <v>0</v>
      </c>
      <c r="G27" s="44">
        <f>ESA2010_sept22!G27-ESA2010_jun22!G27</f>
        <v>0</v>
      </c>
      <c r="H27" s="32"/>
      <c r="I27" s="32"/>
      <c r="J27" s="32"/>
      <c r="K27" s="32"/>
      <c r="L27" s="32"/>
      <c r="M27" s="32"/>
      <c r="N27" s="32"/>
      <c r="O27" s="32"/>
    </row>
    <row r="28" spans="1:15" ht="13.5" customHeight="1" x14ac:dyDescent="0.2">
      <c r="A28" s="33" t="s">
        <v>33</v>
      </c>
      <c r="B28" s="39">
        <f>ESA2010_sept22!B28-ESA2010_jun22!B28</f>
        <v>0</v>
      </c>
      <c r="C28" s="40">
        <f>ESA2010_sept22!C28-ESA2010_jun22!C28</f>
        <v>0</v>
      </c>
      <c r="D28" s="39">
        <f>ESA2010_sept22!D28-ESA2010_jun22!D28</f>
        <v>-397</v>
      </c>
      <c r="E28" s="42">
        <f>ESA2010_sept22!E28-ESA2010_jun22!E28</f>
        <v>-648</v>
      </c>
      <c r="F28" s="43">
        <f>ESA2010_sept22!F28-ESA2010_jun22!F28</f>
        <v>-646</v>
      </c>
      <c r="G28" s="44">
        <f>ESA2010_sept22!G28-ESA2010_jun22!G28</f>
        <v>28</v>
      </c>
      <c r="H28" s="32"/>
      <c r="I28" s="32"/>
      <c r="J28" s="32"/>
      <c r="K28" s="32"/>
      <c r="L28" s="32"/>
      <c r="M28" s="32"/>
      <c r="N28" s="32"/>
      <c r="O28" s="32"/>
    </row>
    <row r="29" spans="1:15" ht="13.5" customHeight="1" x14ac:dyDescent="0.2">
      <c r="A29" s="33" t="s">
        <v>34</v>
      </c>
      <c r="B29" s="39">
        <f>ESA2010_sept22!B29-ESA2010_jun22!B29</f>
        <v>0</v>
      </c>
      <c r="C29" s="40">
        <f>ESA2010_sept22!C29-ESA2010_jun22!C29</f>
        <v>0</v>
      </c>
      <c r="D29" s="39">
        <f>ESA2010_sept22!D29-ESA2010_jun22!D29</f>
        <v>0</v>
      </c>
      <c r="E29" s="42">
        <f>ESA2010_sept22!E29-ESA2010_jun22!E29</f>
        <v>0</v>
      </c>
      <c r="F29" s="43">
        <f>ESA2010_sept22!F29-ESA2010_jun22!F29</f>
        <v>0</v>
      </c>
      <c r="G29" s="44">
        <f>ESA2010_sept22!G29-ESA2010_jun22!G29</f>
        <v>0</v>
      </c>
      <c r="H29" s="32"/>
      <c r="I29" s="32"/>
      <c r="J29" s="32"/>
      <c r="K29" s="32"/>
      <c r="L29" s="32"/>
      <c r="M29" s="32"/>
      <c r="N29" s="32"/>
      <c r="O29" s="32"/>
    </row>
    <row r="30" spans="1:15" ht="13.5" customHeight="1" x14ac:dyDescent="0.2">
      <c r="A30" s="50" t="s">
        <v>35</v>
      </c>
      <c r="B30" s="51">
        <f t="shared" ref="B30:G30" si="5">SUM(B31:B33)</f>
        <v>0</v>
      </c>
      <c r="C30" s="52">
        <f t="shared" si="5"/>
        <v>0</v>
      </c>
      <c r="D30" s="198">
        <f t="shared" si="5"/>
        <v>8075</v>
      </c>
      <c r="E30" s="54">
        <f t="shared" si="5"/>
        <v>1965</v>
      </c>
      <c r="F30" s="54">
        <f t="shared" si="5"/>
        <v>-55</v>
      </c>
      <c r="G30" s="52">
        <f t="shared" si="5"/>
        <v>-2095</v>
      </c>
      <c r="H30" s="32"/>
      <c r="I30" s="32"/>
      <c r="J30" s="32"/>
      <c r="K30" s="32"/>
      <c r="L30" s="32"/>
      <c r="M30" s="32"/>
      <c r="N30" s="32"/>
      <c r="O30" s="32"/>
    </row>
    <row r="31" spans="1:15" ht="13.5" customHeight="1" x14ac:dyDescent="0.2">
      <c r="A31" s="33" t="s">
        <v>36</v>
      </c>
      <c r="B31" s="39">
        <f>ESA2010_sept22!B31-ESA2010_jun22!B31</f>
        <v>0</v>
      </c>
      <c r="C31" s="40">
        <f>ESA2010_sept22!C31-ESA2010_jun22!C31</f>
        <v>0</v>
      </c>
      <c r="D31" s="39">
        <f>ESA2010_sept22!D31-ESA2010_jun22!D31</f>
        <v>9883</v>
      </c>
      <c r="E31" s="42">
        <f>ESA2010_sept22!E31-ESA2010_jun22!E31</f>
        <v>9919</v>
      </c>
      <c r="F31" s="43">
        <f>ESA2010_sept22!F31-ESA2010_jun22!F31</f>
        <v>13014</v>
      </c>
      <c r="G31" s="44">
        <f>ESA2010_sept22!G31-ESA2010_jun22!G31</f>
        <v>10918</v>
      </c>
      <c r="H31" s="32"/>
      <c r="I31" s="32"/>
      <c r="J31" s="32"/>
      <c r="K31" s="32"/>
      <c r="L31" s="32"/>
      <c r="M31" s="32"/>
      <c r="N31" s="32"/>
      <c r="O31" s="32"/>
    </row>
    <row r="32" spans="1:15" ht="13.5" customHeight="1" x14ac:dyDescent="0.2">
      <c r="A32" s="33" t="s">
        <v>37</v>
      </c>
      <c r="B32" s="39">
        <f>ESA2010_sept22!B32-ESA2010_jun22!B32</f>
        <v>0</v>
      </c>
      <c r="C32" s="40">
        <f>ESA2010_sept22!C32-ESA2010_jun22!C32</f>
        <v>0</v>
      </c>
      <c r="D32" s="39">
        <f>ESA2010_sept22!D32-ESA2010_jun22!D32</f>
        <v>-1808</v>
      </c>
      <c r="E32" s="42">
        <f>ESA2010_sept22!E32-ESA2010_jun22!E32</f>
        <v>-7954</v>
      </c>
      <c r="F32" s="43">
        <f>ESA2010_sept22!F32-ESA2010_jun22!F32</f>
        <v>-13069</v>
      </c>
      <c r="G32" s="44">
        <f>ESA2010_sept22!G32-ESA2010_jun22!G32</f>
        <v>-13013</v>
      </c>
      <c r="H32" s="32"/>
      <c r="I32" s="32"/>
      <c r="J32" s="32"/>
      <c r="K32" s="32"/>
      <c r="L32" s="32"/>
      <c r="M32" s="32"/>
      <c r="N32" s="32"/>
      <c r="O32" s="32"/>
    </row>
    <row r="33" spans="1:15" ht="13.5" customHeight="1" x14ac:dyDescent="0.2">
      <c r="A33" s="33" t="s">
        <v>38</v>
      </c>
      <c r="B33" s="39">
        <f>ESA2010_sept22!B33-ESA2010_jun22!B33</f>
        <v>0</v>
      </c>
      <c r="C33" s="40">
        <f>ESA2010_sept22!C33-ESA2010_jun22!C33</f>
        <v>0</v>
      </c>
      <c r="D33" s="39">
        <f>ESA2010_sept22!D33-ESA2010_jun22!D33</f>
        <v>0</v>
      </c>
      <c r="E33" s="42">
        <f>ESA2010_sept22!E33-ESA2010_jun22!E33</f>
        <v>0</v>
      </c>
      <c r="F33" s="43">
        <f>ESA2010_sept22!F33-ESA2010_jun22!F33</f>
        <v>0</v>
      </c>
      <c r="G33" s="44">
        <f>ESA2010_sept22!G33-ESA2010_jun22!G33</f>
        <v>0</v>
      </c>
      <c r="H33" s="32"/>
      <c r="I33" s="32"/>
      <c r="J33" s="32"/>
      <c r="K33" s="32"/>
      <c r="L33" s="32"/>
      <c r="M33" s="32"/>
      <c r="N33" s="32"/>
      <c r="O33" s="32"/>
    </row>
    <row r="34" spans="1:15" ht="13.5" customHeight="1" x14ac:dyDescent="0.2">
      <c r="A34" s="50" t="s">
        <v>40</v>
      </c>
      <c r="B34" s="51">
        <f>ESA2010_sept22!B34-ESA2010_jun22!B34</f>
        <v>0</v>
      </c>
      <c r="C34" s="52">
        <f>ESA2010_sept22!C34-ESA2010_jun22!C34</f>
        <v>8288.9798200000077</v>
      </c>
      <c r="D34" s="198">
        <f>ESA2010_sept22!D34-ESA2010_jun22!D34</f>
        <v>4127</v>
      </c>
      <c r="E34" s="54">
        <f>ESA2010_sept22!E34-ESA2010_jun22!E34</f>
        <v>-5096</v>
      </c>
      <c r="F34" s="54">
        <f>ESA2010_sept22!F34-ESA2010_jun22!F34</f>
        <v>-7823</v>
      </c>
      <c r="G34" s="52">
        <f>ESA2010_sept22!G34-ESA2010_jun22!G34</f>
        <v>-6469</v>
      </c>
      <c r="H34" s="32"/>
      <c r="I34" s="32"/>
      <c r="J34" s="32"/>
      <c r="K34" s="32"/>
      <c r="L34" s="32"/>
      <c r="M34" s="32"/>
      <c r="N34" s="32"/>
      <c r="O34" s="32"/>
    </row>
    <row r="35" spans="1:15" ht="13.5" customHeight="1" x14ac:dyDescent="0.2">
      <c r="A35" s="61" t="s">
        <v>41</v>
      </c>
      <c r="B35" s="39">
        <f>ESA2010_sept22!B35-ESA2010_jun22!B35</f>
        <v>0</v>
      </c>
      <c r="C35" s="40">
        <f>ESA2010_sept22!C35-ESA2010_jun22!C35</f>
        <v>0</v>
      </c>
      <c r="D35" s="39">
        <f>ESA2010_sept22!D35-ESA2010_jun22!D35</f>
        <v>0</v>
      </c>
      <c r="E35" s="42">
        <f>ESA2010_sept22!E35-ESA2010_jun22!E35</f>
        <v>0</v>
      </c>
      <c r="F35" s="43">
        <f>ESA2010_sept22!F35-ESA2010_jun22!F35</f>
        <v>0</v>
      </c>
      <c r="G35" s="62">
        <f>ESA2010_sept22!G35-ESA2010_jun22!G35</f>
        <v>0</v>
      </c>
      <c r="H35" s="32"/>
      <c r="I35" s="32"/>
      <c r="J35" s="32"/>
      <c r="K35" s="32"/>
      <c r="L35" s="32"/>
      <c r="M35" s="32"/>
      <c r="N35" s="32"/>
      <c r="O35" s="32"/>
    </row>
    <row r="36" spans="1:15" ht="13.5" customHeight="1" x14ac:dyDescent="0.2">
      <c r="A36" s="33" t="s">
        <v>42</v>
      </c>
      <c r="B36" s="39">
        <f>ESA2010_sept22!B36-ESA2010_jun22!B36</f>
        <v>0</v>
      </c>
      <c r="C36" s="40">
        <f>ESA2010_sept22!C36-ESA2010_jun22!C36</f>
        <v>-258.0201799999777</v>
      </c>
      <c r="D36" s="39">
        <f>ESA2010_sept22!D36-ESA2010_jun22!D36</f>
        <v>3222</v>
      </c>
      <c r="E36" s="42">
        <f>ESA2010_sept22!E36-ESA2010_jun22!E36</f>
        <v>136</v>
      </c>
      <c r="F36" s="43">
        <f>ESA2010_sept22!F36-ESA2010_jun22!F36</f>
        <v>-2429</v>
      </c>
      <c r="G36" s="62">
        <f>ESA2010_sept22!G36-ESA2010_jun22!G36</f>
        <v>-1800</v>
      </c>
      <c r="H36" s="32"/>
      <c r="I36" s="32"/>
      <c r="J36" s="32"/>
      <c r="K36" s="32"/>
      <c r="L36" s="32"/>
      <c r="M36" s="32"/>
      <c r="N36" s="32"/>
      <c r="O36" s="32"/>
    </row>
    <row r="37" spans="1:15" ht="13.5" customHeight="1" x14ac:dyDescent="0.2">
      <c r="A37" s="61" t="s">
        <v>43</v>
      </c>
      <c r="B37" s="39">
        <f>ESA2010_sept22!B37-ESA2010_jun22!B37</f>
        <v>0</v>
      </c>
      <c r="C37" s="40">
        <f>ESA2010_sept22!C37-ESA2010_jun22!C37</f>
        <v>0</v>
      </c>
      <c r="D37" s="39">
        <f>ESA2010_sept22!D37-ESA2010_jun22!D37</f>
        <v>0</v>
      </c>
      <c r="E37" s="42">
        <f>ESA2010_sept22!E37-ESA2010_jun22!E37</f>
        <v>0</v>
      </c>
      <c r="F37" s="43">
        <f>ESA2010_sept22!F37-ESA2010_jun22!F37</f>
        <v>0</v>
      </c>
      <c r="G37" s="62">
        <f>ESA2010_sept22!G37-ESA2010_jun22!G37</f>
        <v>0</v>
      </c>
      <c r="H37" s="32"/>
      <c r="I37" s="32"/>
      <c r="J37" s="32"/>
      <c r="K37" s="32"/>
      <c r="L37" s="32"/>
      <c r="M37" s="32"/>
      <c r="N37" s="32"/>
      <c r="O37" s="32"/>
    </row>
    <row r="38" spans="1:15" ht="13.5" customHeight="1" x14ac:dyDescent="0.2">
      <c r="A38" s="61" t="s">
        <v>44</v>
      </c>
      <c r="B38" s="39">
        <f>ESA2010_sept22!B38-ESA2010_jun22!B38</f>
        <v>0</v>
      </c>
      <c r="C38" s="40">
        <f>ESA2010_sept22!C38-ESA2010_jun22!C38</f>
        <v>8547</v>
      </c>
      <c r="D38" s="39">
        <f>ESA2010_sept22!D38-ESA2010_jun22!D38</f>
        <v>10204</v>
      </c>
      <c r="E38" s="42">
        <f>ESA2010_sept22!E38-ESA2010_jun22!E38</f>
        <v>7066</v>
      </c>
      <c r="F38" s="43">
        <f>ESA2010_sept22!F38-ESA2010_jun22!F38</f>
        <v>9698</v>
      </c>
      <c r="G38" s="62">
        <f>ESA2010_sept22!G38-ESA2010_jun22!G38</f>
        <v>10132</v>
      </c>
      <c r="H38" s="32"/>
      <c r="I38" s="32"/>
      <c r="J38" s="32"/>
      <c r="K38" s="32"/>
      <c r="L38" s="32"/>
      <c r="M38" s="32"/>
      <c r="N38" s="32"/>
      <c r="O38" s="32"/>
    </row>
    <row r="39" spans="1:15" ht="13.5" customHeight="1" x14ac:dyDescent="0.2">
      <c r="A39" s="61" t="s">
        <v>45</v>
      </c>
      <c r="B39" s="39">
        <f>ESA2010_sept22!B39-ESA2010_jun22!B39</f>
        <v>0</v>
      </c>
      <c r="C39" s="40">
        <f>ESA2010_sept22!C39-ESA2010_jun22!C39</f>
        <v>0</v>
      </c>
      <c r="D39" s="39">
        <f>ESA2010_sept22!D39-ESA2010_jun22!D39</f>
        <v>101</v>
      </c>
      <c r="E39" s="42">
        <f>ESA2010_sept22!E39-ESA2010_jun22!E39</f>
        <v>86</v>
      </c>
      <c r="F39" s="43">
        <f>ESA2010_sept22!F39-ESA2010_jun22!F39</f>
        <v>70</v>
      </c>
      <c r="G39" s="62">
        <f>ESA2010_sept22!G39-ESA2010_jun22!G39</f>
        <v>54</v>
      </c>
      <c r="H39" s="32"/>
      <c r="I39" s="32"/>
      <c r="J39" s="32"/>
      <c r="K39" s="32"/>
      <c r="L39" s="32"/>
      <c r="M39" s="32"/>
      <c r="N39" s="32"/>
      <c r="O39" s="32"/>
    </row>
    <row r="40" spans="1:15" ht="13.5" customHeight="1" x14ac:dyDescent="0.2">
      <c r="A40" s="61" t="s">
        <v>46</v>
      </c>
      <c r="B40" s="39">
        <f>ESA2010_sept22!B40-ESA2010_jun22!B40</f>
        <v>0</v>
      </c>
      <c r="C40" s="40">
        <f>ESA2010_sept22!C40-ESA2010_jun22!C40</f>
        <v>0</v>
      </c>
      <c r="D40" s="39">
        <f>ESA2010_sept22!D40-ESA2010_jun22!D40</f>
        <v>-185</v>
      </c>
      <c r="E40" s="42">
        <f>ESA2010_sept22!E40-ESA2010_jun22!E40</f>
        <v>-185</v>
      </c>
      <c r="F40" s="43">
        <f>ESA2010_sept22!F40-ESA2010_jun22!F40</f>
        <v>-185</v>
      </c>
      <c r="G40" s="62">
        <f>ESA2010_sept22!G40-ESA2010_jun22!G40</f>
        <v>-185</v>
      </c>
      <c r="H40" s="32"/>
      <c r="I40" s="32"/>
      <c r="J40" s="32"/>
      <c r="K40" s="32"/>
      <c r="L40" s="32"/>
      <c r="M40" s="32"/>
      <c r="N40" s="32"/>
      <c r="O40" s="32"/>
    </row>
    <row r="41" spans="1:15" ht="13.5" customHeight="1" x14ac:dyDescent="0.2">
      <c r="A41" s="64" t="s">
        <v>13</v>
      </c>
      <c r="B41" s="39">
        <f>ESA2010_sept22!B41-ESA2010_jun22!B41</f>
        <v>0</v>
      </c>
      <c r="C41" s="35">
        <f>ESA2010_sept22!C41-ESA2010_jun22!C41</f>
        <v>0</v>
      </c>
      <c r="D41" s="200">
        <f>ESA2010_sept22!D41-ESA2010_jun22!D41</f>
        <v>0</v>
      </c>
      <c r="E41" s="49">
        <f>ESA2010_sept22!E41-ESA2010_jun22!E41</f>
        <v>0</v>
      </c>
      <c r="F41" s="49">
        <f>ESA2010_sept22!F41-ESA2010_jun22!F41</f>
        <v>0</v>
      </c>
      <c r="G41" s="62">
        <f>ESA2010_sept22!G41-ESA2010_jun22!G41</f>
        <v>0</v>
      </c>
      <c r="H41" s="32"/>
      <c r="I41" s="32"/>
      <c r="J41" s="32"/>
      <c r="K41" s="32"/>
      <c r="L41" s="32"/>
      <c r="M41" s="32"/>
      <c r="N41" s="32"/>
      <c r="O41" s="32"/>
    </row>
    <row r="42" spans="1:15" ht="13.5" customHeight="1" x14ac:dyDescent="0.2">
      <c r="A42" s="64" t="s">
        <v>14</v>
      </c>
      <c r="B42" s="39">
        <f>ESA2010_sept22!B42-ESA2010_jun22!B42</f>
        <v>0</v>
      </c>
      <c r="C42" s="35">
        <f>ESA2010_sept22!C42-ESA2010_jun22!C42</f>
        <v>0</v>
      </c>
      <c r="D42" s="200">
        <f>ESA2010_sept22!D42-ESA2010_jun22!D42</f>
        <v>-185</v>
      </c>
      <c r="E42" s="49">
        <f>ESA2010_sept22!E42-ESA2010_jun22!E42</f>
        <v>-185</v>
      </c>
      <c r="F42" s="49">
        <f>ESA2010_sept22!F42-ESA2010_jun22!F42</f>
        <v>-185</v>
      </c>
      <c r="G42" s="62">
        <f>ESA2010_sept22!G42-ESA2010_jun22!G42</f>
        <v>-185</v>
      </c>
      <c r="H42" s="32"/>
      <c r="I42" s="32"/>
      <c r="J42" s="32"/>
      <c r="K42" s="32"/>
      <c r="L42" s="32"/>
      <c r="M42" s="32"/>
      <c r="N42" s="32"/>
      <c r="O42" s="32"/>
    </row>
    <row r="43" spans="1:15" ht="13.5" customHeight="1" x14ac:dyDescent="0.2">
      <c r="A43" s="61" t="s">
        <v>47</v>
      </c>
      <c r="B43" s="39">
        <f>ESA2010_sept22!B43-ESA2010_jun22!B43</f>
        <v>0</v>
      </c>
      <c r="C43" s="35">
        <f>ESA2010_sept22!C43-ESA2010_jun22!C43</f>
        <v>0</v>
      </c>
      <c r="D43" s="200">
        <f>ESA2010_sept22!D43-ESA2010_jun22!D43</f>
        <v>0</v>
      </c>
      <c r="E43" s="49">
        <f>ESA2010_sept22!E43-ESA2010_jun22!E43</f>
        <v>0</v>
      </c>
      <c r="F43" s="49">
        <f>ESA2010_sept22!F43-ESA2010_jun22!F43</f>
        <v>0</v>
      </c>
      <c r="G43" s="62">
        <f>ESA2010_sept22!G43-ESA2010_jun22!G43</f>
        <v>0</v>
      </c>
      <c r="H43" s="32"/>
      <c r="I43" s="32"/>
      <c r="J43" s="32"/>
      <c r="K43" s="32"/>
      <c r="L43" s="32"/>
      <c r="M43" s="32"/>
      <c r="N43" s="32"/>
      <c r="O43" s="32"/>
    </row>
    <row r="44" spans="1:15" ht="13.5" customHeight="1" x14ac:dyDescent="0.2">
      <c r="A44" s="61" t="s">
        <v>48</v>
      </c>
      <c r="B44" s="39">
        <f>ESA2010_sept22!B44-ESA2010_jun22!B44</f>
        <v>0</v>
      </c>
      <c r="C44" s="35">
        <f>ESA2010_sept22!C44-ESA2010_jun22!C44</f>
        <v>0</v>
      </c>
      <c r="D44" s="200">
        <f>ESA2010_sept22!D44-ESA2010_jun22!D44</f>
        <v>-11427</v>
      </c>
      <c r="E44" s="49">
        <f>ESA2010_sept22!E44-ESA2010_jun22!E44</f>
        <v>-12240</v>
      </c>
      <c r="F44" s="49">
        <f>ESA2010_sept22!F44-ESA2010_jun22!F44</f>
        <v>-13055</v>
      </c>
      <c r="G44" s="62">
        <f>ESA2010_sept22!G44-ESA2010_jun22!G44</f>
        <v>-13191</v>
      </c>
      <c r="H44" s="32"/>
      <c r="I44" s="32"/>
      <c r="J44" s="32"/>
      <c r="K44" s="32"/>
      <c r="L44" s="32"/>
      <c r="M44" s="32"/>
      <c r="N44" s="32"/>
      <c r="O44" s="32"/>
    </row>
    <row r="45" spans="1:15" ht="13.5" customHeight="1" x14ac:dyDescent="0.2">
      <c r="A45" s="61" t="s">
        <v>49</v>
      </c>
      <c r="B45" s="39">
        <f>ESA2010_sept22!B45-ESA2010_jun22!B45</f>
        <v>0</v>
      </c>
      <c r="C45" s="35">
        <f>ESA2010_sept22!C45-ESA2010_jun22!C45</f>
        <v>0</v>
      </c>
      <c r="D45" s="200">
        <f>ESA2010_sept22!D45-ESA2010_jun22!D45</f>
        <v>4</v>
      </c>
      <c r="E45" s="49">
        <f>ESA2010_sept22!E45-ESA2010_jun22!E45</f>
        <v>0</v>
      </c>
      <c r="F45" s="49">
        <f>ESA2010_sept22!F45-ESA2010_jun22!F45</f>
        <v>0</v>
      </c>
      <c r="G45" s="62">
        <f>ESA2010_sept22!G45-ESA2010_jun22!G45</f>
        <v>0</v>
      </c>
      <c r="H45" s="32"/>
      <c r="I45" s="32"/>
      <c r="J45" s="32"/>
      <c r="K45" s="32"/>
      <c r="L45" s="32"/>
      <c r="M45" s="32"/>
      <c r="N45" s="32"/>
      <c r="O45" s="32"/>
    </row>
    <row r="46" spans="1:15" ht="13.5" customHeight="1" x14ac:dyDescent="0.2">
      <c r="A46" s="33" t="s">
        <v>90</v>
      </c>
      <c r="B46" s="39">
        <f>ESA2010_sept22!B46-ESA2010_jun22!B46</f>
        <v>0</v>
      </c>
      <c r="C46" s="35">
        <f>ESA2010_sept22!C46-ESA2010_jun22!C46</f>
        <v>0</v>
      </c>
      <c r="D46" s="200">
        <f>ESA2010_sept22!D46-ESA2010_jun22!D46</f>
        <v>2208</v>
      </c>
      <c r="E46" s="49">
        <f>ESA2010_sept22!E46-ESA2010_jun22!E46</f>
        <v>41</v>
      </c>
      <c r="F46" s="49">
        <f>ESA2010_sept22!F46-ESA2010_jun22!F46</f>
        <v>-1922</v>
      </c>
      <c r="G46" s="62">
        <f>ESA2010_sept22!G46-ESA2010_jun22!G46</f>
        <v>-1479</v>
      </c>
      <c r="H46" s="32"/>
      <c r="I46" s="32"/>
      <c r="J46" s="32"/>
      <c r="K46" s="32"/>
      <c r="L46" s="32"/>
      <c r="M46" s="32"/>
      <c r="N46" s="32"/>
      <c r="O46" s="32"/>
    </row>
    <row r="47" spans="1:15" ht="13.5" customHeight="1" x14ac:dyDescent="0.2">
      <c r="A47" s="45" t="s">
        <v>13</v>
      </c>
      <c r="B47" s="47">
        <f>ESA2010_sept22!B47-ESA2010_jun22!B47</f>
        <v>0</v>
      </c>
      <c r="C47" s="35">
        <f>ESA2010_sept22!C47-ESA2010_jun22!C47</f>
        <v>0</v>
      </c>
      <c r="D47" s="200">
        <f>ESA2010_sept22!D47-ESA2010_jun22!D47</f>
        <v>2200</v>
      </c>
      <c r="E47" s="49">
        <f>ESA2010_sept22!E47-ESA2010_jun22!E47</f>
        <v>713</v>
      </c>
      <c r="F47" s="49">
        <f>ESA2010_sept22!F47-ESA2010_jun22!F47</f>
        <v>-642</v>
      </c>
      <c r="G47" s="62">
        <f>ESA2010_sept22!G47-ESA2010_jun22!G47</f>
        <v>-292</v>
      </c>
      <c r="H47" s="32"/>
      <c r="I47" s="32"/>
      <c r="J47" s="32"/>
      <c r="K47" s="32"/>
      <c r="L47" s="32"/>
      <c r="M47" s="32"/>
      <c r="N47" s="32"/>
      <c r="O47" s="32"/>
    </row>
    <row r="48" spans="1:15" ht="14.25" customHeight="1" x14ac:dyDescent="0.2">
      <c r="A48" s="45" t="s">
        <v>14</v>
      </c>
      <c r="B48" s="47">
        <f>ESA2010_sept22!B48-ESA2010_jun22!B48</f>
        <v>0</v>
      </c>
      <c r="C48" s="35">
        <f>ESA2010_sept22!C48-ESA2010_jun22!C48</f>
        <v>0</v>
      </c>
      <c r="D48" s="200">
        <f>ESA2010_sept22!D48-ESA2010_jun22!D48</f>
        <v>0</v>
      </c>
      <c r="E48" s="49">
        <f>ESA2010_sept22!E48-ESA2010_jun22!E48</f>
        <v>0</v>
      </c>
      <c r="F48" s="49">
        <f>ESA2010_sept22!F48-ESA2010_jun22!F48</f>
        <v>0</v>
      </c>
      <c r="G48" s="62">
        <f>ESA2010_sept22!G48-ESA2010_jun22!G48</f>
        <v>0</v>
      </c>
      <c r="H48" s="32"/>
      <c r="I48" s="32"/>
      <c r="J48" s="32"/>
      <c r="K48" s="32"/>
      <c r="L48" s="32"/>
      <c r="M48" s="32"/>
      <c r="N48" s="32"/>
      <c r="O48" s="32"/>
    </row>
    <row r="49" spans="1:19" ht="14.25" customHeight="1" x14ac:dyDescent="0.2">
      <c r="A49" s="66" t="s">
        <v>15</v>
      </c>
      <c r="B49" s="47">
        <f>ESA2010_sept22!B49-ESA2010_jun22!B49</f>
        <v>0</v>
      </c>
      <c r="C49" s="35">
        <f>ESA2010_sept22!C49-ESA2010_jun22!C49</f>
        <v>0</v>
      </c>
      <c r="D49" s="200">
        <f>ESA2010_sept22!D49-ESA2010_jun22!D49</f>
        <v>0</v>
      </c>
      <c r="E49" s="49">
        <f>ESA2010_sept22!E49-ESA2010_jun22!E49</f>
        <v>0</v>
      </c>
      <c r="F49" s="49">
        <f>ESA2010_sept22!F49-ESA2010_jun22!F49</f>
        <v>0</v>
      </c>
      <c r="G49" s="62">
        <f>ESA2010_sept22!G49-ESA2010_jun22!G49</f>
        <v>0</v>
      </c>
      <c r="H49" s="32"/>
      <c r="I49" s="32"/>
      <c r="J49" s="32"/>
      <c r="K49" s="32"/>
      <c r="L49" s="32"/>
      <c r="M49" s="32"/>
      <c r="N49" s="32"/>
      <c r="O49" s="32"/>
    </row>
    <row r="50" spans="1:19" ht="14.25" customHeight="1" x14ac:dyDescent="0.2">
      <c r="A50" s="45" t="s">
        <v>52</v>
      </c>
      <c r="B50" s="47">
        <f>ESA2010_sept22!B50-ESA2010_jun22!B50</f>
        <v>0</v>
      </c>
      <c r="C50" s="35">
        <f>ESA2010_sept22!C50-ESA2010_jun22!C50</f>
        <v>0</v>
      </c>
      <c r="D50" s="200">
        <f>ESA2010_sept22!D50-ESA2010_jun22!D50</f>
        <v>8</v>
      </c>
      <c r="E50" s="49">
        <f>ESA2010_sept22!E50-ESA2010_jun22!E50</f>
        <v>-672</v>
      </c>
      <c r="F50" s="49">
        <f>ESA2010_sept22!F50-ESA2010_jun22!F50</f>
        <v>-1280</v>
      </c>
      <c r="G50" s="62">
        <f>ESA2010_sept22!G50-ESA2010_jun22!G50</f>
        <v>-1187</v>
      </c>
      <c r="H50" s="32"/>
      <c r="I50" s="32"/>
      <c r="J50" s="32"/>
      <c r="K50" s="32"/>
      <c r="L50" s="32"/>
      <c r="M50" s="32"/>
      <c r="N50" s="32"/>
      <c r="O50" s="32"/>
    </row>
    <row r="51" spans="1:19" ht="14.25" customHeight="1" x14ac:dyDescent="0.2">
      <c r="A51" s="67" t="s">
        <v>53</v>
      </c>
      <c r="B51" s="47">
        <f>ESA2010_sept22!B51-ESA2010_jun22!B51</f>
        <v>0</v>
      </c>
      <c r="C51" s="35">
        <f>ESA2010_sept22!C51-ESA2010_jun22!C51</f>
        <v>0</v>
      </c>
      <c r="D51" s="200">
        <f>ESA2010_sept22!D51-ESA2010_jun22!D51</f>
        <v>0</v>
      </c>
      <c r="E51" s="49">
        <f>ESA2010_sept22!E51-ESA2010_jun22!E51</f>
        <v>0</v>
      </c>
      <c r="F51" s="49">
        <f>ESA2010_sept22!F51-ESA2010_jun22!F51</f>
        <v>0</v>
      </c>
      <c r="G51" s="62">
        <f>ESA2010_sept22!G51-ESA2010_jun22!G51</f>
        <v>0</v>
      </c>
      <c r="H51" s="32"/>
      <c r="I51" s="32"/>
      <c r="J51" s="32"/>
      <c r="K51" s="32"/>
      <c r="L51" s="32"/>
      <c r="M51" s="32"/>
      <c r="N51" s="32"/>
      <c r="O51" s="32"/>
    </row>
    <row r="52" spans="1:19" ht="14.25" customHeight="1" x14ac:dyDescent="0.2">
      <c r="A52" s="67" t="s">
        <v>54</v>
      </c>
      <c r="B52" s="47">
        <f>ESA2010_sept22!B52-ESA2010_jun22!B52</f>
        <v>0</v>
      </c>
      <c r="C52" s="35">
        <f>ESA2010_sept22!C52-ESA2010_jun22!C52</f>
        <v>0</v>
      </c>
      <c r="D52" s="200">
        <f>ESA2010_sept22!D52-ESA2010_jun22!D52</f>
        <v>-151</v>
      </c>
      <c r="E52" s="49">
        <f>ESA2010_sept22!E52-ESA2010_jun22!E52</f>
        <v>0</v>
      </c>
      <c r="F52" s="49">
        <f>ESA2010_sept22!F52-ESA2010_jun22!F52</f>
        <v>0</v>
      </c>
      <c r="G52" s="62">
        <f>ESA2010_sept22!G52-ESA2010_jun22!G52</f>
        <v>0</v>
      </c>
      <c r="H52" s="32"/>
      <c r="I52" s="32"/>
      <c r="J52" s="32"/>
      <c r="K52" s="32"/>
      <c r="L52" s="32"/>
      <c r="M52" s="32"/>
      <c r="N52" s="32"/>
      <c r="O52" s="32"/>
    </row>
    <row r="53" spans="1:19" ht="14.25" customHeight="1" x14ac:dyDescent="0.2">
      <c r="A53" s="67" t="s">
        <v>55</v>
      </c>
      <c r="B53" s="47">
        <f>ESA2010_sept22!B53-ESA2010_jun22!B53</f>
        <v>0</v>
      </c>
      <c r="C53" s="35">
        <f>ESA2010_sept22!C53-ESA2010_jun22!C53</f>
        <v>0</v>
      </c>
      <c r="D53" s="200">
        <f>ESA2010_sept22!D53-ESA2010_jun22!D53</f>
        <v>2351</v>
      </c>
      <c r="E53" s="49">
        <f>ESA2010_sept22!E53-ESA2010_jun22!E53</f>
        <v>713</v>
      </c>
      <c r="F53" s="49">
        <f>ESA2010_sept22!F53-ESA2010_jun22!F53</f>
        <v>-642</v>
      </c>
      <c r="G53" s="62">
        <f>ESA2010_sept22!G53-ESA2010_jun22!G53</f>
        <v>-292</v>
      </c>
      <c r="H53" s="32"/>
      <c r="I53" s="32"/>
      <c r="J53" s="32"/>
      <c r="K53" s="32"/>
      <c r="L53" s="32"/>
      <c r="M53" s="32"/>
      <c r="N53" s="32"/>
      <c r="O53" s="32"/>
    </row>
    <row r="54" spans="1:19" ht="14.25" customHeight="1" thickBot="1" x14ac:dyDescent="0.25">
      <c r="A54" s="68" t="s">
        <v>56</v>
      </c>
      <c r="B54" s="69">
        <f>ESA2010_sept22!B54-ESA2010_jun22!B54</f>
        <v>0</v>
      </c>
      <c r="C54" s="70">
        <f>ESA2010_sept22!C54-ESA2010_jun22!C54</f>
        <v>0</v>
      </c>
      <c r="D54" s="219">
        <f>ESA2010_sept22!D54-ESA2010_jun22!D54</f>
        <v>8</v>
      </c>
      <c r="E54" s="72">
        <f>ESA2010_sept22!E54-ESA2010_jun22!E54</f>
        <v>-672</v>
      </c>
      <c r="F54" s="72">
        <f>ESA2010_sept22!F54-ESA2010_jun22!F54</f>
        <v>-1280</v>
      </c>
      <c r="G54" s="70">
        <f>ESA2010_sept22!G54-ESA2010_jun22!G54</f>
        <v>-1187</v>
      </c>
      <c r="H54" s="32"/>
      <c r="I54" s="32"/>
      <c r="J54" s="32"/>
      <c r="K54" s="32"/>
      <c r="L54" s="32"/>
      <c r="M54" s="32"/>
      <c r="N54" s="32"/>
      <c r="O54" s="32"/>
    </row>
    <row r="55" spans="1:19" ht="13.5" customHeight="1" x14ac:dyDescent="0.2">
      <c r="A55" s="25" t="s">
        <v>57</v>
      </c>
      <c r="B55" s="73">
        <f t="shared" ref="B55:G55" si="6">B56+B60</f>
        <v>-2116.6410997621715</v>
      </c>
      <c r="C55" s="74">
        <f t="shared" si="6"/>
        <v>1440.0223801765824</v>
      </c>
      <c r="D55" s="190">
        <f t="shared" si="6"/>
        <v>288308</v>
      </c>
      <c r="E55" s="76">
        <f t="shared" si="6"/>
        <v>5554</v>
      </c>
      <c r="F55" s="76">
        <f t="shared" si="6"/>
        <v>161220</v>
      </c>
      <c r="G55" s="74">
        <f t="shared" si="6"/>
        <v>542975</v>
      </c>
      <c r="H55" s="32"/>
      <c r="I55" s="32"/>
      <c r="J55" s="32"/>
      <c r="K55" s="32"/>
      <c r="L55" s="32"/>
      <c r="M55" s="32"/>
      <c r="N55" s="32"/>
      <c r="O55" s="32"/>
    </row>
    <row r="56" spans="1:19" ht="13.5" customHeight="1" x14ac:dyDescent="0.2">
      <c r="A56" s="81" t="s">
        <v>58</v>
      </c>
      <c r="B56" s="51">
        <f t="shared" ref="B56:G56" si="7">B57</f>
        <v>-2116.6410997621715</v>
      </c>
      <c r="C56" s="52">
        <f t="shared" si="7"/>
        <v>1439.5327601764584</v>
      </c>
      <c r="D56" s="198">
        <f t="shared" si="7"/>
        <v>265558</v>
      </c>
      <c r="E56" s="54">
        <f t="shared" si="7"/>
        <v>14124</v>
      </c>
      <c r="F56" s="54">
        <f t="shared" si="7"/>
        <v>121198</v>
      </c>
      <c r="G56" s="52">
        <f t="shared" si="7"/>
        <v>376010</v>
      </c>
      <c r="H56" s="32"/>
      <c r="I56" s="32"/>
      <c r="J56" s="32"/>
      <c r="K56" s="32"/>
      <c r="L56" s="32"/>
      <c r="M56" s="32"/>
      <c r="N56" s="32"/>
      <c r="O56" s="32"/>
    </row>
    <row r="57" spans="1:19" ht="13.5" customHeight="1" x14ac:dyDescent="0.2">
      <c r="A57" s="38" t="s">
        <v>59</v>
      </c>
      <c r="B57" s="34">
        <f t="shared" ref="B57:G57" si="8">B58+B59</f>
        <v>-2116.6410997621715</v>
      </c>
      <c r="C57" s="35">
        <f t="shared" si="8"/>
        <v>1439.5327601764584</v>
      </c>
      <c r="D57" s="192">
        <f t="shared" si="8"/>
        <v>265558</v>
      </c>
      <c r="E57" s="37">
        <f t="shared" si="8"/>
        <v>14124</v>
      </c>
      <c r="F57" s="37">
        <f t="shared" si="8"/>
        <v>121198</v>
      </c>
      <c r="G57" s="35">
        <f t="shared" si="8"/>
        <v>376010</v>
      </c>
      <c r="H57" s="32"/>
      <c r="I57" s="32"/>
      <c r="J57" s="32"/>
      <c r="K57" s="32"/>
      <c r="L57" s="32"/>
      <c r="M57" s="32"/>
      <c r="N57" s="32"/>
      <c r="O57" s="32"/>
    </row>
    <row r="58" spans="1:19" ht="13.5" customHeight="1" x14ac:dyDescent="0.2">
      <c r="A58" s="38" t="s">
        <v>60</v>
      </c>
      <c r="B58" s="39">
        <f>ESA2010_sept22!B58-ESA2010_jun22!B58</f>
        <v>-2116.6410997621715</v>
      </c>
      <c r="C58" s="40">
        <f>ESA2010_sept22!C58-ESA2010_jun22!C58</f>
        <v>1439.5929501764476</v>
      </c>
      <c r="D58" s="39">
        <f>ESA2010_sept22!D58-ESA2010_jun22!D58</f>
        <v>70099</v>
      </c>
      <c r="E58" s="42">
        <f>ESA2010_sept22!E58-ESA2010_jun22!E58</f>
        <v>18187</v>
      </c>
      <c r="F58" s="43">
        <f>ESA2010_sept22!F58-ESA2010_jun22!F58</f>
        <v>124363</v>
      </c>
      <c r="G58" s="44">
        <f>ESA2010_sept22!G58-ESA2010_jun22!G58</f>
        <v>376836</v>
      </c>
      <c r="H58" s="32"/>
      <c r="I58" s="32"/>
      <c r="J58" s="32"/>
      <c r="K58" s="32"/>
      <c r="L58" s="32"/>
      <c r="M58" s="32"/>
      <c r="N58" s="32"/>
      <c r="O58" s="32"/>
    </row>
    <row r="59" spans="1:19" ht="13.5" customHeight="1" x14ac:dyDescent="0.2">
      <c r="A59" s="38" t="s">
        <v>61</v>
      </c>
      <c r="B59" s="39">
        <f>ESA2010_sept22!B59-ESA2010_jun22!B59</f>
        <v>0</v>
      </c>
      <c r="C59" s="40">
        <f>ESA2010_sept22!C59-ESA2010_jun22!C59</f>
        <v>-6.0189999989233911E-2</v>
      </c>
      <c r="D59" s="39">
        <f>ESA2010_sept22!D59-ESA2010_jun22!D59</f>
        <v>195459</v>
      </c>
      <c r="E59" s="42">
        <f>ESA2010_sept22!E59-ESA2010_jun22!E59</f>
        <v>-4063</v>
      </c>
      <c r="F59" s="43">
        <f>ESA2010_sept22!F59-ESA2010_jun22!F59</f>
        <v>-3165</v>
      </c>
      <c r="G59" s="44">
        <f>ESA2010_sept22!G59-ESA2010_jun22!G59</f>
        <v>-826</v>
      </c>
      <c r="H59" s="32"/>
      <c r="I59" s="32"/>
      <c r="J59" s="32"/>
      <c r="K59" s="32"/>
      <c r="L59" s="32"/>
      <c r="M59" s="32"/>
      <c r="N59" s="32"/>
      <c r="O59" s="32"/>
    </row>
    <row r="60" spans="1:19" ht="13.5" customHeight="1" x14ac:dyDescent="0.2">
      <c r="A60" s="81" t="s">
        <v>62</v>
      </c>
      <c r="B60" s="51">
        <f t="shared" ref="B60:G60" si="9">B61</f>
        <v>0</v>
      </c>
      <c r="C60" s="52">
        <f t="shared" si="9"/>
        <v>0.48962000012397766</v>
      </c>
      <c r="D60" s="198">
        <f t="shared" si="9"/>
        <v>22750</v>
      </c>
      <c r="E60" s="54">
        <f t="shared" si="9"/>
        <v>-8570</v>
      </c>
      <c r="F60" s="54">
        <f t="shared" si="9"/>
        <v>40022</v>
      </c>
      <c r="G60" s="52">
        <f t="shared" si="9"/>
        <v>166965</v>
      </c>
      <c r="H60" s="32"/>
      <c r="I60" s="32"/>
      <c r="J60" s="32"/>
      <c r="K60" s="32"/>
      <c r="L60" s="32"/>
      <c r="M60" s="32"/>
      <c r="N60" s="32"/>
      <c r="O60" s="32"/>
    </row>
    <row r="61" spans="1:19" ht="13.5" customHeight="1" x14ac:dyDescent="0.2">
      <c r="A61" s="38" t="s">
        <v>59</v>
      </c>
      <c r="B61" s="39">
        <f>ESA2010_sept22!B61-ESA2010_jun22!B61</f>
        <v>0</v>
      </c>
      <c r="C61" s="40">
        <f>ESA2010_sept22!C61-ESA2010_jun22!C61</f>
        <v>0.48962000012397766</v>
      </c>
      <c r="D61" s="39">
        <f>ESA2010_sept22!D61-ESA2010_jun22!D61</f>
        <v>22750</v>
      </c>
      <c r="E61" s="42">
        <f>ESA2010_sept22!E61-ESA2010_jun22!E61</f>
        <v>-8570</v>
      </c>
      <c r="F61" s="43">
        <f>ESA2010_sept22!F61-ESA2010_jun22!F61</f>
        <v>40022</v>
      </c>
      <c r="G61" s="44">
        <f>ESA2010_sept22!G61-ESA2010_jun22!G61</f>
        <v>166965</v>
      </c>
      <c r="H61" s="32"/>
      <c r="I61" s="32"/>
      <c r="J61" s="32"/>
      <c r="K61" s="32"/>
      <c r="L61" s="32"/>
      <c r="M61" s="32"/>
      <c r="N61" s="32"/>
      <c r="O61" s="32"/>
    </row>
    <row r="62" spans="1:19" ht="14.25" customHeight="1" thickBot="1" x14ac:dyDescent="0.25">
      <c r="A62" s="84" t="s">
        <v>63</v>
      </c>
      <c r="B62" s="39">
        <f>ESA2010_sept22!B62-ESA2010_jun22!B62</f>
        <v>0</v>
      </c>
      <c r="C62" s="40">
        <f>ESA2010_sept22!C62-ESA2010_jun22!C62</f>
        <v>0</v>
      </c>
      <c r="D62" s="39">
        <f>ESA2010_sept22!D62-ESA2010_jun22!D62</f>
        <v>0</v>
      </c>
      <c r="E62" s="42">
        <f>ESA2010_sept22!E62-ESA2010_jun22!E62</f>
        <v>438</v>
      </c>
      <c r="F62" s="43">
        <f>ESA2010_sept22!F62-ESA2010_jun22!F62</f>
        <v>359</v>
      </c>
      <c r="G62" s="44">
        <f>ESA2010_sept22!G62-ESA2010_jun22!G62</f>
        <v>1051</v>
      </c>
      <c r="H62" s="32"/>
      <c r="I62" s="32"/>
      <c r="J62" s="32"/>
      <c r="K62" s="32"/>
      <c r="L62" s="32"/>
      <c r="M62" s="32"/>
      <c r="N62" s="32"/>
      <c r="O62" s="32"/>
    </row>
    <row r="63" spans="1:19" ht="14.25" customHeight="1" thickBot="1" x14ac:dyDescent="0.25">
      <c r="A63" s="86" t="s">
        <v>64</v>
      </c>
      <c r="B63" s="87">
        <f t="shared" ref="B63:G63" si="10">B34+B30+B25+B14+B5</f>
        <v>0</v>
      </c>
      <c r="C63" s="88">
        <f t="shared" si="10"/>
        <v>309148.97982000001</v>
      </c>
      <c r="D63" s="202">
        <f t="shared" si="10"/>
        <v>266717</v>
      </c>
      <c r="E63" s="90">
        <f t="shared" si="10"/>
        <v>217218</v>
      </c>
      <c r="F63" s="90">
        <f t="shared" si="10"/>
        <v>329746</v>
      </c>
      <c r="G63" s="88">
        <f t="shared" si="10"/>
        <v>543925</v>
      </c>
      <c r="H63" s="31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</row>
    <row r="64" spans="1:19" ht="13.5" customHeight="1" x14ac:dyDescent="0.2">
      <c r="A64" s="91" t="s">
        <v>65</v>
      </c>
      <c r="B64" s="34">
        <f>ESA2010_sept22!B64-ESA2010_jun22!B64</f>
        <v>0</v>
      </c>
      <c r="C64" s="93">
        <f>ESA2010_sept22!C64-ESA2010_jun22!C64</f>
        <v>300601.97982000001</v>
      </c>
      <c r="D64" s="192">
        <f>ESA2010_sept22!D64-ESA2010_jun22!D64</f>
        <v>236856</v>
      </c>
      <c r="E64" s="37">
        <f>ESA2010_sept22!E64-ESA2010_jun22!E64</f>
        <v>216454</v>
      </c>
      <c r="F64" s="37">
        <f>ESA2010_sept22!F64-ESA2010_jun22!F64</f>
        <v>244741</v>
      </c>
      <c r="G64" s="35">
        <f>ESA2010_sept22!G64-ESA2010_jun22!G64</f>
        <v>331498</v>
      </c>
      <c r="H64" s="31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</row>
    <row r="65" spans="1:20" ht="13.5" customHeight="1" x14ac:dyDescent="0.2">
      <c r="A65" s="91" t="s">
        <v>66</v>
      </c>
      <c r="B65" s="34">
        <f>ESA2010_sept22!B65-ESA2010_jun22!B65</f>
        <v>0</v>
      </c>
      <c r="C65" s="93">
        <f>ESA2010_sept22!C65-ESA2010_jun22!C65</f>
        <v>0</v>
      </c>
      <c r="D65" s="192">
        <f>ESA2010_sept22!D65-ESA2010_jun22!D65</f>
        <v>8</v>
      </c>
      <c r="E65" s="37">
        <f>ESA2010_sept22!E65-ESA2010_jun22!E65</f>
        <v>-672</v>
      </c>
      <c r="F65" s="37">
        <f>ESA2010_sept22!F65-ESA2010_jun22!F65</f>
        <v>-1280</v>
      </c>
      <c r="G65" s="35">
        <f>ESA2010_sept22!G65-ESA2010_jun22!G65</f>
        <v>-1187</v>
      </c>
      <c r="H65" s="31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</row>
    <row r="66" spans="1:20" ht="13.5" customHeight="1" x14ac:dyDescent="0.2">
      <c r="A66" s="33" t="s">
        <v>67</v>
      </c>
      <c r="B66" s="34">
        <f>ESA2010_sept22!B66-ESA2010_jun22!B66</f>
        <v>0</v>
      </c>
      <c r="C66" s="93">
        <f>ESA2010_sept22!C66-ESA2010_jun22!C66</f>
        <v>8547</v>
      </c>
      <c r="D66" s="192">
        <f>ESA2010_sept22!D66-ESA2010_jun22!D66</f>
        <v>10204</v>
      </c>
      <c r="E66" s="37">
        <f>ESA2010_sept22!E66-ESA2010_jun22!E66</f>
        <v>7066</v>
      </c>
      <c r="F66" s="37">
        <f>ESA2010_sept22!F66-ESA2010_jun22!F66</f>
        <v>9698</v>
      </c>
      <c r="G66" s="35">
        <f>ESA2010_sept22!G66-ESA2010_jun22!G66</f>
        <v>10132</v>
      </c>
      <c r="H66" s="31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</row>
    <row r="67" spans="1:20" ht="13.5" customHeight="1" x14ac:dyDescent="0.2">
      <c r="A67" s="33" t="s">
        <v>68</v>
      </c>
      <c r="B67" s="34">
        <f>ESA2010_sept22!B67-ESA2010_jun22!B67</f>
        <v>0</v>
      </c>
      <c r="C67" s="93">
        <f>ESA2010_sept22!C67-ESA2010_jun22!C67</f>
        <v>0</v>
      </c>
      <c r="D67" s="192">
        <f>ESA2010_sept22!D67-ESA2010_jun22!D67</f>
        <v>24049</v>
      </c>
      <c r="E67" s="37">
        <f>ESA2010_sept22!E67-ESA2010_jun22!E67</f>
        <v>5101</v>
      </c>
      <c r="F67" s="37">
        <f>ESA2010_sept22!F67-ESA2010_jun22!F67</f>
        <v>62629</v>
      </c>
      <c r="G67" s="35">
        <f>ESA2010_sept22!G67-ESA2010_jun22!G67</f>
        <v>150949</v>
      </c>
      <c r="H67" s="31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</row>
    <row r="68" spans="1:20" ht="13.5" customHeight="1" x14ac:dyDescent="0.2">
      <c r="A68" s="33" t="s">
        <v>69</v>
      </c>
      <c r="B68" s="34">
        <f>ESA2010_sept22!B68-ESA2010_jun22!B68</f>
        <v>0</v>
      </c>
      <c r="C68" s="93">
        <f>ESA2010_sept22!C68-ESA2010_jun22!C68</f>
        <v>0</v>
      </c>
      <c r="D68" s="192">
        <f>ESA2010_sept22!D68-ESA2010_jun22!D68</f>
        <v>6926</v>
      </c>
      <c r="E68" s="37">
        <f>ESA2010_sept22!E68-ESA2010_jun22!E68</f>
        <v>1423</v>
      </c>
      <c r="F68" s="37">
        <f>ESA2010_sept22!F68-ESA2010_jun22!F68</f>
        <v>26943</v>
      </c>
      <c r="G68" s="35">
        <f>ESA2010_sept22!G68-ESA2010_jun22!G68</f>
        <v>65670</v>
      </c>
      <c r="H68" s="31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</row>
    <row r="69" spans="1:20" ht="13.5" customHeight="1" x14ac:dyDescent="0.2">
      <c r="A69" s="33" t="s">
        <v>70</v>
      </c>
      <c r="B69" s="34">
        <f>ESA2010_sept22!B69-ESA2010_jun22!B69</f>
        <v>0</v>
      </c>
      <c r="C69" s="93">
        <f>ESA2010_sept22!C69-ESA2010_jun22!C69</f>
        <v>0</v>
      </c>
      <c r="D69" s="192">
        <f>ESA2010_sept22!D69-ESA2010_jun22!D69</f>
        <v>101</v>
      </c>
      <c r="E69" s="37">
        <f>ESA2010_sept22!E69-ESA2010_jun22!E69</f>
        <v>86</v>
      </c>
      <c r="F69" s="37">
        <f>ESA2010_sept22!F69-ESA2010_jun22!F69</f>
        <v>70</v>
      </c>
      <c r="G69" s="35">
        <f>ESA2010_sept22!G69-ESA2010_jun22!G69</f>
        <v>54</v>
      </c>
      <c r="H69" s="31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</row>
    <row r="70" spans="1:20" ht="13.5" customHeight="1" x14ac:dyDescent="0.2">
      <c r="A70" s="33" t="s">
        <v>71</v>
      </c>
      <c r="B70" s="34">
        <f>ESA2010_sept22!B70-ESA2010_jun22!B70</f>
        <v>0</v>
      </c>
      <c r="C70" s="93">
        <f>ESA2010_sept22!C70-ESA2010_jun22!C70</f>
        <v>0</v>
      </c>
      <c r="D70" s="192">
        <f>ESA2010_sept22!D70-ESA2010_jun22!D70</f>
        <v>-11427</v>
      </c>
      <c r="E70" s="37">
        <f>ESA2010_sept22!E70-ESA2010_jun22!E70</f>
        <v>-12240</v>
      </c>
      <c r="F70" s="37">
        <f>ESA2010_sept22!F70-ESA2010_jun22!F70</f>
        <v>-13055</v>
      </c>
      <c r="G70" s="35">
        <f>ESA2010_sept22!G70-ESA2010_jun22!G70</f>
        <v>-13191</v>
      </c>
      <c r="H70" s="31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</row>
    <row r="71" spans="1:20" ht="14.25" customHeight="1" thickBot="1" x14ac:dyDescent="0.25">
      <c r="A71" s="97" t="s">
        <v>72</v>
      </c>
      <c r="B71" s="58">
        <f t="shared" ref="B71:G71" si="11">B55</f>
        <v>-2116.6410997621715</v>
      </c>
      <c r="C71" s="98">
        <f t="shared" si="11"/>
        <v>1440.0223801765824</v>
      </c>
      <c r="D71" s="204">
        <f t="shared" si="11"/>
        <v>288308</v>
      </c>
      <c r="E71" s="220">
        <f t="shared" si="11"/>
        <v>5554</v>
      </c>
      <c r="F71" s="220">
        <f t="shared" si="11"/>
        <v>161220</v>
      </c>
      <c r="G71" s="221">
        <f t="shared" si="11"/>
        <v>542975</v>
      </c>
      <c r="H71" s="31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</row>
    <row r="72" spans="1:20" ht="14.25" customHeight="1" thickBot="1" x14ac:dyDescent="0.25">
      <c r="A72" s="102" t="s">
        <v>73</v>
      </c>
      <c r="B72" s="87">
        <f t="shared" ref="B72:G72" si="12">B63+B71</f>
        <v>-2116.6410997621715</v>
      </c>
      <c r="C72" s="103">
        <f t="shared" si="12"/>
        <v>310589.00220017659</v>
      </c>
      <c r="D72" s="202">
        <f t="shared" si="12"/>
        <v>555025</v>
      </c>
      <c r="E72" s="90">
        <f t="shared" si="12"/>
        <v>222772</v>
      </c>
      <c r="F72" s="90">
        <f t="shared" si="12"/>
        <v>490966</v>
      </c>
      <c r="G72" s="88">
        <f t="shared" si="12"/>
        <v>1086900</v>
      </c>
      <c r="H72" s="31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20" s="104" customFormat="1" ht="13.5" customHeight="1" thickBot="1" x14ac:dyDescent="0.25">
      <c r="A73" s="105"/>
      <c r="H73" s="32"/>
      <c r="I73" s="32"/>
      <c r="J73" s="32"/>
      <c r="K73" s="32"/>
      <c r="L73" s="32"/>
      <c r="M73" s="32"/>
      <c r="N73" s="32"/>
      <c r="O73" s="32"/>
    </row>
    <row r="74" spans="1:20" ht="14.25" customHeight="1" thickBot="1" x14ac:dyDescent="0.25">
      <c r="A74" s="111" t="s">
        <v>74</v>
      </c>
      <c r="B74" s="222">
        <f t="shared" ref="B74:G74" si="13">SUM(B75:B76)</f>
        <v>0</v>
      </c>
      <c r="C74" s="113">
        <f t="shared" si="13"/>
        <v>0</v>
      </c>
      <c r="D74" s="114">
        <f t="shared" si="13"/>
        <v>3057</v>
      </c>
      <c r="E74" s="115">
        <f t="shared" si="13"/>
        <v>-726</v>
      </c>
      <c r="F74" s="115">
        <f t="shared" si="13"/>
        <v>-3553</v>
      </c>
      <c r="G74" s="113">
        <f t="shared" si="13"/>
        <v>-3854</v>
      </c>
      <c r="H74" s="31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</row>
    <row r="75" spans="1:20" ht="13.5" customHeight="1" x14ac:dyDescent="0.2">
      <c r="A75" s="121" t="s">
        <v>75</v>
      </c>
      <c r="B75" s="223">
        <f>ESA2010_sept22!B75-ESA2010_jun22!B75</f>
        <v>0</v>
      </c>
      <c r="C75" s="123">
        <f>ESA2010_sept22!C75-ESA2010_jun22!C75</f>
        <v>0</v>
      </c>
      <c r="D75" s="124">
        <f>ESA2010_sept22!D75-ESA2010_jun22!D75</f>
        <v>1753</v>
      </c>
      <c r="E75" s="125">
        <f>ESA2010_sept22!E75-ESA2010_jun22!E75</f>
        <v>1118</v>
      </c>
      <c r="F75" s="125">
        <f>ESA2010_sept22!F75-ESA2010_jun22!F75</f>
        <v>-1235</v>
      </c>
      <c r="G75" s="123">
        <f>ESA2010_sept22!G75-ESA2010_jun22!G75</f>
        <v>-1514</v>
      </c>
      <c r="H75" s="31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</row>
    <row r="76" spans="1:20" ht="14.25" customHeight="1" thickBot="1" x14ac:dyDescent="0.25">
      <c r="A76" s="128" t="s">
        <v>76</v>
      </c>
      <c r="B76" s="224">
        <f>ESA2010_sept22!B76-ESA2010_jun22!B76</f>
        <v>0</v>
      </c>
      <c r="C76" s="225">
        <f>ESA2010_sept22!C76-ESA2010_jun22!C76</f>
        <v>0</v>
      </c>
      <c r="D76" s="226">
        <f>ESA2010_sept22!D76-ESA2010_jun22!D76</f>
        <v>1304</v>
      </c>
      <c r="E76" s="224">
        <f>ESA2010_sept22!E76-ESA2010_jun22!E76</f>
        <v>-1844</v>
      </c>
      <c r="F76" s="224">
        <f>ESA2010_sept22!F76-ESA2010_jun22!F76</f>
        <v>-2318</v>
      </c>
      <c r="G76" s="225">
        <f>ESA2010_sept22!G76-ESA2010_jun22!G76</f>
        <v>-2340</v>
      </c>
      <c r="H76" s="31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</row>
    <row r="77" spans="1:20" ht="17.25" customHeight="1" thickBot="1" x14ac:dyDescent="0.35">
      <c r="A77" s="136"/>
      <c r="B77" s="227"/>
      <c r="C77" s="227"/>
      <c r="D77" s="227"/>
      <c r="E77" s="227"/>
      <c r="F77" s="227"/>
      <c r="G77" s="227"/>
      <c r="H77" s="32"/>
      <c r="I77" s="32"/>
      <c r="J77" s="32"/>
      <c r="K77" s="32"/>
      <c r="L77" s="32"/>
      <c r="M77" s="32"/>
      <c r="N77" s="32"/>
      <c r="O77" s="32"/>
    </row>
    <row r="78" spans="1:20" s="141" customFormat="1" ht="14.25" customHeight="1" thickBot="1" x14ac:dyDescent="0.25">
      <c r="A78" s="116" t="s">
        <v>77</v>
      </c>
      <c r="B78" s="147">
        <f>ESA2010_sept22!B78-ESA2010_jun22!B78</f>
        <v>-398.95617333333939</v>
      </c>
      <c r="C78" s="143">
        <f>ESA2010_sept22!C78-ESA2010_jun22!C78</f>
        <v>288</v>
      </c>
      <c r="D78" s="144">
        <f>ESA2010_sept22!D78-ESA2010_jun22!D78</f>
        <v>-26370</v>
      </c>
      <c r="E78" s="147">
        <f>ESA2010_sept22!E78-ESA2010_jun22!E78</f>
        <v>-43654</v>
      </c>
      <c r="F78" s="146">
        <f>ESA2010_sept22!F78-ESA2010_jun22!F78</f>
        <v>-44484</v>
      </c>
      <c r="G78" s="143">
        <f>ESA2010_sept22!G78-ESA2010_jun22!G78</f>
        <v>-24186</v>
      </c>
      <c r="H78" s="32"/>
      <c r="I78" s="32"/>
      <c r="J78" s="32"/>
      <c r="K78" s="32"/>
      <c r="L78" s="32"/>
      <c r="M78" s="32"/>
      <c r="N78" s="32"/>
      <c r="O78" s="32"/>
    </row>
    <row r="79" spans="1:20" ht="16.5" customHeight="1" thickBot="1" x14ac:dyDescent="0.35">
      <c r="A79" s="136"/>
      <c r="B79" s="228"/>
      <c r="C79" s="228"/>
      <c r="D79" s="228"/>
      <c r="E79" s="228"/>
      <c r="F79" s="228"/>
      <c r="G79" s="228"/>
      <c r="H79" s="32"/>
      <c r="I79" s="32"/>
      <c r="J79" s="32"/>
      <c r="K79" s="32"/>
      <c r="L79" s="32"/>
      <c r="M79" s="32"/>
      <c r="N79" s="32"/>
      <c r="O79" s="32"/>
    </row>
    <row r="80" spans="1:20" ht="14.25" customHeight="1" thickBot="1" x14ac:dyDescent="0.25">
      <c r="A80" s="150" t="s">
        <v>78</v>
      </c>
      <c r="B80" s="229">
        <f t="shared" ref="B80:G80" si="14">SUM(B81,B84,B87)</f>
        <v>0</v>
      </c>
      <c r="C80" s="230">
        <f t="shared" si="14"/>
        <v>0</v>
      </c>
      <c r="D80" s="229">
        <f t="shared" si="14"/>
        <v>1266</v>
      </c>
      <c r="E80" s="231">
        <f t="shared" si="14"/>
        <v>1764</v>
      </c>
      <c r="F80" s="232">
        <f t="shared" si="14"/>
        <v>2252</v>
      </c>
      <c r="G80" s="230">
        <f t="shared" si="14"/>
        <v>2755</v>
      </c>
      <c r="H80" s="32"/>
      <c r="I80" s="32"/>
      <c r="J80" s="32"/>
      <c r="K80" s="32"/>
      <c r="L80" s="32"/>
      <c r="M80" s="32"/>
      <c r="N80" s="32"/>
      <c r="O80" s="32"/>
      <c r="P80" s="32"/>
    </row>
    <row r="81" spans="1:15" ht="13.5" customHeight="1" x14ac:dyDescent="0.25">
      <c r="A81" s="61" t="s">
        <v>79</v>
      </c>
      <c r="B81" s="233">
        <f t="shared" ref="B81:G81" si="15">SUM(B82:B83)</f>
        <v>0</v>
      </c>
      <c r="C81" s="234">
        <f t="shared" si="15"/>
        <v>0</v>
      </c>
      <c r="D81" s="235">
        <f t="shared" si="15"/>
        <v>0</v>
      </c>
      <c r="E81" s="236">
        <f t="shared" si="15"/>
        <v>0</v>
      </c>
      <c r="F81" s="237">
        <f t="shared" si="15"/>
        <v>0</v>
      </c>
      <c r="G81" s="234">
        <f t="shared" si="15"/>
        <v>0</v>
      </c>
      <c r="H81" s="32"/>
      <c r="I81" s="32"/>
      <c r="J81" s="32"/>
      <c r="K81" s="32"/>
      <c r="L81" s="32"/>
      <c r="M81" s="32"/>
      <c r="N81" s="32"/>
      <c r="O81" s="32"/>
    </row>
    <row r="82" spans="1:15" ht="13.5" customHeight="1" x14ac:dyDescent="0.25">
      <c r="A82" s="238" t="s">
        <v>11</v>
      </c>
      <c r="B82" s="239">
        <f>ESA2010_sept22!B82-ESA2010_jun22!B82</f>
        <v>0</v>
      </c>
      <c r="C82" s="158">
        <f>ESA2010_sept22!C82-ESA2010_jun22!C82</f>
        <v>0</v>
      </c>
      <c r="D82" s="240">
        <f>ESA2010_sept22!D82-ESA2010_jun22!D82</f>
        <v>0</v>
      </c>
      <c r="E82" s="160">
        <f>ESA2010_sept22!E82-ESA2010_jun22!E82</f>
        <v>0</v>
      </c>
      <c r="F82" s="161">
        <f>ESA2010_sept22!F82-ESA2010_jun22!F82</f>
        <v>0</v>
      </c>
      <c r="G82" s="158">
        <f>ESA2010_sept22!G82-ESA2010_jun22!G82</f>
        <v>0</v>
      </c>
      <c r="H82" s="32"/>
      <c r="I82" s="32"/>
      <c r="J82" s="32"/>
      <c r="K82" s="32"/>
      <c r="L82" s="32"/>
      <c r="M82" s="32"/>
      <c r="N82" s="32"/>
      <c r="O82" s="32"/>
    </row>
    <row r="83" spans="1:15" ht="13.5" customHeight="1" x14ac:dyDescent="0.25">
      <c r="A83" s="238" t="s">
        <v>12</v>
      </c>
      <c r="B83" s="239">
        <f>ESA2010_sept22!B83-ESA2010_jun22!B83</f>
        <v>0</v>
      </c>
      <c r="C83" s="158">
        <f>ESA2010_sept22!C83-ESA2010_jun22!C83</f>
        <v>0</v>
      </c>
      <c r="D83" s="240">
        <f>ESA2010_sept22!D83-ESA2010_jun22!D83</f>
        <v>0</v>
      </c>
      <c r="E83" s="160">
        <f>ESA2010_sept22!E83-ESA2010_jun22!E83</f>
        <v>0</v>
      </c>
      <c r="F83" s="161">
        <f>ESA2010_sept22!F83-ESA2010_jun22!F83</f>
        <v>0</v>
      </c>
      <c r="G83" s="158">
        <f>ESA2010_sept22!G83-ESA2010_jun22!G83</f>
        <v>0</v>
      </c>
      <c r="H83" s="32"/>
      <c r="I83" s="32"/>
      <c r="J83" s="32"/>
      <c r="K83" s="32"/>
      <c r="L83" s="32"/>
      <c r="M83" s="32"/>
      <c r="N83" s="32"/>
      <c r="O83" s="32"/>
    </row>
    <row r="84" spans="1:15" ht="13.5" customHeight="1" x14ac:dyDescent="0.25">
      <c r="A84" s="61" t="s">
        <v>80</v>
      </c>
      <c r="B84" s="239">
        <f t="shared" ref="B84:G84" si="16">SUM(B85:B86)</f>
        <v>0</v>
      </c>
      <c r="C84" s="241">
        <f t="shared" si="16"/>
        <v>0</v>
      </c>
      <c r="D84" s="242">
        <f t="shared" si="16"/>
        <v>0</v>
      </c>
      <c r="E84" s="243">
        <f t="shared" si="16"/>
        <v>0</v>
      </c>
      <c r="F84" s="244">
        <f t="shared" si="16"/>
        <v>0</v>
      </c>
      <c r="G84" s="241">
        <f t="shared" si="16"/>
        <v>0</v>
      </c>
      <c r="H84" s="32"/>
      <c r="I84" s="32"/>
      <c r="J84" s="32"/>
      <c r="K84" s="32"/>
      <c r="L84" s="32"/>
      <c r="M84" s="32"/>
      <c r="N84" s="32"/>
      <c r="O84" s="32"/>
    </row>
    <row r="85" spans="1:15" ht="13.5" customHeight="1" x14ac:dyDescent="0.25">
      <c r="A85" s="238" t="s">
        <v>11</v>
      </c>
      <c r="B85" s="239">
        <f>ESA2010_sept22!B85-ESA2010_jun22!B85</f>
        <v>0</v>
      </c>
      <c r="C85" s="158">
        <f>ESA2010_sept22!C85-ESA2010_jun22!C85</f>
        <v>0</v>
      </c>
      <c r="D85" s="240">
        <f>ESA2010_sept22!D85-ESA2010_jun22!D85</f>
        <v>0</v>
      </c>
      <c r="E85" s="160">
        <f>ESA2010_sept22!E85-ESA2010_jun22!E85</f>
        <v>0</v>
      </c>
      <c r="F85" s="161">
        <f>ESA2010_sept22!F85-ESA2010_jun22!F85</f>
        <v>0</v>
      </c>
      <c r="G85" s="158">
        <f>ESA2010_sept22!G85-ESA2010_jun22!G85</f>
        <v>0</v>
      </c>
      <c r="H85" s="32"/>
      <c r="I85" s="32"/>
      <c r="J85" s="32"/>
      <c r="K85" s="32"/>
      <c r="L85" s="32"/>
      <c r="M85" s="32"/>
      <c r="N85" s="32"/>
      <c r="O85" s="32"/>
    </row>
    <row r="86" spans="1:15" ht="14.25" customHeight="1" x14ac:dyDescent="0.25">
      <c r="A86" s="238" t="s">
        <v>12</v>
      </c>
      <c r="B86" s="239">
        <f>ESA2010_sept22!B86-ESA2010_jun22!B86</f>
        <v>0</v>
      </c>
      <c r="C86" s="158">
        <f>ESA2010_sept22!C86-ESA2010_jun22!C86</f>
        <v>0</v>
      </c>
      <c r="D86" s="240">
        <f>ESA2010_sept22!D86-ESA2010_jun22!D86</f>
        <v>0</v>
      </c>
      <c r="E86" s="160">
        <f>ESA2010_sept22!E86-ESA2010_jun22!E86</f>
        <v>0</v>
      </c>
      <c r="F86" s="161">
        <f>ESA2010_sept22!F86-ESA2010_jun22!F86</f>
        <v>0</v>
      </c>
      <c r="G86" s="158">
        <f>ESA2010_sept22!G86-ESA2010_jun22!G86</f>
        <v>0</v>
      </c>
      <c r="H86" s="32"/>
      <c r="I86" s="32"/>
      <c r="J86" s="32"/>
      <c r="K86" s="32"/>
      <c r="L86" s="32"/>
      <c r="M86" s="32"/>
      <c r="N86" s="32"/>
      <c r="O86" s="32"/>
    </row>
    <row r="87" spans="1:15" ht="14.25" customHeight="1" x14ac:dyDescent="0.2">
      <c r="A87" s="245" t="s">
        <v>81</v>
      </c>
      <c r="B87" s="169">
        <f t="shared" ref="B87:G87" si="17">SUM(B88:B89)</f>
        <v>0</v>
      </c>
      <c r="C87" s="170">
        <f t="shared" si="17"/>
        <v>0</v>
      </c>
      <c r="D87" s="171">
        <f t="shared" si="17"/>
        <v>1266</v>
      </c>
      <c r="E87" s="172">
        <f t="shared" si="17"/>
        <v>1764</v>
      </c>
      <c r="F87" s="172">
        <f t="shared" si="17"/>
        <v>2252</v>
      </c>
      <c r="G87" s="173">
        <f t="shared" si="17"/>
        <v>2755</v>
      </c>
      <c r="H87" s="32"/>
      <c r="I87" s="32"/>
      <c r="J87" s="32"/>
      <c r="K87" s="32"/>
      <c r="L87" s="32"/>
      <c r="M87" s="32"/>
      <c r="N87" s="32"/>
      <c r="O87" s="32"/>
    </row>
    <row r="88" spans="1:15" ht="14.25" customHeight="1" x14ac:dyDescent="0.2">
      <c r="A88" s="238" t="s">
        <v>11</v>
      </c>
      <c r="B88" s="163">
        <f>ESA2010_sept22!B88-ESA2010_jun22!B88</f>
        <v>0</v>
      </c>
      <c r="C88" s="164">
        <f>ESA2010_sept22!C88-ESA2010_jun22!C88</f>
        <v>0</v>
      </c>
      <c r="D88" s="165">
        <f>ESA2010_sept22!D88-ESA2010_jun22!D88</f>
        <v>1504</v>
      </c>
      <c r="E88" s="165">
        <f>ESA2010_sept22!E88-ESA2010_jun22!E88</f>
        <v>2071</v>
      </c>
      <c r="F88" s="246">
        <f>ESA2010_sept22!F88-ESA2010_jun22!F88</f>
        <v>2628</v>
      </c>
      <c r="G88" s="164">
        <f>ESA2010_sept22!G88-ESA2010_jun22!G88</f>
        <v>3172</v>
      </c>
      <c r="H88" s="32"/>
      <c r="I88" s="32"/>
      <c r="J88" s="32"/>
      <c r="K88" s="32"/>
      <c r="L88" s="32"/>
      <c r="M88" s="32"/>
      <c r="N88" s="32"/>
      <c r="O88" s="32"/>
    </row>
    <row r="89" spans="1:15" ht="14.25" customHeight="1" thickBot="1" x14ac:dyDescent="0.25">
      <c r="A89" s="175" t="s">
        <v>12</v>
      </c>
      <c r="B89" s="176">
        <f>ESA2010_sept22!B89-ESA2010_jun22!B89</f>
        <v>0</v>
      </c>
      <c r="C89" s="177">
        <f>ESA2010_sept22!C89-ESA2010_jun22!C89</f>
        <v>0</v>
      </c>
      <c r="D89" s="176">
        <f>ESA2010_sept22!D89-ESA2010_jun22!D89</f>
        <v>-238</v>
      </c>
      <c r="E89" s="176">
        <f>ESA2010_sept22!E89-ESA2010_jun22!E89</f>
        <v>-307</v>
      </c>
      <c r="F89" s="247">
        <f>ESA2010_sept22!F89-ESA2010_jun22!F89</f>
        <v>-376</v>
      </c>
      <c r="G89" s="177">
        <f>ESA2010_sept22!G89-ESA2010_jun22!G89</f>
        <v>-417</v>
      </c>
      <c r="H89" s="32"/>
      <c r="I89" s="32"/>
      <c r="J89" s="32"/>
      <c r="K89" s="32"/>
      <c r="L89" s="32"/>
      <c r="M89" s="32"/>
      <c r="N89" s="32"/>
      <c r="O89" s="32"/>
    </row>
    <row r="90" spans="1:15" ht="14.25" customHeight="1" x14ac:dyDescent="0.25">
      <c r="A90" s="248"/>
      <c r="B90" s="249"/>
      <c r="C90" s="249"/>
      <c r="D90" s="249"/>
      <c r="E90" s="249"/>
      <c r="F90" s="249"/>
      <c r="G90" s="249"/>
      <c r="H90" s="32"/>
      <c r="I90" s="32"/>
      <c r="J90" s="32"/>
      <c r="K90" s="32"/>
      <c r="L90" s="32"/>
      <c r="M90" s="32"/>
      <c r="N90" s="32"/>
    </row>
    <row r="91" spans="1:15" ht="12.6" customHeight="1" x14ac:dyDescent="0.2">
      <c r="B91" s="250"/>
      <c r="C91" s="250"/>
      <c r="D91" s="250"/>
      <c r="E91" s="250"/>
      <c r="F91" s="250"/>
      <c r="G91" s="250"/>
      <c r="H91" s="32"/>
      <c r="I91" s="32"/>
      <c r="J91" s="32"/>
      <c r="K91" s="32"/>
      <c r="L91" s="32"/>
      <c r="M91" s="32"/>
    </row>
    <row r="92" spans="1:15" ht="12.95" customHeight="1" x14ac:dyDescent="0.2">
      <c r="A92" s="251"/>
      <c r="B92" s="252"/>
      <c r="C92" s="252"/>
      <c r="D92" s="252"/>
      <c r="E92" s="252"/>
      <c r="F92" s="252"/>
      <c r="G92" s="252"/>
      <c r="H92" s="31"/>
      <c r="I92" s="31"/>
      <c r="J92" s="31"/>
      <c r="K92" s="31"/>
      <c r="L92" s="31"/>
      <c r="M92" s="31"/>
    </row>
    <row r="93" spans="1:15" ht="12.6" customHeight="1" x14ac:dyDescent="0.2">
      <c r="B93" s="148"/>
      <c r="C93" s="148"/>
      <c r="D93" s="148"/>
      <c r="E93" s="148"/>
      <c r="F93" s="148"/>
      <c r="G93" s="148"/>
    </row>
    <row r="94" spans="1:15" ht="12.6" customHeight="1" x14ac:dyDescent="0.2">
      <c r="B94" s="252"/>
      <c r="C94" s="252"/>
      <c r="D94" s="252"/>
      <c r="E94" s="252"/>
      <c r="F94" s="252"/>
      <c r="G94" s="252"/>
    </row>
    <row r="95" spans="1:15" ht="12.6" customHeight="1" x14ac:dyDescent="0.2">
      <c r="B95" s="252"/>
      <c r="C95" s="252"/>
      <c r="D95" s="252"/>
      <c r="E95" s="252"/>
      <c r="F95" s="252"/>
      <c r="G95" s="252"/>
    </row>
    <row r="96" spans="1:15" ht="12.6" customHeight="1" x14ac:dyDescent="0.2">
      <c r="B96" s="252"/>
      <c r="C96" s="252"/>
      <c r="D96" s="252"/>
      <c r="E96" s="252"/>
      <c r="F96" s="252"/>
      <c r="G96" s="252"/>
    </row>
    <row r="97" spans="2:7" ht="12.6" customHeight="1" x14ac:dyDescent="0.2">
      <c r="B97" s="252"/>
      <c r="C97" s="252"/>
      <c r="D97" s="252"/>
      <c r="E97" s="252"/>
      <c r="F97" s="252"/>
      <c r="G97" s="252"/>
    </row>
    <row r="98" spans="2:7" ht="12.6" customHeight="1" x14ac:dyDescent="0.2">
      <c r="B98" s="252"/>
      <c r="C98" s="252"/>
      <c r="D98" s="252"/>
      <c r="E98" s="252"/>
      <c r="F98" s="252"/>
      <c r="G98" s="252"/>
    </row>
    <row r="99" spans="2:7" ht="12.6" customHeight="1" x14ac:dyDescent="0.2">
      <c r="B99" s="252"/>
      <c r="C99" s="252"/>
      <c r="D99" s="252"/>
      <c r="E99" s="252"/>
      <c r="F99" s="252"/>
      <c r="G99" s="252"/>
    </row>
    <row r="100" spans="2:7" ht="12.6" customHeight="1" x14ac:dyDescent="0.2">
      <c r="B100" s="252"/>
      <c r="C100" s="252"/>
      <c r="D100" s="252"/>
      <c r="E100" s="252"/>
      <c r="F100" s="252"/>
      <c r="G100" s="252"/>
    </row>
    <row r="101" spans="2:7" ht="12.6" customHeight="1" x14ac:dyDescent="0.2">
      <c r="B101" s="252"/>
      <c r="C101" s="252"/>
      <c r="D101" s="252"/>
      <c r="E101" s="252"/>
      <c r="F101" s="252"/>
      <c r="G101" s="252"/>
    </row>
    <row r="102" spans="2:7" ht="12.6" customHeight="1" x14ac:dyDescent="0.2">
      <c r="B102" s="252"/>
      <c r="C102" s="252"/>
      <c r="D102" s="252"/>
      <c r="E102" s="252"/>
      <c r="F102" s="252"/>
      <c r="G102" s="252"/>
    </row>
    <row r="103" spans="2:7" ht="12.6" customHeight="1" x14ac:dyDescent="0.2">
      <c r="B103" s="252"/>
      <c r="C103" s="252"/>
      <c r="D103" s="252"/>
      <c r="E103" s="252"/>
      <c r="F103" s="252"/>
      <c r="G103" s="252"/>
    </row>
    <row r="104" spans="2:7" ht="12.6" customHeight="1" x14ac:dyDescent="0.2">
      <c r="B104" s="252"/>
      <c r="C104" s="252"/>
      <c r="D104" s="252"/>
      <c r="E104" s="252"/>
      <c r="F104" s="252"/>
      <c r="G104" s="252"/>
    </row>
    <row r="105" spans="2:7" ht="12.6" customHeight="1" x14ac:dyDescent="0.2">
      <c r="B105" s="252"/>
      <c r="C105" s="252"/>
      <c r="D105" s="252"/>
      <c r="E105" s="252"/>
      <c r="F105" s="252"/>
      <c r="G105" s="252"/>
    </row>
    <row r="106" spans="2:7" ht="12.6" customHeight="1" x14ac:dyDescent="0.2">
      <c r="B106" s="252"/>
      <c r="C106" s="252"/>
      <c r="D106" s="252"/>
      <c r="E106" s="252"/>
      <c r="F106" s="252"/>
      <c r="G106" s="252"/>
    </row>
    <row r="107" spans="2:7" ht="12.6" customHeight="1" x14ac:dyDescent="0.2">
      <c r="B107" s="252"/>
      <c r="C107" s="252"/>
      <c r="D107" s="252"/>
      <c r="E107" s="252"/>
      <c r="F107" s="252"/>
      <c r="G107" s="252"/>
    </row>
    <row r="108" spans="2:7" ht="12.6" customHeight="1" x14ac:dyDescent="0.2">
      <c r="B108" s="252"/>
      <c r="C108" s="252"/>
      <c r="D108" s="252"/>
      <c r="E108" s="252"/>
      <c r="F108" s="252"/>
      <c r="G108" s="252"/>
    </row>
    <row r="109" spans="2:7" ht="12.6" customHeight="1" x14ac:dyDescent="0.2">
      <c r="B109" s="252"/>
      <c r="C109" s="252"/>
      <c r="D109" s="252"/>
      <c r="E109" s="252"/>
      <c r="F109" s="252"/>
      <c r="G109" s="252"/>
    </row>
    <row r="110" spans="2:7" ht="12.6" customHeight="1" x14ac:dyDescent="0.2">
      <c r="B110" s="252"/>
    </row>
    <row r="111" spans="2:7" ht="12.6" customHeight="1" x14ac:dyDescent="0.2">
      <c r="B111" s="252"/>
    </row>
    <row r="112" spans="2:7" ht="12.6" customHeight="1" x14ac:dyDescent="0.2">
      <c r="B112" s="252"/>
    </row>
  </sheetData>
  <mergeCells count="1">
    <mergeCell ref="D3:G3"/>
  </mergeCells>
  <pageMargins left="0.70866141732283472" right="0.70866141732283472" top="0.35433070866141736" bottom="0.35433070866141736" header="0.31496062992125984" footer="0.31496062992125984"/>
  <pageSetup paperSize="9" scale="64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showGridLines="0" workbookViewId="0">
      <selection activeCell="B67" sqref="B67"/>
    </sheetView>
  </sheetViews>
  <sheetFormatPr defaultColWidth="9.5703125" defaultRowHeight="12.6" customHeight="1" x14ac:dyDescent="0.2"/>
  <cols>
    <col min="1" max="1" width="44.7109375" style="1" customWidth="1"/>
    <col min="2" max="7" width="13.28515625" style="1" customWidth="1"/>
    <col min="8" max="16384" width="9.5703125" style="1"/>
  </cols>
  <sheetData>
    <row r="1" spans="1:15" ht="16.5" customHeight="1" x14ac:dyDescent="0.3">
      <c r="A1" s="4" t="s">
        <v>91</v>
      </c>
      <c r="B1" s="253"/>
      <c r="C1" s="253"/>
    </row>
    <row r="2" spans="1:15" ht="17.25" customHeight="1" thickBot="1" x14ac:dyDescent="0.35">
      <c r="A2" s="254"/>
      <c r="B2" s="253"/>
      <c r="C2" s="253"/>
    </row>
    <row r="3" spans="1:15" ht="13.5" customHeight="1" x14ac:dyDescent="0.2">
      <c r="A3" s="9" t="s">
        <v>4</v>
      </c>
      <c r="B3" s="255" t="s">
        <v>5</v>
      </c>
      <c r="C3" s="11" t="s">
        <v>5</v>
      </c>
      <c r="D3" s="19" t="s">
        <v>7</v>
      </c>
      <c r="E3" s="18"/>
      <c r="F3" s="18"/>
      <c r="G3" s="17"/>
    </row>
    <row r="4" spans="1:15" ht="14.25" customHeight="1" thickBot="1" x14ac:dyDescent="0.25">
      <c r="A4" s="256"/>
      <c r="B4" s="257">
        <v>2020</v>
      </c>
      <c r="C4" s="258">
        <v>2021</v>
      </c>
      <c r="D4" s="259">
        <v>2022</v>
      </c>
      <c r="E4" s="257">
        <v>2023</v>
      </c>
      <c r="F4" s="257">
        <v>2024</v>
      </c>
      <c r="G4" s="258">
        <v>2025</v>
      </c>
    </row>
    <row r="5" spans="1:15" ht="13.5" customHeight="1" x14ac:dyDescent="0.2">
      <c r="A5" s="25" t="s">
        <v>8</v>
      </c>
      <c r="B5" s="260">
        <f t="shared" ref="B5:G5" si="0">B6+B12+B13</f>
        <v>9088.3791800000963</v>
      </c>
      <c r="C5" s="74">
        <f t="shared" si="0"/>
        <v>10972.709940000137</v>
      </c>
      <c r="D5" s="73">
        <f t="shared" si="0"/>
        <v>12935</v>
      </c>
      <c r="E5" s="76">
        <f t="shared" si="0"/>
        <v>12935</v>
      </c>
      <c r="F5" s="76">
        <f t="shared" si="0"/>
        <v>12935</v>
      </c>
      <c r="G5" s="74">
        <f t="shared" si="0"/>
        <v>12935</v>
      </c>
      <c r="H5" s="191"/>
      <c r="I5" s="191"/>
      <c r="J5" s="191"/>
      <c r="K5" s="191"/>
      <c r="L5" s="191"/>
      <c r="M5" s="191"/>
      <c r="N5" s="191"/>
      <c r="O5" s="191"/>
    </row>
    <row r="6" spans="1:15" ht="13.5" customHeight="1" x14ac:dyDescent="0.2">
      <c r="A6" s="33" t="s">
        <v>10</v>
      </c>
      <c r="B6" s="192">
        <f t="shared" ref="B6:G6" si="1">B7+B8</f>
        <v>3049.5302499999107</v>
      </c>
      <c r="C6" s="35">
        <f t="shared" si="1"/>
        <v>3007.8023699998503</v>
      </c>
      <c r="D6" s="34">
        <f t="shared" si="1"/>
        <v>4302</v>
      </c>
      <c r="E6" s="37">
        <f t="shared" si="1"/>
        <v>4302</v>
      </c>
      <c r="F6" s="37">
        <f t="shared" si="1"/>
        <v>4302</v>
      </c>
      <c r="G6" s="35">
        <f t="shared" si="1"/>
        <v>4302</v>
      </c>
      <c r="H6" s="191"/>
      <c r="I6" s="191"/>
      <c r="J6" s="191"/>
      <c r="K6" s="191"/>
      <c r="L6" s="191"/>
      <c r="M6" s="191"/>
      <c r="N6" s="191"/>
      <c r="O6" s="191"/>
    </row>
    <row r="7" spans="1:15" ht="13.5" customHeight="1" x14ac:dyDescent="0.2">
      <c r="A7" s="38" t="s">
        <v>11</v>
      </c>
      <c r="B7" s="192">
        <v>1333.7735999999004</v>
      </c>
      <c r="C7" s="35">
        <v>1047.9549099998501</v>
      </c>
      <c r="D7" s="34">
        <v>1579</v>
      </c>
      <c r="E7" s="37">
        <v>1579</v>
      </c>
      <c r="F7" s="37">
        <v>1579</v>
      </c>
      <c r="G7" s="35">
        <v>1579</v>
      </c>
      <c r="H7" s="191"/>
      <c r="I7" s="191"/>
      <c r="J7" s="191"/>
      <c r="K7" s="191"/>
      <c r="L7" s="191"/>
      <c r="M7" s="191"/>
      <c r="N7" s="191"/>
      <c r="O7" s="191"/>
    </row>
    <row r="8" spans="1:15" ht="13.5" customHeight="1" x14ac:dyDescent="0.2">
      <c r="A8" s="38" t="s">
        <v>12</v>
      </c>
      <c r="B8" s="192">
        <v>1715.7566500000103</v>
      </c>
      <c r="C8" s="35">
        <v>1959.84746</v>
      </c>
      <c r="D8" s="34">
        <v>2723</v>
      </c>
      <c r="E8" s="37">
        <v>2723</v>
      </c>
      <c r="F8" s="37">
        <v>2723</v>
      </c>
      <c r="G8" s="35">
        <v>2723</v>
      </c>
      <c r="H8" s="191"/>
      <c r="I8" s="191"/>
      <c r="J8" s="191"/>
      <c r="K8" s="191"/>
      <c r="L8" s="191"/>
      <c r="M8" s="191"/>
      <c r="N8" s="191"/>
      <c r="O8" s="191"/>
    </row>
    <row r="9" spans="1:15" ht="13.5" customHeight="1" x14ac:dyDescent="0.2">
      <c r="A9" s="45" t="s">
        <v>13</v>
      </c>
      <c r="B9" s="192">
        <v>-22.473750000089581</v>
      </c>
      <c r="C9" s="35">
        <v>19.04236999985028</v>
      </c>
      <c r="D9" s="34">
        <v>24</v>
      </c>
      <c r="E9" s="37">
        <v>-74</v>
      </c>
      <c r="F9" s="37">
        <v>58</v>
      </c>
      <c r="G9" s="35">
        <v>6</v>
      </c>
      <c r="H9" s="191"/>
      <c r="I9" s="191"/>
      <c r="J9" s="191"/>
      <c r="K9" s="191"/>
      <c r="L9" s="191"/>
      <c r="M9" s="191"/>
      <c r="N9" s="191"/>
      <c r="O9" s="191"/>
    </row>
    <row r="10" spans="1:15" ht="13.5" customHeight="1" x14ac:dyDescent="0.2">
      <c r="A10" s="45" t="s">
        <v>14</v>
      </c>
      <c r="B10" s="192">
        <v>2150.4030000000002</v>
      </c>
      <c r="C10" s="35">
        <v>2092.1320000000001</v>
      </c>
      <c r="D10" s="34">
        <v>2995</v>
      </c>
      <c r="E10" s="37">
        <v>3063</v>
      </c>
      <c r="F10" s="37">
        <v>2971</v>
      </c>
      <c r="G10" s="35">
        <v>3007</v>
      </c>
      <c r="H10" s="191"/>
      <c r="I10" s="191"/>
      <c r="J10" s="191"/>
      <c r="K10" s="191"/>
      <c r="L10" s="191"/>
      <c r="M10" s="191"/>
      <c r="N10" s="191"/>
      <c r="O10" s="191"/>
    </row>
    <row r="11" spans="1:15" ht="13.5" customHeight="1" x14ac:dyDescent="0.2">
      <c r="A11" s="45" t="s">
        <v>15</v>
      </c>
      <c r="B11" s="192">
        <v>921.601</v>
      </c>
      <c r="C11" s="35">
        <v>896.62799999999993</v>
      </c>
      <c r="D11" s="34">
        <v>1283</v>
      </c>
      <c r="E11" s="37">
        <v>1313</v>
      </c>
      <c r="F11" s="37">
        <v>1273</v>
      </c>
      <c r="G11" s="35">
        <v>1289</v>
      </c>
      <c r="H11" s="191"/>
      <c r="I11" s="191"/>
      <c r="J11" s="191"/>
      <c r="K11" s="191"/>
      <c r="L11" s="191"/>
      <c r="M11" s="191"/>
      <c r="N11" s="191"/>
      <c r="O11" s="191"/>
    </row>
    <row r="12" spans="1:15" ht="13.5" customHeight="1" x14ac:dyDescent="0.2">
      <c r="A12" s="33" t="s">
        <v>17</v>
      </c>
      <c r="B12" s="192">
        <v>5859.6290300002092</v>
      </c>
      <c r="C12" s="35">
        <v>7875.8329100003193</v>
      </c>
      <c r="D12" s="34">
        <v>8544</v>
      </c>
      <c r="E12" s="37">
        <v>8544</v>
      </c>
      <c r="F12" s="37">
        <v>8544</v>
      </c>
      <c r="G12" s="35">
        <v>8544</v>
      </c>
      <c r="H12" s="191"/>
      <c r="I12" s="191"/>
      <c r="J12" s="191"/>
      <c r="K12" s="191"/>
      <c r="L12" s="191"/>
      <c r="M12" s="191"/>
      <c r="N12" s="191"/>
      <c r="O12" s="191"/>
    </row>
    <row r="13" spans="1:15" ht="13.5" customHeight="1" x14ac:dyDescent="0.2">
      <c r="A13" s="33" t="s">
        <v>18</v>
      </c>
      <c r="B13" s="192">
        <v>179.21989999997601</v>
      </c>
      <c r="C13" s="35">
        <v>89.074659999966599</v>
      </c>
      <c r="D13" s="34">
        <v>89</v>
      </c>
      <c r="E13" s="37">
        <v>89</v>
      </c>
      <c r="F13" s="37">
        <v>89</v>
      </c>
      <c r="G13" s="35">
        <v>89</v>
      </c>
      <c r="H13" s="191"/>
      <c r="I13" s="191"/>
      <c r="J13" s="191"/>
      <c r="K13" s="191"/>
      <c r="L13" s="191"/>
      <c r="M13" s="191"/>
      <c r="N13" s="191"/>
      <c r="O13" s="191"/>
    </row>
    <row r="14" spans="1:15" ht="13.5" customHeight="1" x14ac:dyDescent="0.2">
      <c r="A14" s="50" t="s">
        <v>19</v>
      </c>
      <c r="B14" s="198">
        <f t="shared" ref="B14:G14" si="2">B15+B16</f>
        <v>9147.47539999951</v>
      </c>
      <c r="C14" s="52">
        <f t="shared" si="2"/>
        <v>9445.8150500000011</v>
      </c>
      <c r="D14" s="51">
        <f t="shared" si="2"/>
        <v>10496</v>
      </c>
      <c r="E14" s="54">
        <f t="shared" si="2"/>
        <v>10496</v>
      </c>
      <c r="F14" s="54">
        <f t="shared" si="2"/>
        <v>10496</v>
      </c>
      <c r="G14" s="52">
        <f t="shared" si="2"/>
        <v>10496</v>
      </c>
      <c r="H14" s="191"/>
      <c r="I14" s="191"/>
      <c r="J14" s="191"/>
      <c r="K14" s="191"/>
      <c r="L14" s="191"/>
      <c r="M14" s="191"/>
      <c r="N14" s="191"/>
      <c r="O14" s="191"/>
    </row>
    <row r="15" spans="1:15" ht="13.5" customHeight="1" x14ac:dyDescent="0.2">
      <c r="A15" s="33" t="s">
        <v>20</v>
      </c>
      <c r="B15" s="192">
        <v>9147.2660899995099</v>
      </c>
      <c r="C15" s="35">
        <v>9445.8150500000011</v>
      </c>
      <c r="D15" s="34">
        <v>10496</v>
      </c>
      <c r="E15" s="37">
        <v>10496</v>
      </c>
      <c r="F15" s="37">
        <v>10496</v>
      </c>
      <c r="G15" s="35">
        <v>10496</v>
      </c>
      <c r="H15" s="191"/>
      <c r="I15" s="191"/>
      <c r="J15" s="191"/>
      <c r="K15" s="191"/>
      <c r="L15" s="191"/>
      <c r="M15" s="191"/>
      <c r="N15" s="191"/>
      <c r="O15" s="191"/>
    </row>
    <row r="16" spans="1:15" ht="13.5" customHeight="1" x14ac:dyDescent="0.2">
      <c r="A16" s="33" t="s">
        <v>21</v>
      </c>
      <c r="B16" s="192">
        <f t="shared" ref="B16:G16" si="3">SUM(B17:B24)</f>
        <v>0.20931</v>
      </c>
      <c r="C16" s="35">
        <f t="shared" si="3"/>
        <v>0</v>
      </c>
      <c r="D16" s="34">
        <f t="shared" si="3"/>
        <v>0</v>
      </c>
      <c r="E16" s="37">
        <f t="shared" si="3"/>
        <v>0</v>
      </c>
      <c r="F16" s="37">
        <f t="shared" si="3"/>
        <v>0</v>
      </c>
      <c r="G16" s="35">
        <f t="shared" si="3"/>
        <v>0</v>
      </c>
      <c r="H16" s="191"/>
      <c r="I16" s="191"/>
      <c r="J16" s="191"/>
      <c r="K16" s="191"/>
      <c r="L16" s="191"/>
      <c r="M16" s="191"/>
      <c r="N16" s="191"/>
      <c r="O16" s="191"/>
    </row>
    <row r="17" spans="1:15" ht="13.5" customHeight="1" x14ac:dyDescent="0.2">
      <c r="A17" s="38" t="s">
        <v>22</v>
      </c>
      <c r="B17" s="192">
        <v>0</v>
      </c>
      <c r="C17" s="35">
        <v>0</v>
      </c>
      <c r="D17" s="34">
        <v>0</v>
      </c>
      <c r="E17" s="37">
        <v>0</v>
      </c>
      <c r="F17" s="37">
        <v>0</v>
      </c>
      <c r="G17" s="35">
        <v>0</v>
      </c>
      <c r="H17" s="191"/>
      <c r="I17" s="191"/>
      <c r="J17" s="191"/>
      <c r="K17" s="191"/>
      <c r="L17" s="191"/>
      <c r="M17" s="191"/>
      <c r="N17" s="191"/>
      <c r="O17" s="191"/>
    </row>
    <row r="18" spans="1:15" ht="13.5" customHeight="1" x14ac:dyDescent="0.2">
      <c r="A18" s="38" t="s">
        <v>23</v>
      </c>
      <c r="B18" s="192">
        <v>0.20931</v>
      </c>
      <c r="C18" s="35">
        <v>0</v>
      </c>
      <c r="D18" s="34">
        <v>0</v>
      </c>
      <c r="E18" s="37">
        <v>0</v>
      </c>
      <c r="F18" s="37">
        <v>0</v>
      </c>
      <c r="G18" s="35">
        <v>0</v>
      </c>
      <c r="H18" s="191"/>
      <c r="I18" s="191"/>
      <c r="J18" s="191"/>
      <c r="K18" s="191"/>
      <c r="L18" s="191"/>
      <c r="M18" s="191"/>
      <c r="N18" s="191"/>
      <c r="O18" s="191"/>
    </row>
    <row r="19" spans="1:15" ht="13.5" customHeight="1" x14ac:dyDescent="0.2">
      <c r="A19" s="38" t="s">
        <v>24</v>
      </c>
      <c r="B19" s="192">
        <v>0</v>
      </c>
      <c r="C19" s="35">
        <v>0</v>
      </c>
      <c r="D19" s="34">
        <v>0</v>
      </c>
      <c r="E19" s="37">
        <v>0</v>
      </c>
      <c r="F19" s="37">
        <v>0</v>
      </c>
      <c r="G19" s="35">
        <v>0</v>
      </c>
      <c r="H19" s="191"/>
      <c r="I19" s="191"/>
      <c r="J19" s="191"/>
      <c r="K19" s="191"/>
      <c r="L19" s="191"/>
      <c r="M19" s="191"/>
      <c r="N19" s="191"/>
      <c r="O19" s="191"/>
    </row>
    <row r="20" spans="1:15" ht="13.5" customHeight="1" x14ac:dyDescent="0.2">
      <c r="A20" s="38" t="s">
        <v>25</v>
      </c>
      <c r="B20" s="192">
        <v>0</v>
      </c>
      <c r="C20" s="35">
        <v>0</v>
      </c>
      <c r="D20" s="34">
        <v>0</v>
      </c>
      <c r="E20" s="37">
        <v>0</v>
      </c>
      <c r="F20" s="37">
        <v>0</v>
      </c>
      <c r="G20" s="35">
        <v>0</v>
      </c>
      <c r="H20" s="191"/>
      <c r="I20" s="191"/>
      <c r="J20" s="191"/>
      <c r="K20" s="191"/>
      <c r="L20" s="191"/>
      <c r="M20" s="191"/>
      <c r="N20" s="191"/>
      <c r="O20" s="191"/>
    </row>
    <row r="21" spans="1:15" ht="13.5" customHeight="1" x14ac:dyDescent="0.2">
      <c r="A21" s="38" t="s">
        <v>26</v>
      </c>
      <c r="B21" s="192">
        <v>0</v>
      </c>
      <c r="C21" s="35">
        <v>0</v>
      </c>
      <c r="D21" s="34">
        <v>0</v>
      </c>
      <c r="E21" s="37">
        <v>0</v>
      </c>
      <c r="F21" s="37">
        <v>0</v>
      </c>
      <c r="G21" s="35">
        <v>0</v>
      </c>
      <c r="H21" s="191"/>
      <c r="I21" s="191"/>
      <c r="J21" s="191"/>
      <c r="K21" s="191"/>
      <c r="L21" s="191"/>
      <c r="M21" s="191"/>
      <c r="N21" s="191"/>
      <c r="O21" s="191"/>
    </row>
    <row r="22" spans="1:15" ht="13.5" customHeight="1" x14ac:dyDescent="0.2">
      <c r="A22" s="38" t="s">
        <v>27</v>
      </c>
      <c r="B22" s="192">
        <v>0</v>
      </c>
      <c r="C22" s="35">
        <v>0</v>
      </c>
      <c r="D22" s="34">
        <v>0</v>
      </c>
      <c r="E22" s="37">
        <v>0</v>
      </c>
      <c r="F22" s="37">
        <v>0</v>
      </c>
      <c r="G22" s="35">
        <v>0</v>
      </c>
      <c r="H22" s="191"/>
      <c r="I22" s="191"/>
      <c r="J22" s="191"/>
      <c r="K22" s="191"/>
      <c r="L22" s="191"/>
      <c r="M22" s="191"/>
      <c r="N22" s="191"/>
      <c r="O22" s="191"/>
    </row>
    <row r="23" spans="1:15" ht="13.5" customHeight="1" x14ac:dyDescent="0.2">
      <c r="A23" s="38" t="s">
        <v>28</v>
      </c>
      <c r="B23" s="192">
        <v>0</v>
      </c>
      <c r="C23" s="35">
        <v>0</v>
      </c>
      <c r="D23" s="34">
        <v>0</v>
      </c>
      <c r="E23" s="37">
        <v>0</v>
      </c>
      <c r="F23" s="37">
        <v>0</v>
      </c>
      <c r="G23" s="35">
        <v>0</v>
      </c>
      <c r="H23" s="191"/>
      <c r="I23" s="191"/>
      <c r="J23" s="191"/>
      <c r="K23" s="191"/>
      <c r="L23" s="191"/>
      <c r="M23" s="191"/>
      <c r="N23" s="191"/>
      <c r="O23" s="191"/>
    </row>
    <row r="24" spans="1:15" ht="13.5" customHeight="1" x14ac:dyDescent="0.2">
      <c r="A24" s="38" t="s">
        <v>29</v>
      </c>
      <c r="B24" s="192">
        <v>0</v>
      </c>
      <c r="C24" s="35">
        <v>0</v>
      </c>
      <c r="D24" s="34">
        <v>0</v>
      </c>
      <c r="E24" s="37">
        <v>0</v>
      </c>
      <c r="F24" s="37">
        <v>0</v>
      </c>
      <c r="G24" s="35">
        <v>0</v>
      </c>
      <c r="H24" s="191"/>
      <c r="I24" s="191"/>
      <c r="J24" s="191"/>
      <c r="K24" s="191"/>
      <c r="L24" s="191"/>
      <c r="M24" s="191"/>
      <c r="N24" s="191"/>
      <c r="O24" s="191"/>
    </row>
    <row r="25" spans="1:15" ht="13.5" customHeight="1" x14ac:dyDescent="0.2">
      <c r="A25" s="50" t="s">
        <v>30</v>
      </c>
      <c r="B25" s="198">
        <f t="shared" ref="B25:G25" si="4">SUM(B26:B29)</f>
        <v>0</v>
      </c>
      <c r="C25" s="52">
        <f t="shared" si="4"/>
        <v>0</v>
      </c>
      <c r="D25" s="51">
        <f t="shared" si="4"/>
        <v>0</v>
      </c>
      <c r="E25" s="54">
        <f t="shared" si="4"/>
        <v>0</v>
      </c>
      <c r="F25" s="54">
        <f t="shared" si="4"/>
        <v>0</v>
      </c>
      <c r="G25" s="52">
        <f t="shared" si="4"/>
        <v>0</v>
      </c>
      <c r="H25" s="191"/>
      <c r="I25" s="191"/>
      <c r="J25" s="191"/>
      <c r="K25" s="191"/>
      <c r="L25" s="191"/>
      <c r="M25" s="191"/>
      <c r="N25" s="191"/>
      <c r="O25" s="191"/>
    </row>
    <row r="26" spans="1:15" ht="13.5" customHeight="1" x14ac:dyDescent="0.2">
      <c r="A26" s="33" t="s">
        <v>31</v>
      </c>
      <c r="B26" s="192">
        <v>0</v>
      </c>
      <c r="C26" s="35">
        <v>0</v>
      </c>
      <c r="D26" s="34">
        <v>0</v>
      </c>
      <c r="E26" s="37">
        <v>0</v>
      </c>
      <c r="F26" s="37">
        <v>0</v>
      </c>
      <c r="G26" s="35">
        <v>0</v>
      </c>
      <c r="H26" s="191"/>
      <c r="I26" s="191"/>
      <c r="J26" s="191"/>
      <c r="K26" s="191"/>
      <c r="L26" s="191"/>
      <c r="M26" s="191"/>
      <c r="N26" s="191"/>
      <c r="O26" s="191"/>
    </row>
    <row r="27" spans="1:15" ht="13.5" customHeight="1" x14ac:dyDescent="0.2">
      <c r="A27" s="33" t="s">
        <v>32</v>
      </c>
      <c r="B27" s="192">
        <v>0</v>
      </c>
      <c r="C27" s="35">
        <v>0</v>
      </c>
      <c r="D27" s="34">
        <v>0</v>
      </c>
      <c r="E27" s="37">
        <v>0</v>
      </c>
      <c r="F27" s="37">
        <v>0</v>
      </c>
      <c r="G27" s="35">
        <v>0</v>
      </c>
      <c r="H27" s="191"/>
      <c r="I27" s="191"/>
      <c r="J27" s="191"/>
      <c r="K27" s="191"/>
      <c r="L27" s="191"/>
      <c r="M27" s="191"/>
      <c r="N27" s="191"/>
      <c r="O27" s="191"/>
    </row>
    <row r="28" spans="1:15" ht="13.5" customHeight="1" x14ac:dyDescent="0.2">
      <c r="A28" s="33" t="s">
        <v>33</v>
      </c>
      <c r="B28" s="192">
        <v>0</v>
      </c>
      <c r="C28" s="35">
        <v>0</v>
      </c>
      <c r="D28" s="34">
        <v>0</v>
      </c>
      <c r="E28" s="37">
        <v>0</v>
      </c>
      <c r="F28" s="37">
        <v>0</v>
      </c>
      <c r="G28" s="35">
        <v>0</v>
      </c>
      <c r="H28" s="191"/>
      <c r="I28" s="191"/>
      <c r="J28" s="191"/>
      <c r="K28" s="191"/>
      <c r="L28" s="191"/>
      <c r="M28" s="191"/>
      <c r="N28" s="191"/>
      <c r="O28" s="191"/>
    </row>
    <row r="29" spans="1:15" ht="13.5" customHeight="1" x14ac:dyDescent="0.2">
      <c r="A29" s="33" t="s">
        <v>34</v>
      </c>
      <c r="B29" s="192">
        <v>0</v>
      </c>
      <c r="C29" s="35">
        <v>0</v>
      </c>
      <c r="D29" s="34">
        <v>0</v>
      </c>
      <c r="E29" s="37">
        <v>0</v>
      </c>
      <c r="F29" s="37">
        <v>0</v>
      </c>
      <c r="G29" s="35">
        <v>0</v>
      </c>
      <c r="H29" s="191"/>
      <c r="I29" s="191"/>
      <c r="J29" s="191"/>
      <c r="K29" s="191"/>
      <c r="L29" s="191"/>
      <c r="M29" s="191"/>
      <c r="N29" s="191"/>
      <c r="O29" s="191"/>
    </row>
    <row r="30" spans="1:15" ht="13.5" customHeight="1" x14ac:dyDescent="0.2">
      <c r="A30" s="50" t="s">
        <v>35</v>
      </c>
      <c r="B30" s="198">
        <f t="shared" ref="B30:G30" si="5">SUM(B31:B33)</f>
        <v>0</v>
      </c>
      <c r="C30" s="52">
        <f t="shared" si="5"/>
        <v>0</v>
      </c>
      <c r="D30" s="51">
        <f t="shared" si="5"/>
        <v>0</v>
      </c>
      <c r="E30" s="54">
        <f t="shared" si="5"/>
        <v>0</v>
      </c>
      <c r="F30" s="54">
        <f t="shared" si="5"/>
        <v>0</v>
      </c>
      <c r="G30" s="52">
        <f t="shared" si="5"/>
        <v>0</v>
      </c>
      <c r="H30" s="191"/>
      <c r="I30" s="191"/>
      <c r="J30" s="191"/>
      <c r="K30" s="191"/>
      <c r="L30" s="191"/>
      <c r="M30" s="191"/>
      <c r="N30" s="191"/>
      <c r="O30" s="191"/>
    </row>
    <row r="31" spans="1:15" ht="13.5" customHeight="1" x14ac:dyDescent="0.2">
      <c r="A31" s="33" t="s">
        <v>36</v>
      </c>
      <c r="B31" s="192">
        <v>0</v>
      </c>
      <c r="C31" s="35">
        <v>0</v>
      </c>
      <c r="D31" s="34">
        <v>0</v>
      </c>
      <c r="E31" s="37">
        <v>0</v>
      </c>
      <c r="F31" s="37">
        <v>0</v>
      </c>
      <c r="G31" s="35">
        <v>0</v>
      </c>
      <c r="H31" s="191"/>
      <c r="I31" s="191"/>
      <c r="J31" s="191"/>
      <c r="K31" s="191"/>
      <c r="L31" s="191"/>
      <c r="M31" s="191"/>
      <c r="N31" s="191"/>
      <c r="O31" s="191"/>
    </row>
    <row r="32" spans="1:15" ht="13.5" customHeight="1" x14ac:dyDescent="0.2">
      <c r="A32" s="33" t="s">
        <v>37</v>
      </c>
      <c r="B32" s="192">
        <v>0</v>
      </c>
      <c r="C32" s="35">
        <v>0</v>
      </c>
      <c r="D32" s="34">
        <v>0</v>
      </c>
      <c r="E32" s="37">
        <v>0</v>
      </c>
      <c r="F32" s="37">
        <v>0</v>
      </c>
      <c r="G32" s="35">
        <v>0</v>
      </c>
      <c r="H32" s="191"/>
      <c r="I32" s="191"/>
      <c r="J32" s="191"/>
      <c r="K32" s="191"/>
      <c r="L32" s="191"/>
      <c r="M32" s="191"/>
      <c r="N32" s="191"/>
      <c r="O32" s="191"/>
    </row>
    <row r="33" spans="1:15" ht="13.5" customHeight="1" x14ac:dyDescent="0.2">
      <c r="A33" s="33" t="s">
        <v>38</v>
      </c>
      <c r="B33" s="192">
        <v>0</v>
      </c>
      <c r="C33" s="35">
        <v>0</v>
      </c>
      <c r="D33" s="34">
        <v>0</v>
      </c>
      <c r="E33" s="37">
        <v>0</v>
      </c>
      <c r="F33" s="37">
        <v>0</v>
      </c>
      <c r="G33" s="35">
        <v>0</v>
      </c>
      <c r="H33" s="191"/>
      <c r="I33" s="191"/>
      <c r="J33" s="191"/>
      <c r="K33" s="191"/>
      <c r="L33" s="191"/>
      <c r="M33" s="191"/>
      <c r="N33" s="191"/>
      <c r="O33" s="191"/>
    </row>
    <row r="34" spans="1:15" ht="13.5" customHeight="1" x14ac:dyDescent="0.2">
      <c r="A34" s="50" t="s">
        <v>40</v>
      </c>
      <c r="B34" s="198">
        <f t="shared" ref="B34:G34" si="6">SUM(B35:B38,B41:B43)</f>
        <v>927.42860999999994</v>
      </c>
      <c r="C34" s="52">
        <f t="shared" si="6"/>
        <v>764.25274999999988</v>
      </c>
      <c r="D34" s="51">
        <f t="shared" si="6"/>
        <v>978</v>
      </c>
      <c r="E34" s="54">
        <f t="shared" si="6"/>
        <v>964</v>
      </c>
      <c r="F34" s="54">
        <f t="shared" si="6"/>
        <v>964</v>
      </c>
      <c r="G34" s="52">
        <f t="shared" si="6"/>
        <v>964</v>
      </c>
      <c r="H34" s="191"/>
      <c r="I34" s="191"/>
      <c r="J34" s="191"/>
      <c r="K34" s="191"/>
      <c r="L34" s="191"/>
      <c r="M34" s="191"/>
      <c r="N34" s="191"/>
      <c r="O34" s="191"/>
    </row>
    <row r="35" spans="1:15" ht="13.5" customHeight="1" x14ac:dyDescent="0.2">
      <c r="A35" s="33" t="s">
        <v>41</v>
      </c>
      <c r="B35" s="192">
        <v>0</v>
      </c>
      <c r="C35" s="35">
        <v>0</v>
      </c>
      <c r="D35" s="34">
        <v>0</v>
      </c>
      <c r="E35" s="37">
        <v>0</v>
      </c>
      <c r="F35" s="37">
        <v>0</v>
      </c>
      <c r="G35" s="35">
        <v>0</v>
      </c>
      <c r="H35" s="191"/>
      <c r="I35" s="191"/>
      <c r="J35" s="191"/>
      <c r="K35" s="191"/>
      <c r="L35" s="191"/>
      <c r="M35" s="191"/>
      <c r="N35" s="191"/>
      <c r="O35" s="191"/>
    </row>
    <row r="36" spans="1:15" ht="13.5" customHeight="1" x14ac:dyDescent="0.2">
      <c r="A36" s="33" t="s">
        <v>42</v>
      </c>
      <c r="B36" s="192">
        <v>906.98122999999987</v>
      </c>
      <c r="C36" s="35">
        <v>727.94922999999994</v>
      </c>
      <c r="D36" s="34">
        <v>964</v>
      </c>
      <c r="E36" s="37">
        <v>964</v>
      </c>
      <c r="F36" s="37">
        <v>964</v>
      </c>
      <c r="G36" s="35">
        <v>964</v>
      </c>
      <c r="H36" s="191"/>
      <c r="I36" s="191"/>
      <c r="J36" s="191"/>
      <c r="K36" s="191"/>
      <c r="L36" s="191"/>
      <c r="M36" s="191"/>
      <c r="N36" s="191"/>
      <c r="O36" s="191"/>
    </row>
    <row r="37" spans="1:15" ht="13.5" customHeight="1" x14ac:dyDescent="0.2">
      <c r="A37" s="33" t="s">
        <v>45</v>
      </c>
      <c r="B37" s="192">
        <v>0</v>
      </c>
      <c r="C37" s="35">
        <v>0</v>
      </c>
      <c r="D37" s="34">
        <v>0</v>
      </c>
      <c r="E37" s="37">
        <v>0</v>
      </c>
      <c r="F37" s="37">
        <v>0</v>
      </c>
      <c r="G37" s="35">
        <v>0</v>
      </c>
      <c r="H37" s="191"/>
      <c r="I37" s="191"/>
      <c r="J37" s="191"/>
      <c r="K37" s="191"/>
      <c r="L37" s="191"/>
      <c r="M37" s="191"/>
      <c r="N37" s="191"/>
      <c r="O37" s="191"/>
    </row>
    <row r="38" spans="1:15" ht="13.5" customHeight="1" x14ac:dyDescent="0.2">
      <c r="A38" s="33" t="s">
        <v>46</v>
      </c>
      <c r="B38" s="192">
        <v>0</v>
      </c>
      <c r="C38" s="35">
        <v>0</v>
      </c>
      <c r="D38" s="34">
        <v>0</v>
      </c>
      <c r="E38" s="37">
        <v>0</v>
      </c>
      <c r="F38" s="37">
        <v>0</v>
      </c>
      <c r="G38" s="35">
        <v>0</v>
      </c>
      <c r="H38" s="191"/>
      <c r="I38" s="191"/>
      <c r="J38" s="191"/>
      <c r="K38" s="191"/>
      <c r="L38" s="191"/>
      <c r="M38" s="191"/>
      <c r="N38" s="191"/>
      <c r="O38" s="191"/>
    </row>
    <row r="39" spans="1:15" ht="13.5" customHeight="1" x14ac:dyDescent="0.2">
      <c r="A39" s="45" t="s">
        <v>13</v>
      </c>
      <c r="B39" s="192">
        <v>0</v>
      </c>
      <c r="C39" s="35">
        <v>0</v>
      </c>
      <c r="D39" s="34">
        <v>0</v>
      </c>
      <c r="E39" s="37">
        <v>0</v>
      </c>
      <c r="F39" s="37">
        <v>0</v>
      </c>
      <c r="G39" s="35">
        <v>0</v>
      </c>
      <c r="H39" s="191"/>
      <c r="I39" s="191"/>
      <c r="J39" s="191"/>
      <c r="K39" s="191"/>
      <c r="L39" s="191"/>
      <c r="M39" s="191"/>
      <c r="N39" s="191"/>
      <c r="O39" s="191"/>
    </row>
    <row r="40" spans="1:15" ht="13.5" customHeight="1" x14ac:dyDescent="0.2">
      <c r="A40" s="45" t="s">
        <v>14</v>
      </c>
      <c r="B40" s="192">
        <v>0</v>
      </c>
      <c r="C40" s="35">
        <v>0</v>
      </c>
      <c r="D40" s="34">
        <v>0</v>
      </c>
      <c r="E40" s="37">
        <v>0</v>
      </c>
      <c r="F40" s="37">
        <v>0</v>
      </c>
      <c r="G40" s="35">
        <v>0</v>
      </c>
      <c r="H40" s="191"/>
      <c r="I40" s="191"/>
      <c r="J40" s="191"/>
      <c r="K40" s="191"/>
      <c r="L40" s="191"/>
      <c r="M40" s="191"/>
      <c r="N40" s="191"/>
      <c r="O40" s="191"/>
    </row>
    <row r="41" spans="1:15" ht="13.5" customHeight="1" x14ac:dyDescent="0.2">
      <c r="A41" s="33" t="s">
        <v>47</v>
      </c>
      <c r="B41" s="192">
        <v>0</v>
      </c>
      <c r="C41" s="35">
        <v>0</v>
      </c>
      <c r="D41" s="34">
        <v>0</v>
      </c>
      <c r="E41" s="37">
        <v>0</v>
      </c>
      <c r="F41" s="37">
        <v>0</v>
      </c>
      <c r="G41" s="35">
        <v>0</v>
      </c>
      <c r="H41" s="191"/>
      <c r="I41" s="191"/>
      <c r="J41" s="191"/>
      <c r="K41" s="191"/>
      <c r="L41" s="191"/>
      <c r="M41" s="191"/>
      <c r="N41" s="191"/>
      <c r="O41" s="191"/>
    </row>
    <row r="42" spans="1:15" ht="13.5" customHeight="1" x14ac:dyDescent="0.2">
      <c r="A42" s="33" t="s">
        <v>49</v>
      </c>
      <c r="B42" s="192">
        <v>14.005940000000001</v>
      </c>
      <c r="C42" s="35">
        <v>23.728079999999999</v>
      </c>
      <c r="D42" s="34">
        <v>14</v>
      </c>
      <c r="E42" s="37">
        <v>0</v>
      </c>
      <c r="F42" s="37">
        <v>0</v>
      </c>
      <c r="G42" s="35">
        <v>0</v>
      </c>
      <c r="H42" s="191"/>
      <c r="I42" s="191"/>
      <c r="J42" s="191"/>
      <c r="K42" s="191"/>
      <c r="L42" s="191"/>
      <c r="M42" s="191"/>
      <c r="N42" s="191"/>
      <c r="O42" s="191"/>
    </row>
    <row r="43" spans="1:15" ht="13.5" customHeight="1" x14ac:dyDescent="0.2">
      <c r="A43" s="33" t="s">
        <v>90</v>
      </c>
      <c r="B43" s="192">
        <v>6.4414400000000001</v>
      </c>
      <c r="C43" s="35">
        <v>12.57544</v>
      </c>
      <c r="D43" s="34">
        <v>0</v>
      </c>
      <c r="E43" s="37">
        <v>0</v>
      </c>
      <c r="F43" s="37">
        <v>0</v>
      </c>
      <c r="G43" s="35">
        <v>0</v>
      </c>
      <c r="H43" s="191"/>
      <c r="I43" s="191"/>
      <c r="J43" s="191"/>
      <c r="K43" s="191"/>
      <c r="L43" s="191"/>
      <c r="M43" s="191"/>
      <c r="N43" s="191"/>
      <c r="O43" s="191"/>
    </row>
    <row r="44" spans="1:15" ht="13.5" customHeight="1" x14ac:dyDescent="0.2">
      <c r="A44" s="45" t="s">
        <v>13</v>
      </c>
      <c r="B44" s="200">
        <v>6.4414400000000001</v>
      </c>
      <c r="C44" s="62">
        <v>12.57544</v>
      </c>
      <c r="D44" s="47">
        <v>0</v>
      </c>
      <c r="E44" s="49">
        <v>0</v>
      </c>
      <c r="F44" s="49">
        <v>0</v>
      </c>
      <c r="G44" s="62">
        <v>0</v>
      </c>
      <c r="H44" s="191"/>
      <c r="I44" s="191"/>
      <c r="J44" s="191"/>
      <c r="K44" s="191"/>
      <c r="L44" s="191"/>
      <c r="M44" s="191"/>
      <c r="N44" s="191"/>
      <c r="O44" s="191"/>
    </row>
    <row r="45" spans="1:15" ht="13.5" customHeight="1" x14ac:dyDescent="0.2">
      <c r="A45" s="45" t="s">
        <v>14</v>
      </c>
      <c r="B45" s="200">
        <v>0</v>
      </c>
      <c r="C45" s="62">
        <v>0</v>
      </c>
      <c r="D45" s="47">
        <v>0</v>
      </c>
      <c r="E45" s="49">
        <v>0</v>
      </c>
      <c r="F45" s="49">
        <v>0</v>
      </c>
      <c r="G45" s="62">
        <v>0</v>
      </c>
      <c r="H45" s="191"/>
      <c r="I45" s="191"/>
      <c r="J45" s="191"/>
      <c r="K45" s="191"/>
      <c r="L45" s="191"/>
      <c r="M45" s="191"/>
      <c r="N45" s="191"/>
      <c r="O45" s="191"/>
    </row>
    <row r="46" spans="1:15" ht="13.5" customHeight="1" x14ac:dyDescent="0.2">
      <c r="A46" s="261" t="s">
        <v>92</v>
      </c>
      <c r="B46" s="204">
        <f t="shared" ref="B46:G46" si="7">+B47+B48</f>
        <v>1038.8545199999999</v>
      </c>
      <c r="C46" s="221">
        <f t="shared" si="7"/>
        <v>1939.0230200000001</v>
      </c>
      <c r="D46" s="58">
        <f t="shared" si="7"/>
        <v>1039</v>
      </c>
      <c r="E46" s="220">
        <f t="shared" si="7"/>
        <v>1039</v>
      </c>
      <c r="F46" s="220">
        <f t="shared" si="7"/>
        <v>1039</v>
      </c>
      <c r="G46" s="221">
        <f t="shared" si="7"/>
        <v>1039</v>
      </c>
      <c r="H46" s="191"/>
      <c r="I46" s="191"/>
      <c r="J46" s="191"/>
      <c r="K46" s="191"/>
      <c r="L46" s="191"/>
      <c r="M46" s="191"/>
      <c r="N46" s="191"/>
      <c r="O46" s="191"/>
    </row>
    <row r="47" spans="1:15" ht="13.5" customHeight="1" x14ac:dyDescent="0.2">
      <c r="A47" s="45" t="s">
        <v>13</v>
      </c>
      <c r="B47" s="192">
        <v>843.99227999999994</v>
      </c>
      <c r="C47" s="35">
        <v>1764.64418</v>
      </c>
      <c r="D47" s="34">
        <v>844</v>
      </c>
      <c r="E47" s="37">
        <v>844</v>
      </c>
      <c r="F47" s="37">
        <v>844</v>
      </c>
      <c r="G47" s="35">
        <v>844</v>
      </c>
      <c r="H47" s="191"/>
      <c r="I47" s="191"/>
      <c r="J47" s="191"/>
      <c r="K47" s="191"/>
      <c r="L47" s="191"/>
      <c r="M47" s="191"/>
      <c r="N47" s="191"/>
      <c r="O47" s="191"/>
    </row>
    <row r="48" spans="1:15" ht="14.25" customHeight="1" thickBot="1" x14ac:dyDescent="0.25">
      <c r="A48" s="45" t="s">
        <v>14</v>
      </c>
      <c r="B48" s="219">
        <v>194.86224000000001</v>
      </c>
      <c r="C48" s="70">
        <v>174.37884</v>
      </c>
      <c r="D48" s="69">
        <v>195</v>
      </c>
      <c r="E48" s="72">
        <v>195</v>
      </c>
      <c r="F48" s="72">
        <v>195</v>
      </c>
      <c r="G48" s="70">
        <v>195</v>
      </c>
      <c r="H48" s="191"/>
      <c r="I48" s="191"/>
      <c r="J48" s="191"/>
      <c r="K48" s="191"/>
      <c r="L48" s="191"/>
      <c r="M48" s="191"/>
      <c r="N48" s="191"/>
      <c r="O48" s="191"/>
    </row>
    <row r="49" spans="1:15" ht="14.25" customHeight="1" thickBot="1" x14ac:dyDescent="0.25">
      <c r="A49" s="262" t="s">
        <v>64</v>
      </c>
      <c r="B49" s="87">
        <f t="shared" ref="B49:G49" si="8">B34+B30+B25+B14+B5+B46</f>
        <v>20202.13770999961</v>
      </c>
      <c r="C49" s="263">
        <f t="shared" si="8"/>
        <v>23121.800760000137</v>
      </c>
      <c r="D49" s="264">
        <f t="shared" si="8"/>
        <v>25448</v>
      </c>
      <c r="E49" s="265">
        <f t="shared" si="8"/>
        <v>25434</v>
      </c>
      <c r="F49" s="265">
        <f t="shared" si="8"/>
        <v>25434</v>
      </c>
      <c r="G49" s="266">
        <f t="shared" si="8"/>
        <v>25434</v>
      </c>
      <c r="H49" s="191"/>
      <c r="I49" s="191"/>
      <c r="J49" s="191"/>
      <c r="K49" s="191"/>
      <c r="L49" s="191"/>
      <c r="M49" s="191"/>
      <c r="N49" s="191"/>
      <c r="O49" s="191"/>
    </row>
    <row r="50" spans="1:15" ht="13.5" customHeight="1" x14ac:dyDescent="0.2">
      <c r="A50" s="245" t="s">
        <v>65</v>
      </c>
      <c r="B50" s="203">
        <f t="shared" ref="B50:G50" si="9">B9+B12+B13+B15+B16+B25+B39+B42+B44+B47+B35+B36</f>
        <v>16935.271469999607</v>
      </c>
      <c r="C50" s="267">
        <f t="shared" si="9"/>
        <v>19958.661920000137</v>
      </c>
      <c r="D50" s="92">
        <f t="shared" si="9"/>
        <v>20975</v>
      </c>
      <c r="E50" s="95">
        <f t="shared" si="9"/>
        <v>20863</v>
      </c>
      <c r="F50" s="95">
        <f t="shared" si="9"/>
        <v>20995</v>
      </c>
      <c r="G50" s="93">
        <f t="shared" si="9"/>
        <v>20943</v>
      </c>
      <c r="H50" s="191"/>
      <c r="I50" s="191"/>
      <c r="J50" s="191"/>
      <c r="K50" s="191"/>
      <c r="L50" s="191"/>
      <c r="M50" s="191"/>
      <c r="N50" s="191"/>
      <c r="O50" s="191"/>
    </row>
    <row r="51" spans="1:15" ht="13.5" customHeight="1" x14ac:dyDescent="0.2">
      <c r="A51" s="61" t="s">
        <v>67</v>
      </c>
      <c r="B51" s="203">
        <v>0</v>
      </c>
      <c r="C51" s="35">
        <v>0</v>
      </c>
      <c r="D51" s="34">
        <v>0</v>
      </c>
      <c r="E51" s="37">
        <v>0</v>
      </c>
      <c r="F51" s="37">
        <v>0</v>
      </c>
      <c r="G51" s="35">
        <v>0</v>
      </c>
      <c r="H51" s="191"/>
      <c r="I51" s="191"/>
      <c r="J51" s="191"/>
      <c r="K51" s="191"/>
      <c r="L51" s="191"/>
      <c r="M51" s="191"/>
      <c r="N51" s="191"/>
      <c r="O51" s="191"/>
    </row>
    <row r="52" spans="1:15" ht="13.5" customHeight="1" x14ac:dyDescent="0.2">
      <c r="A52" s="61" t="s">
        <v>68</v>
      </c>
      <c r="B52" s="192">
        <f t="shared" ref="B52:G52" si="10">B10+B31+B32+B40+B45+B48</f>
        <v>2345.2652400000002</v>
      </c>
      <c r="C52" s="35">
        <f t="shared" si="10"/>
        <v>2266.5108399999999</v>
      </c>
      <c r="D52" s="34">
        <f t="shared" si="10"/>
        <v>3190</v>
      </c>
      <c r="E52" s="37">
        <f t="shared" si="10"/>
        <v>3258</v>
      </c>
      <c r="F52" s="37">
        <f t="shared" si="10"/>
        <v>3166</v>
      </c>
      <c r="G52" s="35">
        <f t="shared" si="10"/>
        <v>3202</v>
      </c>
      <c r="H52" s="191"/>
      <c r="I52" s="191"/>
      <c r="J52" s="191"/>
      <c r="K52" s="191"/>
      <c r="L52" s="191"/>
      <c r="M52" s="191"/>
      <c r="N52" s="191"/>
      <c r="O52" s="191"/>
    </row>
    <row r="53" spans="1:15" ht="13.5" customHeight="1" x14ac:dyDescent="0.2">
      <c r="A53" s="61" t="s">
        <v>69</v>
      </c>
      <c r="B53" s="192">
        <f t="shared" ref="B53:G53" si="11">B11+B33</f>
        <v>921.601</v>
      </c>
      <c r="C53" s="35">
        <f t="shared" si="11"/>
        <v>896.62799999999993</v>
      </c>
      <c r="D53" s="34">
        <f t="shared" si="11"/>
        <v>1283</v>
      </c>
      <c r="E53" s="37">
        <f t="shared" si="11"/>
        <v>1313</v>
      </c>
      <c r="F53" s="37">
        <f t="shared" si="11"/>
        <v>1273</v>
      </c>
      <c r="G53" s="35">
        <f t="shared" si="11"/>
        <v>1289</v>
      </c>
      <c r="H53" s="191"/>
      <c r="I53" s="191"/>
      <c r="J53" s="191"/>
      <c r="K53" s="191"/>
      <c r="L53" s="191"/>
      <c r="M53" s="191"/>
      <c r="N53" s="191"/>
      <c r="O53" s="191"/>
    </row>
    <row r="54" spans="1:15" ht="13.5" customHeight="1" x14ac:dyDescent="0.2">
      <c r="A54" s="61" t="s">
        <v>70</v>
      </c>
      <c r="B54" s="192">
        <f t="shared" ref="B54:G54" si="12">B37</f>
        <v>0</v>
      </c>
      <c r="C54" s="35">
        <f t="shared" si="12"/>
        <v>0</v>
      </c>
      <c r="D54" s="34">
        <f t="shared" si="12"/>
        <v>0</v>
      </c>
      <c r="E54" s="37">
        <f t="shared" si="12"/>
        <v>0</v>
      </c>
      <c r="F54" s="37">
        <f t="shared" si="12"/>
        <v>0</v>
      </c>
      <c r="G54" s="35">
        <f t="shared" si="12"/>
        <v>0</v>
      </c>
      <c r="H54" s="191"/>
      <c r="I54" s="191"/>
      <c r="J54" s="191"/>
      <c r="K54" s="191"/>
      <c r="L54" s="191"/>
      <c r="M54" s="191"/>
      <c r="N54" s="191"/>
      <c r="O54" s="191"/>
    </row>
    <row r="55" spans="1:15" ht="14.25" customHeight="1" thickBot="1" x14ac:dyDescent="0.25">
      <c r="A55" s="268" t="s">
        <v>71</v>
      </c>
      <c r="B55" s="219">
        <f t="shared" ref="B55:G55" si="13">B41</f>
        <v>0</v>
      </c>
      <c r="C55" s="70">
        <f t="shared" si="13"/>
        <v>0</v>
      </c>
      <c r="D55" s="69">
        <f t="shared" si="13"/>
        <v>0</v>
      </c>
      <c r="E55" s="72">
        <f t="shared" si="13"/>
        <v>0</v>
      </c>
      <c r="F55" s="72">
        <f t="shared" si="13"/>
        <v>0</v>
      </c>
      <c r="G55" s="70">
        <f t="shared" si="13"/>
        <v>0</v>
      </c>
      <c r="H55" s="191"/>
      <c r="I55" s="191"/>
      <c r="J55" s="191"/>
      <c r="K55" s="191"/>
      <c r="L55" s="191"/>
      <c r="M55" s="191"/>
      <c r="N55" s="191"/>
      <c r="O55" s="191"/>
    </row>
    <row r="56" spans="1:15" ht="17.25" customHeight="1" thickBot="1" x14ac:dyDescent="0.35">
      <c r="A56" s="269"/>
      <c r="B56" s="270"/>
      <c r="C56" s="270"/>
      <c r="D56" s="270"/>
      <c r="E56" s="270"/>
      <c r="F56" s="270"/>
      <c r="G56" s="270"/>
      <c r="H56" s="191"/>
      <c r="I56" s="191"/>
      <c r="J56" s="191"/>
      <c r="K56" s="191"/>
      <c r="L56" s="191"/>
      <c r="M56" s="191"/>
      <c r="N56" s="191"/>
      <c r="O56" s="191"/>
    </row>
    <row r="57" spans="1:15" ht="13.5" customHeight="1" x14ac:dyDescent="0.2">
      <c r="A57" s="271" t="s">
        <v>57</v>
      </c>
      <c r="B57" s="272">
        <f t="shared" ref="B57:G57" si="14">B58+B59</f>
        <v>10162.07691</v>
      </c>
      <c r="C57" s="273">
        <f t="shared" si="14"/>
        <v>13217.264209999999</v>
      </c>
      <c r="D57" s="272">
        <f t="shared" si="14"/>
        <v>13217</v>
      </c>
      <c r="E57" s="272">
        <f t="shared" si="14"/>
        <v>13217</v>
      </c>
      <c r="F57" s="272">
        <f t="shared" si="14"/>
        <v>13217</v>
      </c>
      <c r="G57" s="274">
        <f t="shared" si="14"/>
        <v>13217</v>
      </c>
      <c r="H57" s="191"/>
      <c r="I57" s="191"/>
      <c r="J57" s="191"/>
      <c r="K57" s="191"/>
      <c r="L57" s="191"/>
      <c r="M57" s="191"/>
      <c r="N57" s="191"/>
      <c r="O57" s="191"/>
    </row>
    <row r="58" spans="1:15" ht="13.5" customHeight="1" x14ac:dyDescent="0.2">
      <c r="A58" s="61" t="s">
        <v>58</v>
      </c>
      <c r="B58" s="37">
        <v>9503.4596899999997</v>
      </c>
      <c r="C58" s="63">
        <v>12585.874619999999</v>
      </c>
      <c r="D58" s="37">
        <v>12586</v>
      </c>
      <c r="E58" s="37">
        <v>12586</v>
      </c>
      <c r="F58" s="37">
        <v>12586</v>
      </c>
      <c r="G58" s="35">
        <v>12586</v>
      </c>
      <c r="H58" s="191"/>
      <c r="I58" s="191"/>
      <c r="J58" s="191"/>
      <c r="K58" s="191"/>
      <c r="L58" s="191"/>
      <c r="M58" s="191"/>
      <c r="N58" s="191"/>
      <c r="O58" s="191"/>
    </row>
    <row r="59" spans="1:15" ht="14.25" customHeight="1" thickBot="1" x14ac:dyDescent="0.25">
      <c r="A59" s="61" t="s">
        <v>62</v>
      </c>
      <c r="B59" s="37">
        <v>658.61721999999986</v>
      </c>
      <c r="C59" s="63">
        <v>631.38958999999988</v>
      </c>
      <c r="D59" s="72">
        <v>631</v>
      </c>
      <c r="E59" s="72">
        <v>631</v>
      </c>
      <c r="F59" s="72">
        <v>631</v>
      </c>
      <c r="G59" s="70">
        <v>631</v>
      </c>
      <c r="H59" s="191"/>
      <c r="I59" s="191"/>
      <c r="J59" s="191"/>
      <c r="K59" s="191"/>
      <c r="L59" s="191"/>
      <c r="M59" s="191"/>
      <c r="N59" s="191"/>
      <c r="O59" s="191"/>
    </row>
    <row r="60" spans="1:15" ht="14.25" customHeight="1" thickBot="1" x14ac:dyDescent="0.25">
      <c r="A60" s="102" t="s">
        <v>73</v>
      </c>
      <c r="B60" s="90">
        <f t="shared" ref="B60:G60" si="15">B49+B57</f>
        <v>30364.21461999961</v>
      </c>
      <c r="C60" s="275">
        <f t="shared" si="15"/>
        <v>36339.064970000138</v>
      </c>
      <c r="D60" s="207">
        <f t="shared" si="15"/>
        <v>38665</v>
      </c>
      <c r="E60" s="207">
        <f t="shared" si="15"/>
        <v>38651</v>
      </c>
      <c r="F60" s="207">
        <f t="shared" si="15"/>
        <v>38651</v>
      </c>
      <c r="G60" s="103">
        <f t="shared" si="15"/>
        <v>38651</v>
      </c>
      <c r="H60" s="191"/>
      <c r="I60" s="191"/>
      <c r="J60" s="191"/>
      <c r="K60" s="191"/>
      <c r="L60" s="191"/>
      <c r="M60" s="191"/>
      <c r="N60" s="191"/>
      <c r="O60" s="191"/>
    </row>
    <row r="61" spans="1:15" ht="14.25" customHeight="1" x14ac:dyDescent="0.2">
      <c r="A61" s="276"/>
      <c r="B61" s="106"/>
      <c r="C61" s="106"/>
      <c r="D61" s="106"/>
      <c r="E61" s="106"/>
      <c r="F61" s="106"/>
      <c r="G61" s="106"/>
      <c r="H61" s="31"/>
      <c r="I61" s="191"/>
      <c r="J61" s="191"/>
      <c r="K61" s="191"/>
      <c r="L61" s="191"/>
      <c r="M61" s="191"/>
      <c r="N61" s="191"/>
      <c r="O61" s="191"/>
    </row>
    <row r="62" spans="1:15" ht="14.25" customHeight="1" x14ac:dyDescent="0.2">
      <c r="A62" s="277"/>
      <c r="B62" s="278"/>
      <c r="C62" s="278"/>
      <c r="D62" s="278"/>
      <c r="E62" s="278"/>
      <c r="F62" s="278"/>
      <c r="G62" s="278"/>
      <c r="H62" s="31"/>
      <c r="I62" s="191"/>
      <c r="J62" s="191"/>
      <c r="K62" s="191"/>
      <c r="L62" s="191"/>
      <c r="M62" s="191"/>
      <c r="N62" s="191"/>
      <c r="O62" s="191"/>
    </row>
    <row r="63" spans="1:15" ht="14.25" customHeight="1" x14ac:dyDescent="0.2">
      <c r="B63" s="32"/>
      <c r="C63" s="32"/>
      <c r="D63" s="32"/>
      <c r="E63" s="32"/>
      <c r="F63" s="32"/>
      <c r="G63" s="32"/>
    </row>
    <row r="64" spans="1:15" ht="14.25" customHeight="1" x14ac:dyDescent="0.2">
      <c r="B64" s="191"/>
      <c r="C64" s="191"/>
      <c r="D64" s="191"/>
      <c r="E64" s="191"/>
      <c r="F64" s="191"/>
      <c r="G64" s="191"/>
    </row>
    <row r="65" spans="2:7" ht="12.6" customHeight="1" x14ac:dyDescent="0.2">
      <c r="B65" s="191"/>
      <c r="C65" s="191"/>
      <c r="D65" s="191"/>
      <c r="E65" s="191"/>
      <c r="F65" s="191"/>
      <c r="G65" s="191"/>
    </row>
    <row r="66" spans="2:7" ht="12.6" customHeight="1" x14ac:dyDescent="0.2">
      <c r="B66" s="191"/>
      <c r="C66" s="191"/>
      <c r="D66" s="191"/>
      <c r="E66" s="191"/>
      <c r="F66" s="191"/>
      <c r="G66" s="191"/>
    </row>
    <row r="67" spans="2:7" ht="12.6" customHeight="1" x14ac:dyDescent="0.2">
      <c r="B67" s="191"/>
      <c r="C67" s="191"/>
      <c r="D67" s="191"/>
      <c r="E67" s="191"/>
      <c r="F67" s="191"/>
      <c r="G67" s="191"/>
    </row>
    <row r="68" spans="2:7" ht="12.6" customHeight="1" x14ac:dyDescent="0.2">
      <c r="B68" s="191"/>
      <c r="C68" s="191"/>
      <c r="D68" s="191"/>
      <c r="E68" s="191"/>
      <c r="F68" s="191"/>
      <c r="G68" s="191"/>
    </row>
    <row r="69" spans="2:7" ht="12.6" customHeight="1" x14ac:dyDescent="0.2">
      <c r="B69" s="191"/>
      <c r="C69" s="191"/>
      <c r="D69" s="191"/>
      <c r="E69" s="191"/>
      <c r="F69" s="191"/>
      <c r="G69" s="191"/>
    </row>
    <row r="70" spans="2:7" ht="12.6" customHeight="1" x14ac:dyDescent="0.2">
      <c r="B70" s="191"/>
      <c r="C70" s="191"/>
      <c r="D70" s="191"/>
      <c r="E70" s="191"/>
      <c r="F70" s="191"/>
      <c r="G70" s="191"/>
    </row>
    <row r="71" spans="2:7" ht="12.6" customHeight="1" x14ac:dyDescent="0.2">
      <c r="B71" s="191"/>
      <c r="C71" s="191"/>
      <c r="D71" s="191"/>
      <c r="E71" s="191"/>
      <c r="F71" s="191"/>
      <c r="G71" s="191"/>
    </row>
    <row r="72" spans="2:7" ht="12.6" customHeight="1" x14ac:dyDescent="0.2">
      <c r="B72" s="191"/>
      <c r="C72" s="191"/>
      <c r="D72" s="191"/>
      <c r="E72" s="191"/>
      <c r="F72" s="191"/>
      <c r="G72" s="191"/>
    </row>
    <row r="73" spans="2:7" ht="12.6" customHeight="1" x14ac:dyDescent="0.2">
      <c r="B73" s="191"/>
      <c r="C73" s="191"/>
      <c r="D73" s="191"/>
      <c r="E73" s="191"/>
      <c r="F73" s="191"/>
      <c r="G73" s="191"/>
    </row>
    <row r="74" spans="2:7" ht="12.6" customHeight="1" x14ac:dyDescent="0.2">
      <c r="B74" s="191"/>
      <c r="C74" s="191"/>
      <c r="D74" s="191"/>
      <c r="E74" s="191"/>
      <c r="F74" s="191"/>
      <c r="G74" s="191"/>
    </row>
    <row r="75" spans="2:7" ht="12.6" customHeight="1" x14ac:dyDescent="0.2">
      <c r="B75" s="191"/>
      <c r="C75" s="191"/>
      <c r="D75" s="191"/>
      <c r="E75" s="191"/>
      <c r="F75" s="191"/>
      <c r="G75" s="191"/>
    </row>
  </sheetData>
  <mergeCells count="1">
    <mergeCell ref="D3:G3"/>
  </mergeCells>
  <pageMargins left="0.70866141732283472" right="0.70866141732283472" top="0.35433070866141736" bottom="0.35433070866141736" header="0.31496062992125984" footer="0.31496062992125984"/>
  <pageSetup paperSize="9" scale="74" orientation="portrait"/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showGridLines="0" workbookViewId="0">
      <selection activeCell="I63" sqref="I63"/>
    </sheetView>
  </sheetViews>
  <sheetFormatPr defaultColWidth="9.5703125" defaultRowHeight="13.5" customHeight="1" x14ac:dyDescent="0.2"/>
  <cols>
    <col min="1" max="1" width="45.5703125" style="1" customWidth="1"/>
    <col min="2" max="7" width="13.140625" style="2" customWidth="1"/>
    <col min="8" max="8" width="10.7109375" style="1" customWidth="1"/>
    <col min="9" max="16384" width="9.5703125" style="1"/>
  </cols>
  <sheetData>
    <row r="1" spans="1:14" ht="15.75" customHeight="1" x14ac:dyDescent="0.25">
      <c r="A1" s="4" t="s">
        <v>93</v>
      </c>
      <c r="B1" s="5"/>
      <c r="C1" s="5"/>
      <c r="D1" s="5"/>
      <c r="E1" s="5"/>
      <c r="F1" s="5"/>
      <c r="G1" s="5"/>
    </row>
    <row r="2" spans="1:14" ht="14.25" customHeight="1" thickBot="1" x14ac:dyDescent="0.3">
      <c r="A2" s="7" t="s">
        <v>3</v>
      </c>
      <c r="B2" s="8"/>
      <c r="C2" s="8"/>
      <c r="D2" s="8"/>
      <c r="E2" s="8"/>
      <c r="F2" s="8"/>
      <c r="G2" s="8"/>
    </row>
    <row r="3" spans="1:14" ht="13.5" customHeight="1" x14ac:dyDescent="0.2">
      <c r="A3" s="9" t="s">
        <v>4</v>
      </c>
      <c r="B3" s="10" t="s">
        <v>5</v>
      </c>
      <c r="C3" s="11" t="s">
        <v>6</v>
      </c>
      <c r="D3" s="12" t="s">
        <v>7</v>
      </c>
      <c r="E3" s="14"/>
      <c r="F3" s="14"/>
      <c r="G3" s="13"/>
    </row>
    <row r="4" spans="1:14" ht="14.25" customHeight="1" thickBot="1" x14ac:dyDescent="0.25">
      <c r="A4" s="20"/>
      <c r="B4" s="21">
        <v>2020</v>
      </c>
      <c r="C4" s="22">
        <v>2021</v>
      </c>
      <c r="D4" s="23">
        <v>2022</v>
      </c>
      <c r="E4" s="24">
        <v>2023</v>
      </c>
      <c r="F4" s="24">
        <v>2024</v>
      </c>
      <c r="G4" s="22">
        <v>2025</v>
      </c>
    </row>
    <row r="5" spans="1:14" ht="13.5" customHeight="1" x14ac:dyDescent="0.2">
      <c r="A5" s="25" t="s">
        <v>8</v>
      </c>
      <c r="B5" s="26">
        <f t="shared" ref="B5:G5" si="0">B6+B12+B13</f>
        <v>6408375.5376266195</v>
      </c>
      <c r="C5" s="27">
        <f t="shared" si="0"/>
        <v>7307230.9418732719</v>
      </c>
      <c r="D5" s="28">
        <f t="shared" si="0"/>
        <v>7966480</v>
      </c>
      <c r="E5" s="29">
        <f t="shared" si="0"/>
        <v>9057622</v>
      </c>
      <c r="F5" s="29">
        <f t="shared" si="0"/>
        <v>9546955</v>
      </c>
      <c r="G5" s="27">
        <f t="shared" si="0"/>
        <v>9991940</v>
      </c>
      <c r="H5" s="279"/>
      <c r="I5" s="31"/>
      <c r="J5" s="31"/>
      <c r="K5" s="31"/>
      <c r="L5" s="31"/>
      <c r="M5" s="31"/>
      <c r="N5" s="32"/>
    </row>
    <row r="6" spans="1:14" ht="13.5" customHeight="1" x14ac:dyDescent="0.2">
      <c r="A6" s="33" t="s">
        <v>9</v>
      </c>
      <c r="B6" s="34">
        <f t="shared" ref="B6:G6" si="1">B7+B8</f>
        <v>3499734.9356466201</v>
      </c>
      <c r="C6" s="35">
        <f t="shared" si="1"/>
        <v>3809546.608713272</v>
      </c>
      <c r="D6" s="36">
        <f t="shared" si="1"/>
        <v>4275554</v>
      </c>
      <c r="E6" s="37">
        <f t="shared" si="1"/>
        <v>4830173</v>
      </c>
      <c r="F6" s="37">
        <f t="shared" si="1"/>
        <v>5078518</v>
      </c>
      <c r="G6" s="35">
        <f t="shared" si="1"/>
        <v>5370563</v>
      </c>
      <c r="H6" s="279"/>
      <c r="I6" s="31"/>
      <c r="J6" s="31"/>
      <c r="K6" s="31"/>
      <c r="L6" s="31"/>
      <c r="M6" s="31"/>
      <c r="N6" s="32"/>
    </row>
    <row r="7" spans="1:14" ht="13.5" customHeight="1" x14ac:dyDescent="0.2">
      <c r="A7" s="38" t="s">
        <v>11</v>
      </c>
      <c r="B7" s="39">
        <v>3399855.8882866199</v>
      </c>
      <c r="C7" s="40">
        <v>3690064.608713272</v>
      </c>
      <c r="D7" s="41">
        <v>4143419</v>
      </c>
      <c r="E7" s="42">
        <v>4681470</v>
      </c>
      <c r="F7" s="43">
        <v>4921363</v>
      </c>
      <c r="G7" s="44">
        <v>5201733</v>
      </c>
      <c r="H7" s="279"/>
      <c r="I7" s="31"/>
      <c r="J7" s="31"/>
      <c r="K7" s="31"/>
      <c r="L7" s="31"/>
      <c r="M7" s="31"/>
      <c r="N7" s="32"/>
    </row>
    <row r="8" spans="1:14" ht="13.5" customHeight="1" x14ac:dyDescent="0.2">
      <c r="A8" s="38" t="s">
        <v>12</v>
      </c>
      <c r="B8" s="39">
        <v>99879.047360000011</v>
      </c>
      <c r="C8" s="40">
        <v>119482</v>
      </c>
      <c r="D8" s="41">
        <v>132135</v>
      </c>
      <c r="E8" s="42">
        <v>148703</v>
      </c>
      <c r="F8" s="43">
        <v>157155</v>
      </c>
      <c r="G8" s="44">
        <v>168830</v>
      </c>
      <c r="H8" s="279"/>
      <c r="I8" s="31"/>
      <c r="J8" s="31"/>
      <c r="K8" s="31"/>
      <c r="L8" s="31"/>
      <c r="M8" s="31"/>
      <c r="N8" s="32"/>
    </row>
    <row r="9" spans="1:14" ht="13.5" customHeight="1" x14ac:dyDescent="0.2">
      <c r="A9" s="45" t="s">
        <v>13</v>
      </c>
      <c r="B9" s="39">
        <v>356583.83260661946</v>
      </c>
      <c r="C9" s="40">
        <v>534569.89605327207</v>
      </c>
      <c r="D9" s="41">
        <v>679817</v>
      </c>
      <c r="E9" s="42">
        <v>1070559</v>
      </c>
      <c r="F9" s="43">
        <v>1236716</v>
      </c>
      <c r="G9" s="44">
        <v>1200518</v>
      </c>
      <c r="H9" s="279"/>
      <c r="I9" s="31"/>
      <c r="J9" s="31"/>
      <c r="K9" s="31"/>
      <c r="L9" s="31"/>
      <c r="M9" s="31"/>
      <c r="N9" s="32"/>
    </row>
    <row r="10" spans="1:14" ht="13.5" customHeight="1" x14ac:dyDescent="0.2">
      <c r="A10" s="45" t="s">
        <v>14</v>
      </c>
      <c r="B10" s="39">
        <v>2200205.7898300006</v>
      </c>
      <c r="C10" s="40">
        <v>2292483.68316</v>
      </c>
      <c r="D10" s="41">
        <v>2517016</v>
      </c>
      <c r="E10" s="42">
        <v>2631730</v>
      </c>
      <c r="F10" s="43">
        <v>2689261</v>
      </c>
      <c r="G10" s="44">
        <v>2919032</v>
      </c>
      <c r="H10" s="280"/>
      <c r="I10" s="31"/>
      <c r="J10" s="31"/>
      <c r="K10" s="31"/>
      <c r="L10" s="31"/>
      <c r="M10" s="31"/>
      <c r="N10" s="32"/>
    </row>
    <row r="11" spans="1:14" ht="13.5" customHeight="1" x14ac:dyDescent="0.2">
      <c r="A11" s="45" t="s">
        <v>15</v>
      </c>
      <c r="B11" s="39">
        <v>942945.31321000005</v>
      </c>
      <c r="C11" s="40">
        <v>982493.02949999995</v>
      </c>
      <c r="D11" s="41">
        <v>1078721</v>
      </c>
      <c r="E11" s="42">
        <v>1127884</v>
      </c>
      <c r="F11" s="43">
        <v>1152541</v>
      </c>
      <c r="G11" s="44">
        <v>1251013</v>
      </c>
      <c r="H11" s="279"/>
      <c r="I11" s="31"/>
      <c r="J11" s="31"/>
      <c r="K11" s="31"/>
      <c r="L11" s="31"/>
      <c r="M11" s="31"/>
      <c r="N11" s="32"/>
    </row>
    <row r="12" spans="1:14" ht="13.5" customHeight="1" x14ac:dyDescent="0.2">
      <c r="A12" s="33" t="s">
        <v>16</v>
      </c>
      <c r="B12" s="46">
        <v>2673559.6511199996</v>
      </c>
      <c r="C12" s="40">
        <v>3207930</v>
      </c>
      <c r="D12" s="41">
        <v>3372062</v>
      </c>
      <c r="E12" s="42">
        <v>3877299</v>
      </c>
      <c r="F12" s="43">
        <v>4122349</v>
      </c>
      <c r="G12" s="44">
        <v>4280811</v>
      </c>
      <c r="H12" s="279"/>
      <c r="I12" s="31"/>
      <c r="J12" s="31"/>
      <c r="K12" s="31"/>
      <c r="L12" s="31"/>
      <c r="M12" s="31"/>
      <c r="N12" s="32"/>
    </row>
    <row r="13" spans="1:14" ht="13.5" customHeight="1" x14ac:dyDescent="0.2">
      <c r="A13" s="33" t="s">
        <v>18</v>
      </c>
      <c r="B13" s="47">
        <v>235080.95086000001</v>
      </c>
      <c r="C13" s="35">
        <v>289754.33315999998</v>
      </c>
      <c r="D13" s="48">
        <v>318864</v>
      </c>
      <c r="E13" s="49">
        <v>350150</v>
      </c>
      <c r="F13" s="37">
        <v>346088</v>
      </c>
      <c r="G13" s="35">
        <v>340566</v>
      </c>
      <c r="H13" s="279"/>
      <c r="I13" s="31"/>
      <c r="J13" s="31"/>
      <c r="K13" s="31"/>
      <c r="L13" s="31"/>
      <c r="M13" s="31"/>
      <c r="N13" s="32"/>
    </row>
    <row r="14" spans="1:14" ht="13.5" customHeight="1" x14ac:dyDescent="0.2">
      <c r="A14" s="50" t="s">
        <v>19</v>
      </c>
      <c r="B14" s="51">
        <f t="shared" ref="B14:G14" si="2">B15+B16</f>
        <v>9053759.0303800013</v>
      </c>
      <c r="C14" s="52">
        <f t="shared" si="2"/>
        <v>9893258.4494599998</v>
      </c>
      <c r="D14" s="53">
        <f t="shared" si="2"/>
        <v>11139320</v>
      </c>
      <c r="E14" s="54">
        <f t="shared" si="2"/>
        <v>12279373</v>
      </c>
      <c r="F14" s="54">
        <f t="shared" si="2"/>
        <v>12919645</v>
      </c>
      <c r="G14" s="52">
        <f t="shared" si="2"/>
        <v>13407821</v>
      </c>
      <c r="H14" s="279"/>
      <c r="I14" s="31"/>
      <c r="J14" s="31"/>
      <c r="K14" s="31"/>
      <c r="L14" s="31"/>
      <c r="M14" s="31"/>
      <c r="N14" s="32"/>
    </row>
    <row r="15" spans="1:14" ht="13.5" customHeight="1" x14ac:dyDescent="0.2">
      <c r="A15" s="33" t="s">
        <v>20</v>
      </c>
      <c r="B15" s="47">
        <v>6820217.3922100011</v>
      </c>
      <c r="C15" s="35">
        <v>7494067.5246200012</v>
      </c>
      <c r="D15" s="48">
        <v>8636427</v>
      </c>
      <c r="E15" s="49">
        <v>9703919</v>
      </c>
      <c r="F15" s="37">
        <v>10275895</v>
      </c>
      <c r="G15" s="35">
        <v>10747625</v>
      </c>
      <c r="H15" s="107"/>
      <c r="I15" s="31"/>
      <c r="J15" s="31"/>
      <c r="K15" s="31"/>
      <c r="L15" s="31"/>
      <c r="M15" s="31"/>
      <c r="N15" s="32"/>
    </row>
    <row r="16" spans="1:14" ht="13.5" customHeight="1" x14ac:dyDescent="0.2">
      <c r="A16" s="33" t="s">
        <v>21</v>
      </c>
      <c r="B16" s="34">
        <f t="shared" ref="B16:G16" si="3">SUM(B17:B24)</f>
        <v>2233541.6381700002</v>
      </c>
      <c r="C16" s="35">
        <f t="shared" si="3"/>
        <v>2399190.9248399995</v>
      </c>
      <c r="D16" s="41">
        <f t="shared" si="3"/>
        <v>2502893</v>
      </c>
      <c r="E16" s="42">
        <f t="shared" si="3"/>
        <v>2575454</v>
      </c>
      <c r="F16" s="37">
        <f t="shared" si="3"/>
        <v>2643750</v>
      </c>
      <c r="G16" s="35">
        <f t="shared" si="3"/>
        <v>2660196</v>
      </c>
      <c r="H16" s="279"/>
      <c r="I16" s="31"/>
      <c r="J16" s="31"/>
      <c r="K16" s="31"/>
      <c r="L16" s="31"/>
      <c r="M16" s="31"/>
      <c r="N16" s="32"/>
    </row>
    <row r="17" spans="1:14" ht="13.5" customHeight="1" x14ac:dyDescent="0.2">
      <c r="A17" s="38" t="s">
        <v>22</v>
      </c>
      <c r="B17" s="47">
        <v>1196253.5049000001</v>
      </c>
      <c r="C17" s="35">
        <v>1237044.4437599995</v>
      </c>
      <c r="D17" s="48">
        <v>1284729</v>
      </c>
      <c r="E17" s="49">
        <v>1315398</v>
      </c>
      <c r="F17" s="37">
        <v>1355318</v>
      </c>
      <c r="G17" s="35">
        <v>1377979</v>
      </c>
      <c r="H17" s="279"/>
      <c r="I17" s="31"/>
      <c r="J17" s="31"/>
      <c r="K17" s="31"/>
      <c r="L17" s="31"/>
      <c r="M17" s="31"/>
      <c r="N17" s="32"/>
    </row>
    <row r="18" spans="1:14" ht="13.5" customHeight="1" x14ac:dyDescent="0.2">
      <c r="A18" s="38" t="s">
        <v>23</v>
      </c>
      <c r="B18" s="47">
        <v>207836.15420000002</v>
      </c>
      <c r="C18" s="35">
        <v>215507.22308999998</v>
      </c>
      <c r="D18" s="48">
        <v>219668</v>
      </c>
      <c r="E18" s="49">
        <v>216922</v>
      </c>
      <c r="F18" s="37">
        <v>222188</v>
      </c>
      <c r="G18" s="35">
        <v>220821</v>
      </c>
      <c r="H18" s="279"/>
      <c r="I18" s="31"/>
      <c r="J18" s="31"/>
      <c r="K18" s="31"/>
      <c r="L18" s="31"/>
      <c r="M18" s="31"/>
      <c r="N18" s="32"/>
    </row>
    <row r="19" spans="1:14" ht="13.5" customHeight="1" x14ac:dyDescent="0.2">
      <c r="A19" s="38" t="s">
        <v>24</v>
      </c>
      <c r="B19" s="47">
        <v>57066.298509999986</v>
      </c>
      <c r="C19" s="35">
        <v>55003.153540000007</v>
      </c>
      <c r="D19" s="48">
        <v>56061</v>
      </c>
      <c r="E19" s="49">
        <v>55303</v>
      </c>
      <c r="F19" s="37">
        <v>56586</v>
      </c>
      <c r="G19" s="35">
        <v>56180</v>
      </c>
      <c r="H19" s="279"/>
      <c r="I19" s="31"/>
      <c r="J19" s="31"/>
      <c r="K19" s="31"/>
      <c r="L19" s="31"/>
      <c r="M19" s="31"/>
      <c r="N19" s="32"/>
    </row>
    <row r="20" spans="1:14" ht="13.5" customHeight="1" x14ac:dyDescent="0.2">
      <c r="A20" s="38" t="s">
        <v>25</v>
      </c>
      <c r="B20" s="47">
        <v>4622.1717099999987</v>
      </c>
      <c r="C20" s="35">
        <v>5107.3286799999996</v>
      </c>
      <c r="D20" s="48">
        <v>5370</v>
      </c>
      <c r="E20" s="49">
        <v>5283</v>
      </c>
      <c r="F20" s="37">
        <v>5392</v>
      </c>
      <c r="G20" s="35">
        <v>5339</v>
      </c>
      <c r="H20" s="279"/>
      <c r="I20" s="31"/>
      <c r="J20" s="31"/>
      <c r="K20" s="31"/>
      <c r="L20" s="31"/>
      <c r="M20" s="31"/>
      <c r="N20" s="32"/>
    </row>
    <row r="21" spans="1:14" ht="13.5" customHeight="1" x14ac:dyDescent="0.2">
      <c r="A21" s="38" t="s">
        <v>26</v>
      </c>
      <c r="B21" s="47">
        <v>732026.26773999992</v>
      </c>
      <c r="C21" s="35">
        <v>851554.10416999971</v>
      </c>
      <c r="D21" s="48">
        <v>900384</v>
      </c>
      <c r="E21" s="49">
        <v>946086</v>
      </c>
      <c r="F21" s="37">
        <v>966668</v>
      </c>
      <c r="G21" s="35">
        <v>962252</v>
      </c>
      <c r="H21" s="279"/>
      <c r="I21" s="31"/>
      <c r="J21" s="31"/>
      <c r="K21" s="31"/>
      <c r="L21" s="31"/>
      <c r="M21" s="31"/>
      <c r="N21" s="32"/>
    </row>
    <row r="22" spans="1:14" ht="13.5" customHeight="1" x14ac:dyDescent="0.2">
      <c r="A22" s="38" t="s">
        <v>27</v>
      </c>
      <c r="B22" s="47">
        <v>11884.801459999999</v>
      </c>
      <c r="C22" s="35">
        <v>10014.616400000001</v>
      </c>
      <c r="D22" s="48">
        <v>10838</v>
      </c>
      <c r="E22" s="49">
        <v>10763</v>
      </c>
      <c r="F22" s="37">
        <v>11086</v>
      </c>
      <c r="G22" s="35">
        <v>11081</v>
      </c>
      <c r="H22" s="279"/>
      <c r="I22" s="31"/>
      <c r="J22" s="31"/>
      <c r="K22" s="31"/>
      <c r="L22" s="31"/>
      <c r="M22" s="31"/>
      <c r="N22" s="32"/>
    </row>
    <row r="23" spans="1:14" ht="13.5" customHeight="1" x14ac:dyDescent="0.2">
      <c r="A23" s="38" t="s">
        <v>28</v>
      </c>
      <c r="B23" s="47">
        <v>23566.569589999999</v>
      </c>
      <c r="C23" s="35">
        <v>24701.802639999998</v>
      </c>
      <c r="D23" s="48">
        <v>25604</v>
      </c>
      <c r="E23" s="49">
        <v>25496</v>
      </c>
      <c r="F23" s="37">
        <v>26333</v>
      </c>
      <c r="G23" s="35">
        <v>26390</v>
      </c>
      <c r="H23" s="279"/>
      <c r="I23" s="31"/>
      <c r="J23" s="31"/>
      <c r="K23" s="31"/>
      <c r="L23" s="31"/>
      <c r="M23" s="31"/>
      <c r="N23" s="32"/>
    </row>
    <row r="24" spans="1:14" ht="13.5" customHeight="1" x14ac:dyDescent="0.2">
      <c r="A24" s="38" t="s">
        <v>29</v>
      </c>
      <c r="B24" s="47">
        <v>285.87006000000002</v>
      </c>
      <c r="C24" s="35">
        <v>258.25256000000002</v>
      </c>
      <c r="D24" s="48">
        <v>239</v>
      </c>
      <c r="E24" s="49">
        <v>203</v>
      </c>
      <c r="F24" s="37">
        <v>179</v>
      </c>
      <c r="G24" s="35">
        <v>154</v>
      </c>
      <c r="H24" s="279"/>
      <c r="I24" s="31"/>
      <c r="J24" s="31"/>
      <c r="K24" s="31"/>
      <c r="L24" s="31"/>
      <c r="M24" s="31"/>
      <c r="N24" s="32"/>
    </row>
    <row r="25" spans="1:14" ht="13.5" customHeight="1" x14ac:dyDescent="0.2">
      <c r="A25" s="50" t="s">
        <v>30</v>
      </c>
      <c r="B25" s="51">
        <f t="shared" ref="B25:G25" si="4">SUM(B26:B29)</f>
        <v>19904.240259999999</v>
      </c>
      <c r="C25" s="52">
        <f t="shared" si="4"/>
        <v>28735.304479999999</v>
      </c>
      <c r="D25" s="53">
        <f t="shared" si="4"/>
        <v>37467</v>
      </c>
      <c r="E25" s="54">
        <f t="shared" si="4"/>
        <v>41880</v>
      </c>
      <c r="F25" s="54">
        <f t="shared" si="4"/>
        <v>45087</v>
      </c>
      <c r="G25" s="52">
        <f t="shared" si="4"/>
        <v>48418</v>
      </c>
      <c r="H25" s="279"/>
      <c r="I25" s="31"/>
      <c r="J25" s="31"/>
      <c r="K25" s="31"/>
      <c r="L25" s="31"/>
      <c r="M25" s="31"/>
      <c r="N25" s="32"/>
    </row>
    <row r="26" spans="1:14" ht="13.5" customHeight="1" x14ac:dyDescent="0.2">
      <c r="A26" s="33" t="s">
        <v>31</v>
      </c>
      <c r="B26" s="47">
        <v>16.13382</v>
      </c>
      <c r="C26" s="35">
        <v>10.492319999999999</v>
      </c>
      <c r="D26" s="48">
        <v>0</v>
      </c>
      <c r="E26" s="49">
        <v>0</v>
      </c>
      <c r="F26" s="37">
        <v>0</v>
      </c>
      <c r="G26" s="35">
        <v>0</v>
      </c>
      <c r="H26" s="279"/>
      <c r="I26" s="31"/>
      <c r="J26" s="31"/>
      <c r="K26" s="31"/>
      <c r="L26" s="31"/>
      <c r="M26" s="31"/>
      <c r="N26" s="32"/>
    </row>
    <row r="27" spans="1:14" ht="13.5" customHeight="1" x14ac:dyDescent="0.2">
      <c r="A27" s="33" t="s">
        <v>32</v>
      </c>
      <c r="B27" s="47">
        <v>0</v>
      </c>
      <c r="C27" s="35">
        <v>0.55334000000000005</v>
      </c>
      <c r="D27" s="48">
        <v>0</v>
      </c>
      <c r="E27" s="49">
        <v>0</v>
      </c>
      <c r="F27" s="37">
        <v>0</v>
      </c>
      <c r="G27" s="35">
        <v>0</v>
      </c>
      <c r="H27" s="279"/>
      <c r="I27" s="31"/>
      <c r="J27" s="31"/>
      <c r="K27" s="31"/>
      <c r="L27" s="31"/>
      <c r="M27" s="31"/>
      <c r="N27" s="32"/>
    </row>
    <row r="28" spans="1:14" ht="13.5" customHeight="1" x14ac:dyDescent="0.2">
      <c r="A28" s="33" t="s">
        <v>33</v>
      </c>
      <c r="B28" s="47">
        <v>19888.10644</v>
      </c>
      <c r="C28" s="35">
        <v>28724.258819999999</v>
      </c>
      <c r="D28" s="48">
        <v>37467</v>
      </c>
      <c r="E28" s="49">
        <v>41880</v>
      </c>
      <c r="F28" s="37">
        <v>45087</v>
      </c>
      <c r="G28" s="35">
        <v>48418</v>
      </c>
      <c r="H28" s="279"/>
      <c r="I28" s="31"/>
      <c r="J28" s="31"/>
      <c r="K28" s="31"/>
      <c r="L28" s="31"/>
      <c r="M28" s="31"/>
      <c r="N28" s="32"/>
    </row>
    <row r="29" spans="1:14" ht="13.5" customHeight="1" x14ac:dyDescent="0.2">
      <c r="A29" s="33" t="s">
        <v>34</v>
      </c>
      <c r="B29" s="47">
        <v>0</v>
      </c>
      <c r="C29" s="35">
        <v>0</v>
      </c>
      <c r="D29" s="48">
        <v>0</v>
      </c>
      <c r="E29" s="49">
        <v>0</v>
      </c>
      <c r="F29" s="37">
        <v>0</v>
      </c>
      <c r="G29" s="35">
        <v>0</v>
      </c>
      <c r="H29" s="279"/>
      <c r="I29" s="31"/>
      <c r="J29" s="31"/>
      <c r="K29" s="31"/>
      <c r="L29" s="31"/>
      <c r="M29" s="31"/>
      <c r="N29" s="32"/>
    </row>
    <row r="30" spans="1:14" ht="13.5" customHeight="1" x14ac:dyDescent="0.2">
      <c r="A30" s="50" t="s">
        <v>35</v>
      </c>
      <c r="B30" s="51">
        <f t="shared" ref="B30:G30" si="5">SUM(B31:B33)</f>
        <v>653349.22089999984</v>
      </c>
      <c r="C30" s="52">
        <f t="shared" si="5"/>
        <v>701418.03603999992</v>
      </c>
      <c r="D30" s="53">
        <f t="shared" si="5"/>
        <v>724506</v>
      </c>
      <c r="E30" s="54">
        <f t="shared" si="5"/>
        <v>750163</v>
      </c>
      <c r="F30" s="54">
        <f t="shared" si="5"/>
        <v>769461</v>
      </c>
      <c r="G30" s="52">
        <f t="shared" si="5"/>
        <v>789099</v>
      </c>
      <c r="H30" s="279"/>
      <c r="I30" s="31"/>
      <c r="J30" s="31"/>
      <c r="K30" s="31"/>
      <c r="L30" s="31"/>
      <c r="M30" s="31"/>
      <c r="N30" s="32"/>
    </row>
    <row r="31" spans="1:14" ht="13.5" customHeight="1" x14ac:dyDescent="0.2">
      <c r="A31" s="33" t="s">
        <v>36</v>
      </c>
      <c r="B31" s="47">
        <v>427774.33195000002</v>
      </c>
      <c r="C31" s="35">
        <v>455911.11642999999</v>
      </c>
      <c r="D31" s="48">
        <v>462190</v>
      </c>
      <c r="E31" s="49">
        <v>473591</v>
      </c>
      <c r="F31" s="37">
        <v>479989</v>
      </c>
      <c r="G31" s="35">
        <v>489771</v>
      </c>
      <c r="H31" s="279"/>
      <c r="I31" s="31"/>
      <c r="J31" s="31"/>
      <c r="K31" s="31"/>
      <c r="L31" s="31"/>
      <c r="M31" s="31"/>
      <c r="N31" s="32"/>
    </row>
    <row r="32" spans="1:14" ht="13.5" customHeight="1" x14ac:dyDescent="0.2">
      <c r="A32" s="33" t="s">
        <v>37</v>
      </c>
      <c r="B32" s="47">
        <v>225574.88894999985</v>
      </c>
      <c r="C32" s="35">
        <v>245506.91960999998</v>
      </c>
      <c r="D32" s="48">
        <v>262316</v>
      </c>
      <c r="E32" s="49">
        <v>276572</v>
      </c>
      <c r="F32" s="37">
        <v>289472</v>
      </c>
      <c r="G32" s="35">
        <v>299328</v>
      </c>
      <c r="H32" s="279"/>
      <c r="I32" s="31"/>
      <c r="J32" s="31"/>
      <c r="K32" s="31"/>
      <c r="L32" s="31"/>
      <c r="M32" s="31"/>
      <c r="N32" s="32"/>
    </row>
    <row r="33" spans="1:14" ht="13.5" customHeight="1" x14ac:dyDescent="0.2">
      <c r="A33" s="33" t="s">
        <v>38</v>
      </c>
      <c r="B33" s="47">
        <v>0</v>
      </c>
      <c r="C33" s="35">
        <v>0</v>
      </c>
      <c r="D33" s="48">
        <v>0</v>
      </c>
      <c r="E33" s="49">
        <v>0</v>
      </c>
      <c r="F33" s="37">
        <v>0</v>
      </c>
      <c r="G33" s="35">
        <v>0</v>
      </c>
      <c r="H33" s="279"/>
      <c r="I33" s="31"/>
      <c r="J33" s="31"/>
      <c r="K33" s="31"/>
      <c r="L33" s="31"/>
      <c r="M33" s="31"/>
      <c r="N33" s="32"/>
    </row>
    <row r="34" spans="1:14" ht="13.5" customHeight="1" x14ac:dyDescent="0.2">
      <c r="A34" s="50" t="s">
        <v>39</v>
      </c>
      <c r="B34" s="51">
        <f t="shared" ref="B34:G34" si="6">SUM(B35:B40,B43:B46)</f>
        <v>615291.29970000009</v>
      </c>
      <c r="C34" s="52">
        <f t="shared" si="6"/>
        <v>434364.80361999996</v>
      </c>
      <c r="D34" s="53">
        <f t="shared" si="6"/>
        <v>447970</v>
      </c>
      <c r="E34" s="54">
        <f t="shared" si="6"/>
        <v>462101</v>
      </c>
      <c r="F34" s="54">
        <f t="shared" si="6"/>
        <v>475351</v>
      </c>
      <c r="G34" s="52">
        <f t="shared" si="6"/>
        <v>485949</v>
      </c>
      <c r="H34" s="279"/>
      <c r="I34" s="31"/>
      <c r="J34" s="31"/>
      <c r="K34" s="31"/>
      <c r="L34" s="31"/>
      <c r="M34" s="31"/>
      <c r="N34" s="32"/>
    </row>
    <row r="35" spans="1:14" ht="13.5" customHeight="1" x14ac:dyDescent="0.2">
      <c r="A35" s="61" t="s">
        <v>41</v>
      </c>
      <c r="B35" s="47">
        <v>-1317.6</v>
      </c>
      <c r="C35" s="35">
        <v>0</v>
      </c>
      <c r="D35" s="48">
        <v>0</v>
      </c>
      <c r="E35" s="49">
        <v>0</v>
      </c>
      <c r="F35" s="37">
        <v>0</v>
      </c>
      <c r="G35" s="35">
        <v>0</v>
      </c>
      <c r="H35" s="279"/>
      <c r="I35" s="31"/>
      <c r="J35" s="31"/>
      <c r="K35" s="31"/>
      <c r="L35" s="31"/>
      <c r="M35" s="31"/>
      <c r="N35" s="32"/>
    </row>
    <row r="36" spans="1:14" ht="13.5" customHeight="1" x14ac:dyDescent="0.2">
      <c r="A36" s="33" t="s">
        <v>42</v>
      </c>
      <c r="B36" s="47">
        <v>130156.65211999998</v>
      </c>
      <c r="C36" s="35">
        <v>129786</v>
      </c>
      <c r="D36" s="48">
        <v>129028</v>
      </c>
      <c r="E36" s="49">
        <v>130864</v>
      </c>
      <c r="F36" s="37">
        <v>134646</v>
      </c>
      <c r="G36" s="35">
        <v>137072</v>
      </c>
      <c r="H36" s="279"/>
      <c r="I36" s="31"/>
      <c r="J36" s="31"/>
      <c r="K36" s="31"/>
      <c r="L36" s="31"/>
      <c r="M36" s="31"/>
      <c r="N36" s="32"/>
    </row>
    <row r="37" spans="1:14" ht="13.5" customHeight="1" x14ac:dyDescent="0.2">
      <c r="A37" s="61" t="s">
        <v>43</v>
      </c>
      <c r="B37" s="47">
        <v>148949.96070000008</v>
      </c>
      <c r="C37" s="35">
        <v>0</v>
      </c>
      <c r="D37" s="48">
        <v>0</v>
      </c>
      <c r="E37" s="49">
        <v>0</v>
      </c>
      <c r="F37" s="37">
        <v>0</v>
      </c>
      <c r="G37" s="35">
        <v>0</v>
      </c>
      <c r="H37" s="279"/>
      <c r="I37" s="31"/>
      <c r="J37" s="31"/>
      <c r="K37" s="31"/>
      <c r="L37" s="31"/>
      <c r="M37" s="31"/>
      <c r="N37" s="32"/>
    </row>
    <row r="38" spans="1:14" ht="13.5" customHeight="1" x14ac:dyDescent="0.2">
      <c r="A38" s="61" t="s">
        <v>44</v>
      </c>
      <c r="B38" s="47">
        <v>127506.60375999995</v>
      </c>
      <c r="C38" s="35">
        <v>82566</v>
      </c>
      <c r="D38" s="48">
        <v>85801</v>
      </c>
      <c r="E38" s="49">
        <v>91486</v>
      </c>
      <c r="F38" s="37">
        <v>94222</v>
      </c>
      <c r="G38" s="35">
        <v>97781</v>
      </c>
      <c r="H38" s="279"/>
      <c r="I38" s="31"/>
      <c r="J38" s="31"/>
      <c r="K38" s="31"/>
      <c r="L38" s="31"/>
      <c r="M38" s="31"/>
      <c r="N38" s="32"/>
    </row>
    <row r="39" spans="1:14" ht="13.5" customHeight="1" x14ac:dyDescent="0.2">
      <c r="A39" s="61" t="s">
        <v>45</v>
      </c>
      <c r="B39" s="47">
        <v>75288.764139999999</v>
      </c>
      <c r="C39" s="35">
        <v>76294.162960000001</v>
      </c>
      <c r="D39" s="48">
        <v>74906</v>
      </c>
      <c r="E39" s="49">
        <v>75314</v>
      </c>
      <c r="F39" s="37">
        <v>75725</v>
      </c>
      <c r="G39" s="35">
        <v>76138</v>
      </c>
      <c r="H39" s="279"/>
      <c r="I39" s="31"/>
      <c r="J39" s="31"/>
      <c r="K39" s="31"/>
      <c r="L39" s="31"/>
      <c r="M39" s="31"/>
      <c r="N39" s="32"/>
    </row>
    <row r="40" spans="1:14" ht="13.5" customHeight="1" x14ac:dyDescent="0.2">
      <c r="A40" s="61" t="s">
        <v>46</v>
      </c>
      <c r="B40" s="47">
        <v>380.56853000000001</v>
      </c>
      <c r="C40" s="35">
        <v>278.38602000000003</v>
      </c>
      <c r="D40" s="48">
        <v>513</v>
      </c>
      <c r="E40" s="49">
        <v>513</v>
      </c>
      <c r="F40" s="37">
        <v>513</v>
      </c>
      <c r="G40" s="35">
        <v>513</v>
      </c>
      <c r="H40" s="279"/>
      <c r="I40" s="31"/>
      <c r="J40" s="31"/>
      <c r="K40" s="31"/>
      <c r="L40" s="31"/>
      <c r="M40" s="31"/>
      <c r="N40" s="32"/>
    </row>
    <row r="41" spans="1:14" ht="13.5" customHeight="1" x14ac:dyDescent="0.2">
      <c r="A41" s="64" t="s">
        <v>13</v>
      </c>
      <c r="B41" s="47">
        <v>84.571209999999994</v>
      </c>
      <c r="C41" s="35">
        <v>81.658150000000006</v>
      </c>
      <c r="D41" s="48">
        <v>82</v>
      </c>
      <c r="E41" s="49">
        <v>82</v>
      </c>
      <c r="F41" s="37">
        <v>82</v>
      </c>
      <c r="G41" s="35">
        <v>82</v>
      </c>
      <c r="H41" s="279"/>
      <c r="I41" s="31"/>
      <c r="J41" s="31"/>
      <c r="K41" s="31"/>
      <c r="L41" s="31"/>
      <c r="M41" s="31"/>
      <c r="N41" s="32"/>
    </row>
    <row r="42" spans="1:14" ht="13.5" customHeight="1" x14ac:dyDescent="0.2">
      <c r="A42" s="64" t="s">
        <v>14</v>
      </c>
      <c r="B42" s="47">
        <v>295.99732</v>
      </c>
      <c r="C42" s="35">
        <v>196.72787</v>
      </c>
      <c r="D42" s="48">
        <v>431</v>
      </c>
      <c r="E42" s="49">
        <v>431</v>
      </c>
      <c r="F42" s="37">
        <v>431</v>
      </c>
      <c r="G42" s="35">
        <v>431</v>
      </c>
      <c r="H42" s="279"/>
      <c r="I42" s="31"/>
      <c r="J42" s="31"/>
      <c r="K42" s="31"/>
      <c r="L42" s="31"/>
      <c r="M42" s="31"/>
      <c r="N42" s="32"/>
    </row>
    <row r="43" spans="1:14" ht="13.5" customHeight="1" x14ac:dyDescent="0.2">
      <c r="A43" s="61" t="s">
        <v>47</v>
      </c>
      <c r="B43" s="47">
        <v>626.19506999999999</v>
      </c>
      <c r="C43" s="35">
        <v>323.81599</v>
      </c>
      <c r="D43" s="48">
        <v>1000</v>
      </c>
      <c r="E43" s="49">
        <v>1000</v>
      </c>
      <c r="F43" s="37">
        <v>1000</v>
      </c>
      <c r="G43" s="35">
        <v>1000</v>
      </c>
      <c r="H43" s="279"/>
      <c r="I43" s="31"/>
      <c r="J43" s="31"/>
      <c r="K43" s="31"/>
      <c r="L43" s="31"/>
      <c r="M43" s="31"/>
      <c r="N43" s="32"/>
    </row>
    <row r="44" spans="1:14" ht="13.5" customHeight="1" x14ac:dyDescent="0.2">
      <c r="A44" s="61" t="s">
        <v>48</v>
      </c>
      <c r="B44" s="47">
        <v>25627.269929999999</v>
      </c>
      <c r="C44" s="35">
        <v>31625.248179999999</v>
      </c>
      <c r="D44" s="48">
        <v>38759</v>
      </c>
      <c r="E44" s="49">
        <v>41062</v>
      </c>
      <c r="F44" s="37">
        <v>42409</v>
      </c>
      <c r="G44" s="35">
        <v>43159</v>
      </c>
      <c r="H44" s="279"/>
      <c r="I44" s="31"/>
      <c r="J44" s="31"/>
      <c r="K44" s="31"/>
      <c r="L44" s="31"/>
      <c r="M44" s="31"/>
      <c r="N44" s="32"/>
    </row>
    <row r="45" spans="1:14" ht="13.5" customHeight="1" x14ac:dyDescent="0.2">
      <c r="A45" s="61" t="s">
        <v>49</v>
      </c>
      <c r="B45" s="47">
        <v>5.3293499999999998</v>
      </c>
      <c r="C45" s="35">
        <v>10.97395</v>
      </c>
      <c r="D45" s="48">
        <v>0</v>
      </c>
      <c r="E45" s="49">
        <v>0</v>
      </c>
      <c r="F45" s="37">
        <v>0</v>
      </c>
      <c r="G45" s="35">
        <v>0</v>
      </c>
      <c r="H45" s="279"/>
      <c r="I45" s="31"/>
      <c r="J45" s="31"/>
      <c r="K45" s="31"/>
      <c r="L45" s="31"/>
      <c r="M45" s="31"/>
      <c r="N45" s="32"/>
    </row>
    <row r="46" spans="1:14" ht="13.5" customHeight="1" x14ac:dyDescent="0.2">
      <c r="A46" s="33" t="s">
        <v>50</v>
      </c>
      <c r="B46" s="34">
        <v>108067.55609999999</v>
      </c>
      <c r="C46" s="35">
        <v>113480.21652</v>
      </c>
      <c r="D46" s="36">
        <v>117963</v>
      </c>
      <c r="E46" s="37">
        <v>121862</v>
      </c>
      <c r="F46" s="37">
        <v>126836</v>
      </c>
      <c r="G46" s="35">
        <v>130286</v>
      </c>
      <c r="H46" s="279"/>
      <c r="I46" s="31"/>
      <c r="J46" s="31"/>
      <c r="K46" s="31"/>
      <c r="L46" s="31"/>
      <c r="M46" s="31"/>
      <c r="N46" s="32"/>
    </row>
    <row r="47" spans="1:14" ht="13.5" customHeight="1" x14ac:dyDescent="0.2">
      <c r="A47" s="45" t="s">
        <v>13</v>
      </c>
      <c r="B47" s="34">
        <v>76798.280509999997</v>
      </c>
      <c r="C47" s="35">
        <v>80877.39688</v>
      </c>
      <c r="D47" s="36">
        <v>84259</v>
      </c>
      <c r="E47" s="37">
        <v>86322</v>
      </c>
      <c r="F47" s="37">
        <v>89123</v>
      </c>
      <c r="G47" s="35">
        <v>90797</v>
      </c>
      <c r="H47" s="279"/>
      <c r="I47" s="31"/>
      <c r="J47" s="31"/>
      <c r="K47" s="31"/>
      <c r="L47" s="31"/>
      <c r="M47" s="31"/>
      <c r="N47" s="32"/>
    </row>
    <row r="48" spans="1:14" ht="14.25" customHeight="1" x14ac:dyDescent="0.2">
      <c r="A48" s="65" t="s">
        <v>14</v>
      </c>
      <c r="B48" s="34">
        <v>149.49921000000001</v>
      </c>
      <c r="C48" s="35">
        <v>422.60645</v>
      </c>
      <c r="D48" s="36">
        <v>0</v>
      </c>
      <c r="E48" s="37">
        <v>0</v>
      </c>
      <c r="F48" s="37">
        <v>0</v>
      </c>
      <c r="G48" s="35">
        <v>0</v>
      </c>
      <c r="H48" s="279"/>
      <c r="I48" s="31"/>
      <c r="J48" s="31"/>
      <c r="K48" s="31"/>
      <c r="L48" s="31"/>
      <c r="M48" s="31"/>
      <c r="N48" s="32"/>
    </row>
    <row r="49" spans="1:14" ht="14.25" customHeight="1" x14ac:dyDescent="0.2">
      <c r="A49" s="66" t="s">
        <v>15</v>
      </c>
      <c r="B49" s="34">
        <v>0</v>
      </c>
      <c r="C49" s="35">
        <v>0</v>
      </c>
      <c r="D49" s="36">
        <v>0</v>
      </c>
      <c r="E49" s="37">
        <v>0</v>
      </c>
      <c r="F49" s="37">
        <v>0</v>
      </c>
      <c r="G49" s="35">
        <v>0</v>
      </c>
      <c r="H49" s="279"/>
      <c r="I49" s="31"/>
      <c r="J49" s="31"/>
      <c r="K49" s="31"/>
      <c r="L49" s="31"/>
      <c r="M49" s="31"/>
      <c r="N49" s="32"/>
    </row>
    <row r="50" spans="1:14" ht="14.25" customHeight="1" x14ac:dyDescent="0.2">
      <c r="A50" s="45" t="s">
        <v>52</v>
      </c>
      <c r="B50" s="34">
        <v>31119.776379999999</v>
      </c>
      <c r="C50" s="35">
        <v>32180.213189999999</v>
      </c>
      <c r="D50" s="36">
        <v>33704</v>
      </c>
      <c r="E50" s="37">
        <v>35540</v>
      </c>
      <c r="F50" s="37">
        <v>37713</v>
      </c>
      <c r="G50" s="35">
        <v>39489</v>
      </c>
      <c r="H50" s="279"/>
      <c r="I50" s="31"/>
      <c r="J50" s="31"/>
      <c r="K50" s="31"/>
      <c r="L50" s="31"/>
      <c r="M50" s="31"/>
      <c r="N50" s="32"/>
    </row>
    <row r="51" spans="1:14" ht="14.25" customHeight="1" x14ac:dyDescent="0.2">
      <c r="A51" s="67" t="s">
        <v>53</v>
      </c>
      <c r="B51" s="34">
        <v>1.1110499999999996</v>
      </c>
      <c r="C51" s="35">
        <v>0.74687000000000037</v>
      </c>
      <c r="D51" s="36">
        <v>0</v>
      </c>
      <c r="E51" s="37">
        <v>0</v>
      </c>
      <c r="F51" s="37">
        <v>0</v>
      </c>
      <c r="G51" s="35">
        <v>0</v>
      </c>
      <c r="H51" s="279"/>
      <c r="I51" s="31"/>
      <c r="J51" s="31"/>
      <c r="K51" s="31"/>
      <c r="L51" s="31"/>
      <c r="M51" s="31"/>
      <c r="N51" s="32"/>
    </row>
    <row r="52" spans="1:14" ht="14.25" customHeight="1" x14ac:dyDescent="0.2">
      <c r="A52" s="67" t="s">
        <v>54</v>
      </c>
      <c r="B52" s="34">
        <v>240.67358000000004</v>
      </c>
      <c r="C52" s="35">
        <v>507.44049000000001</v>
      </c>
      <c r="D52" s="36">
        <v>120</v>
      </c>
      <c r="E52" s="37">
        <v>0</v>
      </c>
      <c r="F52" s="37">
        <v>0</v>
      </c>
      <c r="G52" s="35">
        <v>0</v>
      </c>
      <c r="H52" s="279"/>
      <c r="I52" s="31"/>
      <c r="J52" s="31"/>
      <c r="K52" s="31"/>
      <c r="L52" s="31"/>
      <c r="M52" s="31"/>
      <c r="N52" s="31"/>
    </row>
    <row r="53" spans="1:14" ht="14.25" customHeight="1" x14ac:dyDescent="0.2">
      <c r="A53" s="67" t="s">
        <v>55</v>
      </c>
      <c r="B53" s="34">
        <v>76556.495880000002</v>
      </c>
      <c r="C53" s="35">
        <v>80369.209520000004</v>
      </c>
      <c r="D53" s="36">
        <v>84139</v>
      </c>
      <c r="E53" s="37">
        <v>86322</v>
      </c>
      <c r="F53" s="37">
        <v>89123</v>
      </c>
      <c r="G53" s="35">
        <v>90797</v>
      </c>
      <c r="H53" s="279"/>
      <c r="I53" s="31"/>
      <c r="J53" s="31"/>
      <c r="K53" s="31"/>
      <c r="L53" s="31"/>
      <c r="M53" s="31"/>
      <c r="N53" s="31"/>
    </row>
    <row r="54" spans="1:14" ht="14.25" customHeight="1" thickBot="1" x14ac:dyDescent="0.25">
      <c r="A54" s="68" t="s">
        <v>56</v>
      </c>
      <c r="B54" s="69">
        <v>31119.776379999999</v>
      </c>
      <c r="C54" s="70">
        <v>32180.213189999999</v>
      </c>
      <c r="D54" s="71">
        <v>33704</v>
      </c>
      <c r="E54" s="72">
        <v>35540</v>
      </c>
      <c r="F54" s="72">
        <v>37713</v>
      </c>
      <c r="G54" s="70">
        <v>39489</v>
      </c>
      <c r="H54" s="279"/>
      <c r="I54" s="31"/>
      <c r="J54" s="31"/>
      <c r="K54" s="31"/>
      <c r="L54" s="31"/>
      <c r="M54" s="31"/>
      <c r="N54" s="31"/>
    </row>
    <row r="55" spans="1:14" ht="13.5" customHeight="1" x14ac:dyDescent="0.2">
      <c r="A55" s="25" t="s">
        <v>57</v>
      </c>
      <c r="B55" s="73">
        <f t="shared" ref="B55:G55" si="7">B56+B60</f>
        <v>12355919.091798667</v>
      </c>
      <c r="C55" s="74">
        <f t="shared" si="7"/>
        <v>13078844</v>
      </c>
      <c r="D55" s="75">
        <f t="shared" si="7"/>
        <v>14128983</v>
      </c>
      <c r="E55" s="76">
        <f t="shared" si="7"/>
        <v>15646264</v>
      </c>
      <c r="F55" s="76">
        <f t="shared" si="7"/>
        <v>16691937</v>
      </c>
      <c r="G55" s="74">
        <f t="shared" si="7"/>
        <v>17439027</v>
      </c>
      <c r="H55" s="279"/>
      <c r="I55" s="31"/>
      <c r="J55" s="31"/>
      <c r="K55" s="31"/>
      <c r="L55" s="31"/>
      <c r="M55" s="31"/>
      <c r="N55" s="31"/>
    </row>
    <row r="56" spans="1:14" ht="13.5" customHeight="1" x14ac:dyDescent="0.2">
      <c r="A56" s="81" t="s">
        <v>58</v>
      </c>
      <c r="B56" s="51">
        <f t="shared" ref="B56:G56" si="8">B57</f>
        <v>8285043.2745286664</v>
      </c>
      <c r="C56" s="52">
        <f t="shared" si="8"/>
        <v>8699166</v>
      </c>
      <c r="D56" s="53">
        <f t="shared" si="8"/>
        <v>9376202</v>
      </c>
      <c r="E56" s="54">
        <f t="shared" si="8"/>
        <v>10352517</v>
      </c>
      <c r="F56" s="54">
        <f t="shared" si="8"/>
        <v>11012267</v>
      </c>
      <c r="G56" s="52">
        <f t="shared" si="8"/>
        <v>11492996</v>
      </c>
      <c r="H56" s="279"/>
      <c r="I56" s="31"/>
      <c r="J56" s="31"/>
      <c r="K56" s="31"/>
      <c r="L56" s="31"/>
      <c r="M56" s="31"/>
      <c r="N56" s="31"/>
    </row>
    <row r="57" spans="1:14" ht="13.5" customHeight="1" x14ac:dyDescent="0.2">
      <c r="A57" s="38" t="s">
        <v>59</v>
      </c>
      <c r="B57" s="34">
        <f t="shared" ref="B57:G57" si="9">B58+B59</f>
        <v>8285043.2745286664</v>
      </c>
      <c r="C57" s="35">
        <f t="shared" si="9"/>
        <v>8699166</v>
      </c>
      <c r="D57" s="36">
        <f t="shared" si="9"/>
        <v>9376202</v>
      </c>
      <c r="E57" s="37">
        <f t="shared" si="9"/>
        <v>10352517</v>
      </c>
      <c r="F57" s="37">
        <f t="shared" si="9"/>
        <v>11012267</v>
      </c>
      <c r="G57" s="35">
        <f t="shared" si="9"/>
        <v>11492996</v>
      </c>
      <c r="H57" s="279"/>
      <c r="I57" s="31"/>
      <c r="J57" s="31"/>
      <c r="K57" s="31"/>
      <c r="L57" s="31"/>
      <c r="M57" s="31"/>
      <c r="N57" s="31"/>
    </row>
    <row r="58" spans="1:14" ht="13.5" customHeight="1" x14ac:dyDescent="0.2">
      <c r="A58" s="38" t="s">
        <v>60</v>
      </c>
      <c r="B58" s="34">
        <v>8003743.1597586665</v>
      </c>
      <c r="C58" s="35">
        <v>8509558</v>
      </c>
      <c r="D58" s="36">
        <v>9177134</v>
      </c>
      <c r="E58" s="37">
        <v>10147309</v>
      </c>
      <c r="F58" s="37">
        <v>10805012</v>
      </c>
      <c r="G58" s="35">
        <v>11286470</v>
      </c>
      <c r="H58" s="279"/>
      <c r="I58" s="31"/>
      <c r="J58" s="31"/>
      <c r="K58" s="31"/>
      <c r="L58" s="31"/>
      <c r="M58" s="31"/>
      <c r="N58" s="31"/>
    </row>
    <row r="59" spans="1:14" ht="13.5" customHeight="1" x14ac:dyDescent="0.2">
      <c r="A59" s="38" t="s">
        <v>61</v>
      </c>
      <c r="B59" s="34">
        <v>281300.11476999999</v>
      </c>
      <c r="C59" s="35">
        <v>189608</v>
      </c>
      <c r="D59" s="36">
        <v>199068</v>
      </c>
      <c r="E59" s="37">
        <v>205208</v>
      </c>
      <c r="F59" s="37">
        <v>207255</v>
      </c>
      <c r="G59" s="35">
        <v>206526</v>
      </c>
      <c r="H59" s="279"/>
      <c r="I59" s="31"/>
      <c r="J59" s="31"/>
      <c r="K59" s="31"/>
      <c r="L59" s="31"/>
      <c r="M59" s="31"/>
      <c r="N59" s="31"/>
    </row>
    <row r="60" spans="1:14" ht="13.5" customHeight="1" x14ac:dyDescent="0.2">
      <c r="A60" s="81" t="s">
        <v>62</v>
      </c>
      <c r="B60" s="51">
        <f t="shared" ref="B60:G60" si="10">B61</f>
        <v>4070875.8172700005</v>
      </c>
      <c r="C60" s="52">
        <f t="shared" si="10"/>
        <v>4379678</v>
      </c>
      <c r="D60" s="53">
        <f t="shared" si="10"/>
        <v>4752781</v>
      </c>
      <c r="E60" s="54">
        <f t="shared" si="10"/>
        <v>5293747</v>
      </c>
      <c r="F60" s="54">
        <f t="shared" si="10"/>
        <v>5679670</v>
      </c>
      <c r="G60" s="52">
        <f t="shared" si="10"/>
        <v>5946031</v>
      </c>
      <c r="H60" s="281"/>
      <c r="I60" s="31"/>
      <c r="J60" s="31"/>
      <c r="K60" s="31"/>
      <c r="L60" s="31"/>
      <c r="M60" s="31"/>
      <c r="N60" s="31"/>
    </row>
    <row r="61" spans="1:14" ht="13.5" customHeight="1" x14ac:dyDescent="0.2">
      <c r="A61" s="38" t="s">
        <v>59</v>
      </c>
      <c r="B61" s="34">
        <v>4070875.8172700005</v>
      </c>
      <c r="C61" s="35">
        <v>4379678</v>
      </c>
      <c r="D61" s="36">
        <v>4752781</v>
      </c>
      <c r="E61" s="37">
        <v>5293747</v>
      </c>
      <c r="F61" s="37">
        <v>5679670</v>
      </c>
      <c r="G61" s="35">
        <v>5946031</v>
      </c>
      <c r="H61" s="279"/>
      <c r="I61" s="31"/>
      <c r="J61" s="31"/>
      <c r="K61" s="31"/>
      <c r="L61" s="31"/>
      <c r="M61" s="31"/>
      <c r="N61" s="31"/>
    </row>
    <row r="62" spans="1:14" ht="14.25" customHeight="1" thickBot="1" x14ac:dyDescent="0.25">
      <c r="A62" s="84" t="s">
        <v>63</v>
      </c>
      <c r="B62" s="47">
        <v>16343</v>
      </c>
      <c r="C62" s="35">
        <v>30463</v>
      </c>
      <c r="D62" s="48">
        <v>26035</v>
      </c>
      <c r="E62" s="49">
        <v>26307</v>
      </c>
      <c r="F62" s="49">
        <v>28178</v>
      </c>
      <c r="G62" s="62">
        <v>28454</v>
      </c>
      <c r="H62" s="279"/>
      <c r="I62" s="31"/>
      <c r="J62" s="31"/>
      <c r="K62" s="31"/>
      <c r="L62" s="31"/>
      <c r="M62" s="31"/>
      <c r="N62" s="31"/>
    </row>
    <row r="63" spans="1:14" ht="14.25" customHeight="1" thickBot="1" x14ac:dyDescent="0.25">
      <c r="A63" s="86" t="s">
        <v>64</v>
      </c>
      <c r="B63" s="87">
        <f t="shared" ref="B63:G63" si="11">B34+B30+B25+B14+B5</f>
        <v>16750679.32886662</v>
      </c>
      <c r="C63" s="88">
        <f t="shared" si="11"/>
        <v>18365007.535473272</v>
      </c>
      <c r="D63" s="89">
        <f t="shared" si="11"/>
        <v>20315743</v>
      </c>
      <c r="E63" s="90">
        <f t="shared" si="11"/>
        <v>22591139</v>
      </c>
      <c r="F63" s="90">
        <f t="shared" si="11"/>
        <v>23756499</v>
      </c>
      <c r="G63" s="88">
        <f t="shared" si="11"/>
        <v>24723227</v>
      </c>
      <c r="H63" s="279"/>
      <c r="I63" s="31"/>
      <c r="J63" s="31"/>
      <c r="K63" s="31"/>
      <c r="L63" s="31"/>
      <c r="M63" s="31"/>
      <c r="N63" s="31"/>
    </row>
    <row r="64" spans="1:14" ht="13.5" customHeight="1" x14ac:dyDescent="0.2">
      <c r="A64" s="91" t="s">
        <v>65</v>
      </c>
      <c r="B64" s="92">
        <f t="shared" ref="B64:G64" si="12">B9+B12+B13+B15+B16+B25+B41+B45+B47+B36+B35</f>
        <v>12544614.938416623</v>
      </c>
      <c r="C64" s="93">
        <f t="shared" si="12"/>
        <v>14165004.012133274</v>
      </c>
      <c r="D64" s="94">
        <f t="shared" si="12"/>
        <v>15760899</v>
      </c>
      <c r="E64" s="95">
        <f t="shared" si="12"/>
        <v>17836529</v>
      </c>
      <c r="F64" s="95">
        <f t="shared" si="12"/>
        <v>18893736</v>
      </c>
      <c r="G64" s="93">
        <f t="shared" si="12"/>
        <v>19506085</v>
      </c>
      <c r="H64" s="279"/>
      <c r="I64" s="31"/>
      <c r="J64" s="31"/>
      <c r="K64" s="31"/>
      <c r="L64" s="31"/>
      <c r="M64" s="31"/>
      <c r="N64" s="31"/>
    </row>
    <row r="65" spans="1:14" ht="13.5" customHeight="1" x14ac:dyDescent="0.2">
      <c r="A65" s="91" t="s">
        <v>66</v>
      </c>
      <c r="B65" s="92">
        <f>+B54</f>
        <v>31119.776379999999</v>
      </c>
      <c r="C65" s="93">
        <f>0+C50</f>
        <v>32180.213189999999</v>
      </c>
      <c r="D65" s="94">
        <f>0+D50</f>
        <v>33704</v>
      </c>
      <c r="E65" s="95">
        <f>0+E50</f>
        <v>35540</v>
      </c>
      <c r="F65" s="95">
        <f>0+F50</f>
        <v>37713</v>
      </c>
      <c r="G65" s="93">
        <f>0+G50</f>
        <v>39489</v>
      </c>
      <c r="H65" s="279"/>
      <c r="I65" s="31"/>
      <c r="J65" s="31"/>
      <c r="K65" s="31"/>
      <c r="L65" s="31"/>
      <c r="M65" s="31"/>
      <c r="N65" s="31"/>
    </row>
    <row r="66" spans="1:14" ht="13.5" customHeight="1" x14ac:dyDescent="0.2">
      <c r="A66" s="33" t="s">
        <v>67</v>
      </c>
      <c r="B66" s="92">
        <f t="shared" ref="B66:G66" si="13">B37+B38-B65+B50</f>
        <v>276456.56446000002</v>
      </c>
      <c r="C66" s="93">
        <f t="shared" si="13"/>
        <v>82566</v>
      </c>
      <c r="D66" s="94">
        <f t="shared" si="13"/>
        <v>85801</v>
      </c>
      <c r="E66" s="95">
        <f t="shared" si="13"/>
        <v>91486</v>
      </c>
      <c r="F66" s="95">
        <f t="shared" si="13"/>
        <v>94222</v>
      </c>
      <c r="G66" s="93">
        <f t="shared" si="13"/>
        <v>97781</v>
      </c>
      <c r="H66" s="279"/>
      <c r="I66" s="31"/>
      <c r="J66" s="31"/>
      <c r="K66" s="31"/>
      <c r="L66" s="31"/>
      <c r="M66" s="31"/>
      <c r="N66" s="31"/>
    </row>
    <row r="67" spans="1:14" ht="13.5" customHeight="1" x14ac:dyDescent="0.2">
      <c r="A67" s="33" t="s">
        <v>68</v>
      </c>
      <c r="B67" s="92">
        <f t="shared" ref="B67:G67" si="14">B10+B32+B31+B42+B48</f>
        <v>2854000.5072600008</v>
      </c>
      <c r="C67" s="93">
        <f t="shared" si="14"/>
        <v>2994521.0535199996</v>
      </c>
      <c r="D67" s="94">
        <f t="shared" si="14"/>
        <v>3241953</v>
      </c>
      <c r="E67" s="95">
        <f t="shared" si="14"/>
        <v>3382324</v>
      </c>
      <c r="F67" s="95">
        <f t="shared" si="14"/>
        <v>3459153</v>
      </c>
      <c r="G67" s="93">
        <f t="shared" si="14"/>
        <v>3708562</v>
      </c>
      <c r="H67" s="279"/>
      <c r="I67" s="31"/>
      <c r="J67" s="31"/>
      <c r="K67" s="31"/>
      <c r="L67" s="31"/>
      <c r="M67" s="31"/>
      <c r="N67" s="31"/>
    </row>
    <row r="68" spans="1:14" ht="13.5" customHeight="1" x14ac:dyDescent="0.2">
      <c r="A68" s="33" t="s">
        <v>69</v>
      </c>
      <c r="B68" s="92">
        <f t="shared" ref="B68:G68" si="15">B11+B33+B49</f>
        <v>942945.31321000005</v>
      </c>
      <c r="C68" s="93">
        <f t="shared" si="15"/>
        <v>982493.02949999995</v>
      </c>
      <c r="D68" s="94">
        <f t="shared" si="15"/>
        <v>1078721</v>
      </c>
      <c r="E68" s="95">
        <f t="shared" si="15"/>
        <v>1127884</v>
      </c>
      <c r="F68" s="95">
        <f t="shared" si="15"/>
        <v>1152541</v>
      </c>
      <c r="G68" s="93">
        <f t="shared" si="15"/>
        <v>1251013</v>
      </c>
      <c r="H68" s="279"/>
      <c r="I68" s="31"/>
      <c r="J68" s="31"/>
      <c r="K68" s="31"/>
      <c r="L68" s="31"/>
      <c r="M68" s="31"/>
      <c r="N68" s="31"/>
    </row>
    <row r="69" spans="1:14" ht="13.5" customHeight="1" x14ac:dyDescent="0.2">
      <c r="A69" s="33" t="s">
        <v>70</v>
      </c>
      <c r="B69" s="92">
        <f t="shared" ref="B69:G69" si="16">B39</f>
        <v>75288.764139999999</v>
      </c>
      <c r="C69" s="93">
        <f t="shared" si="16"/>
        <v>76294.162960000001</v>
      </c>
      <c r="D69" s="94">
        <f t="shared" si="16"/>
        <v>74906</v>
      </c>
      <c r="E69" s="95">
        <f t="shared" si="16"/>
        <v>75314</v>
      </c>
      <c r="F69" s="95">
        <f t="shared" si="16"/>
        <v>75725</v>
      </c>
      <c r="G69" s="93">
        <f t="shared" si="16"/>
        <v>76138</v>
      </c>
      <c r="H69" s="279"/>
      <c r="I69" s="31"/>
      <c r="J69" s="31"/>
      <c r="K69" s="31"/>
      <c r="L69" s="31"/>
      <c r="M69" s="31"/>
      <c r="N69" s="31"/>
    </row>
    <row r="70" spans="1:14" ht="13.5" customHeight="1" x14ac:dyDescent="0.2">
      <c r="A70" s="33" t="s">
        <v>71</v>
      </c>
      <c r="B70" s="92">
        <f t="shared" ref="B70:G70" si="17">B44+B43</f>
        <v>26253.465</v>
      </c>
      <c r="C70" s="93">
        <f t="shared" si="17"/>
        <v>31949.064169999998</v>
      </c>
      <c r="D70" s="94">
        <f t="shared" si="17"/>
        <v>39759</v>
      </c>
      <c r="E70" s="95">
        <f t="shared" si="17"/>
        <v>42062</v>
      </c>
      <c r="F70" s="95">
        <f t="shared" si="17"/>
        <v>43409</v>
      </c>
      <c r="G70" s="93">
        <f t="shared" si="17"/>
        <v>44159</v>
      </c>
      <c r="H70" s="279"/>
      <c r="I70" s="31"/>
      <c r="J70" s="31"/>
      <c r="K70" s="31"/>
      <c r="L70" s="31"/>
      <c r="M70" s="31"/>
      <c r="N70" s="31"/>
    </row>
    <row r="71" spans="1:14" ht="14.25" customHeight="1" thickBot="1" x14ac:dyDescent="0.25">
      <c r="A71" s="97" t="s">
        <v>72</v>
      </c>
      <c r="B71" s="58">
        <f t="shared" ref="B71:G71" si="18">B55</f>
        <v>12355919.091798667</v>
      </c>
      <c r="C71" s="98">
        <f t="shared" si="18"/>
        <v>13078844</v>
      </c>
      <c r="D71" s="99">
        <f t="shared" si="18"/>
        <v>14128983</v>
      </c>
      <c r="E71" s="100">
        <f t="shared" si="18"/>
        <v>15646264</v>
      </c>
      <c r="F71" s="100">
        <f t="shared" si="18"/>
        <v>16691937</v>
      </c>
      <c r="G71" s="98">
        <f t="shared" si="18"/>
        <v>17439027</v>
      </c>
      <c r="H71" s="279"/>
      <c r="I71" s="31"/>
      <c r="J71" s="31"/>
      <c r="K71" s="31"/>
      <c r="L71" s="31"/>
      <c r="M71" s="31"/>
      <c r="N71" s="31"/>
    </row>
    <row r="72" spans="1:14" ht="14.25" customHeight="1" thickBot="1" x14ac:dyDescent="0.25">
      <c r="A72" s="102" t="s">
        <v>73</v>
      </c>
      <c r="B72" s="87">
        <f t="shared" ref="B72:G72" si="19">B63+B71</f>
        <v>29106598.420665286</v>
      </c>
      <c r="C72" s="103">
        <f t="shared" si="19"/>
        <v>31443851.535473272</v>
      </c>
      <c r="D72" s="89">
        <f t="shared" si="19"/>
        <v>34444726</v>
      </c>
      <c r="E72" s="90">
        <f t="shared" si="19"/>
        <v>38237403</v>
      </c>
      <c r="F72" s="90">
        <f t="shared" si="19"/>
        <v>40448436</v>
      </c>
      <c r="G72" s="88">
        <f t="shared" si="19"/>
        <v>42162254</v>
      </c>
      <c r="H72" s="279"/>
      <c r="I72" s="31"/>
      <c r="J72" s="31"/>
      <c r="K72" s="31"/>
      <c r="L72" s="31"/>
      <c r="M72" s="31"/>
      <c r="N72" s="31"/>
    </row>
    <row r="73" spans="1:14" s="104" customFormat="1" ht="13.5" customHeight="1" thickBot="1" x14ac:dyDescent="0.25">
      <c r="A73" s="105"/>
      <c r="B73" s="109"/>
      <c r="C73" s="109"/>
      <c r="D73" s="109"/>
      <c r="E73" s="109"/>
      <c r="F73" s="109"/>
      <c r="G73" s="109"/>
      <c r="H73" s="107"/>
      <c r="I73" s="32"/>
      <c r="J73" s="32"/>
      <c r="K73" s="32"/>
      <c r="L73" s="32"/>
      <c r="M73" s="32"/>
      <c r="N73" s="32"/>
    </row>
    <row r="74" spans="1:14" ht="14.25" customHeight="1" thickBot="1" x14ac:dyDescent="0.25">
      <c r="A74" s="111" t="s">
        <v>74</v>
      </c>
      <c r="B74" s="112">
        <f t="shared" ref="B74:G74" si="20">SUM(B75:B76)</f>
        <v>53391.49063</v>
      </c>
      <c r="C74" s="113">
        <f t="shared" si="20"/>
        <v>87191</v>
      </c>
      <c r="D74" s="114">
        <f t="shared" si="20"/>
        <v>83075</v>
      </c>
      <c r="E74" s="115">
        <f t="shared" si="20"/>
        <v>90012</v>
      </c>
      <c r="F74" s="115">
        <f t="shared" si="20"/>
        <v>100055</v>
      </c>
      <c r="G74" s="113">
        <f t="shared" si="20"/>
        <v>108022</v>
      </c>
      <c r="I74" s="32"/>
      <c r="J74" s="32"/>
      <c r="K74" s="32"/>
      <c r="L74" s="32"/>
      <c r="M74" s="32"/>
      <c r="N74" s="32"/>
    </row>
    <row r="75" spans="1:14" ht="13.5" customHeight="1" x14ac:dyDescent="0.2">
      <c r="A75" s="121" t="s">
        <v>75</v>
      </c>
      <c r="B75" s="122">
        <v>22544.49063</v>
      </c>
      <c r="C75" s="123">
        <v>49850</v>
      </c>
      <c r="D75" s="124">
        <v>41163</v>
      </c>
      <c r="E75" s="125">
        <v>45956</v>
      </c>
      <c r="F75" s="125">
        <v>49398</v>
      </c>
      <c r="G75" s="123">
        <v>54164</v>
      </c>
      <c r="I75" s="32"/>
      <c r="J75" s="32"/>
      <c r="K75" s="32"/>
      <c r="L75" s="32"/>
      <c r="M75" s="32"/>
      <c r="N75" s="32"/>
    </row>
    <row r="76" spans="1:14" ht="14.25" customHeight="1" thickBot="1" x14ac:dyDescent="0.25">
      <c r="A76" s="128" t="s">
        <v>76</v>
      </c>
      <c r="B76" s="129">
        <v>30847</v>
      </c>
      <c r="C76" s="130">
        <v>37341</v>
      </c>
      <c r="D76" s="131">
        <v>41912</v>
      </c>
      <c r="E76" s="132">
        <v>44056</v>
      </c>
      <c r="F76" s="132">
        <v>50657</v>
      </c>
      <c r="G76" s="130">
        <v>53858</v>
      </c>
      <c r="I76" s="32"/>
      <c r="J76" s="32"/>
      <c r="K76" s="32"/>
      <c r="L76" s="32"/>
      <c r="M76" s="32"/>
      <c r="N76" s="32"/>
    </row>
    <row r="77" spans="1:14" ht="17.25" customHeight="1" thickBot="1" x14ac:dyDescent="0.35">
      <c r="A77" s="136"/>
      <c r="B77" s="282"/>
      <c r="C77" s="282"/>
      <c r="D77" s="282"/>
      <c r="E77" s="282"/>
      <c r="F77" s="282"/>
      <c r="G77" s="282"/>
      <c r="I77" s="32"/>
      <c r="J77" s="32"/>
      <c r="K77" s="32"/>
      <c r="L77" s="32"/>
      <c r="M77" s="32"/>
      <c r="N77" s="32"/>
    </row>
    <row r="78" spans="1:14" s="141" customFormat="1" ht="14.25" customHeight="1" thickBot="1" x14ac:dyDescent="0.25">
      <c r="A78" s="116" t="s">
        <v>77</v>
      </c>
      <c r="B78" s="142">
        <v>718374.95617333334</v>
      </c>
      <c r="C78" s="143">
        <v>941987</v>
      </c>
      <c r="D78" s="144">
        <v>1112408</v>
      </c>
      <c r="E78" s="145">
        <v>1290375</v>
      </c>
      <c r="F78" s="146">
        <v>1452417</v>
      </c>
      <c r="G78" s="143">
        <v>1533479</v>
      </c>
      <c r="I78" s="32"/>
      <c r="J78" s="32"/>
      <c r="K78" s="32"/>
      <c r="L78" s="32"/>
      <c r="M78" s="32"/>
      <c r="N78" s="32"/>
    </row>
    <row r="79" spans="1:14" ht="14.25" customHeight="1" thickBot="1" x14ac:dyDescent="0.25">
      <c r="B79" s="252"/>
      <c r="C79" s="252"/>
      <c r="D79" s="252"/>
      <c r="E79" s="252"/>
      <c r="F79" s="252"/>
      <c r="G79" s="252"/>
      <c r="I79" s="32"/>
      <c r="J79" s="32"/>
      <c r="K79" s="32"/>
      <c r="L79" s="32"/>
      <c r="M79" s="32"/>
      <c r="N79" s="32"/>
    </row>
    <row r="80" spans="1:14" ht="13.5" customHeight="1" x14ac:dyDescent="0.2">
      <c r="A80" s="150" t="s">
        <v>78</v>
      </c>
      <c r="B80" s="151">
        <f t="shared" ref="B80:G80" si="21">SUM(B81,B84,B87)</f>
        <v>368266.73812661989</v>
      </c>
      <c r="C80" s="152">
        <f t="shared" si="21"/>
        <v>416173.59227327217</v>
      </c>
      <c r="D80" s="153">
        <f t="shared" si="21"/>
        <v>633632</v>
      </c>
      <c r="E80" s="154">
        <f t="shared" si="21"/>
        <v>1107383</v>
      </c>
      <c r="F80" s="155">
        <f t="shared" si="21"/>
        <v>1110475</v>
      </c>
      <c r="G80" s="152">
        <f t="shared" si="21"/>
        <v>1113107</v>
      </c>
      <c r="I80" s="32"/>
      <c r="J80" s="32"/>
      <c r="K80" s="32"/>
      <c r="L80" s="32"/>
      <c r="M80" s="32"/>
      <c r="N80" s="32"/>
    </row>
    <row r="81" spans="1:14" ht="13.5" customHeight="1" x14ac:dyDescent="0.25">
      <c r="A81" s="156" t="s">
        <v>79</v>
      </c>
      <c r="B81" s="157">
        <v>0.69627000000000006</v>
      </c>
      <c r="C81" s="158">
        <v>0.26802999999999999</v>
      </c>
      <c r="D81" s="159">
        <v>0</v>
      </c>
      <c r="E81" s="160">
        <v>0</v>
      </c>
      <c r="F81" s="161">
        <v>0</v>
      </c>
      <c r="G81" s="158">
        <v>0</v>
      </c>
      <c r="I81" s="32"/>
      <c r="J81" s="32"/>
      <c r="K81" s="32"/>
      <c r="L81" s="32"/>
      <c r="M81" s="32"/>
      <c r="N81" s="32"/>
    </row>
    <row r="82" spans="1:14" ht="13.5" customHeight="1" x14ac:dyDescent="0.25">
      <c r="A82" s="162" t="s">
        <v>11</v>
      </c>
      <c r="B82" s="157">
        <v>0.20477000000000001</v>
      </c>
      <c r="C82" s="158">
        <v>0.26802999999999999</v>
      </c>
      <c r="D82" s="159">
        <v>0</v>
      </c>
      <c r="E82" s="160">
        <v>0</v>
      </c>
      <c r="F82" s="161">
        <v>0</v>
      </c>
      <c r="G82" s="158">
        <v>0</v>
      </c>
      <c r="I82" s="32"/>
      <c r="J82" s="32"/>
      <c r="K82" s="32"/>
      <c r="L82" s="32"/>
      <c r="M82" s="32"/>
      <c r="N82" s="32"/>
    </row>
    <row r="83" spans="1:14" ht="13.5" customHeight="1" x14ac:dyDescent="0.25">
      <c r="A83" s="162" t="s">
        <v>12</v>
      </c>
      <c r="B83" s="157">
        <v>0.49150000000000005</v>
      </c>
      <c r="C83" s="158">
        <v>0</v>
      </c>
      <c r="D83" s="159">
        <v>0</v>
      </c>
      <c r="E83" s="160">
        <v>0</v>
      </c>
      <c r="F83" s="161">
        <v>0</v>
      </c>
      <c r="G83" s="158">
        <v>0</v>
      </c>
      <c r="I83" s="32"/>
      <c r="J83" s="32"/>
      <c r="K83" s="32"/>
      <c r="L83" s="32"/>
      <c r="M83" s="32"/>
      <c r="N83" s="32"/>
    </row>
    <row r="84" spans="1:14" ht="13.5" customHeight="1" x14ac:dyDescent="0.2">
      <c r="A84" s="156" t="s">
        <v>80</v>
      </c>
      <c r="B84" s="163">
        <v>364263.50677589752</v>
      </c>
      <c r="C84" s="164">
        <v>409721.60026767448</v>
      </c>
      <c r="D84" s="165">
        <v>624473</v>
      </c>
      <c r="E84" s="55">
        <v>1095068</v>
      </c>
      <c r="F84" s="55">
        <v>1095068</v>
      </c>
      <c r="G84" s="56">
        <v>1095068</v>
      </c>
      <c r="I84" s="32"/>
      <c r="J84" s="32"/>
      <c r="K84" s="32"/>
      <c r="L84" s="32"/>
      <c r="M84" s="32"/>
      <c r="N84" s="32"/>
    </row>
    <row r="85" spans="1:14" ht="13.5" customHeight="1" x14ac:dyDescent="0.25">
      <c r="A85" s="162" t="s">
        <v>11</v>
      </c>
      <c r="B85" s="157">
        <v>302346.80729589751</v>
      </c>
      <c r="C85" s="158">
        <v>343140.60026767448</v>
      </c>
      <c r="D85" s="159">
        <v>523667</v>
      </c>
      <c r="E85" s="160">
        <v>918296</v>
      </c>
      <c r="F85" s="161">
        <v>918296</v>
      </c>
      <c r="G85" s="158">
        <v>918296</v>
      </c>
      <c r="I85" s="32"/>
      <c r="J85" s="32"/>
      <c r="K85" s="32"/>
      <c r="L85" s="32"/>
      <c r="M85" s="32"/>
      <c r="N85" s="32"/>
    </row>
    <row r="86" spans="1:14" ht="14.25" customHeight="1" x14ac:dyDescent="0.25">
      <c r="A86" s="162" t="s">
        <v>12</v>
      </c>
      <c r="B86" s="157">
        <v>61916.699479999996</v>
      </c>
      <c r="C86" s="158">
        <v>66581</v>
      </c>
      <c r="D86" s="159">
        <v>100806</v>
      </c>
      <c r="E86" s="160">
        <v>176772</v>
      </c>
      <c r="F86" s="161">
        <v>176772</v>
      </c>
      <c r="G86" s="158">
        <v>176772</v>
      </c>
      <c r="I86" s="32"/>
      <c r="J86" s="32"/>
      <c r="K86" s="32"/>
      <c r="L86" s="32"/>
      <c r="M86" s="32"/>
      <c r="N86" s="32"/>
    </row>
    <row r="87" spans="1:14" ht="13.5" customHeight="1" x14ac:dyDescent="0.2">
      <c r="A87" s="168" t="s">
        <v>81</v>
      </c>
      <c r="B87" s="169">
        <v>4002.5350807223854</v>
      </c>
      <c r="C87" s="170">
        <v>6451.7239755976825</v>
      </c>
      <c r="D87" s="171">
        <v>9159</v>
      </c>
      <c r="E87" s="172">
        <v>12315</v>
      </c>
      <c r="F87" s="172">
        <v>15407</v>
      </c>
      <c r="G87" s="173">
        <v>18039</v>
      </c>
      <c r="I87" s="32"/>
      <c r="J87" s="32"/>
      <c r="K87" s="32"/>
      <c r="L87" s="32"/>
      <c r="M87" s="32"/>
      <c r="N87" s="32"/>
    </row>
    <row r="88" spans="1:14" ht="13.5" customHeight="1" x14ac:dyDescent="0.2">
      <c r="A88" s="162" t="s">
        <v>11</v>
      </c>
      <c r="B88" s="165">
        <v>2271.9300807223854</v>
      </c>
      <c r="C88" s="164">
        <v>3730.7239755976825</v>
      </c>
      <c r="D88" s="165">
        <v>5517</v>
      </c>
      <c r="E88" s="165">
        <v>7600</v>
      </c>
      <c r="F88" s="165">
        <v>9640</v>
      </c>
      <c r="G88" s="167">
        <v>11640</v>
      </c>
      <c r="I88" s="32"/>
      <c r="J88" s="32"/>
      <c r="K88" s="32"/>
      <c r="L88" s="32"/>
      <c r="M88" s="32"/>
      <c r="N88" s="32"/>
    </row>
    <row r="89" spans="1:14" ht="13.5" customHeight="1" thickBot="1" x14ac:dyDescent="0.25">
      <c r="A89" s="175" t="s">
        <v>12</v>
      </c>
      <c r="B89" s="176">
        <v>1730.605</v>
      </c>
      <c r="C89" s="177">
        <v>2721</v>
      </c>
      <c r="D89" s="176">
        <v>3642</v>
      </c>
      <c r="E89" s="176">
        <v>4715</v>
      </c>
      <c r="F89" s="176">
        <v>5767</v>
      </c>
      <c r="G89" s="178">
        <v>6399</v>
      </c>
      <c r="I89" s="32"/>
      <c r="J89" s="32"/>
      <c r="K89" s="32"/>
      <c r="L89" s="32"/>
      <c r="M89" s="32"/>
      <c r="N89" s="32"/>
    </row>
    <row r="90" spans="1:14" ht="13.5" customHeight="1" x14ac:dyDescent="0.25">
      <c r="A90" s="179" t="s">
        <v>82</v>
      </c>
      <c r="B90" s="149"/>
      <c r="C90" s="149"/>
      <c r="D90" s="149"/>
      <c r="E90" s="149"/>
      <c r="F90" s="149"/>
      <c r="G90" s="149"/>
    </row>
    <row r="91" spans="1:14" ht="13.5" customHeight="1" x14ac:dyDescent="0.25">
      <c r="A91" s="179" t="s">
        <v>83</v>
      </c>
      <c r="B91" s="149"/>
      <c r="C91" s="149"/>
      <c r="D91" s="149"/>
      <c r="E91" s="149"/>
      <c r="F91" s="149"/>
      <c r="G91" s="149"/>
    </row>
    <row r="92" spans="1:14" ht="13.5" customHeight="1" x14ac:dyDescent="0.2">
      <c r="A92" s="180" t="s">
        <v>84</v>
      </c>
      <c r="B92" s="180"/>
      <c r="C92" s="180"/>
      <c r="D92" s="180"/>
      <c r="E92" s="180"/>
      <c r="F92" s="180"/>
      <c r="G92" s="180"/>
    </row>
    <row r="93" spans="1:14" ht="13.5" customHeight="1" x14ac:dyDescent="0.2">
      <c r="A93" s="180"/>
      <c r="B93" s="180"/>
      <c r="C93" s="180"/>
      <c r="D93" s="180"/>
      <c r="E93" s="180"/>
      <c r="F93" s="180"/>
      <c r="G93" s="180"/>
    </row>
    <row r="94" spans="1:14" ht="13.5" customHeight="1" x14ac:dyDescent="0.2">
      <c r="A94" s="104"/>
      <c r="B94" s="148"/>
      <c r="C94" s="148"/>
      <c r="D94" s="148"/>
      <c r="E94" s="148"/>
      <c r="F94" s="148"/>
      <c r="G94" s="148"/>
    </row>
    <row r="95" spans="1:14" ht="13.5" customHeight="1" x14ac:dyDescent="0.2">
      <c r="B95" s="148"/>
      <c r="C95" s="148"/>
      <c r="D95" s="148"/>
      <c r="E95" s="148"/>
      <c r="F95" s="148"/>
      <c r="G95" s="148"/>
    </row>
    <row r="96" spans="1:14" ht="13.5" customHeight="1" x14ac:dyDescent="0.2">
      <c r="B96" s="148"/>
      <c r="C96" s="148"/>
      <c r="D96" s="148"/>
      <c r="E96" s="148"/>
      <c r="F96" s="148"/>
      <c r="G96" s="148"/>
    </row>
    <row r="97" spans="2:8" ht="13.5" customHeight="1" x14ac:dyDescent="0.2">
      <c r="B97" s="148"/>
      <c r="C97" s="148"/>
      <c r="D97" s="148"/>
      <c r="E97" s="148"/>
      <c r="F97" s="148"/>
      <c r="G97" s="148"/>
    </row>
    <row r="98" spans="2:8" ht="13.5" customHeight="1" x14ac:dyDescent="0.2">
      <c r="B98" s="148"/>
      <c r="C98" s="148"/>
      <c r="D98" s="148"/>
      <c r="E98" s="148"/>
      <c r="F98" s="148"/>
      <c r="G98" s="148"/>
      <c r="H98" s="148"/>
    </row>
    <row r="99" spans="2:8" ht="13.5" customHeight="1" x14ac:dyDescent="0.2">
      <c r="B99" s="148"/>
      <c r="C99" s="148"/>
      <c r="D99" s="148"/>
      <c r="E99" s="148"/>
      <c r="F99" s="148"/>
      <c r="G99" s="148"/>
    </row>
    <row r="100" spans="2:8" ht="13.5" customHeight="1" x14ac:dyDescent="0.2">
      <c r="B100" s="148"/>
      <c r="C100" s="148"/>
      <c r="D100" s="148"/>
      <c r="E100" s="148"/>
      <c r="F100" s="148"/>
      <c r="G100" s="148"/>
    </row>
    <row r="101" spans="2:8" ht="13.5" customHeight="1" x14ac:dyDescent="0.2">
      <c r="B101" s="148"/>
      <c r="C101" s="148"/>
      <c r="D101" s="148"/>
      <c r="E101" s="148"/>
      <c r="F101" s="148"/>
      <c r="G101" s="148"/>
    </row>
    <row r="102" spans="2:8" ht="13.5" customHeight="1" x14ac:dyDescent="0.2">
      <c r="B102" s="148"/>
      <c r="C102" s="148"/>
      <c r="D102" s="148"/>
      <c r="E102" s="148"/>
      <c r="F102" s="148"/>
      <c r="G102" s="148"/>
    </row>
    <row r="103" spans="2:8" ht="13.5" customHeight="1" x14ac:dyDescent="0.2">
      <c r="B103" s="148"/>
      <c r="C103" s="148"/>
      <c r="D103" s="148"/>
      <c r="E103" s="148"/>
      <c r="F103" s="148"/>
      <c r="G103" s="148"/>
    </row>
    <row r="104" spans="2:8" ht="13.5" customHeight="1" x14ac:dyDescent="0.2">
      <c r="B104" s="148"/>
      <c r="C104" s="148"/>
      <c r="D104" s="148"/>
      <c r="E104" s="148"/>
      <c r="F104" s="148"/>
      <c r="G104" s="148"/>
    </row>
    <row r="105" spans="2:8" ht="13.5" customHeight="1" x14ac:dyDescent="0.2">
      <c r="B105" s="148"/>
      <c r="C105" s="148"/>
      <c r="D105" s="148"/>
      <c r="E105" s="148"/>
      <c r="F105" s="148"/>
      <c r="G105" s="148"/>
    </row>
    <row r="106" spans="2:8" ht="13.5" customHeight="1" x14ac:dyDescent="0.2">
      <c r="B106" s="148"/>
      <c r="C106" s="148"/>
      <c r="D106" s="148"/>
      <c r="E106" s="148"/>
      <c r="F106" s="148"/>
      <c r="G106" s="148"/>
    </row>
    <row r="107" spans="2:8" ht="13.5" customHeight="1" x14ac:dyDescent="0.2">
      <c r="B107" s="148"/>
      <c r="C107" s="148"/>
      <c r="D107" s="148"/>
      <c r="E107" s="148"/>
      <c r="F107" s="148"/>
      <c r="G107" s="148"/>
    </row>
    <row r="108" spans="2:8" ht="13.5" customHeight="1" x14ac:dyDescent="0.2">
      <c r="B108" s="148"/>
      <c r="C108" s="148"/>
      <c r="D108" s="148"/>
      <c r="E108" s="148"/>
      <c r="F108" s="148"/>
      <c r="G108" s="148"/>
    </row>
    <row r="109" spans="2:8" ht="13.5" customHeight="1" x14ac:dyDescent="0.2">
      <c r="B109" s="148"/>
      <c r="C109" s="148"/>
      <c r="D109" s="148"/>
      <c r="E109" s="148"/>
      <c r="F109" s="148"/>
      <c r="G109" s="148"/>
    </row>
    <row r="110" spans="2:8" ht="13.5" customHeight="1" x14ac:dyDescent="0.2">
      <c r="B110" s="148"/>
      <c r="C110" s="148"/>
      <c r="D110" s="148"/>
      <c r="E110" s="148"/>
      <c r="F110" s="148"/>
      <c r="G110" s="148"/>
    </row>
    <row r="111" spans="2:8" ht="13.5" customHeight="1" x14ac:dyDescent="0.2">
      <c r="B111" s="148"/>
      <c r="C111" s="148"/>
      <c r="D111" s="148"/>
      <c r="E111" s="148"/>
      <c r="F111" s="148"/>
      <c r="G111" s="148"/>
    </row>
    <row r="112" spans="2:8" ht="13.5" customHeight="1" x14ac:dyDescent="0.2">
      <c r="B112" s="148"/>
      <c r="C112" s="148"/>
      <c r="D112" s="148"/>
      <c r="E112" s="148"/>
      <c r="F112" s="148"/>
      <c r="G112" s="148"/>
    </row>
    <row r="113" spans="2:7" ht="13.5" customHeight="1" x14ac:dyDescent="0.2">
      <c r="B113" s="148"/>
      <c r="C113" s="148"/>
      <c r="D113" s="148"/>
      <c r="E113" s="148"/>
      <c r="F113" s="148"/>
      <c r="G113" s="148"/>
    </row>
    <row r="114" spans="2:7" ht="13.5" customHeight="1" x14ac:dyDescent="0.2">
      <c r="B114" s="148"/>
      <c r="C114" s="148"/>
      <c r="D114" s="148"/>
      <c r="E114" s="148"/>
      <c r="F114" s="148"/>
      <c r="G114" s="148"/>
    </row>
    <row r="115" spans="2:7" ht="13.5" customHeight="1" x14ac:dyDescent="0.2">
      <c r="B115" s="148"/>
      <c r="C115" s="148"/>
      <c r="D115" s="148"/>
      <c r="E115" s="148"/>
      <c r="F115" s="148"/>
      <c r="G115" s="148"/>
    </row>
    <row r="116" spans="2:7" ht="13.5" customHeight="1" x14ac:dyDescent="0.2">
      <c r="B116" s="148"/>
      <c r="C116" s="148"/>
      <c r="D116" s="148"/>
      <c r="E116" s="148"/>
      <c r="F116" s="148"/>
      <c r="G116" s="148"/>
    </row>
    <row r="117" spans="2:7" ht="13.5" customHeight="1" x14ac:dyDescent="0.2">
      <c r="B117" s="148"/>
      <c r="C117" s="148"/>
      <c r="D117" s="148"/>
      <c r="E117" s="148"/>
      <c r="F117" s="148"/>
      <c r="G117" s="148"/>
    </row>
    <row r="118" spans="2:7" ht="13.5" customHeight="1" x14ac:dyDescent="0.2">
      <c r="B118" s="148"/>
      <c r="C118" s="148"/>
      <c r="D118" s="148"/>
      <c r="E118" s="148"/>
      <c r="F118" s="148"/>
      <c r="G118" s="148"/>
    </row>
    <row r="119" spans="2:7" ht="13.5" customHeight="1" x14ac:dyDescent="0.2">
      <c r="B119" s="148"/>
      <c r="C119" s="148"/>
      <c r="D119" s="148"/>
      <c r="E119" s="148"/>
      <c r="F119" s="148"/>
      <c r="G119" s="148"/>
    </row>
    <row r="120" spans="2:7" ht="13.5" customHeight="1" x14ac:dyDescent="0.2">
      <c r="B120" s="148"/>
      <c r="C120" s="148"/>
      <c r="D120" s="148"/>
      <c r="E120" s="148"/>
      <c r="F120" s="148"/>
      <c r="G120" s="148"/>
    </row>
    <row r="121" spans="2:7" ht="13.5" customHeight="1" x14ac:dyDescent="0.2">
      <c r="B121" s="148"/>
      <c r="C121" s="148"/>
      <c r="D121" s="148"/>
      <c r="E121" s="148"/>
      <c r="F121" s="148"/>
      <c r="G121" s="148"/>
    </row>
    <row r="122" spans="2:7" ht="13.5" customHeight="1" x14ac:dyDescent="0.2">
      <c r="B122" s="148"/>
      <c r="C122" s="148"/>
      <c r="D122" s="148"/>
      <c r="E122" s="148"/>
      <c r="F122" s="148"/>
      <c r="G122" s="148"/>
    </row>
    <row r="123" spans="2:7" ht="13.5" customHeight="1" x14ac:dyDescent="0.2">
      <c r="B123" s="148"/>
      <c r="C123" s="148"/>
      <c r="D123" s="148"/>
      <c r="E123" s="148"/>
      <c r="F123" s="148"/>
      <c r="G123" s="148"/>
    </row>
    <row r="124" spans="2:7" ht="13.5" customHeight="1" x14ac:dyDescent="0.2">
      <c r="B124" s="148"/>
      <c r="C124" s="148"/>
      <c r="D124" s="148"/>
      <c r="E124" s="148"/>
      <c r="F124" s="148"/>
      <c r="G124" s="148"/>
    </row>
    <row r="125" spans="2:7" ht="13.5" customHeight="1" x14ac:dyDescent="0.2">
      <c r="B125" s="148"/>
      <c r="C125" s="148"/>
      <c r="D125" s="148"/>
      <c r="E125" s="148"/>
      <c r="F125" s="148"/>
      <c r="G125" s="148"/>
    </row>
    <row r="126" spans="2:7" ht="13.5" customHeight="1" x14ac:dyDescent="0.2">
      <c r="B126" s="148"/>
      <c r="C126" s="148"/>
      <c r="D126" s="148"/>
      <c r="E126" s="148"/>
      <c r="F126" s="148"/>
      <c r="G126" s="148"/>
    </row>
    <row r="127" spans="2:7" ht="13.5" customHeight="1" x14ac:dyDescent="0.2">
      <c r="B127" s="148"/>
      <c r="C127" s="148"/>
      <c r="D127" s="148"/>
      <c r="E127" s="148"/>
      <c r="F127" s="148"/>
      <c r="G127" s="148"/>
    </row>
    <row r="128" spans="2:7" ht="13.5" customHeight="1" x14ac:dyDescent="0.2">
      <c r="B128" s="148"/>
      <c r="C128" s="148"/>
      <c r="D128" s="148"/>
      <c r="E128" s="148"/>
      <c r="F128" s="148"/>
      <c r="G128" s="148"/>
    </row>
    <row r="129" spans="2:7" ht="13.5" customHeight="1" x14ac:dyDescent="0.2">
      <c r="B129" s="148"/>
      <c r="C129" s="148"/>
      <c r="D129" s="148"/>
      <c r="E129" s="148"/>
      <c r="F129" s="148"/>
      <c r="G129" s="148"/>
    </row>
    <row r="130" spans="2:7" ht="13.5" customHeight="1" x14ac:dyDescent="0.2">
      <c r="B130" s="148"/>
      <c r="C130" s="148"/>
      <c r="D130" s="148"/>
      <c r="E130" s="148"/>
      <c r="F130" s="148"/>
      <c r="G130" s="148"/>
    </row>
    <row r="131" spans="2:7" ht="13.5" customHeight="1" x14ac:dyDescent="0.2">
      <c r="B131" s="148"/>
      <c r="C131" s="148"/>
      <c r="D131" s="148"/>
      <c r="E131" s="148"/>
      <c r="F131" s="148"/>
      <c r="G131" s="148"/>
    </row>
    <row r="132" spans="2:7" ht="13.5" customHeight="1" x14ac:dyDescent="0.2">
      <c r="B132" s="148"/>
      <c r="C132" s="148"/>
      <c r="D132" s="148"/>
      <c r="E132" s="148"/>
      <c r="F132" s="148"/>
      <c r="G132" s="148"/>
    </row>
    <row r="133" spans="2:7" ht="13.5" customHeight="1" x14ac:dyDescent="0.2">
      <c r="B133" s="148"/>
      <c r="C133" s="148"/>
      <c r="D133" s="148"/>
      <c r="E133" s="148"/>
      <c r="F133" s="148"/>
      <c r="G133" s="148"/>
    </row>
    <row r="134" spans="2:7" ht="13.5" customHeight="1" x14ac:dyDescent="0.2">
      <c r="B134" s="148"/>
      <c r="C134" s="148"/>
      <c r="D134" s="148"/>
      <c r="E134" s="148"/>
      <c r="F134" s="148"/>
      <c r="G134" s="148"/>
    </row>
    <row r="135" spans="2:7" ht="13.5" customHeight="1" x14ac:dyDescent="0.2">
      <c r="B135" s="148"/>
      <c r="C135" s="148"/>
      <c r="D135" s="148"/>
      <c r="E135" s="148"/>
      <c r="F135" s="148"/>
      <c r="G135" s="148"/>
    </row>
    <row r="136" spans="2:7" ht="13.5" customHeight="1" x14ac:dyDescent="0.2">
      <c r="B136" s="148"/>
      <c r="C136" s="148"/>
      <c r="D136" s="148"/>
      <c r="E136" s="148"/>
      <c r="F136" s="148"/>
      <c r="G136" s="148"/>
    </row>
    <row r="137" spans="2:7" ht="13.5" customHeight="1" x14ac:dyDescent="0.2">
      <c r="B137" s="148"/>
      <c r="C137" s="148"/>
      <c r="D137" s="148"/>
      <c r="E137" s="148"/>
      <c r="F137" s="148"/>
      <c r="G137" s="148"/>
    </row>
    <row r="138" spans="2:7" ht="13.5" customHeight="1" x14ac:dyDescent="0.2">
      <c r="B138" s="148"/>
      <c r="C138" s="148"/>
      <c r="D138" s="148"/>
      <c r="E138" s="148"/>
      <c r="F138" s="148"/>
      <c r="G138" s="148"/>
    </row>
    <row r="139" spans="2:7" ht="13.5" customHeight="1" x14ac:dyDescent="0.2">
      <c r="B139" s="148"/>
      <c r="C139" s="148"/>
      <c r="D139" s="148"/>
      <c r="E139" s="148"/>
      <c r="F139" s="148"/>
      <c r="G139" s="148"/>
    </row>
    <row r="140" spans="2:7" ht="13.5" customHeight="1" x14ac:dyDescent="0.2">
      <c r="B140" s="148"/>
      <c r="C140" s="148"/>
      <c r="D140" s="148"/>
      <c r="E140" s="148"/>
      <c r="F140" s="148"/>
      <c r="G140" s="148"/>
    </row>
    <row r="141" spans="2:7" ht="13.5" customHeight="1" x14ac:dyDescent="0.2">
      <c r="B141" s="148"/>
      <c r="C141" s="148"/>
      <c r="D141" s="148"/>
      <c r="E141" s="148"/>
      <c r="F141" s="148"/>
      <c r="G141" s="148"/>
    </row>
    <row r="142" spans="2:7" ht="13.5" customHeight="1" x14ac:dyDescent="0.2">
      <c r="B142" s="148"/>
      <c r="C142" s="148"/>
      <c r="D142" s="148"/>
      <c r="E142" s="148"/>
      <c r="F142" s="148"/>
      <c r="G142" s="148"/>
    </row>
    <row r="143" spans="2:7" ht="13.5" customHeight="1" x14ac:dyDescent="0.2">
      <c r="B143" s="148"/>
      <c r="C143" s="148"/>
      <c r="D143" s="148"/>
      <c r="E143" s="148"/>
      <c r="F143" s="148"/>
      <c r="G143" s="148"/>
    </row>
    <row r="144" spans="2:7" ht="13.5" customHeight="1" x14ac:dyDescent="0.2">
      <c r="B144" s="148"/>
      <c r="C144" s="148"/>
      <c r="D144" s="148"/>
      <c r="E144" s="148"/>
      <c r="F144" s="148"/>
      <c r="G144" s="148"/>
    </row>
    <row r="145" spans="2:7" ht="13.5" customHeight="1" x14ac:dyDescent="0.2">
      <c r="B145" s="148"/>
      <c r="C145" s="148"/>
      <c r="D145" s="148"/>
      <c r="E145" s="148"/>
      <c r="F145" s="148"/>
      <c r="G145" s="148"/>
    </row>
    <row r="146" spans="2:7" ht="13.5" customHeight="1" x14ac:dyDescent="0.2">
      <c r="B146" s="148"/>
      <c r="C146" s="148"/>
      <c r="D146" s="148"/>
      <c r="E146" s="148"/>
      <c r="F146" s="148"/>
      <c r="G146" s="148"/>
    </row>
    <row r="147" spans="2:7" ht="13.5" customHeight="1" x14ac:dyDescent="0.2">
      <c r="B147" s="148"/>
      <c r="C147" s="148"/>
      <c r="D147" s="148"/>
      <c r="E147" s="148"/>
      <c r="F147" s="148"/>
      <c r="G147" s="148"/>
    </row>
    <row r="148" spans="2:7" ht="13.5" customHeight="1" x14ac:dyDescent="0.2">
      <c r="B148" s="148"/>
      <c r="C148" s="148"/>
      <c r="D148" s="148"/>
      <c r="E148" s="148"/>
      <c r="F148" s="148"/>
      <c r="G148" s="148"/>
    </row>
    <row r="149" spans="2:7" ht="13.5" customHeight="1" x14ac:dyDescent="0.2">
      <c r="B149" s="148"/>
      <c r="C149" s="148"/>
      <c r="D149" s="148"/>
      <c r="E149" s="148"/>
      <c r="F149" s="148"/>
      <c r="G149" s="148"/>
    </row>
    <row r="150" spans="2:7" ht="13.5" customHeight="1" x14ac:dyDescent="0.2">
      <c r="B150" s="148"/>
      <c r="C150" s="148"/>
      <c r="D150" s="148"/>
      <c r="E150" s="148"/>
      <c r="F150" s="148"/>
      <c r="G150" s="148"/>
    </row>
    <row r="151" spans="2:7" ht="13.5" customHeight="1" x14ac:dyDescent="0.2">
      <c r="B151" s="148"/>
      <c r="C151" s="148"/>
      <c r="D151" s="148"/>
      <c r="E151" s="148"/>
      <c r="F151" s="148"/>
      <c r="G151" s="148"/>
    </row>
    <row r="152" spans="2:7" ht="13.5" customHeight="1" x14ac:dyDescent="0.2">
      <c r="B152" s="148"/>
      <c r="C152" s="148"/>
      <c r="D152" s="148"/>
      <c r="E152" s="148"/>
      <c r="F152" s="148"/>
      <c r="G152" s="148"/>
    </row>
    <row r="153" spans="2:7" ht="13.5" customHeight="1" x14ac:dyDescent="0.2">
      <c r="B153" s="148"/>
      <c r="C153" s="148"/>
      <c r="D153" s="148"/>
      <c r="E153" s="148"/>
      <c r="F153" s="148"/>
      <c r="G153" s="148"/>
    </row>
    <row r="154" spans="2:7" ht="13.5" customHeight="1" x14ac:dyDescent="0.2">
      <c r="B154" s="148"/>
      <c r="C154" s="148"/>
      <c r="D154" s="148"/>
      <c r="E154" s="148"/>
      <c r="F154" s="148"/>
      <c r="G154" s="148"/>
    </row>
    <row r="155" spans="2:7" ht="13.5" customHeight="1" x14ac:dyDescent="0.2">
      <c r="B155" s="148"/>
      <c r="C155" s="148"/>
      <c r="D155" s="148"/>
      <c r="E155" s="148"/>
      <c r="F155" s="148"/>
      <c r="G155" s="148"/>
    </row>
    <row r="156" spans="2:7" ht="13.5" customHeight="1" x14ac:dyDescent="0.2">
      <c r="B156" s="148"/>
      <c r="C156" s="148"/>
      <c r="D156" s="148"/>
      <c r="E156" s="148"/>
      <c r="F156" s="148"/>
      <c r="G156" s="148"/>
    </row>
    <row r="157" spans="2:7" ht="13.5" customHeight="1" x14ac:dyDescent="0.2">
      <c r="B157" s="148"/>
      <c r="C157" s="148"/>
      <c r="D157" s="148"/>
      <c r="E157" s="148"/>
      <c r="F157" s="148"/>
      <c r="G157" s="148"/>
    </row>
    <row r="158" spans="2:7" ht="13.5" customHeight="1" x14ac:dyDescent="0.2">
      <c r="B158" s="148"/>
      <c r="C158" s="148"/>
      <c r="D158" s="148"/>
      <c r="E158" s="148"/>
      <c r="F158" s="148"/>
      <c r="G158" s="148"/>
    </row>
    <row r="159" spans="2:7" ht="13.5" customHeight="1" x14ac:dyDescent="0.2">
      <c r="B159" s="148"/>
      <c r="C159" s="148"/>
      <c r="D159" s="148"/>
      <c r="E159" s="148"/>
      <c r="F159" s="148"/>
      <c r="G159" s="148"/>
    </row>
    <row r="160" spans="2:7" ht="13.5" customHeight="1" x14ac:dyDescent="0.2">
      <c r="B160" s="148"/>
      <c r="C160" s="148"/>
      <c r="D160" s="148"/>
      <c r="E160" s="148"/>
      <c r="F160" s="148"/>
      <c r="G160" s="148"/>
    </row>
    <row r="161" spans="2:7" ht="13.5" customHeight="1" x14ac:dyDescent="0.2">
      <c r="B161" s="148"/>
      <c r="C161" s="148"/>
      <c r="D161" s="148"/>
      <c r="E161" s="148"/>
      <c r="F161" s="148"/>
      <c r="G161" s="148"/>
    </row>
    <row r="162" spans="2:7" ht="13.5" customHeight="1" x14ac:dyDescent="0.2">
      <c r="B162" s="148"/>
      <c r="C162" s="148"/>
      <c r="D162" s="148"/>
      <c r="E162" s="148"/>
      <c r="F162" s="148"/>
      <c r="G162" s="148"/>
    </row>
    <row r="163" spans="2:7" ht="13.5" customHeight="1" x14ac:dyDescent="0.2">
      <c r="B163" s="148">
        <v>0</v>
      </c>
      <c r="C163" s="148">
        <v>0</v>
      </c>
      <c r="D163" s="148">
        <v>0</v>
      </c>
      <c r="E163" s="148">
        <v>0</v>
      </c>
      <c r="F163" s="148">
        <v>0</v>
      </c>
      <c r="G163" s="148">
        <v>0</v>
      </c>
    </row>
    <row r="164" spans="2:7" ht="13.5" customHeight="1" x14ac:dyDescent="0.2">
      <c r="B164" s="148">
        <v>0</v>
      </c>
      <c r="C164" s="148">
        <v>0</v>
      </c>
      <c r="D164" s="148">
        <v>0</v>
      </c>
      <c r="E164" s="148">
        <v>0</v>
      </c>
      <c r="F164" s="148">
        <v>0</v>
      </c>
      <c r="G164" s="148">
        <v>0</v>
      </c>
    </row>
    <row r="165" spans="2:7" ht="13.5" customHeight="1" x14ac:dyDescent="0.2">
      <c r="B165" s="148">
        <v>0</v>
      </c>
      <c r="C165" s="148">
        <v>0</v>
      </c>
      <c r="D165" s="148">
        <v>0</v>
      </c>
      <c r="E165" s="148">
        <v>0</v>
      </c>
      <c r="F165" s="148">
        <v>0</v>
      </c>
      <c r="G165" s="148">
        <v>0</v>
      </c>
    </row>
    <row r="166" spans="2:7" ht="13.5" customHeight="1" x14ac:dyDescent="0.2">
      <c r="B166" s="148">
        <v>0</v>
      </c>
      <c r="C166" s="148">
        <v>0</v>
      </c>
      <c r="D166" s="148">
        <v>0</v>
      </c>
      <c r="E166" s="148">
        <v>0</v>
      </c>
      <c r="F166" s="148">
        <v>0</v>
      </c>
      <c r="G166" s="148">
        <v>0</v>
      </c>
    </row>
    <row r="167" spans="2:7" ht="13.5" customHeight="1" x14ac:dyDescent="0.2">
      <c r="B167" s="148"/>
      <c r="C167" s="148"/>
      <c r="D167" s="148"/>
      <c r="E167" s="148"/>
      <c r="F167" s="148"/>
      <c r="G167" s="148"/>
    </row>
    <row r="168" spans="2:7" ht="13.5" customHeight="1" x14ac:dyDescent="0.2">
      <c r="B168" s="148"/>
      <c r="C168" s="148"/>
      <c r="D168" s="148"/>
      <c r="E168" s="148"/>
      <c r="F168" s="148"/>
      <c r="G168" s="148"/>
    </row>
    <row r="169" spans="2:7" ht="13.5" customHeight="1" x14ac:dyDescent="0.2">
      <c r="B169" s="148"/>
      <c r="C169" s="148"/>
      <c r="D169" s="148"/>
      <c r="E169" s="148"/>
      <c r="F169" s="148"/>
      <c r="G169" s="148"/>
    </row>
    <row r="170" spans="2:7" ht="13.5" customHeight="1" x14ac:dyDescent="0.2">
      <c r="B170" s="148"/>
      <c r="C170" s="148"/>
      <c r="D170" s="148"/>
      <c r="E170" s="148"/>
      <c r="F170" s="148"/>
      <c r="G170" s="148"/>
    </row>
    <row r="171" spans="2:7" ht="13.5" customHeight="1" x14ac:dyDescent="0.2">
      <c r="B171" s="148"/>
      <c r="C171" s="148"/>
      <c r="D171" s="148"/>
      <c r="E171" s="148"/>
      <c r="F171" s="148"/>
      <c r="G171" s="148"/>
    </row>
    <row r="172" spans="2:7" ht="13.5" customHeight="1" x14ac:dyDescent="0.2">
      <c r="B172" s="148"/>
      <c r="C172" s="148"/>
      <c r="D172" s="148"/>
      <c r="E172" s="148"/>
      <c r="F172" s="148"/>
      <c r="G172" s="148"/>
    </row>
    <row r="173" spans="2:7" ht="13.5" customHeight="1" x14ac:dyDescent="0.2">
      <c r="B173" s="148"/>
      <c r="C173" s="148"/>
      <c r="D173" s="148"/>
      <c r="E173" s="148"/>
      <c r="F173" s="148"/>
      <c r="G173" s="148"/>
    </row>
    <row r="174" spans="2:7" ht="13.5" customHeight="1" x14ac:dyDescent="0.2">
      <c r="B174" s="148"/>
      <c r="C174" s="148"/>
      <c r="D174" s="148"/>
      <c r="E174" s="148"/>
      <c r="F174" s="148"/>
      <c r="G174" s="148"/>
    </row>
    <row r="175" spans="2:7" ht="13.5" customHeight="1" x14ac:dyDescent="0.2">
      <c r="B175" s="148"/>
      <c r="C175" s="148"/>
      <c r="D175" s="148"/>
      <c r="E175" s="148"/>
      <c r="F175" s="148"/>
      <c r="G175" s="148"/>
    </row>
    <row r="176" spans="2:7" ht="13.5" customHeight="1" x14ac:dyDescent="0.2">
      <c r="B176" s="148"/>
      <c r="C176" s="148"/>
      <c r="D176" s="148"/>
      <c r="E176" s="148"/>
      <c r="F176" s="148"/>
      <c r="G176" s="148"/>
    </row>
    <row r="177" spans="2:7" ht="13.5" customHeight="1" x14ac:dyDescent="0.2">
      <c r="B177" s="148"/>
      <c r="C177" s="148"/>
      <c r="D177" s="148"/>
      <c r="E177" s="148"/>
      <c r="F177" s="148"/>
      <c r="G177" s="148"/>
    </row>
    <row r="178" spans="2:7" ht="13.5" customHeight="1" x14ac:dyDescent="0.2">
      <c r="B178" s="148"/>
      <c r="C178" s="148"/>
      <c r="D178" s="148"/>
      <c r="E178" s="148"/>
      <c r="F178" s="148"/>
      <c r="G178" s="148"/>
    </row>
    <row r="179" spans="2:7" ht="13.5" customHeight="1" x14ac:dyDescent="0.2">
      <c r="B179" s="148"/>
      <c r="C179" s="148"/>
      <c r="D179" s="148"/>
      <c r="E179" s="148"/>
      <c r="F179" s="148"/>
      <c r="G179" s="148"/>
    </row>
    <row r="180" spans="2:7" ht="13.5" customHeight="1" x14ac:dyDescent="0.2">
      <c r="B180" s="148"/>
      <c r="C180" s="148"/>
      <c r="D180" s="148"/>
      <c r="E180" s="148"/>
      <c r="F180" s="148"/>
      <c r="G180" s="148"/>
    </row>
  </sheetData>
  <mergeCells count="2">
    <mergeCell ref="D3:G3"/>
    <mergeCell ref="A92:G9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0"/>
  <sheetViews>
    <sheetView showGridLines="0" workbookViewId="0">
      <pane xSplit="1" ySplit="4" topLeftCell="B5" activePane="bottomRight" state="frozen"/>
      <selection activeCell="H13" sqref="H13"/>
      <selection pane="topRight" activeCell="H13" sqref="H13"/>
      <selection pane="bottomLeft" activeCell="H13" sqref="H13"/>
      <selection pane="bottomRight" activeCell="G51" sqref="G51"/>
    </sheetView>
  </sheetViews>
  <sheetFormatPr defaultColWidth="9.5703125" defaultRowHeight="13.5" customHeight="1" x14ac:dyDescent="0.2"/>
  <cols>
    <col min="1" max="1" width="45.5703125" style="1" customWidth="1"/>
    <col min="2" max="5" width="13.140625" style="2" customWidth="1"/>
    <col min="6" max="6" width="10.7109375" style="1" customWidth="1"/>
    <col min="7" max="7" width="7" style="1" customWidth="1"/>
    <col min="8" max="8" width="50.140625" style="1" customWidth="1"/>
    <col min="9" max="13" width="13.140625" style="1" customWidth="1"/>
    <col min="14" max="16384" width="9.5703125" style="1"/>
  </cols>
  <sheetData>
    <row r="1" spans="1:22" ht="15.75" customHeight="1" x14ac:dyDescent="0.25">
      <c r="A1" s="4" t="s">
        <v>94</v>
      </c>
      <c r="B1" s="5"/>
      <c r="C1" s="5"/>
      <c r="D1" s="5"/>
      <c r="E1" s="5"/>
      <c r="H1" s="4" t="s">
        <v>95</v>
      </c>
    </row>
    <row r="2" spans="1:22" ht="14.25" customHeight="1" thickBot="1" x14ac:dyDescent="0.3">
      <c r="A2" s="7" t="s">
        <v>3</v>
      </c>
      <c r="B2" s="8"/>
      <c r="C2" s="8"/>
      <c r="D2" s="8"/>
      <c r="E2" s="8"/>
      <c r="H2" s="7" t="s">
        <v>3</v>
      </c>
    </row>
    <row r="3" spans="1:22" ht="13.5" customHeight="1" x14ac:dyDescent="0.2">
      <c r="A3" s="283" t="s">
        <v>4</v>
      </c>
      <c r="B3" s="284" t="s">
        <v>7</v>
      </c>
      <c r="C3" s="14"/>
      <c r="D3" s="14"/>
      <c r="E3" s="13"/>
      <c r="H3" s="15" t="s">
        <v>4</v>
      </c>
      <c r="I3" s="285" t="s">
        <v>7</v>
      </c>
      <c r="J3" s="18"/>
      <c r="K3" s="18"/>
      <c r="L3" s="17"/>
    </row>
    <row r="4" spans="1:22" ht="14.25" customHeight="1" thickBot="1" x14ac:dyDescent="0.25">
      <c r="A4" s="286"/>
      <c r="B4" s="24">
        <v>2022</v>
      </c>
      <c r="C4" s="24">
        <v>2023</v>
      </c>
      <c r="D4" s="24">
        <v>2024</v>
      </c>
      <c r="E4" s="22">
        <v>2025</v>
      </c>
      <c r="H4" s="20"/>
      <c r="I4" s="24">
        <v>2022</v>
      </c>
      <c r="J4" s="24">
        <v>2023</v>
      </c>
      <c r="K4" s="24">
        <v>2024</v>
      </c>
      <c r="L4" s="22">
        <v>2025</v>
      </c>
    </row>
    <row r="5" spans="1:22" ht="13.5" customHeight="1" x14ac:dyDescent="0.2">
      <c r="A5" s="287" t="s">
        <v>8</v>
      </c>
      <c r="B5" s="29">
        <f>B6+B12+B13</f>
        <v>7671490</v>
      </c>
      <c r="C5" s="29">
        <f>C6+C12+C13</f>
        <v>8542081</v>
      </c>
      <c r="D5" s="29">
        <f>D6+D12+D13</f>
        <v>8838066</v>
      </c>
      <c r="E5" s="27">
        <f>E6+E12+E13</f>
        <v>9119732</v>
      </c>
      <c r="F5" s="279"/>
      <c r="H5" s="25" t="s">
        <v>8</v>
      </c>
      <c r="I5" s="29">
        <f>I6+I12+I13</f>
        <v>374848</v>
      </c>
      <c r="J5" s="29">
        <f>J6+J12+J13</f>
        <v>584182</v>
      </c>
      <c r="K5" s="29">
        <f>K6+K12+K13</f>
        <v>914836</v>
      </c>
      <c r="L5" s="27">
        <f>L6+L12+L13</f>
        <v>1231322</v>
      </c>
      <c r="M5" s="31"/>
      <c r="N5" s="32"/>
      <c r="O5" s="32"/>
      <c r="P5" s="32"/>
      <c r="Q5" s="32"/>
      <c r="R5" s="32"/>
      <c r="S5" s="32"/>
      <c r="T5" s="32"/>
      <c r="U5" s="32"/>
      <c r="V5" s="32"/>
    </row>
    <row r="6" spans="1:22" ht="13.5" customHeight="1" x14ac:dyDescent="0.2">
      <c r="A6" s="288" t="s">
        <v>9</v>
      </c>
      <c r="B6" s="37">
        <f>B7+B8</f>
        <v>4193339</v>
      </c>
      <c r="C6" s="37">
        <f>C7+C8</f>
        <v>4577651</v>
      </c>
      <c r="D6" s="37">
        <f>D7+D8</f>
        <v>4776919</v>
      </c>
      <c r="E6" s="35">
        <f>E7+E8</f>
        <v>5031367</v>
      </c>
      <c r="F6" s="279"/>
      <c r="H6" s="33" t="s">
        <v>10</v>
      </c>
      <c r="I6" s="37">
        <f>I7+I8</f>
        <v>109455</v>
      </c>
      <c r="J6" s="37">
        <f>J7+J8</f>
        <v>259901</v>
      </c>
      <c r="K6" s="37">
        <f>K7+K8</f>
        <v>401911</v>
      </c>
      <c r="L6" s="35">
        <f>L7+L8</f>
        <v>574166</v>
      </c>
      <c r="M6" s="31"/>
      <c r="N6" s="32"/>
      <c r="O6" s="32"/>
      <c r="P6" s="32"/>
      <c r="Q6" s="32"/>
      <c r="R6" s="32"/>
      <c r="S6" s="32"/>
      <c r="T6" s="32"/>
      <c r="U6" s="32"/>
      <c r="V6" s="32"/>
    </row>
    <row r="7" spans="1:22" ht="13.5" customHeight="1" x14ac:dyDescent="0.2">
      <c r="A7" s="289" t="s">
        <v>11</v>
      </c>
      <c r="B7" s="42">
        <v>4073362</v>
      </c>
      <c r="C7" s="42">
        <v>4442953</v>
      </c>
      <c r="D7" s="43">
        <v>4638285</v>
      </c>
      <c r="E7" s="44">
        <v>4888025</v>
      </c>
      <c r="F7" s="279"/>
      <c r="H7" s="38" t="s">
        <v>11</v>
      </c>
      <c r="I7" s="42">
        <f>ESA2010_sept22!D7-A_PS_22_25!B7</f>
        <v>88420</v>
      </c>
      <c r="J7" s="42">
        <f>ESA2010_sept22!E7-A_PS_22_25!C7</f>
        <v>234898</v>
      </c>
      <c r="K7" s="42">
        <f>ESA2010_sept22!F7-A_PS_22_25!D7</f>
        <v>373593</v>
      </c>
      <c r="L7" s="35">
        <f>ESA2010_sept22!G7-A_PS_22_25!E7</f>
        <v>540685</v>
      </c>
      <c r="M7" s="31"/>
      <c r="N7" s="32"/>
      <c r="O7" s="32"/>
      <c r="P7" s="32"/>
      <c r="Q7" s="32"/>
      <c r="R7" s="32"/>
      <c r="S7" s="32"/>
      <c r="T7" s="32"/>
      <c r="U7" s="32"/>
      <c r="V7" s="32"/>
    </row>
    <row r="8" spans="1:22" ht="13.5" customHeight="1" x14ac:dyDescent="0.2">
      <c r="A8" s="289" t="s">
        <v>12</v>
      </c>
      <c r="B8" s="42">
        <v>119977</v>
      </c>
      <c r="C8" s="42">
        <v>134698</v>
      </c>
      <c r="D8" s="43">
        <v>138634</v>
      </c>
      <c r="E8" s="44">
        <v>143342</v>
      </c>
      <c r="F8" s="279"/>
      <c r="H8" s="38" t="s">
        <v>12</v>
      </c>
      <c r="I8" s="42">
        <f>ESA2010_sept22!D8-A_PS_22_25!B8</f>
        <v>21035</v>
      </c>
      <c r="J8" s="42">
        <f>ESA2010_sept22!E8-A_PS_22_25!C8</f>
        <v>25003</v>
      </c>
      <c r="K8" s="42">
        <f>ESA2010_sept22!F8-A_PS_22_25!D8</f>
        <v>28318</v>
      </c>
      <c r="L8" s="35">
        <f>ESA2010_sept22!G8-A_PS_22_25!E8</f>
        <v>33481</v>
      </c>
      <c r="M8" s="31"/>
      <c r="N8" s="32"/>
      <c r="O8" s="32"/>
      <c r="P8" s="32"/>
      <c r="Q8" s="32"/>
      <c r="R8" s="32"/>
      <c r="S8" s="32"/>
      <c r="T8" s="32"/>
      <c r="U8" s="32"/>
      <c r="V8" s="32"/>
    </row>
    <row r="9" spans="1:22" ht="13.5" customHeight="1" x14ac:dyDescent="0.2">
      <c r="A9" s="290" t="s">
        <v>13</v>
      </c>
      <c r="B9" s="42">
        <v>586171</v>
      </c>
      <c r="C9" s="42">
        <v>564648</v>
      </c>
      <c r="D9" s="43">
        <v>652971</v>
      </c>
      <c r="E9" s="44">
        <v>660783</v>
      </c>
      <c r="F9" s="279"/>
      <c r="H9" s="45" t="s">
        <v>13</v>
      </c>
      <c r="I9" s="42">
        <f>ESA2010_sept22!D9-A_PS_22_25!B9</f>
        <v>97801</v>
      </c>
      <c r="J9" s="42">
        <f>ESA2010_sept22!E9-A_PS_22_25!C9</f>
        <v>508546</v>
      </c>
      <c r="K9" s="42">
        <f>ESA2010_sept22!F9-A_PS_22_25!D9</f>
        <v>594245</v>
      </c>
      <c r="L9" s="35">
        <f>ESA2010_sept22!G9-A_PS_22_25!E9</f>
        <v>555806</v>
      </c>
      <c r="M9" s="31"/>
      <c r="N9" s="32"/>
      <c r="O9" s="32"/>
      <c r="P9" s="32"/>
      <c r="Q9" s="32"/>
      <c r="R9" s="32"/>
      <c r="S9" s="32"/>
      <c r="T9" s="32"/>
      <c r="U9" s="32"/>
      <c r="V9" s="32"/>
    </row>
    <row r="10" spans="1:22" ht="13.5" customHeight="1" x14ac:dyDescent="0.2">
      <c r="A10" s="290" t="s">
        <v>14</v>
      </c>
      <c r="B10" s="42">
        <v>2525018</v>
      </c>
      <c r="C10" s="42">
        <v>2809102</v>
      </c>
      <c r="D10" s="43">
        <v>2886763</v>
      </c>
      <c r="E10" s="44">
        <v>3059409</v>
      </c>
      <c r="F10" s="279"/>
      <c r="H10" s="45" t="s">
        <v>14</v>
      </c>
      <c r="I10" s="42">
        <f>ESA2010_sept22!D10-A_PS_22_25!B10</f>
        <v>8157</v>
      </c>
      <c r="J10" s="42">
        <f>ESA2010_sept22!E10-A_PS_22_25!C10</f>
        <v>-174051</v>
      </c>
      <c r="K10" s="42">
        <f>ESA2010_sept22!F10-A_PS_22_25!D10</f>
        <v>-134633</v>
      </c>
      <c r="L10" s="35">
        <f>ESA2010_sept22!G10-A_PS_22_25!E10</f>
        <v>12852</v>
      </c>
      <c r="M10" s="31"/>
      <c r="N10" s="32"/>
      <c r="O10" s="32"/>
      <c r="P10" s="32"/>
      <c r="Q10" s="32"/>
      <c r="R10" s="32"/>
      <c r="S10" s="32"/>
      <c r="T10" s="32"/>
      <c r="U10" s="32"/>
      <c r="V10" s="32"/>
    </row>
    <row r="11" spans="1:22" ht="13.5" customHeight="1" x14ac:dyDescent="0.2">
      <c r="A11" s="290" t="s">
        <v>15</v>
      </c>
      <c r="B11" s="42">
        <v>1082150</v>
      </c>
      <c r="C11" s="42">
        <v>1203901</v>
      </c>
      <c r="D11" s="43">
        <v>1237185</v>
      </c>
      <c r="E11" s="44">
        <v>1311175</v>
      </c>
      <c r="F11" s="279"/>
      <c r="H11" s="45" t="s">
        <v>15</v>
      </c>
      <c r="I11" s="42">
        <f>ESA2010_sept22!D11-A_PS_22_25!B11</f>
        <v>3497</v>
      </c>
      <c r="J11" s="42">
        <f>ESA2010_sept22!E11-A_PS_22_25!C11</f>
        <v>-74594</v>
      </c>
      <c r="K11" s="42">
        <f>ESA2010_sept22!F11-A_PS_22_25!D11</f>
        <v>-57701</v>
      </c>
      <c r="L11" s="35">
        <f>ESA2010_sept22!G11-A_PS_22_25!E11</f>
        <v>5508</v>
      </c>
      <c r="M11" s="31"/>
      <c r="N11" s="32"/>
      <c r="O11" s="32"/>
      <c r="P11" s="32"/>
      <c r="Q11" s="32"/>
      <c r="R11" s="32"/>
      <c r="S11" s="32"/>
      <c r="T11" s="32"/>
      <c r="U11" s="32"/>
      <c r="V11" s="32"/>
    </row>
    <row r="12" spans="1:22" ht="13.5" customHeight="1" x14ac:dyDescent="0.2">
      <c r="A12" s="288" t="s">
        <v>16</v>
      </c>
      <c r="B12" s="42">
        <v>3179651</v>
      </c>
      <c r="C12" s="42">
        <v>3636699</v>
      </c>
      <c r="D12" s="43">
        <v>3746388</v>
      </c>
      <c r="E12" s="44">
        <v>3786079</v>
      </c>
      <c r="F12" s="279"/>
      <c r="H12" s="33" t="s">
        <v>17</v>
      </c>
      <c r="I12" s="42">
        <f>ESA2010_sept22!D12-A_PS_22_25!B12</f>
        <v>243555</v>
      </c>
      <c r="J12" s="42">
        <f>ESA2010_sept22!E12-A_PS_22_25!C12</f>
        <v>283342</v>
      </c>
      <c r="K12" s="42">
        <f>ESA2010_sept22!F12-A_PS_22_25!D12</f>
        <v>433996</v>
      </c>
      <c r="L12" s="35">
        <f>ESA2010_sept22!G12-A_PS_22_25!E12</f>
        <v>552065</v>
      </c>
      <c r="M12" s="31"/>
      <c r="N12" s="32"/>
      <c r="O12" s="32"/>
      <c r="P12" s="32"/>
      <c r="Q12" s="32"/>
      <c r="R12" s="32"/>
      <c r="S12" s="32"/>
      <c r="T12" s="32"/>
      <c r="U12" s="32"/>
      <c r="V12" s="32"/>
    </row>
    <row r="13" spans="1:22" ht="13.5" customHeight="1" x14ac:dyDescent="0.2">
      <c r="A13" s="288" t="s">
        <v>18</v>
      </c>
      <c r="B13" s="49">
        <v>298500</v>
      </c>
      <c r="C13" s="49">
        <v>327731</v>
      </c>
      <c r="D13" s="37">
        <v>314759</v>
      </c>
      <c r="E13" s="35">
        <v>302286</v>
      </c>
      <c r="F13" s="279"/>
      <c r="H13" s="33" t="s">
        <v>18</v>
      </c>
      <c r="I13" s="42">
        <f>ESA2010_sept22!D13-A_PS_22_25!B13</f>
        <v>21838</v>
      </c>
      <c r="J13" s="42">
        <f>ESA2010_sept22!E13-A_PS_22_25!C13</f>
        <v>40939</v>
      </c>
      <c r="K13" s="42">
        <f>ESA2010_sept22!F13-A_PS_22_25!D13</f>
        <v>78929</v>
      </c>
      <c r="L13" s="35">
        <f>ESA2010_sept22!G13-A_PS_22_25!E13</f>
        <v>105091</v>
      </c>
      <c r="M13" s="31"/>
      <c r="N13" s="32"/>
      <c r="O13" s="32"/>
      <c r="P13" s="32"/>
      <c r="Q13" s="32"/>
      <c r="R13" s="32"/>
      <c r="S13" s="32"/>
      <c r="T13" s="32"/>
      <c r="U13" s="32"/>
      <c r="V13" s="32"/>
    </row>
    <row r="14" spans="1:22" ht="13.5" customHeight="1" x14ac:dyDescent="0.2">
      <c r="A14" s="291" t="s">
        <v>19</v>
      </c>
      <c r="B14" s="54">
        <f>B15+B16</f>
        <v>10817151</v>
      </c>
      <c r="C14" s="54">
        <f>C15+C16</f>
        <v>11741551</v>
      </c>
      <c r="D14" s="54">
        <f>D15+D16</f>
        <v>12034288</v>
      </c>
      <c r="E14" s="52">
        <f>E15+E16</f>
        <v>12293842</v>
      </c>
      <c r="F14" s="279"/>
      <c r="H14" s="50" t="s">
        <v>19</v>
      </c>
      <c r="I14" s="54">
        <f>I15+I16</f>
        <v>497195</v>
      </c>
      <c r="J14" s="54">
        <f>J15+J16</f>
        <v>690178</v>
      </c>
      <c r="K14" s="54">
        <f>K15+K16</f>
        <v>1017680</v>
      </c>
      <c r="L14" s="52">
        <f>L15+L16</f>
        <v>1307326</v>
      </c>
      <c r="M14" s="31"/>
      <c r="N14" s="32"/>
      <c r="O14" s="32"/>
      <c r="P14" s="32"/>
      <c r="Q14" s="32"/>
      <c r="R14" s="32"/>
      <c r="S14" s="32"/>
      <c r="T14" s="32"/>
      <c r="U14" s="32"/>
      <c r="V14" s="32"/>
    </row>
    <row r="15" spans="1:22" ht="13.5" customHeight="1" x14ac:dyDescent="0.2">
      <c r="A15" s="288" t="s">
        <v>20</v>
      </c>
      <c r="B15" s="49">
        <v>8335435</v>
      </c>
      <c r="C15" s="49">
        <v>9134865</v>
      </c>
      <c r="D15" s="37">
        <v>9381490</v>
      </c>
      <c r="E15" s="35">
        <v>9613492</v>
      </c>
      <c r="F15" s="107"/>
      <c r="H15" s="33" t="s">
        <v>20</v>
      </c>
      <c r="I15" s="42">
        <f>ESA2010_sept22!D15-A_PS_22_25!B15</f>
        <v>460728</v>
      </c>
      <c r="J15" s="42">
        <f>ESA2010_sept22!E15-A_PS_22_25!C15</f>
        <v>748814</v>
      </c>
      <c r="K15" s="42">
        <f>ESA2010_sept22!F15-A_PS_22_25!D15</f>
        <v>1082389</v>
      </c>
      <c r="L15" s="35">
        <f>ESA2010_sept22!G15-A_PS_22_25!E15</f>
        <v>1371660</v>
      </c>
      <c r="M15" s="31"/>
      <c r="N15" s="32"/>
      <c r="O15" s="32"/>
      <c r="P15" s="32"/>
      <c r="Q15" s="32"/>
      <c r="R15" s="32"/>
      <c r="S15" s="32"/>
      <c r="T15" s="32"/>
      <c r="U15" s="32"/>
      <c r="V15" s="32"/>
    </row>
    <row r="16" spans="1:22" ht="13.5" customHeight="1" x14ac:dyDescent="0.2">
      <c r="A16" s="288" t="s">
        <v>21</v>
      </c>
      <c r="B16" s="42">
        <f>SUM(B17:B24)</f>
        <v>2481716</v>
      </c>
      <c r="C16" s="42">
        <f>SUM(C17:C24)</f>
        <v>2606686</v>
      </c>
      <c r="D16" s="37">
        <f>SUM(D17:D24)</f>
        <v>2652798</v>
      </c>
      <c r="E16" s="35">
        <f>SUM(E17:E24)</f>
        <v>2680350</v>
      </c>
      <c r="F16" s="279"/>
      <c r="H16" s="33" t="s">
        <v>21</v>
      </c>
      <c r="I16" s="42">
        <f>SUM(I17:I24)</f>
        <v>36467</v>
      </c>
      <c r="J16" s="42">
        <f>SUM(J17:J24)</f>
        <v>-58636</v>
      </c>
      <c r="K16" s="37">
        <f>SUM(K17:K24)</f>
        <v>-64709</v>
      </c>
      <c r="L16" s="35">
        <f>SUM(L17:L24)</f>
        <v>-64334</v>
      </c>
      <c r="M16" s="31"/>
      <c r="N16" s="32"/>
      <c r="O16" s="32"/>
      <c r="P16" s="32"/>
      <c r="Q16" s="32"/>
      <c r="R16" s="32"/>
      <c r="S16" s="32"/>
      <c r="T16" s="32"/>
      <c r="U16" s="32"/>
      <c r="V16" s="32"/>
    </row>
    <row r="17" spans="1:22" ht="13.5" customHeight="1" x14ac:dyDescent="0.2">
      <c r="A17" s="289" t="s">
        <v>22</v>
      </c>
      <c r="B17" s="49">
        <v>1278636</v>
      </c>
      <c r="C17" s="49">
        <v>1343533</v>
      </c>
      <c r="D17" s="37">
        <v>1364662</v>
      </c>
      <c r="E17" s="35">
        <v>1386259</v>
      </c>
      <c r="F17" s="279"/>
      <c r="H17" s="38" t="s">
        <v>22</v>
      </c>
      <c r="I17" s="42">
        <f>ESA2010_sept22!D17-A_PS_22_25!B17</f>
        <v>10048</v>
      </c>
      <c r="J17" s="42">
        <f>ESA2010_sept22!E17-A_PS_22_25!C17</f>
        <v>-49355</v>
      </c>
      <c r="K17" s="42">
        <f>ESA2010_sept22!F17-A_PS_22_25!D17</f>
        <v>-51657</v>
      </c>
      <c r="L17" s="35">
        <f>ESA2010_sept22!G17-A_PS_22_25!E17</f>
        <v>-45945</v>
      </c>
      <c r="M17" s="31"/>
      <c r="N17" s="32"/>
      <c r="O17" s="32"/>
      <c r="P17" s="32"/>
      <c r="Q17" s="32"/>
      <c r="R17" s="32"/>
      <c r="S17" s="32"/>
      <c r="T17" s="32"/>
      <c r="U17" s="32"/>
      <c r="V17" s="32"/>
    </row>
    <row r="18" spans="1:22" ht="13.5" customHeight="1" x14ac:dyDescent="0.2">
      <c r="A18" s="289" t="s">
        <v>23</v>
      </c>
      <c r="B18" s="49">
        <v>216716</v>
      </c>
      <c r="C18" s="49">
        <v>219796</v>
      </c>
      <c r="D18" s="37">
        <v>224004</v>
      </c>
      <c r="E18" s="35">
        <v>226598</v>
      </c>
      <c r="F18" s="279"/>
      <c r="H18" s="38" t="s">
        <v>23</v>
      </c>
      <c r="I18" s="42">
        <f>ESA2010_sept22!D18-A_PS_22_25!B18</f>
        <v>5552</v>
      </c>
      <c r="J18" s="42">
        <f>ESA2010_sept22!E18-A_PS_22_25!C18</f>
        <v>-3814</v>
      </c>
      <c r="K18" s="42">
        <f>ESA2010_sept22!F18-A_PS_22_25!D18</f>
        <v>-4213</v>
      </c>
      <c r="L18" s="35">
        <f>ESA2010_sept22!G18-A_PS_22_25!E18</f>
        <v>-6788</v>
      </c>
      <c r="M18" s="31"/>
      <c r="N18" s="32"/>
      <c r="O18" s="32"/>
      <c r="P18" s="32"/>
      <c r="Q18" s="32"/>
      <c r="R18" s="32"/>
      <c r="S18" s="32"/>
      <c r="T18" s="32"/>
      <c r="U18" s="32"/>
      <c r="V18" s="32"/>
    </row>
    <row r="19" spans="1:22" ht="13.5" customHeight="1" x14ac:dyDescent="0.2">
      <c r="A19" s="289" t="s">
        <v>24</v>
      </c>
      <c r="B19" s="49">
        <v>55254</v>
      </c>
      <c r="C19" s="49">
        <v>55981</v>
      </c>
      <c r="D19" s="37">
        <v>56993</v>
      </c>
      <c r="E19" s="35">
        <v>57593</v>
      </c>
      <c r="F19" s="279"/>
      <c r="H19" s="38" t="s">
        <v>24</v>
      </c>
      <c r="I19" s="42">
        <f>ESA2010_sept22!D19-A_PS_22_25!B19</f>
        <v>871</v>
      </c>
      <c r="J19" s="42">
        <f>ESA2010_sept22!E19-A_PS_22_25!C19</f>
        <v>-1491</v>
      </c>
      <c r="K19" s="42">
        <f>ESA2010_sept22!F19-A_PS_22_25!D19</f>
        <v>-1596</v>
      </c>
      <c r="L19" s="35">
        <f>ESA2010_sept22!G19-A_PS_22_25!E19</f>
        <v>-2252</v>
      </c>
      <c r="M19" s="31"/>
      <c r="N19" s="32"/>
      <c r="O19" s="32"/>
      <c r="P19" s="32"/>
      <c r="Q19" s="32"/>
      <c r="R19" s="32"/>
      <c r="S19" s="32"/>
      <c r="T19" s="32"/>
      <c r="U19" s="32"/>
      <c r="V19" s="32"/>
    </row>
    <row r="20" spans="1:22" ht="13.5" customHeight="1" x14ac:dyDescent="0.2">
      <c r="A20" s="289" t="s">
        <v>25</v>
      </c>
      <c r="B20" s="49">
        <v>5117</v>
      </c>
      <c r="C20" s="49">
        <v>5171</v>
      </c>
      <c r="D20" s="37">
        <v>5251</v>
      </c>
      <c r="E20" s="35">
        <v>5292</v>
      </c>
      <c r="F20" s="279"/>
      <c r="H20" s="38" t="s">
        <v>25</v>
      </c>
      <c r="I20" s="42">
        <f>ESA2010_sept22!D20-A_PS_22_25!B20</f>
        <v>236</v>
      </c>
      <c r="J20" s="42">
        <f>ESA2010_sept22!E20-A_PS_22_25!C20</f>
        <v>13</v>
      </c>
      <c r="K20" s="42">
        <f>ESA2010_sept22!F20-A_PS_22_25!D20</f>
        <v>5</v>
      </c>
      <c r="L20" s="35">
        <f>ESA2010_sept22!G20-A_PS_22_25!E20</f>
        <v>-55</v>
      </c>
      <c r="M20" s="31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13.5" customHeight="1" x14ac:dyDescent="0.2">
      <c r="A21" s="289" t="s">
        <v>26</v>
      </c>
      <c r="B21" s="49">
        <v>890593</v>
      </c>
      <c r="C21" s="49">
        <v>946062</v>
      </c>
      <c r="D21" s="37">
        <v>964804</v>
      </c>
      <c r="E21" s="35">
        <v>966834</v>
      </c>
      <c r="F21" s="279"/>
      <c r="H21" s="38" t="s">
        <v>26</v>
      </c>
      <c r="I21" s="42">
        <f>ESA2010_sept22!D21-A_PS_22_25!B21</f>
        <v>17770</v>
      </c>
      <c r="J21" s="42">
        <f>ESA2010_sept22!E21-A_PS_22_25!C21</f>
        <v>-3835</v>
      </c>
      <c r="K21" s="42">
        <f>ESA2010_sept22!F21-A_PS_22_25!D21</f>
        <v>-6788</v>
      </c>
      <c r="L21" s="35">
        <f>ESA2010_sept22!G21-A_PS_22_25!E21</f>
        <v>-8632</v>
      </c>
      <c r="M21" s="31"/>
      <c r="N21" s="32"/>
      <c r="O21" s="32"/>
      <c r="P21" s="32"/>
      <c r="Q21" s="32"/>
      <c r="R21" s="32"/>
      <c r="S21" s="32"/>
      <c r="T21" s="32"/>
      <c r="U21" s="32"/>
      <c r="V21" s="32"/>
    </row>
    <row r="22" spans="1:22" ht="13.5" customHeight="1" x14ac:dyDescent="0.2">
      <c r="A22" s="289" t="s">
        <v>27</v>
      </c>
      <c r="B22" s="49">
        <v>10128</v>
      </c>
      <c r="C22" s="49">
        <v>10330</v>
      </c>
      <c r="D22" s="37">
        <v>10587</v>
      </c>
      <c r="E22" s="35">
        <v>10771</v>
      </c>
      <c r="F22" s="279"/>
      <c r="H22" s="38" t="s">
        <v>27</v>
      </c>
      <c r="I22" s="42">
        <f>ESA2010_sept22!D22-A_PS_22_25!B22</f>
        <v>1218</v>
      </c>
      <c r="J22" s="42">
        <f>ESA2010_sept22!E22-A_PS_22_25!C22</f>
        <v>582</v>
      </c>
      <c r="K22" s="42">
        <f>ESA2010_sept22!F22-A_PS_22_25!D22</f>
        <v>506</v>
      </c>
      <c r="L22" s="35">
        <f>ESA2010_sept22!G22-A_PS_22_25!E22</f>
        <v>457</v>
      </c>
      <c r="M22" s="31"/>
      <c r="N22" s="32"/>
      <c r="O22" s="32"/>
      <c r="P22" s="32"/>
      <c r="Q22" s="32"/>
      <c r="R22" s="32"/>
      <c r="S22" s="32"/>
      <c r="T22" s="32"/>
      <c r="U22" s="32"/>
      <c r="V22" s="32"/>
    </row>
    <row r="23" spans="1:22" ht="13.5" customHeight="1" x14ac:dyDescent="0.2">
      <c r="A23" s="289" t="s">
        <v>28</v>
      </c>
      <c r="B23" s="49">
        <v>25048</v>
      </c>
      <c r="C23" s="49">
        <v>25617</v>
      </c>
      <c r="D23" s="37">
        <v>26325</v>
      </c>
      <c r="E23" s="35">
        <v>26853</v>
      </c>
      <c r="F23" s="279"/>
      <c r="H23" s="38" t="s">
        <v>28</v>
      </c>
      <c r="I23" s="42">
        <f>ESA2010_sept22!D23-A_PS_22_25!B23</f>
        <v>735</v>
      </c>
      <c r="J23" s="42">
        <f>ESA2010_sept22!E23-A_PS_22_25!C23</f>
        <v>-755</v>
      </c>
      <c r="K23" s="42">
        <f>ESA2010_sept22!F23-A_PS_22_25!D23</f>
        <v>-981</v>
      </c>
      <c r="L23" s="35">
        <f>ESA2010_sept22!G23-A_PS_22_25!E23</f>
        <v>-1131</v>
      </c>
      <c r="M23" s="31"/>
      <c r="N23" s="32"/>
      <c r="O23" s="32"/>
      <c r="P23" s="32"/>
      <c r="Q23" s="32"/>
      <c r="R23" s="32"/>
      <c r="S23" s="32"/>
      <c r="T23" s="32"/>
      <c r="U23" s="32"/>
      <c r="V23" s="32"/>
    </row>
    <row r="24" spans="1:22" ht="13.5" customHeight="1" x14ac:dyDescent="0.2">
      <c r="A24" s="289" t="s">
        <v>29</v>
      </c>
      <c r="B24" s="49">
        <v>224</v>
      </c>
      <c r="C24" s="49">
        <v>196</v>
      </c>
      <c r="D24" s="37">
        <v>172</v>
      </c>
      <c r="E24" s="35">
        <v>150</v>
      </c>
      <c r="F24" s="279"/>
      <c r="H24" s="38" t="s">
        <v>29</v>
      </c>
      <c r="I24" s="42">
        <f>ESA2010_sept22!D24-A_PS_22_25!B24</f>
        <v>37</v>
      </c>
      <c r="J24" s="42">
        <f>ESA2010_sept22!E24-A_PS_22_25!C24</f>
        <v>19</v>
      </c>
      <c r="K24" s="42">
        <f>ESA2010_sept22!F24-A_PS_22_25!D24</f>
        <v>15</v>
      </c>
      <c r="L24" s="35">
        <f>ESA2010_sept22!G24-A_PS_22_25!E24</f>
        <v>12</v>
      </c>
      <c r="M24" s="31"/>
      <c r="N24" s="32"/>
      <c r="O24" s="32"/>
      <c r="P24" s="32"/>
      <c r="Q24" s="32"/>
      <c r="R24" s="32"/>
      <c r="S24" s="32"/>
      <c r="T24" s="32"/>
      <c r="U24" s="32"/>
      <c r="V24" s="32"/>
    </row>
    <row r="25" spans="1:22" ht="13.5" customHeight="1" x14ac:dyDescent="0.2">
      <c r="A25" s="291" t="s">
        <v>30</v>
      </c>
      <c r="B25" s="54">
        <f>SUM(B26:B29)</f>
        <v>29601</v>
      </c>
      <c r="C25" s="54">
        <f>SUM(C26:C29)</f>
        <v>28645</v>
      </c>
      <c r="D25" s="54">
        <f>SUM(D26:D29)</f>
        <v>28451</v>
      </c>
      <c r="E25" s="52">
        <f>SUM(E26:E29)</f>
        <v>28236</v>
      </c>
      <c r="F25" s="279"/>
      <c r="H25" s="50" t="s">
        <v>30</v>
      </c>
      <c r="I25" s="54">
        <f>SUM(I26:I29)</f>
        <v>7497</v>
      </c>
      <c r="J25" s="54">
        <f>SUM(J26:J29)</f>
        <v>12587</v>
      </c>
      <c r="K25" s="54">
        <f>SUM(K26:K29)</f>
        <v>15990</v>
      </c>
      <c r="L25" s="52">
        <f>SUM(L26:L29)</f>
        <v>20210</v>
      </c>
      <c r="M25" s="31"/>
      <c r="N25" s="32"/>
      <c r="O25" s="32"/>
      <c r="P25" s="32"/>
      <c r="Q25" s="32"/>
      <c r="R25" s="32"/>
      <c r="S25" s="32"/>
      <c r="T25" s="32"/>
      <c r="U25" s="32"/>
      <c r="V25" s="32"/>
    </row>
    <row r="26" spans="1:22" ht="13.5" customHeight="1" x14ac:dyDescent="0.2">
      <c r="A26" s="288" t="s">
        <v>31</v>
      </c>
      <c r="B26" s="49">
        <v>0</v>
      </c>
      <c r="C26" s="49">
        <v>0</v>
      </c>
      <c r="D26" s="37">
        <v>0</v>
      </c>
      <c r="E26" s="35">
        <v>0</v>
      </c>
      <c r="F26" s="279"/>
      <c r="H26" s="33" t="s">
        <v>31</v>
      </c>
      <c r="I26" s="42">
        <f>ESA2010_sept22!D26-A_PS_22_25!B26</f>
        <v>20</v>
      </c>
      <c r="J26" s="42">
        <f>ESA2010_sept22!E26-A_PS_22_25!C26</f>
        <v>0</v>
      </c>
      <c r="K26" s="42">
        <f>ESA2010_sept22!F26-A_PS_22_25!D26</f>
        <v>0</v>
      </c>
      <c r="L26" s="35">
        <f>ESA2010_sept22!G26-A_PS_22_25!E26</f>
        <v>0</v>
      </c>
      <c r="M26" s="31"/>
      <c r="N26" s="32"/>
      <c r="O26" s="32"/>
      <c r="P26" s="32"/>
      <c r="Q26" s="32"/>
      <c r="R26" s="32"/>
      <c r="S26" s="32"/>
      <c r="T26" s="32"/>
      <c r="U26" s="32"/>
      <c r="V26" s="32"/>
    </row>
    <row r="27" spans="1:22" ht="13.5" customHeight="1" x14ac:dyDescent="0.2">
      <c r="A27" s="288" t="s">
        <v>32</v>
      </c>
      <c r="B27" s="49">
        <v>0</v>
      </c>
      <c r="C27" s="49">
        <v>0</v>
      </c>
      <c r="D27" s="37">
        <v>0</v>
      </c>
      <c r="E27" s="35">
        <v>0</v>
      </c>
      <c r="F27" s="279"/>
      <c r="H27" s="33" t="s">
        <v>32</v>
      </c>
      <c r="I27" s="42">
        <f>ESA2010_sept22!D27-A_PS_22_25!B27</f>
        <v>8</v>
      </c>
      <c r="J27" s="42">
        <f>ESA2010_sept22!E27-A_PS_22_25!C27</f>
        <v>0</v>
      </c>
      <c r="K27" s="42">
        <f>ESA2010_sept22!F27-A_PS_22_25!D27</f>
        <v>0</v>
      </c>
      <c r="L27" s="35">
        <f>ESA2010_sept22!G27-A_PS_22_25!E27</f>
        <v>0</v>
      </c>
      <c r="M27" s="31"/>
      <c r="N27" s="32"/>
      <c r="O27" s="32"/>
      <c r="P27" s="32"/>
      <c r="Q27" s="32"/>
      <c r="R27" s="32"/>
      <c r="S27" s="32"/>
      <c r="T27" s="32"/>
      <c r="U27" s="32"/>
      <c r="V27" s="32"/>
    </row>
    <row r="28" spans="1:22" ht="13.5" customHeight="1" x14ac:dyDescent="0.2">
      <c r="A28" s="288" t="s">
        <v>33</v>
      </c>
      <c r="B28" s="49">
        <v>29601</v>
      </c>
      <c r="C28" s="49">
        <v>28645</v>
      </c>
      <c r="D28" s="37">
        <v>28451</v>
      </c>
      <c r="E28" s="35">
        <v>28236</v>
      </c>
      <c r="F28" s="279"/>
      <c r="H28" s="33" t="s">
        <v>33</v>
      </c>
      <c r="I28" s="42">
        <f>ESA2010_sept22!D28-A_PS_22_25!B28</f>
        <v>7469</v>
      </c>
      <c r="J28" s="42">
        <f>ESA2010_sept22!E28-A_PS_22_25!C28</f>
        <v>12587</v>
      </c>
      <c r="K28" s="42">
        <f>ESA2010_sept22!F28-A_PS_22_25!D28</f>
        <v>15990</v>
      </c>
      <c r="L28" s="35">
        <f>ESA2010_sept22!G28-A_PS_22_25!E28</f>
        <v>20210</v>
      </c>
      <c r="M28" s="31"/>
      <c r="N28" s="32"/>
      <c r="O28" s="32"/>
      <c r="P28" s="32"/>
      <c r="Q28" s="32"/>
      <c r="R28" s="32"/>
      <c r="S28" s="32"/>
      <c r="T28" s="32"/>
      <c r="U28" s="32"/>
      <c r="V28" s="32"/>
    </row>
    <row r="29" spans="1:22" ht="13.5" customHeight="1" x14ac:dyDescent="0.2">
      <c r="A29" s="288" t="s">
        <v>34</v>
      </c>
      <c r="B29" s="49">
        <v>0</v>
      </c>
      <c r="C29" s="49">
        <v>0</v>
      </c>
      <c r="D29" s="37">
        <v>0</v>
      </c>
      <c r="E29" s="35">
        <v>0</v>
      </c>
      <c r="F29" s="279"/>
      <c r="H29" s="33" t="s">
        <v>34</v>
      </c>
      <c r="I29" s="42">
        <f>ESA2010_sept22!D29-A_PS_22_25!B29</f>
        <v>0</v>
      </c>
      <c r="J29" s="42">
        <f>ESA2010_sept22!E29-A_PS_22_25!C29</f>
        <v>0</v>
      </c>
      <c r="K29" s="42">
        <f>ESA2010_sept22!F29-A_PS_22_25!D29</f>
        <v>0</v>
      </c>
      <c r="L29" s="35">
        <f>ESA2010_sept22!G29-A_PS_22_25!E29</f>
        <v>0</v>
      </c>
      <c r="M29" s="31"/>
      <c r="N29" s="32"/>
      <c r="O29" s="32"/>
      <c r="P29" s="32"/>
      <c r="Q29" s="32"/>
      <c r="R29" s="32"/>
      <c r="S29" s="32"/>
      <c r="T29" s="32"/>
      <c r="U29" s="32"/>
      <c r="V29" s="32"/>
    </row>
    <row r="30" spans="1:22" ht="13.5" customHeight="1" x14ac:dyDescent="0.2">
      <c r="A30" s="291" t="s">
        <v>35</v>
      </c>
      <c r="B30" s="54">
        <f>SUM(B31:B33)</f>
        <v>712423</v>
      </c>
      <c r="C30" s="54">
        <f>SUM(C31:C33)</f>
        <v>740058</v>
      </c>
      <c r="D30" s="54">
        <f>SUM(D31:D33)</f>
        <v>752727</v>
      </c>
      <c r="E30" s="52">
        <f>SUM(E31:E33)</f>
        <v>776066</v>
      </c>
      <c r="F30" s="279"/>
      <c r="G30" s="59"/>
      <c r="H30" s="50" t="s">
        <v>35</v>
      </c>
      <c r="I30" s="54">
        <f>SUM(I31:I33)</f>
        <v>20158</v>
      </c>
      <c r="J30" s="54">
        <f>SUM(J31:J33)</f>
        <v>12070</v>
      </c>
      <c r="K30" s="54">
        <f>SUM(K31:K33)</f>
        <v>16679</v>
      </c>
      <c r="L30" s="52">
        <f>SUM(L31:L33)</f>
        <v>10938</v>
      </c>
      <c r="M30" s="31"/>
      <c r="N30" s="32"/>
      <c r="O30" s="32"/>
      <c r="P30" s="32"/>
      <c r="Q30" s="32"/>
      <c r="R30" s="32"/>
      <c r="S30" s="32"/>
      <c r="T30" s="32"/>
      <c r="U30" s="32"/>
      <c r="V30" s="32"/>
    </row>
    <row r="31" spans="1:22" ht="13.5" customHeight="1" x14ac:dyDescent="0.2">
      <c r="A31" s="288" t="s">
        <v>36</v>
      </c>
      <c r="B31" s="49">
        <v>458366</v>
      </c>
      <c r="C31" s="49">
        <v>465649</v>
      </c>
      <c r="D31" s="37">
        <v>469896</v>
      </c>
      <c r="E31" s="35">
        <v>484315</v>
      </c>
      <c r="F31" s="279"/>
      <c r="H31" s="33" t="s">
        <v>36</v>
      </c>
      <c r="I31" s="42">
        <f>ESA2010_sept22!D31-A_PS_22_25!B31</f>
        <v>13707</v>
      </c>
      <c r="J31" s="42">
        <f>ESA2010_sept22!E31-A_PS_22_25!C31</f>
        <v>17861</v>
      </c>
      <c r="K31" s="42">
        <f>ESA2010_sept22!F31-A_PS_22_25!D31</f>
        <v>23107</v>
      </c>
      <c r="L31" s="35">
        <f>ESA2010_sept22!G31-A_PS_22_25!E31</f>
        <v>16374</v>
      </c>
      <c r="M31" s="31"/>
      <c r="N31" s="32"/>
      <c r="O31" s="32"/>
      <c r="P31" s="32"/>
      <c r="Q31" s="32"/>
      <c r="R31" s="32"/>
      <c r="S31" s="32"/>
      <c r="T31" s="32"/>
      <c r="U31" s="32"/>
      <c r="V31" s="32"/>
    </row>
    <row r="32" spans="1:22" ht="13.5" customHeight="1" x14ac:dyDescent="0.2">
      <c r="A32" s="288" t="s">
        <v>37</v>
      </c>
      <c r="B32" s="49">
        <v>254057</v>
      </c>
      <c r="C32" s="49">
        <v>274409</v>
      </c>
      <c r="D32" s="37">
        <v>282831</v>
      </c>
      <c r="E32" s="35">
        <v>291751</v>
      </c>
      <c r="F32" s="279"/>
      <c r="H32" s="33" t="s">
        <v>37</v>
      </c>
      <c r="I32" s="42">
        <f>ESA2010_sept22!D32-A_PS_22_25!B32</f>
        <v>6451</v>
      </c>
      <c r="J32" s="42">
        <f>ESA2010_sept22!E32-A_PS_22_25!C32</f>
        <v>-5791</v>
      </c>
      <c r="K32" s="42">
        <f>ESA2010_sept22!F32-A_PS_22_25!D32</f>
        <v>-6428</v>
      </c>
      <c r="L32" s="35">
        <f>ESA2010_sept22!G32-A_PS_22_25!E32</f>
        <v>-5436</v>
      </c>
      <c r="M32" s="31"/>
      <c r="N32" s="32"/>
      <c r="O32" s="32"/>
      <c r="P32" s="32"/>
      <c r="Q32" s="32"/>
      <c r="R32" s="32"/>
      <c r="S32" s="32"/>
      <c r="T32" s="32"/>
      <c r="U32" s="32"/>
      <c r="V32" s="32"/>
    </row>
    <row r="33" spans="1:22" ht="13.5" customHeight="1" x14ac:dyDescent="0.2">
      <c r="A33" s="288" t="s">
        <v>38</v>
      </c>
      <c r="B33" s="49">
        <v>0</v>
      </c>
      <c r="C33" s="49">
        <v>0</v>
      </c>
      <c r="D33" s="37">
        <v>0</v>
      </c>
      <c r="E33" s="35">
        <v>0</v>
      </c>
      <c r="F33" s="279"/>
      <c r="H33" s="33" t="s">
        <v>38</v>
      </c>
      <c r="I33" s="42">
        <f>ESA2010_sept22!D33-A_PS_22_25!B33</f>
        <v>0</v>
      </c>
      <c r="J33" s="42">
        <f>ESA2010_sept22!E33-A_PS_22_25!C33</f>
        <v>0</v>
      </c>
      <c r="K33" s="42">
        <f>ESA2010_sept22!F33-A_PS_22_25!D33</f>
        <v>0</v>
      </c>
      <c r="L33" s="35">
        <f>ESA2010_sept22!G33-A_PS_22_25!E33</f>
        <v>0</v>
      </c>
      <c r="M33" s="31"/>
      <c r="N33" s="32"/>
      <c r="O33" s="32"/>
      <c r="P33" s="32"/>
      <c r="Q33" s="32"/>
      <c r="R33" s="32"/>
      <c r="S33" s="32"/>
      <c r="T33" s="32"/>
      <c r="U33" s="32"/>
      <c r="V33" s="32"/>
    </row>
    <row r="34" spans="1:22" ht="13.5" customHeight="1" x14ac:dyDescent="0.2">
      <c r="A34" s="291" t="s">
        <v>39</v>
      </c>
      <c r="B34" s="54">
        <f>SUM(B35,B37,B38,B39,B40,B43:B46,B36)</f>
        <v>441571</v>
      </c>
      <c r="C34" s="54">
        <f>SUM(C35,C37,C38,C39,C40,C43:C46,C36)</f>
        <v>462260</v>
      </c>
      <c r="D34" s="54">
        <f>SUM(D35,D37,D38,D39,D40,D43:D46,D36)</f>
        <v>469524</v>
      </c>
      <c r="E34" s="52">
        <f>SUM(E35,E37,E38,E39,E40,E43:E46,E36)</f>
        <v>477951</v>
      </c>
      <c r="F34" s="279"/>
      <c r="H34" s="50" t="s">
        <v>40</v>
      </c>
      <c r="I34" s="54">
        <f>SUM(I35,I37,I38,I39,I40,I43:I46,I36)</f>
        <v>10526</v>
      </c>
      <c r="J34" s="54">
        <f>SUM(J35,J37,J38,J39,J40,J43:J46,J36)</f>
        <v>-5255</v>
      </c>
      <c r="K34" s="54">
        <f>SUM(K35,K37,K38,K39,K40,K43:K46,K36)</f>
        <v>-1996</v>
      </c>
      <c r="L34" s="52">
        <f>SUM(L35,L37,L38,L39,L40,L43:L46,L36)</f>
        <v>1529</v>
      </c>
      <c r="M34" s="31"/>
      <c r="N34" s="32"/>
      <c r="O34" s="32"/>
      <c r="P34" s="32"/>
      <c r="Q34" s="32"/>
      <c r="R34" s="32"/>
      <c r="S34" s="32"/>
      <c r="T34" s="32"/>
      <c r="U34" s="32"/>
      <c r="V34" s="32"/>
    </row>
    <row r="35" spans="1:22" ht="13.5" customHeight="1" x14ac:dyDescent="0.2">
      <c r="A35" s="201" t="s">
        <v>41</v>
      </c>
      <c r="B35" s="49">
        <v>0</v>
      </c>
      <c r="C35" s="49">
        <v>0</v>
      </c>
      <c r="D35" s="37">
        <v>0</v>
      </c>
      <c r="E35" s="35">
        <v>0</v>
      </c>
      <c r="F35" s="279"/>
      <c r="H35" s="33" t="s">
        <v>41</v>
      </c>
      <c r="I35" s="42">
        <f>ESA2010_sept22!D35-A_PS_22_25!B35</f>
        <v>0</v>
      </c>
      <c r="J35" s="42">
        <f>ESA2010_sept22!E35-A_PS_22_25!C35</f>
        <v>0</v>
      </c>
      <c r="K35" s="42">
        <f>ESA2010_sept22!F35-A_PS_22_25!D35</f>
        <v>0</v>
      </c>
      <c r="L35" s="35">
        <f>ESA2010_sept22!G35-A_PS_22_25!E35</f>
        <v>0</v>
      </c>
      <c r="M35" s="31"/>
      <c r="N35" s="32"/>
      <c r="O35" s="32"/>
      <c r="P35" s="32"/>
      <c r="Q35" s="32"/>
      <c r="R35" s="32"/>
      <c r="S35" s="32"/>
      <c r="T35" s="32"/>
      <c r="U35" s="32"/>
      <c r="V35" s="32"/>
    </row>
    <row r="36" spans="1:22" ht="13.5" customHeight="1" x14ac:dyDescent="0.2">
      <c r="A36" s="288" t="s">
        <v>42</v>
      </c>
      <c r="B36" s="49">
        <v>129390</v>
      </c>
      <c r="C36" s="49">
        <v>135503</v>
      </c>
      <c r="D36" s="37">
        <v>136992</v>
      </c>
      <c r="E36" s="35">
        <v>139310</v>
      </c>
      <c r="F36" s="279"/>
      <c r="H36" s="33" t="s">
        <v>42</v>
      </c>
      <c r="I36" s="42">
        <f>ESA2010_sept22!D36-A_PS_22_25!B36</f>
        <v>2860</v>
      </c>
      <c r="J36" s="42">
        <f>ESA2010_sept22!E36-A_PS_22_25!C36</f>
        <v>-4503</v>
      </c>
      <c r="K36" s="42">
        <f>ESA2010_sept22!F36-A_PS_22_25!D36</f>
        <v>-4775</v>
      </c>
      <c r="L36" s="35">
        <f>ESA2010_sept22!G36-A_PS_22_25!E36</f>
        <v>-4038</v>
      </c>
      <c r="M36" s="31"/>
      <c r="N36" s="32"/>
      <c r="O36" s="32"/>
      <c r="P36" s="32"/>
      <c r="Q36" s="32"/>
      <c r="R36" s="32"/>
      <c r="S36" s="32"/>
      <c r="T36" s="32"/>
      <c r="U36" s="32"/>
      <c r="V36" s="32"/>
    </row>
    <row r="37" spans="1:22" ht="13.5" customHeight="1" x14ac:dyDescent="0.2">
      <c r="A37" s="201" t="s">
        <v>43</v>
      </c>
      <c r="B37" s="49">
        <v>0</v>
      </c>
      <c r="C37" s="49">
        <v>0</v>
      </c>
      <c r="D37" s="37">
        <v>0</v>
      </c>
      <c r="E37" s="35">
        <v>0</v>
      </c>
      <c r="F37" s="279"/>
      <c r="H37" s="33" t="s">
        <v>43</v>
      </c>
      <c r="I37" s="42">
        <f>ESA2010_sept22!D37-A_PS_22_25!B37</f>
        <v>0</v>
      </c>
      <c r="J37" s="42">
        <f>ESA2010_sept22!E37-A_PS_22_25!C37</f>
        <v>0</v>
      </c>
      <c r="K37" s="42">
        <f>ESA2010_sept22!F37-A_PS_22_25!D37</f>
        <v>0</v>
      </c>
      <c r="L37" s="35">
        <f>ESA2010_sept22!G37-A_PS_22_25!E37</f>
        <v>0</v>
      </c>
      <c r="M37" s="31"/>
      <c r="N37" s="32"/>
      <c r="O37" s="32"/>
      <c r="P37" s="32"/>
      <c r="Q37" s="32"/>
      <c r="R37" s="32"/>
      <c r="S37" s="32"/>
      <c r="T37" s="32"/>
      <c r="U37" s="32"/>
      <c r="V37" s="32"/>
    </row>
    <row r="38" spans="1:22" ht="13.5" customHeight="1" x14ac:dyDescent="0.2">
      <c r="A38" s="201" t="s">
        <v>44</v>
      </c>
      <c r="B38" s="49">
        <v>88473</v>
      </c>
      <c r="C38" s="49">
        <v>93830</v>
      </c>
      <c r="D38" s="37">
        <v>95403</v>
      </c>
      <c r="E38" s="35">
        <v>97074</v>
      </c>
      <c r="F38" s="279"/>
      <c r="H38" s="33" t="s">
        <v>44</v>
      </c>
      <c r="I38" s="42">
        <f>ESA2010_sept22!D38-A_PS_22_25!B38</f>
        <v>7532</v>
      </c>
      <c r="J38" s="42">
        <f>ESA2010_sept22!E38-A_PS_22_25!C38</f>
        <v>4722</v>
      </c>
      <c r="K38" s="42">
        <f>ESA2010_sept22!F38-A_PS_22_25!D38</f>
        <v>8517</v>
      </c>
      <c r="L38" s="35">
        <f>ESA2010_sept22!G38-A_PS_22_25!E38</f>
        <v>10839</v>
      </c>
      <c r="M38" s="31"/>
      <c r="N38" s="32"/>
      <c r="O38" s="32"/>
      <c r="P38" s="32"/>
      <c r="Q38" s="32"/>
      <c r="R38" s="32"/>
      <c r="S38" s="32"/>
      <c r="T38" s="32"/>
      <c r="U38" s="32"/>
      <c r="V38" s="32"/>
    </row>
    <row r="39" spans="1:22" ht="13.5" customHeight="1" x14ac:dyDescent="0.2">
      <c r="A39" s="201" t="s">
        <v>45</v>
      </c>
      <c r="B39" s="49">
        <v>74322</v>
      </c>
      <c r="C39" s="49">
        <v>74731</v>
      </c>
      <c r="D39" s="37">
        <v>75142</v>
      </c>
      <c r="E39" s="35">
        <v>75555</v>
      </c>
      <c r="F39" s="279"/>
      <c r="H39" s="33" t="s">
        <v>45</v>
      </c>
      <c r="I39" s="42">
        <f>ESA2010_sept22!D39-A_PS_22_25!B39</f>
        <v>685</v>
      </c>
      <c r="J39" s="42">
        <f>ESA2010_sept22!E39-A_PS_22_25!C39</f>
        <v>669</v>
      </c>
      <c r="K39" s="42">
        <f>ESA2010_sept22!F39-A_PS_22_25!D39</f>
        <v>653</v>
      </c>
      <c r="L39" s="35">
        <f>ESA2010_sept22!G39-A_PS_22_25!E39</f>
        <v>637</v>
      </c>
      <c r="M39" s="31"/>
      <c r="N39" s="32"/>
      <c r="O39" s="32"/>
      <c r="P39" s="32"/>
      <c r="Q39" s="32"/>
      <c r="R39" s="32"/>
      <c r="S39" s="32"/>
      <c r="T39" s="32"/>
      <c r="U39" s="32"/>
      <c r="V39" s="32"/>
    </row>
    <row r="40" spans="1:22" ht="13.5" customHeight="1" x14ac:dyDescent="0.2">
      <c r="A40" s="201" t="s">
        <v>46</v>
      </c>
      <c r="B40" s="49">
        <v>513</v>
      </c>
      <c r="C40" s="49">
        <v>513</v>
      </c>
      <c r="D40" s="37">
        <v>513</v>
      </c>
      <c r="E40" s="35">
        <v>513</v>
      </c>
      <c r="F40" s="279"/>
      <c r="H40" s="61" t="s">
        <v>46</v>
      </c>
      <c r="I40" s="42">
        <f>ESA2010_sept22!D40-A_PS_22_25!B40</f>
        <v>-185</v>
      </c>
      <c r="J40" s="42">
        <f>ESA2010_sept22!E40-A_PS_22_25!C40</f>
        <v>-185</v>
      </c>
      <c r="K40" s="42">
        <f>ESA2010_sept22!F40-A_PS_22_25!D40</f>
        <v>-185</v>
      </c>
      <c r="L40" s="35">
        <f>ESA2010_sept22!G40-A_PS_22_25!E40</f>
        <v>-185</v>
      </c>
      <c r="M40" s="31"/>
      <c r="N40" s="32"/>
      <c r="O40" s="32"/>
      <c r="P40" s="32"/>
      <c r="Q40" s="32"/>
      <c r="R40" s="32"/>
      <c r="S40" s="32"/>
      <c r="T40" s="32"/>
      <c r="U40" s="32"/>
      <c r="V40" s="32"/>
    </row>
    <row r="41" spans="1:22" ht="13.5" customHeight="1" x14ac:dyDescent="0.2">
      <c r="A41" s="292" t="s">
        <v>13</v>
      </c>
      <c r="B41" s="49">
        <v>82</v>
      </c>
      <c r="C41" s="49">
        <v>82</v>
      </c>
      <c r="D41" s="37">
        <v>82</v>
      </c>
      <c r="E41" s="35">
        <v>82</v>
      </c>
      <c r="F41" s="279"/>
      <c r="H41" s="64" t="s">
        <v>13</v>
      </c>
      <c r="I41" s="42">
        <f>ESA2010_sept22!D41-A_PS_22_25!B41</f>
        <v>0</v>
      </c>
      <c r="J41" s="42">
        <f>ESA2010_sept22!E41-A_PS_22_25!C41</f>
        <v>0</v>
      </c>
      <c r="K41" s="42">
        <f>ESA2010_sept22!F41-A_PS_22_25!D41</f>
        <v>0</v>
      </c>
      <c r="L41" s="35">
        <f>ESA2010_sept22!G41-A_PS_22_25!E41</f>
        <v>0</v>
      </c>
      <c r="M41" s="31"/>
      <c r="N41" s="32"/>
      <c r="O41" s="32"/>
      <c r="P41" s="32"/>
      <c r="Q41" s="32"/>
      <c r="R41" s="32"/>
      <c r="S41" s="32"/>
      <c r="T41" s="32"/>
      <c r="U41" s="32"/>
      <c r="V41" s="32"/>
    </row>
    <row r="42" spans="1:22" ht="13.5" customHeight="1" x14ac:dyDescent="0.2">
      <c r="A42" s="292" t="s">
        <v>14</v>
      </c>
      <c r="B42" s="49">
        <v>431</v>
      </c>
      <c r="C42" s="49">
        <v>431</v>
      </c>
      <c r="D42" s="37">
        <v>431</v>
      </c>
      <c r="E42" s="35">
        <v>431</v>
      </c>
      <c r="F42" s="279"/>
      <c r="H42" s="64" t="s">
        <v>14</v>
      </c>
      <c r="I42" s="42">
        <f>ESA2010_sept22!D42-A_PS_22_25!B42</f>
        <v>-185</v>
      </c>
      <c r="J42" s="42">
        <f>ESA2010_sept22!E42-A_PS_22_25!C42</f>
        <v>-185</v>
      </c>
      <c r="K42" s="42">
        <f>ESA2010_sept22!F42-A_PS_22_25!D42</f>
        <v>-185</v>
      </c>
      <c r="L42" s="35">
        <f>ESA2010_sept22!G42-A_PS_22_25!E42</f>
        <v>-185</v>
      </c>
      <c r="M42" s="31"/>
      <c r="N42" s="32"/>
      <c r="O42" s="32"/>
      <c r="P42" s="32"/>
      <c r="Q42" s="32"/>
      <c r="R42" s="32"/>
      <c r="S42" s="32"/>
      <c r="T42" s="32"/>
      <c r="U42" s="32"/>
      <c r="V42" s="32"/>
    </row>
    <row r="43" spans="1:22" ht="13.5" customHeight="1" x14ac:dyDescent="0.2">
      <c r="A43" s="201" t="s">
        <v>47</v>
      </c>
      <c r="B43" s="49">
        <v>1000</v>
      </c>
      <c r="C43" s="49">
        <v>1000</v>
      </c>
      <c r="D43" s="37">
        <v>1000</v>
      </c>
      <c r="E43" s="35">
        <v>1000</v>
      </c>
      <c r="F43" s="279"/>
      <c r="H43" s="61" t="s">
        <v>47</v>
      </c>
      <c r="I43" s="42">
        <f>ESA2010_sept22!D43-A_PS_22_25!B43</f>
        <v>0</v>
      </c>
      <c r="J43" s="42">
        <f>ESA2010_sept22!E43-A_PS_22_25!C43</f>
        <v>0</v>
      </c>
      <c r="K43" s="42">
        <f>ESA2010_sept22!F43-A_PS_22_25!D43</f>
        <v>0</v>
      </c>
      <c r="L43" s="35">
        <f>ESA2010_sept22!G43-A_PS_22_25!E43</f>
        <v>0</v>
      </c>
      <c r="M43" s="31"/>
      <c r="N43" s="32"/>
      <c r="O43" s="32"/>
      <c r="P43" s="32"/>
      <c r="Q43" s="32"/>
      <c r="R43" s="32"/>
      <c r="S43" s="32"/>
      <c r="T43" s="32"/>
      <c r="U43" s="32"/>
      <c r="V43" s="32"/>
    </row>
    <row r="44" spans="1:22" ht="13.5" customHeight="1" x14ac:dyDescent="0.2">
      <c r="A44" s="201" t="s">
        <v>48</v>
      </c>
      <c r="B44" s="49">
        <v>31208</v>
      </c>
      <c r="C44" s="49">
        <v>32864</v>
      </c>
      <c r="D44" s="37">
        <v>33393</v>
      </c>
      <c r="E44" s="35">
        <v>34037</v>
      </c>
      <c r="F44" s="279"/>
      <c r="H44" s="61" t="s">
        <v>48</v>
      </c>
      <c r="I44" s="42">
        <f>ESA2010_sept22!D44-A_PS_22_25!B44</f>
        <v>-3876</v>
      </c>
      <c r="J44" s="42">
        <f>ESA2010_sept22!E44-A_PS_22_25!C44</f>
        <v>-4042</v>
      </c>
      <c r="K44" s="42">
        <f>ESA2010_sept22!F44-A_PS_22_25!D44</f>
        <v>-4039</v>
      </c>
      <c r="L44" s="35">
        <f>ESA2010_sept22!G44-A_PS_22_25!E44</f>
        <v>-4069</v>
      </c>
      <c r="M44" s="31"/>
      <c r="N44" s="32"/>
      <c r="O44" s="32"/>
      <c r="P44" s="32"/>
      <c r="Q44" s="32"/>
      <c r="R44" s="32"/>
      <c r="S44" s="32"/>
      <c r="T44" s="32"/>
      <c r="U44" s="32"/>
      <c r="V44" s="32"/>
    </row>
    <row r="45" spans="1:22" ht="13.5" customHeight="1" x14ac:dyDescent="0.2">
      <c r="A45" s="201" t="s">
        <v>49</v>
      </c>
      <c r="B45" s="49">
        <v>0</v>
      </c>
      <c r="C45" s="49">
        <v>0</v>
      </c>
      <c r="D45" s="37">
        <v>0</v>
      </c>
      <c r="E45" s="35">
        <v>0</v>
      </c>
      <c r="F45" s="279"/>
      <c r="H45" s="61" t="s">
        <v>49</v>
      </c>
      <c r="I45" s="42">
        <f>ESA2010_sept22!D45-A_PS_22_25!B45</f>
        <v>4</v>
      </c>
      <c r="J45" s="42">
        <f>ESA2010_sept22!E45-A_PS_22_25!C45</f>
        <v>0</v>
      </c>
      <c r="K45" s="42">
        <f>ESA2010_sept22!F45-A_PS_22_25!D45</f>
        <v>0</v>
      </c>
      <c r="L45" s="35">
        <f>ESA2010_sept22!G45-A_PS_22_25!E45</f>
        <v>0</v>
      </c>
      <c r="M45" s="31"/>
      <c r="N45" s="32"/>
      <c r="O45" s="32"/>
      <c r="P45" s="32"/>
      <c r="Q45" s="32"/>
      <c r="R45" s="32"/>
      <c r="S45" s="32"/>
      <c r="T45" s="32"/>
      <c r="U45" s="32"/>
      <c r="V45" s="32"/>
    </row>
    <row r="46" spans="1:22" ht="13.5" customHeight="1" x14ac:dyDescent="0.2">
      <c r="A46" s="288" t="s">
        <v>50</v>
      </c>
      <c r="B46" s="37">
        <f>+B47+B48+B49+B50</f>
        <v>116665</v>
      </c>
      <c r="C46" s="37">
        <f>+C47+C48+C49+C50</f>
        <v>123819</v>
      </c>
      <c r="D46" s="37">
        <f>+D47+D48+D49+D50</f>
        <v>127081</v>
      </c>
      <c r="E46" s="35">
        <f>+E47+E48+E49+E50</f>
        <v>130462</v>
      </c>
      <c r="F46" s="279"/>
      <c r="H46" s="33" t="s">
        <v>51</v>
      </c>
      <c r="I46" s="42">
        <f>ESA2010_sept22!D46-A_PS_22_25!B46</f>
        <v>3506</v>
      </c>
      <c r="J46" s="42">
        <f>ESA2010_sept22!E46-A_PS_22_25!C46</f>
        <v>-1916</v>
      </c>
      <c r="K46" s="42">
        <f>ESA2010_sept22!F46-A_PS_22_25!D46</f>
        <v>-2167</v>
      </c>
      <c r="L46" s="35">
        <f>ESA2010_sept22!G46-A_PS_22_25!E46</f>
        <v>-1655</v>
      </c>
      <c r="M46" s="31"/>
      <c r="N46" s="32"/>
      <c r="O46" s="32"/>
      <c r="P46" s="32"/>
      <c r="Q46" s="32"/>
      <c r="R46" s="32"/>
      <c r="S46" s="32"/>
      <c r="T46" s="32"/>
      <c r="U46" s="32"/>
      <c r="V46" s="32"/>
    </row>
    <row r="47" spans="1:22" ht="13.5" customHeight="1" x14ac:dyDescent="0.2">
      <c r="A47" s="290" t="s">
        <v>13</v>
      </c>
      <c r="B47" s="37">
        <v>82085</v>
      </c>
      <c r="C47" s="37">
        <v>86398</v>
      </c>
      <c r="D47" s="37">
        <v>87935</v>
      </c>
      <c r="E47" s="35">
        <v>89508</v>
      </c>
      <c r="F47" s="279"/>
      <c r="H47" s="45" t="s">
        <v>13</v>
      </c>
      <c r="I47" s="42">
        <f>ESA2010_sept22!D47-A_PS_22_25!B47</f>
        <v>4374</v>
      </c>
      <c r="J47" s="42">
        <f>ESA2010_sept22!E47-A_PS_22_25!C47</f>
        <v>637</v>
      </c>
      <c r="K47" s="42">
        <f>ESA2010_sept22!F47-A_PS_22_25!D47</f>
        <v>546</v>
      </c>
      <c r="L47" s="35">
        <f>ESA2010_sept22!G47-A_PS_22_25!E47</f>
        <v>997</v>
      </c>
      <c r="M47" s="31"/>
      <c r="N47" s="32"/>
      <c r="O47" s="32"/>
      <c r="P47" s="32"/>
      <c r="Q47" s="32"/>
      <c r="R47" s="32"/>
      <c r="S47" s="32"/>
      <c r="T47" s="32"/>
      <c r="U47" s="32"/>
      <c r="V47" s="32"/>
    </row>
    <row r="48" spans="1:22" ht="14.25" customHeight="1" x14ac:dyDescent="0.2">
      <c r="A48" s="290" t="s">
        <v>14</v>
      </c>
      <c r="B48" s="37">
        <v>0</v>
      </c>
      <c r="C48" s="37">
        <v>0</v>
      </c>
      <c r="D48" s="37">
        <v>0</v>
      </c>
      <c r="E48" s="35">
        <v>0</v>
      </c>
      <c r="F48" s="279"/>
      <c r="H48" s="45" t="s">
        <v>14</v>
      </c>
      <c r="I48" s="42">
        <f>ESA2010_sept22!D48-A_PS_22_25!B48</f>
        <v>0</v>
      </c>
      <c r="J48" s="42">
        <f>ESA2010_sept22!E48-A_PS_22_25!C48</f>
        <v>0</v>
      </c>
      <c r="K48" s="42">
        <f>ESA2010_sept22!F48-A_PS_22_25!D48</f>
        <v>0</v>
      </c>
      <c r="L48" s="35">
        <f>ESA2010_sept22!G48-A_PS_22_25!E48</f>
        <v>0</v>
      </c>
      <c r="M48" s="31"/>
      <c r="N48" s="32"/>
      <c r="O48" s="32"/>
      <c r="P48" s="32"/>
      <c r="Q48" s="32"/>
      <c r="R48" s="32"/>
      <c r="S48" s="32"/>
      <c r="T48" s="32"/>
      <c r="U48" s="32"/>
      <c r="V48" s="32"/>
    </row>
    <row r="49" spans="1:22" ht="14.25" customHeight="1" x14ac:dyDescent="0.2">
      <c r="A49" s="293" t="s">
        <v>15</v>
      </c>
      <c r="B49" s="37">
        <v>0</v>
      </c>
      <c r="C49" s="37">
        <v>0</v>
      </c>
      <c r="D49" s="37">
        <v>0</v>
      </c>
      <c r="E49" s="35">
        <v>0</v>
      </c>
      <c r="F49" s="279"/>
      <c r="H49" s="66" t="s">
        <v>15</v>
      </c>
      <c r="I49" s="42">
        <f>ESA2010_sept22!D49-A_PS_22_25!B49</f>
        <v>0</v>
      </c>
      <c r="J49" s="42">
        <f>ESA2010_sept22!E49-A_PS_22_25!C49</f>
        <v>0</v>
      </c>
      <c r="K49" s="42">
        <f>ESA2010_sept22!F49-A_PS_22_25!D49</f>
        <v>0</v>
      </c>
      <c r="L49" s="35">
        <f>ESA2010_sept22!G49-A_PS_22_25!E49</f>
        <v>0</v>
      </c>
      <c r="M49" s="31"/>
      <c r="N49" s="32"/>
      <c r="O49" s="32"/>
      <c r="P49" s="32"/>
      <c r="Q49" s="32"/>
      <c r="R49" s="32"/>
      <c r="S49" s="32"/>
      <c r="T49" s="32"/>
      <c r="U49" s="32"/>
      <c r="V49" s="32"/>
    </row>
    <row r="50" spans="1:22" ht="14.25" customHeight="1" x14ac:dyDescent="0.2">
      <c r="A50" s="290" t="s">
        <v>52</v>
      </c>
      <c r="B50" s="37">
        <v>34580</v>
      </c>
      <c r="C50" s="37">
        <v>37421</v>
      </c>
      <c r="D50" s="37">
        <v>39146</v>
      </c>
      <c r="E50" s="35">
        <v>40954</v>
      </c>
      <c r="F50" s="279"/>
      <c r="H50" s="45" t="s">
        <v>52</v>
      </c>
      <c r="I50" s="42">
        <f>ESA2010_sept22!D50-A_PS_22_25!B50</f>
        <v>-868</v>
      </c>
      <c r="J50" s="42">
        <f>ESA2010_sept22!E50-A_PS_22_25!C50</f>
        <v>-2553</v>
      </c>
      <c r="K50" s="42">
        <f>ESA2010_sept22!F50-A_PS_22_25!D50</f>
        <v>-2713</v>
      </c>
      <c r="L50" s="35">
        <f>ESA2010_sept22!G50-A_PS_22_25!E50</f>
        <v>-2652</v>
      </c>
      <c r="M50" s="31"/>
      <c r="N50" s="32"/>
      <c r="O50" s="32"/>
      <c r="P50" s="32"/>
      <c r="Q50" s="32"/>
      <c r="R50" s="32"/>
      <c r="S50" s="32"/>
      <c r="T50" s="32"/>
      <c r="U50" s="32"/>
      <c r="V50" s="32"/>
    </row>
    <row r="51" spans="1:22" ht="14.25" customHeight="1" x14ac:dyDescent="0.2">
      <c r="A51" s="294" t="s">
        <v>53</v>
      </c>
      <c r="B51" s="37">
        <v>0</v>
      </c>
      <c r="C51" s="37">
        <v>0</v>
      </c>
      <c r="D51" s="37">
        <v>0</v>
      </c>
      <c r="E51" s="35">
        <v>0</v>
      </c>
      <c r="F51" s="279"/>
      <c r="H51" s="295" t="s">
        <v>53</v>
      </c>
      <c r="I51" s="42">
        <f>ESA2010_sept22!D51-A_PS_22_25!B51</f>
        <v>0</v>
      </c>
      <c r="J51" s="42">
        <f>ESA2010_sept22!E51-A_PS_22_25!C51</f>
        <v>0</v>
      </c>
      <c r="K51" s="42">
        <f>ESA2010_sept22!F51-A_PS_22_25!D51</f>
        <v>0</v>
      </c>
      <c r="L51" s="35">
        <f>ESA2010_sept22!G51-A_PS_22_25!E51</f>
        <v>0</v>
      </c>
      <c r="M51" s="31"/>
      <c r="N51" s="32"/>
      <c r="O51" s="32"/>
      <c r="P51" s="32"/>
      <c r="Q51" s="32"/>
      <c r="R51" s="32"/>
      <c r="S51" s="32"/>
      <c r="T51" s="32"/>
      <c r="U51" s="32"/>
      <c r="V51" s="32"/>
    </row>
    <row r="52" spans="1:22" ht="14.25" customHeight="1" x14ac:dyDescent="0.2">
      <c r="A52" s="294" t="s">
        <v>54</v>
      </c>
      <c r="B52" s="37">
        <v>27</v>
      </c>
      <c r="C52" s="37">
        <v>0</v>
      </c>
      <c r="D52" s="37">
        <v>0</v>
      </c>
      <c r="E52" s="35">
        <v>0</v>
      </c>
      <c r="F52" s="279"/>
      <c r="H52" s="295" t="s">
        <v>54</v>
      </c>
      <c r="I52" s="42">
        <f>ESA2010_sept22!D52-A_PS_22_25!B52</f>
        <v>-58</v>
      </c>
      <c r="J52" s="42">
        <f>ESA2010_sept22!E52-A_PS_22_25!C52</f>
        <v>0</v>
      </c>
      <c r="K52" s="42">
        <f>ESA2010_sept22!F52-A_PS_22_25!D52</f>
        <v>0</v>
      </c>
      <c r="L52" s="35">
        <f>ESA2010_sept22!G52-A_PS_22_25!E52</f>
        <v>0</v>
      </c>
      <c r="M52" s="31"/>
      <c r="N52" s="32"/>
      <c r="O52" s="32"/>
      <c r="P52" s="32"/>
      <c r="Q52" s="32"/>
      <c r="R52" s="32"/>
      <c r="S52" s="32"/>
      <c r="T52" s="32"/>
      <c r="U52" s="32"/>
      <c r="V52" s="32"/>
    </row>
    <row r="53" spans="1:22" ht="14.25" customHeight="1" x14ac:dyDescent="0.2">
      <c r="A53" s="294" t="s">
        <v>55</v>
      </c>
      <c r="B53" s="37">
        <v>82058</v>
      </c>
      <c r="C53" s="37">
        <v>86398</v>
      </c>
      <c r="D53" s="37">
        <v>87935</v>
      </c>
      <c r="E53" s="35">
        <v>89508</v>
      </c>
      <c r="F53" s="279"/>
      <c r="H53" s="295" t="s">
        <v>55</v>
      </c>
      <c r="I53" s="42">
        <f>ESA2010_sept22!D53-A_PS_22_25!B53</f>
        <v>4432</v>
      </c>
      <c r="J53" s="42">
        <f>ESA2010_sept22!E53-A_PS_22_25!C53</f>
        <v>637</v>
      </c>
      <c r="K53" s="42">
        <f>ESA2010_sept22!F53-A_PS_22_25!D53</f>
        <v>546</v>
      </c>
      <c r="L53" s="35">
        <f>ESA2010_sept22!G53-A_PS_22_25!E53</f>
        <v>997</v>
      </c>
      <c r="M53" s="31"/>
      <c r="N53" s="32"/>
      <c r="O53" s="32"/>
      <c r="P53" s="32"/>
      <c r="Q53" s="32"/>
      <c r="R53" s="32"/>
      <c r="S53" s="32"/>
      <c r="T53" s="32"/>
      <c r="U53" s="32"/>
      <c r="V53" s="32"/>
    </row>
    <row r="54" spans="1:22" ht="14.25" customHeight="1" thickBot="1" x14ac:dyDescent="0.25">
      <c r="A54" s="296" t="s">
        <v>56</v>
      </c>
      <c r="B54" s="72">
        <v>34580</v>
      </c>
      <c r="C54" s="72">
        <v>37421</v>
      </c>
      <c r="D54" s="72">
        <v>39146</v>
      </c>
      <c r="E54" s="70">
        <v>40954</v>
      </c>
      <c r="F54" s="279"/>
      <c r="H54" s="297" t="s">
        <v>56</v>
      </c>
      <c r="I54" s="42">
        <f>ESA2010_sept22!D54-A_PS_22_25!B54</f>
        <v>-868</v>
      </c>
      <c r="J54" s="42">
        <f>ESA2010_sept22!E54-A_PS_22_25!C54</f>
        <v>-2553</v>
      </c>
      <c r="K54" s="42">
        <f>ESA2010_sept22!F54-A_PS_22_25!D54</f>
        <v>-2713</v>
      </c>
      <c r="L54" s="35">
        <f>ESA2010_sept22!G54-A_PS_22_25!E54</f>
        <v>-2652</v>
      </c>
      <c r="M54" s="31"/>
      <c r="N54" s="32"/>
      <c r="O54" s="32"/>
      <c r="P54" s="32"/>
      <c r="Q54" s="32"/>
      <c r="R54" s="32"/>
      <c r="S54" s="32"/>
      <c r="T54" s="32"/>
      <c r="U54" s="32"/>
      <c r="V54" s="32"/>
    </row>
    <row r="55" spans="1:22" ht="13.5" customHeight="1" x14ac:dyDescent="0.2">
      <c r="A55" s="287" t="s">
        <v>57</v>
      </c>
      <c r="B55" s="76">
        <f>B56+B60</f>
        <v>13975520</v>
      </c>
      <c r="C55" s="76">
        <f>C56+C60</f>
        <v>15139632</v>
      </c>
      <c r="D55" s="76">
        <f>D56+D60</f>
        <v>15880645</v>
      </c>
      <c r="E55" s="74">
        <f>E56+E60</f>
        <v>16511748</v>
      </c>
      <c r="F55" s="279"/>
      <c r="H55" s="25" t="s">
        <v>57</v>
      </c>
      <c r="I55" s="79">
        <f>I56+I60</f>
        <v>441771</v>
      </c>
      <c r="J55" s="79">
        <f>J56+J60</f>
        <v>512186</v>
      </c>
      <c r="K55" s="79">
        <f>K56+K60</f>
        <v>972512</v>
      </c>
      <c r="L55" s="80">
        <f>L56+L60</f>
        <v>1470254</v>
      </c>
      <c r="M55" s="31"/>
      <c r="N55" s="32"/>
      <c r="O55" s="32"/>
      <c r="P55" s="32"/>
      <c r="Q55" s="32"/>
      <c r="R55" s="32"/>
      <c r="S55" s="32"/>
      <c r="T55" s="32"/>
      <c r="U55" s="32"/>
      <c r="V55" s="32"/>
    </row>
    <row r="56" spans="1:22" ht="13.5" customHeight="1" x14ac:dyDescent="0.2">
      <c r="A56" s="298" t="s">
        <v>58</v>
      </c>
      <c r="B56" s="54">
        <f>B57</f>
        <v>9279685</v>
      </c>
      <c r="C56" s="54">
        <f>C57</f>
        <v>10029916</v>
      </c>
      <c r="D56" s="54">
        <f>D57</f>
        <v>10492025</v>
      </c>
      <c r="E56" s="52">
        <f>E57</f>
        <v>10900173</v>
      </c>
      <c r="F56" s="279"/>
      <c r="H56" s="81" t="s">
        <v>58</v>
      </c>
      <c r="I56" s="54">
        <f>I57</f>
        <v>362075</v>
      </c>
      <c r="J56" s="54">
        <f>J57</f>
        <v>336725</v>
      </c>
      <c r="K56" s="54">
        <f>K57</f>
        <v>641440</v>
      </c>
      <c r="L56" s="52">
        <f>L57</f>
        <v>968833</v>
      </c>
      <c r="M56" s="31"/>
      <c r="N56" s="32"/>
      <c r="O56" s="32"/>
      <c r="P56" s="32"/>
      <c r="Q56" s="32"/>
      <c r="R56" s="32"/>
      <c r="S56" s="32"/>
      <c r="T56" s="32"/>
      <c r="U56" s="32"/>
      <c r="V56" s="32"/>
    </row>
    <row r="57" spans="1:22" ht="13.5" customHeight="1" x14ac:dyDescent="0.2">
      <c r="A57" s="289" t="s">
        <v>59</v>
      </c>
      <c r="B57" s="37">
        <f>B58+B59</f>
        <v>9279685</v>
      </c>
      <c r="C57" s="37">
        <f>C58+C59</f>
        <v>10029916</v>
      </c>
      <c r="D57" s="37">
        <f>D58+D59</f>
        <v>10492025</v>
      </c>
      <c r="E57" s="35">
        <f>E58+E59</f>
        <v>10900173</v>
      </c>
      <c r="F57" s="279"/>
      <c r="H57" s="38" t="s">
        <v>59</v>
      </c>
      <c r="I57" s="37">
        <f>I58+I59</f>
        <v>362075</v>
      </c>
      <c r="J57" s="37">
        <f>J58+J59</f>
        <v>336725</v>
      </c>
      <c r="K57" s="37">
        <f>K58+K59</f>
        <v>641440</v>
      </c>
      <c r="L57" s="35">
        <f>L58+L59</f>
        <v>968833</v>
      </c>
      <c r="M57" s="31"/>
      <c r="N57" s="32"/>
      <c r="O57" s="32"/>
      <c r="P57" s="32"/>
      <c r="Q57" s="32"/>
      <c r="R57" s="32"/>
      <c r="S57" s="32"/>
      <c r="T57" s="32"/>
      <c r="U57" s="32"/>
      <c r="V57" s="32"/>
    </row>
    <row r="58" spans="1:22" ht="13.5" customHeight="1" x14ac:dyDescent="0.2">
      <c r="A58" s="289" t="s">
        <v>60</v>
      </c>
      <c r="B58" s="37">
        <v>9081593</v>
      </c>
      <c r="C58" s="37">
        <v>9828334</v>
      </c>
      <c r="D58" s="37">
        <v>10290357</v>
      </c>
      <c r="E58" s="35">
        <v>10699757</v>
      </c>
      <c r="F58" s="279"/>
      <c r="H58" s="38" t="s">
        <v>60</v>
      </c>
      <c r="I58" s="42">
        <f>ESA2010_sept22!D58-A_PS_22_25!B58</f>
        <v>165640</v>
      </c>
      <c r="J58" s="42">
        <f>ESA2010_sept22!E58-A_PS_22_25!C58</f>
        <v>337162</v>
      </c>
      <c r="K58" s="42">
        <f>ESA2010_sept22!F58-A_PS_22_25!D58</f>
        <v>639018</v>
      </c>
      <c r="L58" s="35">
        <f>ESA2010_sept22!G58-A_PS_22_25!E58</f>
        <v>963549</v>
      </c>
      <c r="M58" s="31"/>
      <c r="N58" s="32"/>
      <c r="O58" s="32"/>
      <c r="P58" s="32"/>
      <c r="Q58" s="32"/>
      <c r="R58" s="32"/>
      <c r="S58" s="32"/>
      <c r="T58" s="32"/>
      <c r="U58" s="32"/>
      <c r="V58" s="32"/>
    </row>
    <row r="59" spans="1:22" ht="13.5" customHeight="1" x14ac:dyDescent="0.2">
      <c r="A59" s="289" t="s">
        <v>61</v>
      </c>
      <c r="B59" s="37">
        <v>198092</v>
      </c>
      <c r="C59" s="37">
        <v>201582</v>
      </c>
      <c r="D59" s="37">
        <v>201668</v>
      </c>
      <c r="E59" s="35">
        <v>200416</v>
      </c>
      <c r="F59" s="279"/>
      <c r="H59" s="38" t="s">
        <v>61</v>
      </c>
      <c r="I59" s="42">
        <f>ESA2010_sept22!D59-A_PS_22_25!B59</f>
        <v>196435</v>
      </c>
      <c r="J59" s="42">
        <f>ESA2010_sept22!E59-A_PS_22_25!C59</f>
        <v>-437</v>
      </c>
      <c r="K59" s="42">
        <f>ESA2010_sept22!F59-A_PS_22_25!D59</f>
        <v>2422</v>
      </c>
      <c r="L59" s="35">
        <f>ESA2010_sept22!G59-A_PS_22_25!E59</f>
        <v>5284</v>
      </c>
      <c r="M59" s="31"/>
      <c r="N59" s="32"/>
      <c r="O59" s="32"/>
      <c r="P59" s="32"/>
      <c r="Q59" s="32"/>
      <c r="R59" s="32"/>
      <c r="S59" s="32"/>
      <c r="T59" s="32"/>
      <c r="U59" s="32"/>
      <c r="V59" s="32"/>
    </row>
    <row r="60" spans="1:22" ht="13.5" customHeight="1" x14ac:dyDescent="0.2">
      <c r="A60" s="298" t="s">
        <v>62</v>
      </c>
      <c r="B60" s="54">
        <f>B61</f>
        <v>4695835</v>
      </c>
      <c r="C60" s="54">
        <f>C61</f>
        <v>5109716</v>
      </c>
      <c r="D60" s="54">
        <f>D61</f>
        <v>5388620</v>
      </c>
      <c r="E60" s="52">
        <f>E61</f>
        <v>5611575</v>
      </c>
      <c r="F60" s="281"/>
      <c r="H60" s="81" t="s">
        <v>62</v>
      </c>
      <c r="I60" s="54">
        <f>I61</f>
        <v>79696</v>
      </c>
      <c r="J60" s="54">
        <f>J61</f>
        <v>175461</v>
      </c>
      <c r="K60" s="54">
        <f>K61</f>
        <v>331072</v>
      </c>
      <c r="L60" s="52">
        <f>L61</f>
        <v>501421</v>
      </c>
      <c r="M60" s="31"/>
      <c r="N60" s="32"/>
      <c r="O60" s="32"/>
      <c r="P60" s="32"/>
      <c r="Q60" s="32"/>
      <c r="R60" s="32"/>
      <c r="S60" s="32"/>
      <c r="T60" s="32"/>
      <c r="U60" s="32"/>
      <c r="V60" s="32"/>
    </row>
    <row r="61" spans="1:22" ht="13.5" customHeight="1" x14ac:dyDescent="0.2">
      <c r="A61" s="289" t="s">
        <v>59</v>
      </c>
      <c r="B61" s="37">
        <v>4695835</v>
      </c>
      <c r="C61" s="37">
        <v>5109716</v>
      </c>
      <c r="D61" s="37">
        <v>5388620</v>
      </c>
      <c r="E61" s="35">
        <v>5611575</v>
      </c>
      <c r="F61" s="279"/>
      <c r="H61" s="38" t="s">
        <v>59</v>
      </c>
      <c r="I61" s="42">
        <f>ESA2010_sept22!D61-A_PS_22_25!B61</f>
        <v>79696</v>
      </c>
      <c r="J61" s="42">
        <f>ESA2010_sept22!E61-A_PS_22_25!C61</f>
        <v>175461</v>
      </c>
      <c r="K61" s="42">
        <f>ESA2010_sept22!F61-A_PS_22_25!D61</f>
        <v>331072</v>
      </c>
      <c r="L61" s="35">
        <f>ESA2010_sept22!G61-A_PS_22_25!E61</f>
        <v>501421</v>
      </c>
      <c r="M61" s="31"/>
      <c r="N61" s="32"/>
      <c r="O61" s="32"/>
      <c r="P61" s="32"/>
      <c r="Q61" s="32"/>
      <c r="R61" s="32"/>
      <c r="S61" s="32"/>
      <c r="T61" s="32"/>
      <c r="U61" s="32"/>
      <c r="V61" s="32"/>
    </row>
    <row r="62" spans="1:22" ht="14.25" customHeight="1" thickBot="1" x14ac:dyDescent="0.25">
      <c r="A62" s="299" t="s">
        <v>63</v>
      </c>
      <c r="B62" s="49">
        <v>26035</v>
      </c>
      <c r="C62" s="49">
        <v>25874</v>
      </c>
      <c r="D62" s="49">
        <v>26954</v>
      </c>
      <c r="E62" s="62">
        <v>26601</v>
      </c>
      <c r="F62" s="279"/>
      <c r="H62" s="84" t="s">
        <v>63</v>
      </c>
      <c r="I62" s="42">
        <f>ESA2010_sept22!D62-A_PS_22_25!B62</f>
        <v>0</v>
      </c>
      <c r="J62" s="42">
        <f>ESA2010_sept22!E62-A_PS_22_25!C62</f>
        <v>871</v>
      </c>
      <c r="K62" s="42">
        <f>ESA2010_sept22!F62-A_PS_22_25!D62</f>
        <v>1583</v>
      </c>
      <c r="L62" s="35">
        <f>ESA2010_sept22!G62-A_PS_22_25!E62</f>
        <v>2904</v>
      </c>
      <c r="M62" s="31"/>
      <c r="N62" s="32"/>
      <c r="O62" s="32"/>
      <c r="P62" s="32"/>
      <c r="Q62" s="32"/>
      <c r="R62" s="32"/>
      <c r="S62" s="32"/>
      <c r="T62" s="32"/>
      <c r="U62" s="32"/>
      <c r="V62" s="32"/>
    </row>
    <row r="63" spans="1:22" ht="14.25" customHeight="1" thickBot="1" x14ac:dyDescent="0.25">
      <c r="A63" s="300" t="s">
        <v>64</v>
      </c>
      <c r="B63" s="90">
        <f>B34+B30+B25+B14+B5</f>
        <v>19672236</v>
      </c>
      <c r="C63" s="90">
        <f>C34+C30+C25+C14+C5</f>
        <v>21514595</v>
      </c>
      <c r="D63" s="90">
        <f>D34+D30+D25+D14+D5</f>
        <v>22123056</v>
      </c>
      <c r="E63" s="88">
        <f>E34+E30+E25+E14+E5</f>
        <v>22695827</v>
      </c>
      <c r="F63" s="279"/>
      <c r="H63" s="86" t="s">
        <v>64</v>
      </c>
      <c r="I63" s="90">
        <f>+I34+I30+I25+I14+I5</f>
        <v>910224</v>
      </c>
      <c r="J63" s="90">
        <f>+J34+J30+J25+J14+J5</f>
        <v>1293762</v>
      </c>
      <c r="K63" s="90">
        <f>+K34+K30+K25+K14+K5</f>
        <v>1963189</v>
      </c>
      <c r="L63" s="88">
        <f>+L34+L30+L25+L14+L5</f>
        <v>2571325</v>
      </c>
      <c r="M63" s="31"/>
      <c r="N63" s="32"/>
      <c r="O63" s="32"/>
      <c r="P63" s="32"/>
      <c r="Q63" s="32"/>
      <c r="R63" s="32"/>
      <c r="S63" s="32"/>
      <c r="T63" s="32"/>
      <c r="U63" s="32"/>
      <c r="V63" s="32"/>
    </row>
    <row r="64" spans="1:22" ht="13.5" customHeight="1" x14ac:dyDescent="0.2">
      <c r="A64" s="301" t="s">
        <v>65</v>
      </c>
      <c r="B64" s="95">
        <f>B9+B12+B13+B15+B16+B25+B41+B45+B47+B36+B35</f>
        <v>15122631</v>
      </c>
      <c r="C64" s="95">
        <f>C9+C12+C13+C15+C16+C25+C41+C45+C47+C36+C35</f>
        <v>16521257</v>
      </c>
      <c r="D64" s="95">
        <f>D9+D12+D13+D15+D16+D25+D41+D45+D47+D36+D35</f>
        <v>17001866</v>
      </c>
      <c r="E64" s="93">
        <f>E9+E12+E13+E15+E16+E25+E41+E45+E47+E36+E35</f>
        <v>17300126</v>
      </c>
      <c r="F64" s="279"/>
      <c r="H64" s="91" t="s">
        <v>65</v>
      </c>
      <c r="I64" s="42">
        <f>ESA2010_sept22!D64-A_PS_22_25!B64</f>
        <v>875124</v>
      </c>
      <c r="J64" s="42">
        <f>ESA2010_sept22!E64-A_PS_22_25!C64</f>
        <v>1531726</v>
      </c>
      <c r="K64" s="42">
        <f>ESA2010_sept22!F64-A_PS_22_25!D64</f>
        <v>2136611</v>
      </c>
      <c r="L64" s="35">
        <f>ESA2010_sept22!G64-A_PS_22_25!E64</f>
        <v>2537457</v>
      </c>
      <c r="M64" s="31"/>
      <c r="N64" s="32"/>
      <c r="O64" s="32"/>
      <c r="P64" s="32"/>
      <c r="Q64" s="32"/>
      <c r="R64" s="32"/>
      <c r="S64" s="32"/>
      <c r="T64" s="32"/>
      <c r="U64" s="32"/>
      <c r="V64" s="32"/>
    </row>
    <row r="65" spans="1:22" ht="13.5" customHeight="1" x14ac:dyDescent="0.2">
      <c r="A65" s="301" t="s">
        <v>66</v>
      </c>
      <c r="B65" s="95">
        <f>0+B50</f>
        <v>34580</v>
      </c>
      <c r="C65" s="95">
        <f>0+C50</f>
        <v>37421</v>
      </c>
      <c r="D65" s="95">
        <f>0+D50</f>
        <v>39146</v>
      </c>
      <c r="E65" s="93">
        <f>0+E50</f>
        <v>40954</v>
      </c>
      <c r="F65" s="279"/>
      <c r="H65" s="91" t="s">
        <v>66</v>
      </c>
      <c r="I65" s="42">
        <f>ESA2010_sept22!D65-A_PS_22_25!B65</f>
        <v>-868</v>
      </c>
      <c r="J65" s="42">
        <f>ESA2010_sept22!E65-A_PS_22_25!C65</f>
        <v>-2553</v>
      </c>
      <c r="K65" s="42">
        <f>ESA2010_sept22!F65-A_PS_22_25!D65</f>
        <v>-2713</v>
      </c>
      <c r="L65" s="35">
        <f>ESA2010_sept22!G65-A_PS_22_25!E65</f>
        <v>-2652</v>
      </c>
      <c r="M65" s="31"/>
      <c r="N65" s="32"/>
      <c r="O65" s="32"/>
      <c r="P65" s="32"/>
      <c r="Q65" s="32"/>
      <c r="R65" s="32"/>
      <c r="S65" s="32"/>
      <c r="T65" s="32"/>
      <c r="U65" s="32"/>
      <c r="V65" s="32"/>
    </row>
    <row r="66" spans="1:22" ht="13.5" customHeight="1" x14ac:dyDescent="0.2">
      <c r="A66" s="288" t="s">
        <v>67</v>
      </c>
      <c r="B66" s="95">
        <f>B37+B38-B65+B50</f>
        <v>88473</v>
      </c>
      <c r="C66" s="95">
        <f>C37+C38-C65+C50</f>
        <v>93830</v>
      </c>
      <c r="D66" s="95">
        <f>D37+D38-D65+D50</f>
        <v>95403</v>
      </c>
      <c r="E66" s="93">
        <f>E37+E38-E65+E50</f>
        <v>97074</v>
      </c>
      <c r="F66" s="279"/>
      <c r="H66" s="33" t="s">
        <v>67</v>
      </c>
      <c r="I66" s="42">
        <f>ESA2010_sept22!D66-A_PS_22_25!B66</f>
        <v>7532</v>
      </c>
      <c r="J66" s="42">
        <f>ESA2010_sept22!E66-A_PS_22_25!C66</f>
        <v>4722</v>
      </c>
      <c r="K66" s="42">
        <f>ESA2010_sept22!F66-A_PS_22_25!D66</f>
        <v>8517</v>
      </c>
      <c r="L66" s="35">
        <f>ESA2010_sept22!G66-A_PS_22_25!E66</f>
        <v>10839</v>
      </c>
      <c r="M66" s="31"/>
      <c r="N66" s="32"/>
      <c r="O66" s="32"/>
      <c r="P66" s="32"/>
      <c r="Q66" s="32"/>
      <c r="R66" s="32"/>
      <c r="S66" s="32"/>
      <c r="T66" s="32"/>
      <c r="U66" s="32"/>
      <c r="V66" s="32"/>
    </row>
    <row r="67" spans="1:22" ht="13.5" customHeight="1" x14ac:dyDescent="0.2">
      <c r="A67" s="288" t="s">
        <v>68</v>
      </c>
      <c r="B67" s="95">
        <f>B10+B32+B31+B42+B48</f>
        <v>3237872</v>
      </c>
      <c r="C67" s="95">
        <f>C10+C32+C31+C42+C48</f>
        <v>3549591</v>
      </c>
      <c r="D67" s="95">
        <f>D10+D32+D31+D42+D48</f>
        <v>3639921</v>
      </c>
      <c r="E67" s="93">
        <f>E10+E32+E31+E42+E48</f>
        <v>3835906</v>
      </c>
      <c r="F67" s="279"/>
      <c r="H67" s="33" t="s">
        <v>68</v>
      </c>
      <c r="I67" s="42">
        <f>ESA2010_sept22!D67-A_PS_22_25!B67</f>
        <v>28130</v>
      </c>
      <c r="J67" s="42">
        <f>ESA2010_sept22!E67-A_PS_22_25!C67</f>
        <v>-162166</v>
      </c>
      <c r="K67" s="42">
        <f>ESA2010_sept22!F67-A_PS_22_25!D67</f>
        <v>-118139</v>
      </c>
      <c r="L67" s="35">
        <f>ESA2010_sept22!G67-A_PS_22_25!E67</f>
        <v>23605</v>
      </c>
      <c r="M67" s="31"/>
      <c r="N67" s="32"/>
      <c r="O67" s="32"/>
      <c r="P67" s="32"/>
      <c r="Q67" s="32"/>
      <c r="R67" s="32"/>
      <c r="S67" s="32"/>
      <c r="T67" s="32"/>
      <c r="U67" s="32"/>
      <c r="V67" s="32"/>
    </row>
    <row r="68" spans="1:22" ht="13.5" customHeight="1" x14ac:dyDescent="0.2">
      <c r="A68" s="288" t="s">
        <v>69</v>
      </c>
      <c r="B68" s="95">
        <f>B11+B33+B49</f>
        <v>1082150</v>
      </c>
      <c r="C68" s="95">
        <f>C11+C33+C49</f>
        <v>1203901</v>
      </c>
      <c r="D68" s="95">
        <f>D11+D33+D49</f>
        <v>1237185</v>
      </c>
      <c r="E68" s="93">
        <f>E11+E33+E49</f>
        <v>1311175</v>
      </c>
      <c r="F68" s="279"/>
      <c r="H68" s="33" t="s">
        <v>69</v>
      </c>
      <c r="I68" s="42">
        <f>ESA2010_sept22!D68-A_PS_22_25!B68</f>
        <v>3497</v>
      </c>
      <c r="J68" s="42">
        <f>ESA2010_sept22!E68-A_PS_22_25!C68</f>
        <v>-74594</v>
      </c>
      <c r="K68" s="42">
        <f>ESA2010_sept22!F68-A_PS_22_25!D68</f>
        <v>-57701</v>
      </c>
      <c r="L68" s="35">
        <f>ESA2010_sept22!G68-A_PS_22_25!E68</f>
        <v>5508</v>
      </c>
      <c r="M68" s="31"/>
      <c r="N68" s="32"/>
      <c r="O68" s="32"/>
      <c r="P68" s="32"/>
      <c r="Q68" s="32"/>
      <c r="R68" s="32"/>
      <c r="S68" s="32"/>
      <c r="T68" s="32"/>
      <c r="U68" s="32"/>
      <c r="V68" s="32"/>
    </row>
    <row r="69" spans="1:22" ht="13.5" customHeight="1" x14ac:dyDescent="0.2">
      <c r="A69" s="288" t="s">
        <v>70</v>
      </c>
      <c r="B69" s="95">
        <f>B39</f>
        <v>74322</v>
      </c>
      <c r="C69" s="95">
        <f>C39</f>
        <v>74731</v>
      </c>
      <c r="D69" s="95">
        <f>D39</f>
        <v>75142</v>
      </c>
      <c r="E69" s="93">
        <f>E39</f>
        <v>75555</v>
      </c>
      <c r="F69" s="279"/>
      <c r="H69" s="33" t="s">
        <v>70</v>
      </c>
      <c r="I69" s="42">
        <f>ESA2010_sept22!D69-A_PS_22_25!B69</f>
        <v>685</v>
      </c>
      <c r="J69" s="42">
        <f>ESA2010_sept22!E69-A_PS_22_25!C69</f>
        <v>669</v>
      </c>
      <c r="K69" s="42">
        <f>ESA2010_sept22!F69-A_PS_22_25!D69</f>
        <v>653</v>
      </c>
      <c r="L69" s="35">
        <f>ESA2010_sept22!G69-A_PS_22_25!E69</f>
        <v>637</v>
      </c>
      <c r="M69" s="31"/>
      <c r="N69" s="32"/>
      <c r="O69" s="32"/>
      <c r="P69" s="32"/>
      <c r="Q69" s="32"/>
      <c r="R69" s="32"/>
      <c r="S69" s="32"/>
      <c r="T69" s="32"/>
      <c r="U69" s="32"/>
      <c r="V69" s="32"/>
    </row>
    <row r="70" spans="1:22" ht="13.5" customHeight="1" x14ac:dyDescent="0.2">
      <c r="A70" s="288" t="s">
        <v>71</v>
      </c>
      <c r="B70" s="95">
        <f>B44+B43</f>
        <v>32208</v>
      </c>
      <c r="C70" s="95">
        <f>C44+C43</f>
        <v>33864</v>
      </c>
      <c r="D70" s="95">
        <f>D44+D43</f>
        <v>34393</v>
      </c>
      <c r="E70" s="93">
        <f>E44+E43</f>
        <v>35037</v>
      </c>
      <c r="F70" s="279"/>
      <c r="H70" s="33" t="s">
        <v>71</v>
      </c>
      <c r="I70" s="42">
        <f>ESA2010_sept22!D70-A_PS_22_25!B70</f>
        <v>-3876</v>
      </c>
      <c r="J70" s="42">
        <f>ESA2010_sept22!E70-A_PS_22_25!C70</f>
        <v>-4042</v>
      </c>
      <c r="K70" s="42">
        <f>ESA2010_sept22!F70-A_PS_22_25!D70</f>
        <v>-4039</v>
      </c>
      <c r="L70" s="35">
        <f>ESA2010_sept22!G70-A_PS_22_25!E70</f>
        <v>-4069</v>
      </c>
      <c r="M70" s="31"/>
      <c r="N70" s="32"/>
      <c r="O70" s="32"/>
      <c r="P70" s="32"/>
      <c r="Q70" s="32"/>
      <c r="R70" s="32"/>
      <c r="S70" s="32"/>
      <c r="T70" s="32"/>
      <c r="U70" s="32"/>
      <c r="V70" s="32"/>
    </row>
    <row r="71" spans="1:22" ht="14.25" customHeight="1" thickBot="1" x14ac:dyDescent="0.25">
      <c r="A71" s="302" t="s">
        <v>72</v>
      </c>
      <c r="B71" s="100">
        <f>B55</f>
        <v>13975520</v>
      </c>
      <c r="C71" s="100">
        <f>C55</f>
        <v>15139632</v>
      </c>
      <c r="D71" s="100">
        <f>D55</f>
        <v>15880645</v>
      </c>
      <c r="E71" s="98">
        <f>E55</f>
        <v>16511748</v>
      </c>
      <c r="F71" s="279"/>
      <c r="H71" s="97" t="s">
        <v>72</v>
      </c>
      <c r="I71" s="100">
        <f>I55</f>
        <v>441771</v>
      </c>
      <c r="J71" s="100">
        <f>J55</f>
        <v>512186</v>
      </c>
      <c r="K71" s="100">
        <f>K55</f>
        <v>972512</v>
      </c>
      <c r="L71" s="98">
        <f>L55</f>
        <v>1470254</v>
      </c>
      <c r="M71" s="31"/>
      <c r="N71" s="32"/>
      <c r="O71" s="32"/>
      <c r="P71" s="32"/>
      <c r="Q71" s="32"/>
      <c r="R71" s="32"/>
      <c r="S71" s="32"/>
      <c r="T71" s="32"/>
      <c r="U71" s="32"/>
      <c r="V71" s="32"/>
    </row>
    <row r="72" spans="1:22" ht="14.25" customHeight="1" thickBot="1" x14ac:dyDescent="0.25">
      <c r="A72" s="303" t="s">
        <v>73</v>
      </c>
      <c r="B72" s="90">
        <f>B63+B71</f>
        <v>33647756</v>
      </c>
      <c r="C72" s="90">
        <f>C63+C71</f>
        <v>36654227</v>
      </c>
      <c r="D72" s="90">
        <f>D63+D71</f>
        <v>38003701</v>
      </c>
      <c r="E72" s="88">
        <f>E63+E71</f>
        <v>39207575</v>
      </c>
      <c r="F72" s="279"/>
      <c r="H72" s="102" t="s">
        <v>73</v>
      </c>
      <c r="I72" s="90">
        <f>+I71+I63</f>
        <v>1351995</v>
      </c>
      <c r="J72" s="90">
        <f>+J71+J63</f>
        <v>1805948</v>
      </c>
      <c r="K72" s="90">
        <f>+K71+K63</f>
        <v>2935701</v>
      </c>
      <c r="L72" s="88">
        <f>+L71+L63</f>
        <v>4041579</v>
      </c>
      <c r="M72" s="31"/>
      <c r="N72" s="32"/>
      <c r="O72" s="32"/>
      <c r="P72" s="32"/>
      <c r="Q72" s="32"/>
      <c r="R72" s="32"/>
      <c r="S72" s="32"/>
      <c r="T72" s="32"/>
      <c r="U72" s="32"/>
      <c r="V72" s="32"/>
    </row>
    <row r="73" spans="1:22" s="104" customFormat="1" ht="13.5" customHeight="1" thickBot="1" x14ac:dyDescent="0.25">
      <c r="A73" s="105"/>
      <c r="B73" s="109"/>
      <c r="C73" s="109"/>
      <c r="D73" s="109"/>
      <c r="E73" s="109"/>
      <c r="F73" s="107"/>
      <c r="H73" s="105"/>
      <c r="I73" s="109"/>
      <c r="J73" s="109"/>
      <c r="K73" s="109"/>
      <c r="L73" s="109"/>
      <c r="M73" s="110"/>
      <c r="N73" s="32"/>
      <c r="O73" s="32"/>
      <c r="P73" s="32"/>
      <c r="Q73" s="32"/>
      <c r="R73" s="32"/>
      <c r="S73" s="32"/>
      <c r="T73" s="32"/>
      <c r="U73" s="32"/>
      <c r="V73" s="32"/>
    </row>
    <row r="74" spans="1:22" ht="14.25" customHeight="1" thickBot="1" x14ac:dyDescent="0.25">
      <c r="A74" s="111" t="s">
        <v>74</v>
      </c>
      <c r="B74" s="114">
        <f>SUM(B75:B76)</f>
        <v>78337</v>
      </c>
      <c r="C74" s="115">
        <f>SUM(C75:C76)</f>
        <v>87980</v>
      </c>
      <c r="D74" s="115">
        <f>SUM(D75:D76)</f>
        <v>100322</v>
      </c>
      <c r="E74" s="113">
        <f>SUM(E75:E76)</f>
        <v>105478</v>
      </c>
      <c r="H74" s="116" t="s">
        <v>74</v>
      </c>
      <c r="I74" s="119">
        <f>ESA2010_sept22!C74-A_PS_22_25!B74</f>
        <v>8854</v>
      </c>
      <c r="J74" s="119">
        <f>ESA2010_sept22!D74-A_PS_22_25!C74</f>
        <v>-1848</v>
      </c>
      <c r="K74" s="119">
        <f>ESA2010_sept22!E74-A_PS_22_25!D74</f>
        <v>-11036</v>
      </c>
      <c r="L74" s="120">
        <f>ESA2010_sept22!F74-A_PS_22_25!E74</f>
        <v>-8976</v>
      </c>
      <c r="N74" s="32"/>
      <c r="O74" s="32"/>
      <c r="P74" s="32"/>
      <c r="Q74" s="32"/>
      <c r="R74" s="32"/>
      <c r="S74" s="32"/>
      <c r="T74" s="32"/>
      <c r="U74" s="32"/>
      <c r="V74" s="32"/>
    </row>
    <row r="75" spans="1:22" ht="13.5" customHeight="1" x14ac:dyDescent="0.2">
      <c r="A75" s="121" t="s">
        <v>75</v>
      </c>
      <c r="B75" s="124">
        <v>41163</v>
      </c>
      <c r="C75" s="125">
        <v>46438</v>
      </c>
      <c r="D75" s="125">
        <v>52809</v>
      </c>
      <c r="E75" s="123">
        <v>56532</v>
      </c>
      <c r="H75" s="126" t="s">
        <v>75</v>
      </c>
      <c r="I75" s="42">
        <f>ESA2010_sept22!D75-A_PS_22_25!B75</f>
        <v>1753</v>
      </c>
      <c r="J75" s="42">
        <f>ESA2010_sept22!E75-A_PS_22_25!C75</f>
        <v>636</v>
      </c>
      <c r="K75" s="42">
        <f>ESA2010_sept22!F75-A_PS_22_25!D75</f>
        <v>-4646</v>
      </c>
      <c r="L75" s="35">
        <f>ESA2010_sept22!G75-A_PS_22_25!E75</f>
        <v>-3882</v>
      </c>
      <c r="N75" s="32"/>
      <c r="O75" s="32"/>
      <c r="P75" s="32"/>
      <c r="Q75" s="32"/>
      <c r="R75" s="32"/>
      <c r="S75" s="32"/>
      <c r="T75" s="32"/>
      <c r="U75" s="32"/>
      <c r="V75" s="32"/>
    </row>
    <row r="76" spans="1:22" ht="14.25" customHeight="1" thickBot="1" x14ac:dyDescent="0.25">
      <c r="A76" s="128" t="s">
        <v>76</v>
      </c>
      <c r="B76" s="131">
        <v>37174</v>
      </c>
      <c r="C76" s="132">
        <v>41542</v>
      </c>
      <c r="D76" s="132">
        <v>47513</v>
      </c>
      <c r="E76" s="130">
        <v>48946</v>
      </c>
      <c r="H76" s="128" t="s">
        <v>76</v>
      </c>
      <c r="I76" s="42">
        <f>ESA2010_sept22!D76-A_PS_22_25!B76</f>
        <v>6042</v>
      </c>
      <c r="J76" s="42">
        <f>ESA2010_sept22!E76-A_PS_22_25!C76</f>
        <v>670</v>
      </c>
      <c r="K76" s="42">
        <f>ESA2010_sept22!F76-A_PS_22_25!D76</f>
        <v>826</v>
      </c>
      <c r="L76" s="35">
        <f>ESA2010_sept22!G76-A_PS_22_25!E76</f>
        <v>2572</v>
      </c>
      <c r="N76" s="32"/>
      <c r="O76" s="32"/>
      <c r="P76" s="32"/>
      <c r="Q76" s="32"/>
      <c r="R76" s="32"/>
      <c r="S76" s="32"/>
      <c r="T76" s="32"/>
      <c r="U76" s="32"/>
      <c r="V76" s="32"/>
    </row>
    <row r="77" spans="1:22" ht="17.25" customHeight="1" thickBot="1" x14ac:dyDescent="0.35">
      <c r="A77" s="136"/>
      <c r="B77" s="137"/>
      <c r="C77" s="137"/>
      <c r="D77" s="137"/>
      <c r="E77" s="137"/>
      <c r="H77" s="138"/>
      <c r="I77" s="140"/>
      <c r="J77" s="140"/>
      <c r="K77" s="140"/>
      <c r="L77" s="140"/>
      <c r="N77" s="32"/>
      <c r="O77" s="32"/>
      <c r="P77" s="32"/>
      <c r="Q77" s="32"/>
      <c r="R77" s="32"/>
      <c r="S77" s="32"/>
      <c r="T77" s="32"/>
      <c r="U77" s="32"/>
      <c r="V77" s="32"/>
    </row>
    <row r="78" spans="1:22" s="141" customFormat="1" ht="14.25" customHeight="1" thickBot="1" x14ac:dyDescent="0.25">
      <c r="A78" s="116" t="s">
        <v>77</v>
      </c>
      <c r="B78" s="144">
        <v>1075755</v>
      </c>
      <c r="C78" s="145">
        <v>1221313</v>
      </c>
      <c r="D78" s="146">
        <v>1350873</v>
      </c>
      <c r="E78" s="143">
        <v>1413490</v>
      </c>
      <c r="H78" s="116" t="s">
        <v>77</v>
      </c>
      <c r="I78" s="147">
        <f>ESA2010_sept22!D78-A_PS_22_25!B78</f>
        <v>10283</v>
      </c>
      <c r="J78" s="145">
        <f>ESA2010_sept22!E78-A_PS_22_25!C78</f>
        <v>25408</v>
      </c>
      <c r="K78" s="146">
        <f>ESA2010_sept22!F78-A_PS_22_25!D78</f>
        <v>57060</v>
      </c>
      <c r="L78" s="143">
        <f>ESA2010_sept22!G78-A_PS_22_25!E78</f>
        <v>95803</v>
      </c>
      <c r="N78" s="32"/>
      <c r="O78" s="32"/>
      <c r="P78" s="32"/>
      <c r="Q78" s="32"/>
      <c r="R78" s="32"/>
      <c r="S78" s="32"/>
      <c r="T78" s="32"/>
      <c r="U78" s="32"/>
      <c r="V78" s="32"/>
    </row>
    <row r="79" spans="1:22" ht="14.25" customHeight="1" thickBot="1" x14ac:dyDescent="0.25">
      <c r="B79" s="148"/>
      <c r="C79" s="148"/>
      <c r="D79" s="148"/>
      <c r="E79" s="148"/>
      <c r="I79" s="31"/>
      <c r="J79" s="31"/>
      <c r="K79" s="31"/>
      <c r="L79" s="31"/>
      <c r="N79" s="32"/>
      <c r="O79" s="32"/>
      <c r="P79" s="32"/>
      <c r="Q79" s="32"/>
      <c r="R79" s="32"/>
      <c r="S79" s="32"/>
      <c r="T79" s="32"/>
      <c r="U79" s="32"/>
      <c r="V79" s="32"/>
    </row>
    <row r="80" spans="1:22" ht="13.5" customHeight="1" x14ac:dyDescent="0.2">
      <c r="A80" s="150" t="s">
        <v>78</v>
      </c>
      <c r="B80" s="153">
        <f>SUM(B81,B84,B87)</f>
        <v>490260</v>
      </c>
      <c r="C80" s="154">
        <f>SUM(C81,C84,C87)</f>
        <v>530106</v>
      </c>
      <c r="D80" s="155">
        <f>SUM(D81,D84,D87)</f>
        <v>567429</v>
      </c>
      <c r="E80" s="152">
        <f>SUM(E81,E84,E87)</f>
        <v>576427</v>
      </c>
      <c r="H80" s="150" t="s">
        <v>78</v>
      </c>
      <c r="I80" s="153">
        <f>SUM(I81,I84,I87)</f>
        <v>144638</v>
      </c>
      <c r="J80" s="154">
        <f>SUM(J81,J84,J87)</f>
        <v>579041</v>
      </c>
      <c r="K80" s="155">
        <f>SUM(K81,K84,K87)</f>
        <v>545298</v>
      </c>
      <c r="L80" s="152">
        <f>SUM(L81,L84,L87)</f>
        <v>539435</v>
      </c>
      <c r="N80" s="32"/>
      <c r="O80" s="32"/>
      <c r="P80" s="32"/>
      <c r="Q80" s="32"/>
      <c r="R80" s="32"/>
      <c r="S80" s="32"/>
      <c r="T80" s="32"/>
      <c r="U80" s="32"/>
      <c r="V80" s="32"/>
    </row>
    <row r="81" spans="1:22" ht="13.5" customHeight="1" x14ac:dyDescent="0.25">
      <c r="A81" s="156" t="s">
        <v>79</v>
      </c>
      <c r="B81" s="159">
        <v>0</v>
      </c>
      <c r="C81" s="160">
        <v>0</v>
      </c>
      <c r="D81" s="161">
        <v>0</v>
      </c>
      <c r="E81" s="158">
        <v>0</v>
      </c>
      <c r="H81" s="156" t="s">
        <v>79</v>
      </c>
      <c r="I81" s="159">
        <f>ESA2010_sept22!D81-A_PS_22_25!B81</f>
        <v>0</v>
      </c>
      <c r="J81" s="160">
        <f>ESA2010_sept22!E81-A_PS_22_25!C81</f>
        <v>0</v>
      </c>
      <c r="K81" s="161">
        <f>ESA2010_sept22!F81-A_PS_22_25!D81</f>
        <v>0</v>
      </c>
      <c r="L81" s="158">
        <f>ESA2010_sept22!G81-A_PS_22_25!E81</f>
        <v>0</v>
      </c>
      <c r="N81" s="32"/>
      <c r="O81" s="32"/>
      <c r="P81" s="32"/>
      <c r="Q81" s="32"/>
      <c r="R81" s="32"/>
      <c r="S81" s="32"/>
      <c r="T81" s="32"/>
      <c r="U81" s="32"/>
      <c r="V81" s="32"/>
    </row>
    <row r="82" spans="1:22" ht="13.5" customHeight="1" x14ac:dyDescent="0.25">
      <c r="A82" s="162" t="s">
        <v>11</v>
      </c>
      <c r="B82" s="159">
        <v>0</v>
      </c>
      <c r="C82" s="160">
        <v>0</v>
      </c>
      <c r="D82" s="161">
        <v>0</v>
      </c>
      <c r="E82" s="158">
        <v>0</v>
      </c>
      <c r="H82" s="162" t="s">
        <v>11</v>
      </c>
      <c r="I82" s="42">
        <f>ESA2010_sept22!D82-A_PS_22_25!B82</f>
        <v>0</v>
      </c>
      <c r="J82" s="42">
        <f>ESA2010_sept22!E82-A_PS_22_25!C82</f>
        <v>0</v>
      </c>
      <c r="K82" s="42">
        <f>ESA2010_sept22!F82-A_PS_22_25!D82</f>
        <v>0</v>
      </c>
      <c r="L82" s="35">
        <f>ESA2010_sept22!G82-A_PS_22_25!E82</f>
        <v>0</v>
      </c>
      <c r="N82" s="32"/>
      <c r="O82" s="32"/>
      <c r="P82" s="32"/>
      <c r="Q82" s="32"/>
      <c r="R82" s="32"/>
      <c r="S82" s="32"/>
      <c r="T82" s="32"/>
      <c r="U82" s="32"/>
      <c r="V82" s="32"/>
    </row>
    <row r="83" spans="1:22" ht="13.5" customHeight="1" x14ac:dyDescent="0.25">
      <c r="A83" s="162" t="s">
        <v>12</v>
      </c>
      <c r="B83" s="159">
        <v>0</v>
      </c>
      <c r="C83" s="160">
        <v>0</v>
      </c>
      <c r="D83" s="161">
        <v>0</v>
      </c>
      <c r="E83" s="158">
        <v>0</v>
      </c>
      <c r="H83" s="162" t="s">
        <v>12</v>
      </c>
      <c r="I83" s="42">
        <f>ESA2010_sept22!D83-A_PS_22_25!B83</f>
        <v>0</v>
      </c>
      <c r="J83" s="42">
        <f>ESA2010_sept22!E83-A_PS_22_25!C83</f>
        <v>0</v>
      </c>
      <c r="K83" s="42">
        <f>ESA2010_sept22!F83-A_PS_22_25!D83</f>
        <v>0</v>
      </c>
      <c r="L83" s="35">
        <f>ESA2010_sept22!G83-A_PS_22_25!E83</f>
        <v>0</v>
      </c>
      <c r="N83" s="32"/>
      <c r="O83" s="32"/>
      <c r="P83" s="32"/>
      <c r="Q83" s="32"/>
      <c r="R83" s="32"/>
      <c r="S83" s="32"/>
      <c r="T83" s="32"/>
      <c r="U83" s="32"/>
      <c r="V83" s="32"/>
    </row>
    <row r="84" spans="1:22" ht="13.5" customHeight="1" x14ac:dyDescent="0.2">
      <c r="A84" s="156" t="s">
        <v>80</v>
      </c>
      <c r="B84" s="165">
        <v>481623</v>
      </c>
      <c r="C84" s="55">
        <v>519327</v>
      </c>
      <c r="D84" s="55">
        <v>554553</v>
      </c>
      <c r="E84" s="56">
        <v>561893</v>
      </c>
      <c r="H84" s="156" t="s">
        <v>80</v>
      </c>
      <c r="I84" s="166">
        <f>ESA2010_sept22!D84-A_PS_22_25!B84</f>
        <v>142850</v>
      </c>
      <c r="J84" s="55">
        <f>ESA2010_sept22!E84-A_PS_22_25!C84</f>
        <v>575741</v>
      </c>
      <c r="K84" s="55">
        <f>ESA2010_sept22!F84-A_PS_22_25!D84</f>
        <v>540515</v>
      </c>
      <c r="L84" s="56">
        <f>ESA2010_sept22!G84-A_PS_22_25!E84</f>
        <v>533175</v>
      </c>
      <c r="N84" s="32"/>
      <c r="O84" s="32"/>
      <c r="P84" s="32"/>
      <c r="Q84" s="32"/>
      <c r="R84" s="32"/>
      <c r="S84" s="32"/>
      <c r="T84" s="32"/>
      <c r="U84" s="32"/>
      <c r="V84" s="32"/>
    </row>
    <row r="85" spans="1:22" ht="13.5" customHeight="1" x14ac:dyDescent="0.25">
      <c r="A85" s="162" t="s">
        <v>11</v>
      </c>
      <c r="B85" s="159">
        <v>404286</v>
      </c>
      <c r="C85" s="160">
        <v>436334</v>
      </c>
      <c r="D85" s="161">
        <v>466276</v>
      </c>
      <c r="E85" s="158">
        <v>472879</v>
      </c>
      <c r="H85" s="162" t="s">
        <v>11</v>
      </c>
      <c r="I85" s="42">
        <f>ESA2010_sept22!D85-A_PS_22_25!B85</f>
        <v>119381</v>
      </c>
      <c r="J85" s="42">
        <f>ESA2010_sept22!E85-A_PS_22_25!C85</f>
        <v>481962</v>
      </c>
      <c r="K85" s="42">
        <f>ESA2010_sept22!F85-A_PS_22_25!D85</f>
        <v>452020</v>
      </c>
      <c r="L85" s="35">
        <f>ESA2010_sept22!G85-A_PS_22_25!E85</f>
        <v>445417</v>
      </c>
      <c r="N85" s="32"/>
      <c r="O85" s="32"/>
      <c r="P85" s="32"/>
      <c r="Q85" s="32"/>
      <c r="R85" s="32"/>
      <c r="S85" s="32"/>
      <c r="T85" s="32"/>
      <c r="U85" s="32"/>
      <c r="V85" s="32"/>
    </row>
    <row r="86" spans="1:22" ht="14.25" customHeight="1" x14ac:dyDescent="0.25">
      <c r="A86" s="162" t="s">
        <v>12</v>
      </c>
      <c r="B86" s="159">
        <v>77337</v>
      </c>
      <c r="C86" s="160">
        <v>82993</v>
      </c>
      <c r="D86" s="161">
        <v>88277</v>
      </c>
      <c r="E86" s="158">
        <v>89014</v>
      </c>
      <c r="H86" s="162" t="s">
        <v>12</v>
      </c>
      <c r="I86" s="42">
        <f>ESA2010_sept22!D86-A_PS_22_25!B86</f>
        <v>23469</v>
      </c>
      <c r="J86" s="42">
        <f>ESA2010_sept22!E86-A_PS_22_25!C86</f>
        <v>93779</v>
      </c>
      <c r="K86" s="42">
        <f>ESA2010_sept22!F86-A_PS_22_25!D86</f>
        <v>88495</v>
      </c>
      <c r="L86" s="35">
        <f>ESA2010_sept22!G86-A_PS_22_25!E86</f>
        <v>87758</v>
      </c>
      <c r="N86" s="32"/>
      <c r="O86" s="32"/>
      <c r="P86" s="32"/>
      <c r="Q86" s="32"/>
      <c r="R86" s="32"/>
      <c r="S86" s="32"/>
      <c r="T86" s="32"/>
      <c r="U86" s="32"/>
      <c r="V86" s="32"/>
    </row>
    <row r="87" spans="1:22" ht="13.5" customHeight="1" x14ac:dyDescent="0.2">
      <c r="A87" s="168" t="s">
        <v>81</v>
      </c>
      <c r="B87" s="171">
        <v>8637</v>
      </c>
      <c r="C87" s="172">
        <v>10779</v>
      </c>
      <c r="D87" s="172">
        <v>12876</v>
      </c>
      <c r="E87" s="173">
        <v>14534</v>
      </c>
      <c r="H87" s="168" t="s">
        <v>81</v>
      </c>
      <c r="I87" s="174">
        <f>ESA2010_sept22!D87-A_PS_22_25!B87</f>
        <v>1788</v>
      </c>
      <c r="J87" s="172">
        <f>ESA2010_sept22!E87-A_PS_22_25!C87</f>
        <v>3300</v>
      </c>
      <c r="K87" s="172">
        <f>ESA2010_sept22!F87-A_PS_22_25!D87</f>
        <v>4783</v>
      </c>
      <c r="L87" s="173">
        <f>ESA2010_sept22!G87-A_PS_22_25!E87</f>
        <v>6260</v>
      </c>
      <c r="N87" s="32"/>
      <c r="O87" s="32"/>
      <c r="P87" s="32"/>
      <c r="Q87" s="32"/>
      <c r="R87" s="32"/>
      <c r="S87" s="32"/>
      <c r="T87" s="32"/>
      <c r="U87" s="32"/>
      <c r="V87" s="32"/>
    </row>
    <row r="88" spans="1:22" ht="13.5" customHeight="1" x14ac:dyDescent="0.2">
      <c r="A88" s="162" t="s">
        <v>11</v>
      </c>
      <c r="B88" s="165">
        <v>5173</v>
      </c>
      <c r="C88" s="165">
        <v>6586</v>
      </c>
      <c r="D88" s="165">
        <v>7970</v>
      </c>
      <c r="E88" s="167">
        <v>9327</v>
      </c>
      <c r="H88" s="162" t="s">
        <v>11</v>
      </c>
      <c r="I88" s="42">
        <f>ESA2010_sept22!D88-A_PS_22_25!B88</f>
        <v>1848</v>
      </c>
      <c r="J88" s="42">
        <f>ESA2010_sept22!E88-A_PS_22_25!C88</f>
        <v>3085</v>
      </c>
      <c r="K88" s="42">
        <f>ESA2010_sept22!F88-A_PS_22_25!D88</f>
        <v>4298</v>
      </c>
      <c r="L88" s="35">
        <f>ESA2010_sept22!G88-A_PS_22_25!E88</f>
        <v>5485</v>
      </c>
      <c r="N88" s="32"/>
      <c r="O88" s="32"/>
      <c r="P88" s="32"/>
      <c r="Q88" s="32"/>
      <c r="R88" s="32"/>
      <c r="S88" s="32"/>
      <c r="T88" s="32"/>
      <c r="U88" s="32"/>
      <c r="V88" s="32"/>
    </row>
    <row r="89" spans="1:22" ht="13.5" customHeight="1" thickBot="1" x14ac:dyDescent="0.25">
      <c r="A89" s="175" t="s">
        <v>12</v>
      </c>
      <c r="B89" s="176">
        <v>3464</v>
      </c>
      <c r="C89" s="176">
        <v>4193</v>
      </c>
      <c r="D89" s="176">
        <v>4906</v>
      </c>
      <c r="E89" s="178">
        <v>5207</v>
      </c>
      <c r="H89" s="175" t="s">
        <v>12</v>
      </c>
      <c r="I89" s="42">
        <f>ESA2010_sept22!D89-A_PS_22_25!B89</f>
        <v>-60</v>
      </c>
      <c r="J89" s="42">
        <f>ESA2010_sept22!E89-A_PS_22_25!C89</f>
        <v>215</v>
      </c>
      <c r="K89" s="42">
        <f>ESA2010_sept22!F89-A_PS_22_25!D89</f>
        <v>485</v>
      </c>
      <c r="L89" s="35">
        <f>ESA2010_sept22!G89-A_PS_22_25!E89</f>
        <v>775</v>
      </c>
      <c r="N89" s="32"/>
      <c r="O89" s="32"/>
      <c r="P89" s="32"/>
      <c r="Q89" s="32"/>
      <c r="R89" s="32"/>
      <c r="S89" s="32"/>
      <c r="T89" s="32"/>
      <c r="U89" s="32"/>
      <c r="V89" s="32"/>
    </row>
    <row r="90" spans="1:22" ht="13.5" customHeight="1" x14ac:dyDescent="0.25">
      <c r="A90" s="179" t="s">
        <v>82</v>
      </c>
      <c r="B90" s="149"/>
      <c r="C90" s="149"/>
      <c r="D90" s="149"/>
      <c r="E90" s="149"/>
    </row>
    <row r="91" spans="1:22" ht="13.5" customHeight="1" x14ac:dyDescent="0.25">
      <c r="A91" s="179" t="s">
        <v>83</v>
      </c>
      <c r="B91" s="149"/>
      <c r="C91" s="149"/>
      <c r="D91" s="149"/>
      <c r="E91" s="149"/>
      <c r="I91" s="149"/>
      <c r="J91" s="149"/>
      <c r="K91" s="149"/>
      <c r="L91" s="149"/>
    </row>
    <row r="92" spans="1:22" ht="13.5" customHeight="1" x14ac:dyDescent="0.25">
      <c r="A92" s="180" t="s">
        <v>84</v>
      </c>
      <c r="B92" s="180"/>
      <c r="C92" s="180"/>
      <c r="D92" s="180"/>
      <c r="E92" s="180"/>
      <c r="I92" s="149"/>
      <c r="J92" s="149"/>
      <c r="K92" s="149"/>
      <c r="L92" s="149"/>
    </row>
    <row r="93" spans="1:22" ht="13.5" customHeight="1" x14ac:dyDescent="0.25">
      <c r="A93" s="180"/>
      <c r="B93" s="180"/>
      <c r="C93" s="180"/>
      <c r="D93" s="180"/>
      <c r="E93" s="180"/>
      <c r="I93" s="149"/>
      <c r="J93" s="149"/>
      <c r="K93" s="149"/>
      <c r="L93" s="149"/>
    </row>
    <row r="94" spans="1:22" ht="13.5" customHeight="1" x14ac:dyDescent="0.25">
      <c r="A94" s="104"/>
      <c r="B94" s="148"/>
      <c r="C94" s="148"/>
      <c r="D94" s="148"/>
      <c r="E94" s="148"/>
      <c r="I94" s="149"/>
      <c r="J94" s="149"/>
      <c r="K94" s="149"/>
      <c r="L94" s="149"/>
    </row>
    <row r="95" spans="1:22" ht="13.5" customHeight="1" x14ac:dyDescent="0.25">
      <c r="B95" s="148"/>
      <c r="C95" s="148"/>
      <c r="D95" s="148"/>
      <c r="E95" s="148"/>
      <c r="I95" s="149"/>
      <c r="J95" s="149"/>
      <c r="K95" s="149"/>
      <c r="L95" s="149"/>
    </row>
    <row r="96" spans="1:22" ht="13.5" customHeight="1" x14ac:dyDescent="0.25">
      <c r="B96" s="148"/>
      <c r="C96" s="148"/>
      <c r="D96" s="148"/>
      <c r="E96" s="148"/>
      <c r="I96" s="149"/>
      <c r="J96" s="149"/>
      <c r="K96" s="149"/>
      <c r="L96" s="149"/>
    </row>
    <row r="97" spans="2:12" ht="13.5" customHeight="1" x14ac:dyDescent="0.25">
      <c r="B97" s="148"/>
      <c r="C97" s="148"/>
      <c r="D97" s="148"/>
      <c r="E97" s="148"/>
      <c r="I97" s="149"/>
      <c r="J97" s="149"/>
      <c r="K97" s="149"/>
      <c r="L97" s="149"/>
    </row>
    <row r="98" spans="2:12" ht="13.5" customHeight="1" x14ac:dyDescent="0.25">
      <c r="B98" s="148"/>
      <c r="C98" s="148"/>
      <c r="D98" s="148"/>
      <c r="E98" s="148"/>
      <c r="F98" s="148"/>
      <c r="I98" s="149"/>
      <c r="J98" s="149"/>
      <c r="K98" s="149"/>
      <c r="L98" s="149"/>
    </row>
    <row r="99" spans="2:12" ht="13.5" customHeight="1" x14ac:dyDescent="0.25">
      <c r="B99" s="148"/>
      <c r="C99" s="148"/>
      <c r="D99" s="148"/>
      <c r="E99" s="148"/>
      <c r="I99" s="149"/>
      <c r="J99" s="149"/>
      <c r="K99" s="149"/>
      <c r="L99" s="149"/>
    </row>
    <row r="100" spans="2:12" ht="13.5" customHeight="1" x14ac:dyDescent="0.25">
      <c r="B100" s="148"/>
      <c r="C100" s="148"/>
      <c r="D100" s="148"/>
      <c r="E100" s="148"/>
      <c r="I100" s="149"/>
      <c r="J100" s="149"/>
      <c r="K100" s="149"/>
      <c r="L100" s="149"/>
    </row>
    <row r="101" spans="2:12" ht="13.5" customHeight="1" x14ac:dyDescent="0.25">
      <c r="B101" s="148"/>
      <c r="C101" s="148"/>
      <c r="D101" s="148"/>
      <c r="E101" s="148"/>
      <c r="I101" s="149"/>
      <c r="J101" s="149"/>
      <c r="K101" s="149"/>
      <c r="L101" s="149"/>
    </row>
    <row r="102" spans="2:12" ht="13.5" customHeight="1" x14ac:dyDescent="0.25">
      <c r="B102" s="148"/>
      <c r="C102" s="148"/>
      <c r="D102" s="148"/>
      <c r="E102" s="148"/>
      <c r="I102" s="149"/>
      <c r="J102" s="149"/>
      <c r="K102" s="149"/>
      <c r="L102" s="149"/>
    </row>
    <row r="103" spans="2:12" ht="13.5" customHeight="1" x14ac:dyDescent="0.25">
      <c r="B103" s="148"/>
      <c r="C103" s="148"/>
      <c r="D103" s="148"/>
      <c r="E103" s="148"/>
      <c r="I103" s="149"/>
      <c r="J103" s="149"/>
      <c r="K103" s="149"/>
      <c r="L103" s="149"/>
    </row>
    <row r="104" spans="2:12" ht="13.5" customHeight="1" x14ac:dyDescent="0.2">
      <c r="B104" s="148"/>
      <c r="C104" s="148"/>
      <c r="D104" s="148"/>
      <c r="E104" s="148"/>
    </row>
    <row r="105" spans="2:12" ht="13.5" customHeight="1" x14ac:dyDescent="0.2">
      <c r="B105" s="148"/>
      <c r="C105" s="148"/>
      <c r="D105" s="148"/>
      <c r="E105" s="148"/>
    </row>
    <row r="106" spans="2:12" ht="13.5" customHeight="1" x14ac:dyDescent="0.2">
      <c r="B106" s="148"/>
      <c r="C106" s="148"/>
      <c r="D106" s="148"/>
      <c r="E106" s="148"/>
    </row>
    <row r="107" spans="2:12" ht="13.5" customHeight="1" x14ac:dyDescent="0.2">
      <c r="B107" s="148"/>
      <c r="C107" s="148"/>
      <c r="D107" s="148"/>
      <c r="E107" s="148"/>
    </row>
    <row r="108" spans="2:12" ht="13.5" customHeight="1" x14ac:dyDescent="0.2">
      <c r="B108" s="148"/>
      <c r="C108" s="148"/>
      <c r="D108" s="148"/>
      <c r="E108" s="148"/>
    </row>
    <row r="109" spans="2:12" ht="13.5" customHeight="1" x14ac:dyDescent="0.2">
      <c r="B109" s="148"/>
      <c r="C109" s="148"/>
      <c r="D109" s="148"/>
      <c r="E109" s="148"/>
    </row>
    <row r="110" spans="2:12" ht="13.5" customHeight="1" x14ac:dyDescent="0.2">
      <c r="B110" s="148"/>
      <c r="C110" s="148"/>
      <c r="D110" s="148"/>
      <c r="E110" s="148"/>
    </row>
    <row r="111" spans="2:12" ht="13.5" customHeight="1" x14ac:dyDescent="0.2">
      <c r="B111" s="148"/>
      <c r="C111" s="148"/>
      <c r="D111" s="148"/>
      <c r="E111" s="148"/>
    </row>
    <row r="112" spans="2:12" ht="13.5" customHeight="1" x14ac:dyDescent="0.2">
      <c r="B112" s="148"/>
      <c r="C112" s="148"/>
      <c r="D112" s="148"/>
      <c r="E112" s="148"/>
    </row>
    <row r="113" spans="2:5" ht="13.5" customHeight="1" x14ac:dyDescent="0.2">
      <c r="B113" s="148"/>
      <c r="C113" s="148"/>
      <c r="D113" s="148"/>
      <c r="E113" s="148"/>
    </row>
    <row r="114" spans="2:5" ht="13.5" customHeight="1" x14ac:dyDescent="0.2">
      <c r="B114" s="148"/>
      <c r="C114" s="148"/>
      <c r="D114" s="148"/>
      <c r="E114" s="148"/>
    </row>
    <row r="115" spans="2:5" ht="13.5" customHeight="1" x14ac:dyDescent="0.2">
      <c r="B115" s="148"/>
      <c r="C115" s="148"/>
      <c r="D115" s="148"/>
      <c r="E115" s="148"/>
    </row>
    <row r="116" spans="2:5" ht="13.5" customHeight="1" x14ac:dyDescent="0.2">
      <c r="B116" s="148"/>
      <c r="C116" s="148"/>
      <c r="D116" s="148"/>
      <c r="E116" s="148"/>
    </row>
    <row r="117" spans="2:5" ht="13.5" customHeight="1" x14ac:dyDescent="0.2">
      <c r="B117" s="148"/>
      <c r="C117" s="148"/>
      <c r="D117" s="148"/>
      <c r="E117" s="148"/>
    </row>
    <row r="118" spans="2:5" ht="13.5" customHeight="1" x14ac:dyDescent="0.2">
      <c r="B118" s="148"/>
      <c r="C118" s="148"/>
      <c r="D118" s="148"/>
      <c r="E118" s="148"/>
    </row>
    <row r="119" spans="2:5" ht="13.5" customHeight="1" x14ac:dyDescent="0.2">
      <c r="B119" s="148"/>
      <c r="C119" s="148"/>
      <c r="D119" s="148"/>
      <c r="E119" s="148"/>
    </row>
    <row r="120" spans="2:5" ht="13.5" customHeight="1" x14ac:dyDescent="0.2">
      <c r="B120" s="148"/>
      <c r="C120" s="148"/>
      <c r="D120" s="148"/>
      <c r="E120" s="148"/>
    </row>
    <row r="121" spans="2:5" ht="13.5" customHeight="1" x14ac:dyDescent="0.2">
      <c r="B121" s="148"/>
      <c r="C121" s="148"/>
      <c r="D121" s="148"/>
      <c r="E121" s="148"/>
    </row>
    <row r="122" spans="2:5" ht="13.5" customHeight="1" x14ac:dyDescent="0.2">
      <c r="B122" s="148"/>
      <c r="C122" s="148"/>
      <c r="D122" s="148"/>
      <c r="E122" s="148"/>
    </row>
    <row r="123" spans="2:5" ht="13.5" customHeight="1" x14ac:dyDescent="0.2">
      <c r="B123" s="148"/>
      <c r="C123" s="148"/>
      <c r="D123" s="148"/>
      <c r="E123" s="148"/>
    </row>
    <row r="124" spans="2:5" ht="13.5" customHeight="1" x14ac:dyDescent="0.2">
      <c r="B124" s="148"/>
      <c r="C124" s="148"/>
      <c r="D124" s="148"/>
      <c r="E124" s="148"/>
    </row>
    <row r="125" spans="2:5" ht="13.5" customHeight="1" x14ac:dyDescent="0.2">
      <c r="B125" s="148"/>
      <c r="C125" s="148"/>
      <c r="D125" s="148"/>
      <c r="E125" s="148"/>
    </row>
    <row r="126" spans="2:5" ht="13.5" customHeight="1" x14ac:dyDescent="0.2">
      <c r="B126" s="148"/>
      <c r="C126" s="148"/>
      <c r="D126" s="148"/>
      <c r="E126" s="148"/>
    </row>
    <row r="127" spans="2:5" ht="13.5" customHeight="1" x14ac:dyDescent="0.2">
      <c r="B127" s="148"/>
      <c r="C127" s="148"/>
      <c r="D127" s="148"/>
      <c r="E127" s="148"/>
    </row>
    <row r="128" spans="2:5" ht="13.5" customHeight="1" x14ac:dyDescent="0.2">
      <c r="B128" s="148"/>
      <c r="C128" s="148"/>
      <c r="D128" s="148"/>
      <c r="E128" s="148"/>
    </row>
    <row r="129" spans="2:5" ht="13.5" customHeight="1" x14ac:dyDescent="0.2">
      <c r="B129" s="148"/>
      <c r="C129" s="148"/>
      <c r="D129" s="148"/>
      <c r="E129" s="148"/>
    </row>
    <row r="130" spans="2:5" ht="13.5" customHeight="1" x14ac:dyDescent="0.2">
      <c r="B130" s="148"/>
      <c r="C130" s="148"/>
      <c r="D130" s="148"/>
      <c r="E130" s="148"/>
    </row>
    <row r="131" spans="2:5" ht="13.5" customHeight="1" x14ac:dyDescent="0.2">
      <c r="B131" s="148"/>
      <c r="C131" s="148"/>
      <c r="D131" s="148"/>
      <c r="E131" s="148"/>
    </row>
    <row r="132" spans="2:5" ht="13.5" customHeight="1" x14ac:dyDescent="0.2">
      <c r="B132" s="148"/>
      <c r="C132" s="148"/>
      <c r="D132" s="148"/>
      <c r="E132" s="148"/>
    </row>
    <row r="133" spans="2:5" ht="13.5" customHeight="1" x14ac:dyDescent="0.2">
      <c r="B133" s="148"/>
      <c r="C133" s="148"/>
      <c r="D133" s="148"/>
      <c r="E133" s="148"/>
    </row>
    <row r="134" spans="2:5" ht="13.5" customHeight="1" x14ac:dyDescent="0.2">
      <c r="B134" s="148"/>
      <c r="C134" s="148"/>
      <c r="D134" s="148"/>
      <c r="E134" s="148"/>
    </row>
    <row r="135" spans="2:5" ht="13.5" customHeight="1" x14ac:dyDescent="0.2">
      <c r="B135" s="148"/>
      <c r="C135" s="148"/>
      <c r="D135" s="148"/>
      <c r="E135" s="148"/>
    </row>
    <row r="136" spans="2:5" ht="13.5" customHeight="1" x14ac:dyDescent="0.2">
      <c r="B136" s="148"/>
      <c r="C136" s="148"/>
      <c r="D136" s="148"/>
      <c r="E136" s="148"/>
    </row>
    <row r="137" spans="2:5" ht="13.5" customHeight="1" x14ac:dyDescent="0.2">
      <c r="B137" s="148"/>
      <c r="C137" s="148"/>
      <c r="D137" s="148"/>
      <c r="E137" s="148"/>
    </row>
    <row r="138" spans="2:5" ht="13.5" customHeight="1" x14ac:dyDescent="0.2">
      <c r="B138" s="148"/>
      <c r="C138" s="148"/>
      <c r="D138" s="148"/>
      <c r="E138" s="148"/>
    </row>
    <row r="139" spans="2:5" ht="13.5" customHeight="1" x14ac:dyDescent="0.2">
      <c r="B139" s="148"/>
      <c r="C139" s="148"/>
      <c r="D139" s="148"/>
      <c r="E139" s="148"/>
    </row>
    <row r="140" spans="2:5" ht="13.5" customHeight="1" x14ac:dyDescent="0.2">
      <c r="B140" s="148"/>
      <c r="C140" s="148"/>
      <c r="D140" s="148"/>
      <c r="E140" s="148"/>
    </row>
    <row r="141" spans="2:5" ht="13.5" customHeight="1" x14ac:dyDescent="0.2">
      <c r="B141" s="148"/>
      <c r="C141" s="148"/>
      <c r="D141" s="148"/>
      <c r="E141" s="148"/>
    </row>
    <row r="142" spans="2:5" ht="13.5" customHeight="1" x14ac:dyDescent="0.2">
      <c r="B142" s="148"/>
      <c r="C142" s="148"/>
      <c r="D142" s="148"/>
      <c r="E142" s="148"/>
    </row>
    <row r="143" spans="2:5" ht="13.5" customHeight="1" x14ac:dyDescent="0.2">
      <c r="B143" s="148"/>
      <c r="C143" s="148"/>
      <c r="D143" s="148"/>
      <c r="E143" s="148"/>
    </row>
    <row r="144" spans="2:5" ht="13.5" customHeight="1" x14ac:dyDescent="0.2">
      <c r="B144" s="148"/>
      <c r="C144" s="148"/>
      <c r="D144" s="148"/>
      <c r="E144" s="148"/>
    </row>
    <row r="145" spans="2:5" ht="13.5" customHeight="1" x14ac:dyDescent="0.2">
      <c r="B145" s="148"/>
      <c r="C145" s="148"/>
      <c r="D145" s="148"/>
      <c r="E145" s="148"/>
    </row>
    <row r="146" spans="2:5" ht="13.5" customHeight="1" x14ac:dyDescent="0.2">
      <c r="B146" s="148"/>
      <c r="C146" s="148"/>
      <c r="D146" s="148"/>
      <c r="E146" s="148"/>
    </row>
    <row r="147" spans="2:5" ht="13.5" customHeight="1" x14ac:dyDescent="0.2">
      <c r="B147" s="148"/>
      <c r="C147" s="148"/>
      <c r="D147" s="148"/>
      <c r="E147" s="148"/>
    </row>
    <row r="148" spans="2:5" ht="13.5" customHeight="1" x14ac:dyDescent="0.2">
      <c r="B148" s="148"/>
      <c r="C148" s="148"/>
      <c r="D148" s="148"/>
      <c r="E148" s="148"/>
    </row>
    <row r="149" spans="2:5" ht="13.5" customHeight="1" x14ac:dyDescent="0.2">
      <c r="B149" s="148"/>
      <c r="C149" s="148"/>
      <c r="D149" s="148"/>
      <c r="E149" s="148"/>
    </row>
    <row r="150" spans="2:5" ht="13.5" customHeight="1" x14ac:dyDescent="0.2">
      <c r="B150" s="148"/>
      <c r="C150" s="148"/>
      <c r="D150" s="148"/>
      <c r="E150" s="148"/>
    </row>
    <row r="151" spans="2:5" ht="13.5" customHeight="1" x14ac:dyDescent="0.2">
      <c r="B151" s="148"/>
      <c r="C151" s="148"/>
      <c r="D151" s="148"/>
      <c r="E151" s="148"/>
    </row>
    <row r="152" spans="2:5" ht="13.5" customHeight="1" x14ac:dyDescent="0.2">
      <c r="B152" s="148"/>
      <c r="C152" s="148"/>
      <c r="D152" s="148"/>
      <c r="E152" s="148"/>
    </row>
    <row r="153" spans="2:5" ht="13.5" customHeight="1" x14ac:dyDescent="0.2">
      <c r="B153" s="148"/>
      <c r="C153" s="148"/>
      <c r="D153" s="148"/>
      <c r="E153" s="148"/>
    </row>
    <row r="154" spans="2:5" ht="13.5" customHeight="1" x14ac:dyDescent="0.2">
      <c r="B154" s="148"/>
      <c r="C154" s="148"/>
      <c r="D154" s="148"/>
      <c r="E154" s="148"/>
    </row>
    <row r="155" spans="2:5" ht="13.5" customHeight="1" x14ac:dyDescent="0.2">
      <c r="B155" s="148"/>
      <c r="C155" s="148"/>
      <c r="D155" s="148"/>
      <c r="E155" s="148"/>
    </row>
    <row r="156" spans="2:5" ht="13.5" customHeight="1" x14ac:dyDescent="0.2">
      <c r="B156" s="148"/>
      <c r="C156" s="148"/>
      <c r="D156" s="148"/>
      <c r="E156" s="148"/>
    </row>
    <row r="157" spans="2:5" ht="13.5" customHeight="1" x14ac:dyDescent="0.2">
      <c r="B157" s="148"/>
      <c r="C157" s="148"/>
      <c r="D157" s="148"/>
      <c r="E157" s="148"/>
    </row>
    <row r="158" spans="2:5" ht="13.5" customHeight="1" x14ac:dyDescent="0.2">
      <c r="B158" s="148"/>
      <c r="C158" s="148"/>
      <c r="D158" s="148"/>
      <c r="E158" s="148"/>
    </row>
    <row r="159" spans="2:5" ht="13.5" customHeight="1" x14ac:dyDescent="0.2">
      <c r="B159" s="148"/>
      <c r="C159" s="148"/>
      <c r="D159" s="148"/>
      <c r="E159" s="148"/>
    </row>
    <row r="160" spans="2:5" ht="13.5" customHeight="1" x14ac:dyDescent="0.2">
      <c r="B160" s="148"/>
      <c r="C160" s="148"/>
      <c r="D160" s="148"/>
      <c r="E160" s="148"/>
    </row>
    <row r="161" spans="2:5" ht="13.5" customHeight="1" x14ac:dyDescent="0.2">
      <c r="B161" s="148"/>
      <c r="C161" s="148"/>
      <c r="D161" s="148"/>
      <c r="E161" s="148"/>
    </row>
    <row r="162" spans="2:5" ht="13.5" customHeight="1" x14ac:dyDescent="0.2">
      <c r="B162" s="148"/>
      <c r="C162" s="148"/>
      <c r="D162" s="148"/>
      <c r="E162" s="148"/>
    </row>
    <row r="163" spans="2:5" ht="13.5" customHeight="1" x14ac:dyDescent="0.2">
      <c r="B163" s="148">
        <v>0</v>
      </c>
      <c r="C163" s="148">
        <v>0</v>
      </c>
      <c r="D163" s="148">
        <v>0</v>
      </c>
      <c r="E163" s="148">
        <v>0</v>
      </c>
    </row>
    <row r="164" spans="2:5" ht="13.5" customHeight="1" x14ac:dyDescent="0.2">
      <c r="B164" s="148">
        <v>0</v>
      </c>
      <c r="C164" s="148">
        <v>0</v>
      </c>
      <c r="D164" s="148">
        <v>0</v>
      </c>
      <c r="E164" s="148">
        <v>0</v>
      </c>
    </row>
    <row r="165" spans="2:5" ht="13.5" customHeight="1" x14ac:dyDescent="0.2">
      <c r="B165" s="148">
        <v>0</v>
      </c>
      <c r="C165" s="148">
        <v>0</v>
      </c>
      <c r="D165" s="148">
        <v>0</v>
      </c>
      <c r="E165" s="148">
        <v>0</v>
      </c>
    </row>
    <row r="166" spans="2:5" ht="13.5" customHeight="1" x14ac:dyDescent="0.2">
      <c r="B166" s="148">
        <v>0</v>
      </c>
      <c r="C166" s="148">
        <v>0</v>
      </c>
      <c r="D166" s="148">
        <v>0</v>
      </c>
      <c r="E166" s="148">
        <v>0</v>
      </c>
    </row>
    <row r="167" spans="2:5" ht="13.5" customHeight="1" x14ac:dyDescent="0.2">
      <c r="B167" s="148"/>
      <c r="C167" s="148"/>
      <c r="D167" s="148"/>
      <c r="E167" s="148"/>
    </row>
    <row r="168" spans="2:5" ht="13.5" customHeight="1" x14ac:dyDescent="0.2">
      <c r="B168" s="148"/>
      <c r="C168" s="148"/>
      <c r="D168" s="148"/>
      <c r="E168" s="148"/>
    </row>
    <row r="169" spans="2:5" ht="13.5" customHeight="1" x14ac:dyDescent="0.2">
      <c r="B169" s="148"/>
      <c r="C169" s="148"/>
      <c r="D169" s="148"/>
      <c r="E169" s="148"/>
    </row>
    <row r="170" spans="2:5" ht="13.5" customHeight="1" x14ac:dyDescent="0.2">
      <c r="B170" s="148"/>
      <c r="C170" s="148"/>
      <c r="D170" s="148"/>
      <c r="E170" s="148"/>
    </row>
    <row r="171" spans="2:5" ht="13.5" customHeight="1" x14ac:dyDescent="0.2">
      <c r="B171" s="148"/>
      <c r="C171" s="148"/>
      <c r="D171" s="148"/>
      <c r="E171" s="148"/>
    </row>
    <row r="172" spans="2:5" ht="13.5" customHeight="1" x14ac:dyDescent="0.2">
      <c r="B172" s="148"/>
      <c r="C172" s="148"/>
      <c r="D172" s="148"/>
      <c r="E172" s="148"/>
    </row>
    <row r="173" spans="2:5" ht="13.5" customHeight="1" x14ac:dyDescent="0.2">
      <c r="B173" s="148"/>
      <c r="C173" s="148"/>
      <c r="D173" s="148"/>
      <c r="E173" s="148"/>
    </row>
    <row r="174" spans="2:5" ht="13.5" customHeight="1" x14ac:dyDescent="0.2">
      <c r="B174" s="148"/>
      <c r="C174" s="148"/>
      <c r="D174" s="148"/>
      <c r="E174" s="148"/>
    </row>
    <row r="175" spans="2:5" ht="13.5" customHeight="1" x14ac:dyDescent="0.2">
      <c r="B175" s="148"/>
      <c r="C175" s="148"/>
      <c r="D175" s="148"/>
      <c r="E175" s="148"/>
    </row>
    <row r="176" spans="2:5" ht="13.5" customHeight="1" x14ac:dyDescent="0.2">
      <c r="B176" s="148"/>
      <c r="C176" s="148"/>
      <c r="D176" s="148"/>
      <c r="E176" s="148"/>
    </row>
    <row r="177" spans="2:5" ht="13.5" customHeight="1" x14ac:dyDescent="0.2">
      <c r="B177" s="148"/>
      <c r="C177" s="148"/>
      <c r="D177" s="148"/>
      <c r="E177" s="148"/>
    </row>
    <row r="178" spans="2:5" ht="13.5" customHeight="1" x14ac:dyDescent="0.2">
      <c r="B178" s="148"/>
      <c r="C178" s="148"/>
      <c r="D178" s="148"/>
      <c r="E178" s="148"/>
    </row>
    <row r="179" spans="2:5" ht="13.5" customHeight="1" x14ac:dyDescent="0.2">
      <c r="B179" s="148"/>
      <c r="C179" s="148"/>
      <c r="D179" s="148"/>
      <c r="E179" s="148"/>
    </row>
    <row r="180" spans="2:5" ht="13.5" customHeight="1" x14ac:dyDescent="0.2">
      <c r="B180" s="148"/>
      <c r="C180" s="148"/>
      <c r="D180" s="148"/>
      <c r="E180" s="148"/>
    </row>
  </sheetData>
  <mergeCells count="3">
    <mergeCell ref="B3:E3"/>
    <mergeCell ref="I3:L3"/>
    <mergeCell ref="A92:E9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showGridLines="0" workbookViewId="0">
      <pane xSplit="1" ySplit="4" topLeftCell="B5" activePane="bottomRight" state="frozen"/>
      <selection activeCell="I11" sqref="I11"/>
      <selection pane="topRight" activeCell="I11" sqref="I11"/>
      <selection pane="bottomLeft" activeCell="I11" sqref="I11"/>
      <selection pane="bottomRight" activeCell="J39" sqref="J39"/>
    </sheetView>
  </sheetViews>
  <sheetFormatPr defaultColWidth="9.5703125" defaultRowHeight="12.6" customHeight="1" x14ac:dyDescent="0.2"/>
  <cols>
    <col min="1" max="1" width="44.7109375" style="1" customWidth="1"/>
    <col min="2" max="3" width="13.140625" style="2" customWidth="1"/>
    <col min="4" max="5" width="13.140625" style="1" customWidth="1"/>
    <col min="6" max="6" width="12.28515625" style="1" bestFit="1" customWidth="1"/>
    <col min="7" max="7" width="12.5703125" style="1" bestFit="1" customWidth="1"/>
    <col min="8" max="8" width="50.140625" style="1" customWidth="1"/>
    <col min="9" max="12" width="13.140625" style="1" customWidth="1"/>
    <col min="13" max="13" width="15.140625" style="1" bestFit="1" customWidth="1"/>
    <col min="14" max="16384" width="9.5703125" style="1"/>
  </cols>
  <sheetData>
    <row r="1" spans="1:13" ht="15.75" customHeight="1" x14ac:dyDescent="0.25">
      <c r="A1" s="4" t="s">
        <v>96</v>
      </c>
      <c r="B1" s="5"/>
      <c r="C1" s="5"/>
      <c r="H1" s="4" t="s">
        <v>95</v>
      </c>
    </row>
    <row r="2" spans="1:13" ht="13.5" customHeight="1" thickBot="1" x14ac:dyDescent="0.25">
      <c r="A2" s="7" t="s">
        <v>3</v>
      </c>
      <c r="H2" s="7" t="s">
        <v>3</v>
      </c>
    </row>
    <row r="3" spans="1:13" ht="13.5" customHeight="1" x14ac:dyDescent="0.2">
      <c r="A3" s="15" t="s">
        <v>4</v>
      </c>
      <c r="B3" s="184" t="s">
        <v>7</v>
      </c>
      <c r="C3" s="186"/>
      <c r="D3" s="186"/>
      <c r="E3" s="185"/>
      <c r="H3" s="15" t="s">
        <v>4</v>
      </c>
      <c r="I3" s="285" t="s">
        <v>7</v>
      </c>
      <c r="J3" s="18"/>
      <c r="K3" s="18"/>
      <c r="L3" s="17"/>
    </row>
    <row r="4" spans="1:13" ht="14.25" customHeight="1" thickBot="1" x14ac:dyDescent="0.25">
      <c r="A4" s="20"/>
      <c r="B4" s="24">
        <v>2022</v>
      </c>
      <c r="C4" s="24">
        <v>2023</v>
      </c>
      <c r="D4" s="24">
        <v>2024</v>
      </c>
      <c r="E4" s="22">
        <v>2025</v>
      </c>
      <c r="H4" s="20"/>
      <c r="I4" s="24">
        <v>2022</v>
      </c>
      <c r="J4" s="24">
        <v>2023</v>
      </c>
      <c r="K4" s="24">
        <v>2024</v>
      </c>
      <c r="L4" s="22">
        <v>2025</v>
      </c>
    </row>
    <row r="5" spans="1:13" ht="13.5" customHeight="1" x14ac:dyDescent="0.2">
      <c r="A5" s="25" t="s">
        <v>8</v>
      </c>
      <c r="B5" s="190">
        <f>B6+B12+B13</f>
        <v>6878032</v>
      </c>
      <c r="C5" s="79">
        <f>C6+C12+C13</f>
        <v>7813073</v>
      </c>
      <c r="D5" s="79">
        <f>D6+D12+D13</f>
        <v>8347756</v>
      </c>
      <c r="E5" s="80">
        <f>E6+E12+E13</f>
        <v>8468736</v>
      </c>
      <c r="F5" s="31"/>
      <c r="G5" s="191"/>
      <c r="H5" s="25" t="s">
        <v>8</v>
      </c>
      <c r="I5" s="29">
        <f>I6+I12+I13</f>
        <v>1002057</v>
      </c>
      <c r="J5" s="29">
        <f>J6+J12+J13</f>
        <v>-87064</v>
      </c>
      <c r="K5" s="29">
        <f>K6+K12+K13</f>
        <v>351089</v>
      </c>
      <c r="L5" s="27">
        <f>L6+L12+L13</f>
        <v>573207</v>
      </c>
    </row>
    <row r="6" spans="1:13" ht="13.5" customHeight="1" x14ac:dyDescent="0.2">
      <c r="A6" s="33" t="s">
        <v>10</v>
      </c>
      <c r="B6" s="192">
        <f>+B7+B8</f>
        <v>3638293</v>
      </c>
      <c r="C6" s="37">
        <f>+C7+C8</f>
        <v>3961003</v>
      </c>
      <c r="D6" s="37">
        <f>+D7+D8</f>
        <v>4141569</v>
      </c>
      <c r="E6" s="35">
        <f>+E7+E8</f>
        <v>4373579</v>
      </c>
      <c r="F6" s="31"/>
      <c r="G6" s="191"/>
      <c r="H6" s="33" t="s">
        <v>10</v>
      </c>
      <c r="I6" s="37">
        <f>I7+I8</f>
        <v>1380</v>
      </c>
      <c r="J6" s="37">
        <f>J7+J8</f>
        <v>-259361</v>
      </c>
      <c r="K6" s="37">
        <f>K7+K8</f>
        <v>-155266</v>
      </c>
      <c r="L6" s="35">
        <f>L7+L8</f>
        <v>23255</v>
      </c>
    </row>
    <row r="7" spans="1:13" ht="13.5" customHeight="1" x14ac:dyDescent="0.2">
      <c r="A7" s="38" t="s">
        <v>11</v>
      </c>
      <c r="B7" s="193">
        <v>3604286</v>
      </c>
      <c r="C7" s="195">
        <v>3921810</v>
      </c>
      <c r="D7" s="195">
        <v>4094050</v>
      </c>
      <c r="E7" s="194">
        <v>4328122</v>
      </c>
      <c r="F7" s="31"/>
      <c r="G7" s="191"/>
      <c r="H7" s="38" t="s">
        <v>11</v>
      </c>
      <c r="I7" s="42">
        <f>+CASH_sept22!D7-C_PS_22_25!B7</f>
        <v>-22783</v>
      </c>
      <c r="J7" s="42">
        <f>+CASH_sept22!E7-C_PS_22_25!C7</f>
        <v>-260622</v>
      </c>
      <c r="K7" s="43">
        <f>+CASH_sept22!F7-C_PS_22_25!D7</f>
        <v>-88473</v>
      </c>
      <c r="L7" s="44">
        <f>+CASH_sept22!G7-C_PS_22_25!E7</f>
        <v>81309</v>
      </c>
    </row>
    <row r="8" spans="1:13" ht="13.5" customHeight="1" x14ac:dyDescent="0.2">
      <c r="A8" s="38" t="s">
        <v>12</v>
      </c>
      <c r="B8" s="193">
        <v>34007</v>
      </c>
      <c r="C8" s="195">
        <v>39193</v>
      </c>
      <c r="D8" s="195">
        <v>47519</v>
      </c>
      <c r="E8" s="194">
        <v>45457</v>
      </c>
      <c r="F8" s="31"/>
      <c r="G8" s="191"/>
      <c r="H8" s="38" t="s">
        <v>12</v>
      </c>
      <c r="I8" s="42">
        <f>+CASH_sept22!D8-C_PS_22_25!B8</f>
        <v>24163</v>
      </c>
      <c r="J8" s="42">
        <f>+CASH_sept22!E8-C_PS_22_25!C8</f>
        <v>1261</v>
      </c>
      <c r="K8" s="43">
        <f>+CASH_sept22!F8-C_PS_22_25!D8</f>
        <v>-66793</v>
      </c>
      <c r="L8" s="44">
        <f>+CASH_sept22!G8-C_PS_22_25!E8</f>
        <v>-58054</v>
      </c>
    </row>
    <row r="9" spans="1:13" ht="13.5" customHeight="1" x14ac:dyDescent="0.2">
      <c r="A9" s="45" t="s">
        <v>13</v>
      </c>
      <c r="B9" s="196">
        <v>31125</v>
      </c>
      <c r="C9" s="197">
        <v>-52000</v>
      </c>
      <c r="D9" s="195">
        <v>17621</v>
      </c>
      <c r="E9" s="194">
        <v>2995</v>
      </c>
      <c r="F9" s="31"/>
      <c r="G9" s="191"/>
      <c r="H9" s="45" t="s">
        <v>13</v>
      </c>
      <c r="I9" s="42">
        <f>+CASH_sept22!D9-C_PS_22_25!B9</f>
        <v>-10274</v>
      </c>
      <c r="J9" s="42">
        <f>+CASH_sept22!E9-C_PS_22_25!C9</f>
        <v>-10716</v>
      </c>
      <c r="K9" s="43">
        <f>+CASH_sept22!F9-C_PS_22_25!D9</f>
        <v>37068</v>
      </c>
      <c r="L9" s="44">
        <f>+CASH_sept22!G9-C_PS_22_25!E9</f>
        <v>4895</v>
      </c>
      <c r="M9" s="32"/>
    </row>
    <row r="10" spans="1:13" ht="13.5" customHeight="1" x14ac:dyDescent="0.2">
      <c r="A10" s="45" t="s">
        <v>14</v>
      </c>
      <c r="B10" s="193">
        <v>2525018</v>
      </c>
      <c r="C10" s="195">
        <v>2809102</v>
      </c>
      <c r="D10" s="195">
        <v>2886763</v>
      </c>
      <c r="E10" s="194">
        <v>3059409</v>
      </c>
      <c r="F10" s="31"/>
      <c r="G10" s="191"/>
      <c r="H10" s="45" t="s">
        <v>14</v>
      </c>
      <c r="I10" s="42">
        <f>+CASH_sept22!D10-C_PS_22_25!B10</f>
        <v>8157</v>
      </c>
      <c r="J10" s="42">
        <f>+CASH_sept22!E10-C_PS_22_25!C10</f>
        <v>-174051</v>
      </c>
      <c r="K10" s="43">
        <f>+CASH_sept22!F10-C_PS_22_25!D10</f>
        <v>-134633</v>
      </c>
      <c r="L10" s="44">
        <f>+CASH_sept22!G10-C_PS_22_25!E10</f>
        <v>12852</v>
      </c>
    </row>
    <row r="11" spans="1:13" ht="13.5" customHeight="1" x14ac:dyDescent="0.2">
      <c r="A11" s="45" t="s">
        <v>15</v>
      </c>
      <c r="B11" s="193">
        <v>1082150</v>
      </c>
      <c r="C11" s="195">
        <v>1203901</v>
      </c>
      <c r="D11" s="195">
        <v>1237185</v>
      </c>
      <c r="E11" s="194">
        <v>1311175</v>
      </c>
      <c r="F11" s="31"/>
      <c r="G11" s="191"/>
      <c r="H11" s="45" t="s">
        <v>15</v>
      </c>
      <c r="I11" s="42">
        <f>+CASH_sept22!D11-C_PS_22_25!B11</f>
        <v>3497</v>
      </c>
      <c r="J11" s="42">
        <f>+CASH_sept22!E11-C_PS_22_25!C11</f>
        <v>-74594</v>
      </c>
      <c r="K11" s="43">
        <f>+CASH_sept22!F11-C_PS_22_25!D11</f>
        <v>-57701</v>
      </c>
      <c r="L11" s="44">
        <f>+CASH_sept22!G11-C_PS_22_25!E11</f>
        <v>5508</v>
      </c>
    </row>
    <row r="12" spans="1:13" ht="13.5" customHeight="1" x14ac:dyDescent="0.2">
      <c r="A12" s="33" t="s">
        <v>17</v>
      </c>
      <c r="B12" s="193">
        <v>2941239</v>
      </c>
      <c r="C12" s="195">
        <v>3524339</v>
      </c>
      <c r="D12" s="195">
        <v>3891428</v>
      </c>
      <c r="E12" s="194">
        <v>3792871</v>
      </c>
      <c r="F12" s="31"/>
      <c r="G12" s="191"/>
      <c r="H12" s="33" t="s">
        <v>17</v>
      </c>
      <c r="I12" s="42">
        <f>+CASH_sept22!D12-C_PS_22_25!B12</f>
        <v>978839</v>
      </c>
      <c r="J12" s="42">
        <f>+CASH_sept22!E12-C_PS_22_25!C12</f>
        <v>131358</v>
      </c>
      <c r="K12" s="43">
        <f>+CASH_sept22!F12-C_PS_22_25!D12</f>
        <v>427426</v>
      </c>
      <c r="L12" s="44">
        <f>+CASH_sept22!G12-C_PS_22_25!E12</f>
        <v>444861</v>
      </c>
    </row>
    <row r="13" spans="1:13" ht="13.5" customHeight="1" x14ac:dyDescent="0.2">
      <c r="A13" s="33" t="s">
        <v>18</v>
      </c>
      <c r="B13" s="193">
        <v>298500</v>
      </c>
      <c r="C13" s="195">
        <v>327731</v>
      </c>
      <c r="D13" s="195">
        <v>314759</v>
      </c>
      <c r="E13" s="194">
        <v>302286</v>
      </c>
      <c r="F13" s="140"/>
      <c r="G13" s="191"/>
      <c r="H13" s="33" t="s">
        <v>18</v>
      </c>
      <c r="I13" s="42">
        <f>+CASH_sept22!D13-C_PS_22_25!B13</f>
        <v>21838</v>
      </c>
      <c r="J13" s="42">
        <f>+CASH_sept22!E13-C_PS_22_25!C13</f>
        <v>40939</v>
      </c>
      <c r="K13" s="43">
        <f>+CASH_sept22!F13-C_PS_22_25!D13</f>
        <v>78929</v>
      </c>
      <c r="L13" s="44">
        <f>+CASH_sept22!G13-C_PS_22_25!E13</f>
        <v>105091</v>
      </c>
    </row>
    <row r="14" spans="1:13" ht="13.5" customHeight="1" x14ac:dyDescent="0.2">
      <c r="A14" s="50" t="s">
        <v>19</v>
      </c>
      <c r="B14" s="198">
        <f>B15+B16</f>
        <v>10778009</v>
      </c>
      <c r="C14" s="54">
        <f>C15+C16</f>
        <v>11914620</v>
      </c>
      <c r="D14" s="54">
        <f>D15+D16</f>
        <v>12061142</v>
      </c>
      <c r="E14" s="52">
        <f>E15+E16</f>
        <v>12334245</v>
      </c>
      <c r="F14" s="199"/>
      <c r="G14" s="191"/>
      <c r="H14" s="50" t="s">
        <v>19</v>
      </c>
      <c r="I14" s="54">
        <f>I15+I16</f>
        <v>530633</v>
      </c>
      <c r="J14" s="54">
        <f>J15+J16</f>
        <v>638509</v>
      </c>
      <c r="K14" s="54">
        <f>K15+K16</f>
        <v>1071644</v>
      </c>
      <c r="L14" s="52">
        <f>L15+L16</f>
        <v>1352969</v>
      </c>
    </row>
    <row r="15" spans="1:13" ht="13.5" customHeight="1" x14ac:dyDescent="0.2">
      <c r="A15" s="33" t="s">
        <v>20</v>
      </c>
      <c r="B15" s="192">
        <v>8299301</v>
      </c>
      <c r="C15" s="37">
        <v>9320577</v>
      </c>
      <c r="D15" s="37">
        <v>9411978</v>
      </c>
      <c r="E15" s="35">
        <v>9656171</v>
      </c>
      <c r="F15" s="199"/>
      <c r="G15" s="191"/>
      <c r="H15" s="33" t="s">
        <v>20</v>
      </c>
      <c r="I15" s="42">
        <f>+CASH_sept22!D15-C_PS_22_25!B15</f>
        <v>497278</v>
      </c>
      <c r="J15" s="42">
        <f>+CASH_sept22!E15-C_PS_22_25!C15</f>
        <v>689236</v>
      </c>
      <c r="K15" s="43">
        <f>+CASH_sept22!F15-C_PS_22_25!D15</f>
        <v>1135832</v>
      </c>
      <c r="L15" s="44">
        <f>+CASH_sept22!G15-C_PS_22_25!E15</f>
        <v>1417215</v>
      </c>
    </row>
    <row r="16" spans="1:13" ht="13.5" customHeight="1" x14ac:dyDescent="0.2">
      <c r="A16" s="33" t="s">
        <v>21</v>
      </c>
      <c r="B16" s="193">
        <f>SUM(B17:B24)</f>
        <v>2478708</v>
      </c>
      <c r="C16" s="195">
        <f>SUM(C17:C24)</f>
        <v>2594043</v>
      </c>
      <c r="D16" s="195">
        <f>SUM(D17:D24)</f>
        <v>2649164</v>
      </c>
      <c r="E16" s="194">
        <f>SUM(E17:E24)</f>
        <v>2678074</v>
      </c>
      <c r="F16" s="199"/>
      <c r="G16" s="191"/>
      <c r="H16" s="33" t="s">
        <v>21</v>
      </c>
      <c r="I16" s="42">
        <f>SUM(I17:I24)</f>
        <v>33355</v>
      </c>
      <c r="J16" s="42">
        <f>SUM(J17:J24)</f>
        <v>-50727</v>
      </c>
      <c r="K16" s="37">
        <f>SUM(K17:K24)</f>
        <v>-64188</v>
      </c>
      <c r="L16" s="35">
        <f>SUM(L17:L24)</f>
        <v>-64246</v>
      </c>
    </row>
    <row r="17" spans="1:12" ht="13.5" customHeight="1" x14ac:dyDescent="0.2">
      <c r="A17" s="38" t="s">
        <v>22</v>
      </c>
      <c r="B17" s="193">
        <v>1274345</v>
      </c>
      <c r="C17" s="195">
        <v>1338718</v>
      </c>
      <c r="D17" s="195">
        <v>1362997</v>
      </c>
      <c r="E17" s="194">
        <v>1384557</v>
      </c>
      <c r="F17" s="199"/>
      <c r="G17" s="191"/>
      <c r="H17" s="38" t="s">
        <v>22</v>
      </c>
      <c r="I17" s="42">
        <f>+CASH_sept22!D17-C_PS_22_25!B17</f>
        <v>12340</v>
      </c>
      <c r="J17" s="42">
        <f>+CASH_sept22!E17-C_PS_22_25!C17</f>
        <v>-46489</v>
      </c>
      <c r="K17" s="43">
        <f>+CASH_sept22!F17-C_PS_22_25!D17</f>
        <v>-51458</v>
      </c>
      <c r="L17" s="44">
        <f>+CASH_sept22!G17-C_PS_22_25!E17</f>
        <v>-46368</v>
      </c>
    </row>
    <row r="18" spans="1:12" ht="13.5" customHeight="1" x14ac:dyDescent="0.2">
      <c r="A18" s="38" t="s">
        <v>23</v>
      </c>
      <c r="B18" s="193">
        <v>217355</v>
      </c>
      <c r="C18" s="195">
        <v>219471</v>
      </c>
      <c r="D18" s="195">
        <v>223549</v>
      </c>
      <c r="E18" s="194">
        <v>226318</v>
      </c>
      <c r="F18" s="199"/>
      <c r="G18" s="191"/>
      <c r="H18" s="38" t="s">
        <v>23</v>
      </c>
      <c r="I18" s="42">
        <f>+CASH_sept22!D18-C_PS_22_25!B18</f>
        <v>5040</v>
      </c>
      <c r="J18" s="42">
        <f>+CASH_sept22!E18-C_PS_22_25!C18</f>
        <v>-2772</v>
      </c>
      <c r="K18" s="43">
        <f>+CASH_sept22!F18-C_PS_22_25!D18</f>
        <v>-4169</v>
      </c>
      <c r="L18" s="44">
        <f>+CASH_sept22!G18-C_PS_22_25!E18</f>
        <v>-6510</v>
      </c>
    </row>
    <row r="19" spans="1:12" ht="13.5" customHeight="1" x14ac:dyDescent="0.2">
      <c r="A19" s="38" t="s">
        <v>24</v>
      </c>
      <c r="B19" s="193">
        <v>55242</v>
      </c>
      <c r="C19" s="195">
        <v>55938</v>
      </c>
      <c r="D19" s="195">
        <v>56926</v>
      </c>
      <c r="E19" s="194">
        <v>57553</v>
      </c>
      <c r="F19" s="32"/>
      <c r="G19" s="191"/>
      <c r="H19" s="38" t="s">
        <v>24</v>
      </c>
      <c r="I19" s="42">
        <f>+CASH_sept22!D19-C_PS_22_25!B19</f>
        <v>787</v>
      </c>
      <c r="J19" s="42">
        <f>+CASH_sept22!E19-C_PS_22_25!C19</f>
        <v>-1305</v>
      </c>
      <c r="K19" s="43">
        <f>+CASH_sept22!F19-C_PS_22_25!D19</f>
        <v>-1589</v>
      </c>
      <c r="L19" s="44">
        <f>+CASH_sept22!G19-C_PS_22_25!E19</f>
        <v>-2208</v>
      </c>
    </row>
    <row r="20" spans="1:12" ht="13.5" customHeight="1" x14ac:dyDescent="0.2">
      <c r="A20" s="38" t="s">
        <v>25</v>
      </c>
      <c r="B20" s="193">
        <v>4938</v>
      </c>
      <c r="C20" s="195">
        <v>5162</v>
      </c>
      <c r="D20" s="195">
        <v>5235</v>
      </c>
      <c r="E20" s="194">
        <v>5284</v>
      </c>
      <c r="F20" s="32"/>
      <c r="G20" s="191"/>
      <c r="H20" s="38" t="s">
        <v>25</v>
      </c>
      <c r="I20" s="42">
        <f>+CASH_sept22!D20-C_PS_22_25!B20</f>
        <v>235</v>
      </c>
      <c r="J20" s="42">
        <f>+CASH_sept22!E20-C_PS_22_25!C20</f>
        <v>17</v>
      </c>
      <c r="K20" s="43">
        <f>+CASH_sept22!F20-C_PS_22_25!D20</f>
        <v>7</v>
      </c>
      <c r="L20" s="44">
        <f>+CASH_sept22!G20-C_PS_22_25!E20</f>
        <v>-43</v>
      </c>
    </row>
    <row r="21" spans="1:12" ht="13.5" customHeight="1" x14ac:dyDescent="0.2">
      <c r="A21" s="38" t="s">
        <v>26</v>
      </c>
      <c r="B21" s="193">
        <v>891358</v>
      </c>
      <c r="C21" s="195">
        <v>938724</v>
      </c>
      <c r="D21" s="195">
        <v>963476</v>
      </c>
      <c r="E21" s="194">
        <v>966665</v>
      </c>
      <c r="F21" s="32"/>
      <c r="G21" s="191"/>
      <c r="H21" s="38" t="s">
        <v>26</v>
      </c>
      <c r="I21" s="42">
        <f>+CASH_sept22!D21-C_PS_22_25!B21</f>
        <v>13106</v>
      </c>
      <c r="J21" s="42">
        <f>+CASH_sept22!E21-C_PS_22_25!C21</f>
        <v>-250</v>
      </c>
      <c r="K21" s="43">
        <f>+CASH_sept22!F21-C_PS_22_25!D21</f>
        <v>-6554</v>
      </c>
      <c r="L21" s="44">
        <f>+CASH_sept22!G21-C_PS_22_25!E21</f>
        <v>-8479</v>
      </c>
    </row>
    <row r="22" spans="1:12" ht="13.5" customHeight="1" x14ac:dyDescent="0.2">
      <c r="A22" s="38" t="s">
        <v>27</v>
      </c>
      <c r="B22" s="193">
        <v>10196</v>
      </c>
      <c r="C22" s="195">
        <v>10305</v>
      </c>
      <c r="D22" s="195">
        <v>10564</v>
      </c>
      <c r="E22" s="194">
        <v>10754</v>
      </c>
      <c r="F22" s="32"/>
      <c r="G22" s="191"/>
      <c r="H22" s="38" t="s">
        <v>27</v>
      </c>
      <c r="I22" s="42">
        <f>+CASH_sept22!D22-C_PS_22_25!B22</f>
        <v>1224</v>
      </c>
      <c r="J22" s="42">
        <f>+CASH_sept22!E22-C_PS_22_25!C22</f>
        <v>572</v>
      </c>
      <c r="K22" s="43">
        <f>+CASH_sept22!F22-C_PS_22_25!D22</f>
        <v>514</v>
      </c>
      <c r="L22" s="44">
        <f>+CASH_sept22!G22-C_PS_22_25!E22</f>
        <v>463</v>
      </c>
    </row>
    <row r="23" spans="1:12" ht="13.5" customHeight="1" x14ac:dyDescent="0.2">
      <c r="A23" s="38" t="s">
        <v>28</v>
      </c>
      <c r="B23" s="193">
        <v>25048</v>
      </c>
      <c r="C23" s="195">
        <v>25525</v>
      </c>
      <c r="D23" s="195">
        <v>26242</v>
      </c>
      <c r="E23" s="194">
        <v>26791</v>
      </c>
      <c r="F23" s="32"/>
      <c r="G23" s="191"/>
      <c r="H23" s="38" t="s">
        <v>28</v>
      </c>
      <c r="I23" s="42">
        <f>+CASH_sept22!D23-C_PS_22_25!B23</f>
        <v>587</v>
      </c>
      <c r="J23" s="42">
        <f>+CASH_sept22!E23-C_PS_22_25!C23</f>
        <v>-518</v>
      </c>
      <c r="K23" s="43">
        <f>+CASH_sept22!F23-C_PS_22_25!D23</f>
        <v>-954</v>
      </c>
      <c r="L23" s="44">
        <f>+CASH_sept22!G23-C_PS_22_25!E23</f>
        <v>-1114</v>
      </c>
    </row>
    <row r="24" spans="1:12" ht="13.5" customHeight="1" x14ac:dyDescent="0.2">
      <c r="A24" s="38" t="s">
        <v>29</v>
      </c>
      <c r="B24" s="193">
        <v>226</v>
      </c>
      <c r="C24" s="195">
        <v>200</v>
      </c>
      <c r="D24" s="195">
        <v>175</v>
      </c>
      <c r="E24" s="194">
        <v>152</v>
      </c>
      <c r="F24" s="32"/>
      <c r="G24" s="191"/>
      <c r="H24" s="38" t="s">
        <v>29</v>
      </c>
      <c r="I24" s="42">
        <f>+CASH_sept22!D24-C_PS_22_25!B24</f>
        <v>36</v>
      </c>
      <c r="J24" s="42">
        <f>+CASH_sept22!E24-C_PS_22_25!C24</f>
        <v>18</v>
      </c>
      <c r="K24" s="43">
        <f>+CASH_sept22!F24-C_PS_22_25!D24</f>
        <v>15</v>
      </c>
      <c r="L24" s="44">
        <f>+CASH_sept22!G24-C_PS_22_25!E24</f>
        <v>13</v>
      </c>
    </row>
    <row r="25" spans="1:12" ht="13.5" customHeight="1" x14ac:dyDescent="0.2">
      <c r="A25" s="50" t="s">
        <v>30</v>
      </c>
      <c r="B25" s="198">
        <f>SUM(B26:B29)</f>
        <v>29601</v>
      </c>
      <c r="C25" s="54">
        <f>SUM(C26:C29)</f>
        <v>28645</v>
      </c>
      <c r="D25" s="54">
        <f>SUM(D26:D29)</f>
        <v>28451</v>
      </c>
      <c r="E25" s="52">
        <f>SUM(E26:E29)</f>
        <v>28236</v>
      </c>
      <c r="F25" s="32"/>
      <c r="G25" s="191"/>
      <c r="H25" s="50" t="s">
        <v>30</v>
      </c>
      <c r="I25" s="54">
        <f>SUM(I26:I29)</f>
        <v>7497</v>
      </c>
      <c r="J25" s="54">
        <f>SUM(J26:J29)</f>
        <v>12587</v>
      </c>
      <c r="K25" s="54">
        <f>SUM(K26:K29)</f>
        <v>15990</v>
      </c>
      <c r="L25" s="52">
        <f>SUM(L26:L29)</f>
        <v>20210</v>
      </c>
    </row>
    <row r="26" spans="1:12" ht="13.5" customHeight="1" x14ac:dyDescent="0.2">
      <c r="A26" s="33" t="s">
        <v>31</v>
      </c>
      <c r="B26" s="193">
        <v>0</v>
      </c>
      <c r="C26" s="195">
        <v>0</v>
      </c>
      <c r="D26" s="195">
        <v>0</v>
      </c>
      <c r="E26" s="194">
        <v>0</v>
      </c>
      <c r="F26" s="32"/>
      <c r="G26" s="191"/>
      <c r="H26" s="33" t="s">
        <v>31</v>
      </c>
      <c r="I26" s="42">
        <f>+CASH_sept22!D26-C_PS_22_25!B26</f>
        <v>20</v>
      </c>
      <c r="J26" s="42">
        <f>+CASH_sept22!E26-C_PS_22_25!C26</f>
        <v>0</v>
      </c>
      <c r="K26" s="43">
        <f>+CASH_sept22!F26-C_PS_22_25!D26</f>
        <v>0</v>
      </c>
      <c r="L26" s="44">
        <f>+CASH_sept22!G26-C_PS_22_25!E26</f>
        <v>0</v>
      </c>
    </row>
    <row r="27" spans="1:12" ht="13.5" customHeight="1" x14ac:dyDescent="0.2">
      <c r="A27" s="33" t="s">
        <v>32</v>
      </c>
      <c r="B27" s="193">
        <v>0</v>
      </c>
      <c r="C27" s="195">
        <v>0</v>
      </c>
      <c r="D27" s="195">
        <v>0</v>
      </c>
      <c r="E27" s="194">
        <v>0</v>
      </c>
      <c r="F27" s="32"/>
      <c r="G27" s="191"/>
      <c r="H27" s="33" t="s">
        <v>32</v>
      </c>
      <c r="I27" s="42">
        <f>+CASH_sept22!D27-C_PS_22_25!B27</f>
        <v>8</v>
      </c>
      <c r="J27" s="42">
        <f>+CASH_sept22!E27-C_PS_22_25!C27</f>
        <v>0</v>
      </c>
      <c r="K27" s="43">
        <f>+CASH_sept22!F27-C_PS_22_25!D27</f>
        <v>0</v>
      </c>
      <c r="L27" s="44">
        <f>+CASH_sept22!G27-C_PS_22_25!E27</f>
        <v>0</v>
      </c>
    </row>
    <row r="28" spans="1:12" ht="13.5" customHeight="1" x14ac:dyDescent="0.2">
      <c r="A28" s="33" t="s">
        <v>33</v>
      </c>
      <c r="B28" s="193">
        <v>29601</v>
      </c>
      <c r="C28" s="195">
        <v>28645</v>
      </c>
      <c r="D28" s="195">
        <v>28451</v>
      </c>
      <c r="E28" s="194">
        <v>28236</v>
      </c>
      <c r="F28" s="32"/>
      <c r="G28" s="191"/>
      <c r="H28" s="33" t="s">
        <v>33</v>
      </c>
      <c r="I28" s="42">
        <f>+CASH_sept22!D28-C_PS_22_25!B28</f>
        <v>7469</v>
      </c>
      <c r="J28" s="42">
        <f>+CASH_sept22!E28-C_PS_22_25!C28</f>
        <v>12587</v>
      </c>
      <c r="K28" s="43">
        <f>+CASH_sept22!F28-C_PS_22_25!D28</f>
        <v>15990</v>
      </c>
      <c r="L28" s="44">
        <f>+CASH_sept22!G28-C_PS_22_25!E28</f>
        <v>20210</v>
      </c>
    </row>
    <row r="29" spans="1:12" ht="13.5" customHeight="1" x14ac:dyDescent="0.2">
      <c r="A29" s="33" t="s">
        <v>34</v>
      </c>
      <c r="B29" s="193">
        <v>0</v>
      </c>
      <c r="C29" s="195">
        <v>0</v>
      </c>
      <c r="D29" s="195">
        <v>0</v>
      </c>
      <c r="E29" s="194">
        <v>0</v>
      </c>
      <c r="F29" s="32"/>
      <c r="G29" s="191"/>
      <c r="H29" s="33" t="s">
        <v>34</v>
      </c>
      <c r="I29" s="42">
        <f>+CASH_sept22!D29-C_PS_22_25!B29</f>
        <v>0</v>
      </c>
      <c r="J29" s="42">
        <f>+CASH_sept22!E29-C_PS_22_25!C29</f>
        <v>0</v>
      </c>
      <c r="K29" s="43">
        <f>+CASH_sept22!F29-C_PS_22_25!D29</f>
        <v>0</v>
      </c>
      <c r="L29" s="44">
        <f>+CASH_sept22!G29-C_PS_22_25!E29</f>
        <v>0</v>
      </c>
    </row>
    <row r="30" spans="1:12" ht="13.5" customHeight="1" x14ac:dyDescent="0.2">
      <c r="A30" s="50" t="s">
        <v>35</v>
      </c>
      <c r="B30" s="198">
        <f>SUM(B31:B33)</f>
        <v>712423</v>
      </c>
      <c r="C30" s="54">
        <f>SUM(C31:C33)</f>
        <v>740058</v>
      </c>
      <c r="D30" s="54">
        <f>SUM(D31:D33)</f>
        <v>752727</v>
      </c>
      <c r="E30" s="52">
        <f>SUM(E31:E33)</f>
        <v>776066</v>
      </c>
      <c r="F30" s="32"/>
      <c r="G30" s="191"/>
      <c r="H30" s="50" t="s">
        <v>35</v>
      </c>
      <c r="I30" s="54">
        <f>SUM(I31:I33)</f>
        <v>20158</v>
      </c>
      <c r="J30" s="54">
        <f>SUM(J31:J33)</f>
        <v>12070</v>
      </c>
      <c r="K30" s="54">
        <f>SUM(K31:K33)</f>
        <v>16679</v>
      </c>
      <c r="L30" s="52">
        <f>SUM(L31:L33)</f>
        <v>10938</v>
      </c>
    </row>
    <row r="31" spans="1:12" ht="13.5" customHeight="1" x14ac:dyDescent="0.2">
      <c r="A31" s="33" t="s">
        <v>36</v>
      </c>
      <c r="B31" s="200">
        <v>458366</v>
      </c>
      <c r="C31" s="49">
        <v>465649</v>
      </c>
      <c r="D31" s="37">
        <v>469896</v>
      </c>
      <c r="E31" s="35">
        <v>484315</v>
      </c>
      <c r="F31" s="32"/>
      <c r="G31" s="191"/>
      <c r="H31" s="33" t="s">
        <v>36</v>
      </c>
      <c r="I31" s="42">
        <f>+CASH_sept22!D31-C_PS_22_25!B31</f>
        <v>13707</v>
      </c>
      <c r="J31" s="42">
        <f>+CASH_sept22!E31-C_PS_22_25!C31</f>
        <v>17861</v>
      </c>
      <c r="K31" s="43">
        <f>+CASH_sept22!F31-C_PS_22_25!D31</f>
        <v>23107</v>
      </c>
      <c r="L31" s="44">
        <f>+CASH_sept22!G31-C_PS_22_25!E31</f>
        <v>16374</v>
      </c>
    </row>
    <row r="32" spans="1:12" ht="13.5" customHeight="1" x14ac:dyDescent="0.2">
      <c r="A32" s="33" t="s">
        <v>37</v>
      </c>
      <c r="B32" s="192">
        <v>254057</v>
      </c>
      <c r="C32" s="37">
        <v>274409</v>
      </c>
      <c r="D32" s="37">
        <v>282831</v>
      </c>
      <c r="E32" s="35">
        <v>291751</v>
      </c>
      <c r="F32" s="32"/>
      <c r="G32" s="191"/>
      <c r="H32" s="33" t="s">
        <v>37</v>
      </c>
      <c r="I32" s="42">
        <f>+CASH_sept22!D32-C_PS_22_25!B32</f>
        <v>6451</v>
      </c>
      <c r="J32" s="42">
        <f>+CASH_sept22!E32-C_PS_22_25!C32</f>
        <v>-5791</v>
      </c>
      <c r="K32" s="43">
        <f>+CASH_sept22!F32-C_PS_22_25!D32</f>
        <v>-6428</v>
      </c>
      <c r="L32" s="44">
        <f>+CASH_sept22!G32-C_PS_22_25!E32</f>
        <v>-5436</v>
      </c>
    </row>
    <row r="33" spans="1:12" ht="13.5" customHeight="1" x14ac:dyDescent="0.2">
      <c r="A33" s="33" t="s">
        <v>38</v>
      </c>
      <c r="B33" s="193">
        <v>0</v>
      </c>
      <c r="C33" s="195">
        <v>0</v>
      </c>
      <c r="D33" s="195">
        <v>0</v>
      </c>
      <c r="E33" s="194">
        <v>0</v>
      </c>
      <c r="F33" s="32"/>
      <c r="G33" s="191"/>
      <c r="H33" s="33" t="s">
        <v>38</v>
      </c>
      <c r="I33" s="42">
        <f>+CASH_sept22!D33-C_PS_22_25!B33</f>
        <v>0</v>
      </c>
      <c r="J33" s="42">
        <f>+CASH_sept22!E33-C_PS_22_25!C33</f>
        <v>0</v>
      </c>
      <c r="K33" s="43">
        <f>+CASH_sept22!F33-C_PS_22_25!D33</f>
        <v>0</v>
      </c>
      <c r="L33" s="44">
        <f>+CASH_sept22!G33-C_PS_22_25!E33</f>
        <v>0</v>
      </c>
    </row>
    <row r="34" spans="1:12" ht="13.5" customHeight="1" x14ac:dyDescent="0.2">
      <c r="A34" s="50" t="s">
        <v>40</v>
      </c>
      <c r="B34" s="198">
        <f>SUM(B35:B36,B37,B38,B39,B40,B43:B46,)</f>
        <v>441368</v>
      </c>
      <c r="C34" s="54">
        <f>SUM(C35:C36,C37,C38,C39,C40,C43:C46,)</f>
        <v>455861</v>
      </c>
      <c r="D34" s="54">
        <f>SUM(D35:D36,D37,D38,D39,D40,D43:D46,)</f>
        <v>467224</v>
      </c>
      <c r="E34" s="52">
        <f>SUM(E35:E36,E37,E38,E39,E40,E43:E46,)</f>
        <v>474775</v>
      </c>
      <c r="F34" s="32"/>
      <c r="G34" s="191"/>
      <c r="H34" s="50" t="s">
        <v>40</v>
      </c>
      <c r="I34" s="54">
        <f>SUM(I35:I36,I37,I38,I39,I40,I43:I46,)</f>
        <v>-11685</v>
      </c>
      <c r="J34" s="54">
        <f>SUM(J35:J36,J37,J38,J39,J40,J43:J46,)</f>
        <v>193</v>
      </c>
      <c r="K34" s="54">
        <f>SUM(K35:K36,K37,K38,K39,K40,K43:K46,)</f>
        <v>-1995</v>
      </c>
      <c r="L34" s="52">
        <f>SUM(L35:L36,L37,L38,L39,L40,L43:L46,)</f>
        <v>778</v>
      </c>
    </row>
    <row r="35" spans="1:12" ht="13.5" customHeight="1" x14ac:dyDescent="0.2">
      <c r="A35" s="61" t="s">
        <v>41</v>
      </c>
      <c r="B35" s="200">
        <v>0</v>
      </c>
      <c r="C35" s="49">
        <v>0</v>
      </c>
      <c r="D35" s="49">
        <v>0</v>
      </c>
      <c r="E35" s="62">
        <v>0</v>
      </c>
      <c r="F35" s="32"/>
      <c r="G35" s="191"/>
      <c r="H35" s="33" t="s">
        <v>41</v>
      </c>
      <c r="I35" s="42">
        <f>+CASH_sept22!D35-C_PS_22_25!B35</f>
        <v>0</v>
      </c>
      <c r="J35" s="42">
        <f>+CASH_sept22!E35-C_PS_22_25!C35</f>
        <v>0</v>
      </c>
      <c r="K35" s="43">
        <f>+CASH_sept22!F35-C_PS_22_25!D35</f>
        <v>0</v>
      </c>
      <c r="L35" s="44">
        <f>+CASH_sept22!G35-C_PS_22_25!E35</f>
        <v>0</v>
      </c>
    </row>
    <row r="36" spans="1:12" ht="13.5" customHeight="1" x14ac:dyDescent="0.2">
      <c r="A36" s="33" t="s">
        <v>42</v>
      </c>
      <c r="B36" s="200">
        <v>131615</v>
      </c>
      <c r="C36" s="49">
        <v>133463</v>
      </c>
      <c r="D36" s="49">
        <v>136928</v>
      </c>
      <c r="E36" s="62">
        <v>138469</v>
      </c>
      <c r="F36" s="32"/>
      <c r="G36" s="191"/>
      <c r="H36" s="33" t="s">
        <v>42</v>
      </c>
      <c r="I36" s="42">
        <f>+CASH_sept22!D36-C_PS_22_25!B36</f>
        <v>377</v>
      </c>
      <c r="J36" s="42">
        <f>+CASH_sept22!E36-C_PS_22_25!C36</f>
        <v>-763</v>
      </c>
      <c r="K36" s="43">
        <f>+CASH_sept22!F36-C_PS_22_25!D36</f>
        <v>-4641</v>
      </c>
      <c r="L36" s="44">
        <f>+CASH_sept22!G36-C_PS_22_25!E36</f>
        <v>-4422</v>
      </c>
    </row>
    <row r="37" spans="1:12" ht="13.5" customHeight="1" x14ac:dyDescent="0.2">
      <c r="A37" s="61" t="s">
        <v>43</v>
      </c>
      <c r="B37" s="192">
        <v>0</v>
      </c>
      <c r="C37" s="37">
        <v>0</v>
      </c>
      <c r="D37" s="37">
        <v>0</v>
      </c>
      <c r="E37" s="35">
        <v>0</v>
      </c>
      <c r="F37" s="32"/>
      <c r="G37" s="191"/>
      <c r="H37" s="33" t="s">
        <v>43</v>
      </c>
      <c r="I37" s="42">
        <f>+CASH_sept22!D37-C_PS_22_25!B37</f>
        <v>0</v>
      </c>
      <c r="J37" s="42">
        <f>+CASH_sept22!E37-C_PS_22_25!C37</f>
        <v>0</v>
      </c>
      <c r="K37" s="43">
        <f>+CASH_sept22!F37-C_PS_22_25!D37</f>
        <v>0</v>
      </c>
      <c r="L37" s="44">
        <f>+CASH_sept22!G37-C_PS_22_25!E37</f>
        <v>0</v>
      </c>
    </row>
    <row r="38" spans="1:12" ht="13.5" customHeight="1" x14ac:dyDescent="0.2">
      <c r="A38" s="61" t="s">
        <v>44</v>
      </c>
      <c r="B38" s="192">
        <v>88397</v>
      </c>
      <c r="C38" s="37">
        <v>93384</v>
      </c>
      <c r="D38" s="37">
        <v>95272</v>
      </c>
      <c r="E38" s="35">
        <v>96935</v>
      </c>
      <c r="F38" s="32"/>
      <c r="G38" s="191"/>
      <c r="H38" s="33" t="s">
        <v>44</v>
      </c>
      <c r="I38" s="42">
        <f>+CASH_sept22!D38-C_PS_22_25!B38</f>
        <v>-12351</v>
      </c>
      <c r="J38" s="42">
        <f>+CASH_sept22!E38-C_PS_22_25!C38</f>
        <v>4956</v>
      </c>
      <c r="K38" s="43">
        <f>+CASH_sept22!F38-C_PS_22_25!D38</f>
        <v>8201</v>
      </c>
      <c r="L38" s="44">
        <f>+CASH_sept22!G38-C_PS_22_25!E38</f>
        <v>10645</v>
      </c>
    </row>
    <row r="39" spans="1:12" ht="13.5" customHeight="1" x14ac:dyDescent="0.2">
      <c r="A39" s="61" t="s">
        <v>45</v>
      </c>
      <c r="B39" s="192">
        <v>74322</v>
      </c>
      <c r="C39" s="37">
        <v>74731</v>
      </c>
      <c r="D39" s="37">
        <v>75142</v>
      </c>
      <c r="E39" s="35">
        <v>75555</v>
      </c>
      <c r="F39" s="32"/>
      <c r="G39" s="191"/>
      <c r="H39" s="33" t="s">
        <v>45</v>
      </c>
      <c r="I39" s="42">
        <f>+CASH_sept22!D39-C_PS_22_25!B39</f>
        <v>685</v>
      </c>
      <c r="J39" s="42">
        <f>+CASH_sept22!E39-C_PS_22_25!C39</f>
        <v>669</v>
      </c>
      <c r="K39" s="43">
        <f>+CASH_sept22!F39-C_PS_22_25!D39</f>
        <v>653</v>
      </c>
      <c r="L39" s="44">
        <f>+CASH_sept22!G39-C_PS_22_25!E39</f>
        <v>637</v>
      </c>
    </row>
    <row r="40" spans="1:12" ht="13.5" customHeight="1" x14ac:dyDescent="0.2">
      <c r="A40" s="61" t="s">
        <v>46</v>
      </c>
      <c r="B40" s="200">
        <v>513</v>
      </c>
      <c r="C40" s="49">
        <v>513</v>
      </c>
      <c r="D40" s="49">
        <v>513</v>
      </c>
      <c r="E40" s="62">
        <v>513</v>
      </c>
      <c r="F40" s="32"/>
      <c r="G40" s="191"/>
      <c r="H40" s="61" t="s">
        <v>46</v>
      </c>
      <c r="I40" s="42">
        <f>+CASH_sept22!D40-C_PS_22_25!B40</f>
        <v>-185</v>
      </c>
      <c r="J40" s="42">
        <f>+CASH_sept22!E40-C_PS_22_25!C40</f>
        <v>-185</v>
      </c>
      <c r="K40" s="43">
        <f>+CASH_sept22!F40-C_PS_22_25!D40</f>
        <v>-185</v>
      </c>
      <c r="L40" s="44">
        <f>+CASH_sept22!G40-C_PS_22_25!E40</f>
        <v>-185</v>
      </c>
    </row>
    <row r="41" spans="1:12" ht="13.5" customHeight="1" x14ac:dyDescent="0.2">
      <c r="A41" s="64" t="s">
        <v>13</v>
      </c>
      <c r="B41" s="200">
        <v>82</v>
      </c>
      <c r="C41" s="49">
        <v>82</v>
      </c>
      <c r="D41" s="49">
        <v>82</v>
      </c>
      <c r="E41" s="62">
        <v>82</v>
      </c>
      <c r="F41" s="32"/>
      <c r="G41" s="191"/>
      <c r="H41" s="64" t="s">
        <v>13</v>
      </c>
      <c r="I41" s="42">
        <f>+CASH_sept22!D41-C_PS_22_25!B41</f>
        <v>0</v>
      </c>
      <c r="J41" s="42">
        <f>+CASH_sept22!E41-C_PS_22_25!C41</f>
        <v>0</v>
      </c>
      <c r="K41" s="43">
        <f>+CASH_sept22!F41-C_PS_22_25!D41</f>
        <v>0</v>
      </c>
      <c r="L41" s="44">
        <f>+CASH_sept22!G41-C_PS_22_25!E41</f>
        <v>0</v>
      </c>
    </row>
    <row r="42" spans="1:12" ht="13.5" customHeight="1" x14ac:dyDescent="0.2">
      <c r="A42" s="64" t="s">
        <v>14</v>
      </c>
      <c r="B42" s="200">
        <v>431</v>
      </c>
      <c r="C42" s="49">
        <v>431</v>
      </c>
      <c r="D42" s="49">
        <v>431</v>
      </c>
      <c r="E42" s="62">
        <v>431</v>
      </c>
      <c r="F42" s="32"/>
      <c r="G42" s="191"/>
      <c r="H42" s="64" t="s">
        <v>14</v>
      </c>
      <c r="I42" s="42">
        <f>+CASH_sept22!D42-C_PS_22_25!B42</f>
        <v>-185</v>
      </c>
      <c r="J42" s="42">
        <f>+CASH_sept22!E42-C_PS_22_25!C42</f>
        <v>-185</v>
      </c>
      <c r="K42" s="43">
        <f>+CASH_sept22!F42-C_PS_22_25!D42</f>
        <v>-185</v>
      </c>
      <c r="L42" s="44">
        <f>+CASH_sept22!G42-C_PS_22_25!E42</f>
        <v>-185</v>
      </c>
    </row>
    <row r="43" spans="1:12" ht="13.5" customHeight="1" x14ac:dyDescent="0.2">
      <c r="A43" s="61" t="s">
        <v>47</v>
      </c>
      <c r="B43" s="200">
        <v>1000</v>
      </c>
      <c r="C43" s="49">
        <v>1000</v>
      </c>
      <c r="D43" s="49">
        <v>1000</v>
      </c>
      <c r="E43" s="62">
        <v>1000</v>
      </c>
      <c r="F43" s="32"/>
      <c r="G43" s="191"/>
      <c r="H43" s="61" t="s">
        <v>47</v>
      </c>
      <c r="I43" s="42">
        <f>+CASH_sept22!D43-C_PS_22_25!B43</f>
        <v>0</v>
      </c>
      <c r="J43" s="42">
        <f>+CASH_sept22!E43-C_PS_22_25!C43</f>
        <v>0</v>
      </c>
      <c r="K43" s="43">
        <f>+CASH_sept22!F43-C_PS_22_25!D43</f>
        <v>0</v>
      </c>
      <c r="L43" s="44">
        <f>+CASH_sept22!G43-C_PS_22_25!E43</f>
        <v>0</v>
      </c>
    </row>
    <row r="44" spans="1:12" ht="13.5" customHeight="1" x14ac:dyDescent="0.2">
      <c r="A44" s="61" t="s">
        <v>48</v>
      </c>
      <c r="B44" s="200">
        <v>31208</v>
      </c>
      <c r="C44" s="49">
        <v>32864</v>
      </c>
      <c r="D44" s="49">
        <v>33393</v>
      </c>
      <c r="E44" s="62">
        <v>34037</v>
      </c>
      <c r="F44" s="32"/>
      <c r="G44" s="191"/>
      <c r="H44" s="61" t="s">
        <v>48</v>
      </c>
      <c r="I44" s="42">
        <f>+CASH_sept22!D44-C_PS_22_25!B44</f>
        <v>-3876</v>
      </c>
      <c r="J44" s="42">
        <f>+CASH_sept22!E44-C_PS_22_25!C44</f>
        <v>-4042</v>
      </c>
      <c r="K44" s="43">
        <f>+CASH_sept22!F44-C_PS_22_25!D44</f>
        <v>-4039</v>
      </c>
      <c r="L44" s="44">
        <f>+CASH_sept22!G44-C_PS_22_25!E44</f>
        <v>-4069</v>
      </c>
    </row>
    <row r="45" spans="1:12" ht="13.5" customHeight="1" x14ac:dyDescent="0.2">
      <c r="A45" s="61" t="s">
        <v>49</v>
      </c>
      <c r="B45" s="47">
        <v>0</v>
      </c>
      <c r="C45" s="49">
        <v>0</v>
      </c>
      <c r="D45" s="49">
        <v>0</v>
      </c>
      <c r="E45" s="62">
        <v>0</v>
      </c>
      <c r="F45" s="32"/>
      <c r="G45" s="191"/>
      <c r="H45" s="61" t="s">
        <v>49</v>
      </c>
      <c r="I45" s="42">
        <f>+CASH_sept22!D45-C_PS_22_25!B45</f>
        <v>4</v>
      </c>
      <c r="J45" s="42">
        <f>+CASH_sept22!E45-C_PS_22_25!C45</f>
        <v>0</v>
      </c>
      <c r="K45" s="43">
        <f>+CASH_sept22!F45-C_PS_22_25!D45</f>
        <v>0</v>
      </c>
      <c r="L45" s="44">
        <f>+CASH_sept22!G45-C_PS_22_25!E45</f>
        <v>0</v>
      </c>
    </row>
    <row r="46" spans="1:12" ht="13.5" customHeight="1" x14ac:dyDescent="0.2">
      <c r="A46" s="33" t="s">
        <v>86</v>
      </c>
      <c r="B46" s="36">
        <f>+B47+B48+B49+B50</f>
        <v>114313</v>
      </c>
      <c r="C46" s="37">
        <f>+C47+C48+C49+C50</f>
        <v>119906</v>
      </c>
      <c r="D46" s="37">
        <f>+D47+D48+D49+D50</f>
        <v>124976</v>
      </c>
      <c r="E46" s="35">
        <f>+E47+E48+E49+E50</f>
        <v>128266</v>
      </c>
      <c r="F46" s="32"/>
      <c r="G46" s="191"/>
      <c r="H46" s="33" t="s">
        <v>51</v>
      </c>
      <c r="I46" s="42">
        <f>+CASH_sept22!D46-C_PS_22_25!B46</f>
        <v>3661</v>
      </c>
      <c r="J46" s="42">
        <f>+CASH_sept22!E46-C_PS_22_25!C46</f>
        <v>-442</v>
      </c>
      <c r="K46" s="43">
        <f>+CASH_sept22!F46-C_PS_22_25!D46</f>
        <v>-1984</v>
      </c>
      <c r="L46" s="44">
        <f>+CASH_sept22!G46-C_PS_22_25!E46</f>
        <v>-1828</v>
      </c>
    </row>
    <row r="47" spans="1:12" ht="13.5" customHeight="1" x14ac:dyDescent="0.2">
      <c r="A47" s="45" t="s">
        <v>13</v>
      </c>
      <c r="B47" s="36">
        <v>81362</v>
      </c>
      <c r="C47" s="37">
        <v>85326</v>
      </c>
      <c r="D47" s="37">
        <v>87555</v>
      </c>
      <c r="E47" s="35">
        <v>89120</v>
      </c>
      <c r="F47" s="32"/>
      <c r="G47" s="191"/>
      <c r="H47" s="45" t="s">
        <v>13</v>
      </c>
      <c r="I47" s="42">
        <f>+CASH_sept22!D47-C_PS_22_25!B47</f>
        <v>4432</v>
      </c>
      <c r="J47" s="42">
        <f>+CASH_sept22!E47-C_PS_22_25!C47</f>
        <v>426</v>
      </c>
      <c r="K47" s="43">
        <f>+CASH_sept22!F47-C_PS_22_25!D47</f>
        <v>569</v>
      </c>
      <c r="L47" s="44">
        <f>+CASH_sept22!G47-C_PS_22_25!E47</f>
        <v>885</v>
      </c>
    </row>
    <row r="48" spans="1:12" ht="14.25" customHeight="1" x14ac:dyDescent="0.2">
      <c r="A48" s="65" t="s">
        <v>14</v>
      </c>
      <c r="B48" s="36">
        <v>0</v>
      </c>
      <c r="C48" s="37">
        <v>0</v>
      </c>
      <c r="D48" s="37">
        <v>0</v>
      </c>
      <c r="E48" s="35">
        <v>0</v>
      </c>
      <c r="F48" s="32"/>
      <c r="G48" s="191"/>
      <c r="H48" s="45" t="s">
        <v>14</v>
      </c>
      <c r="I48" s="42">
        <f>+CASH_sept22!D48-C_PS_22_25!B48</f>
        <v>0</v>
      </c>
      <c r="J48" s="42">
        <f>+CASH_sept22!E48-C_PS_22_25!C48</f>
        <v>0</v>
      </c>
      <c r="K48" s="43">
        <f>+CASH_sept22!F48-C_PS_22_25!D48</f>
        <v>0</v>
      </c>
      <c r="L48" s="44">
        <f>+CASH_sept22!G48-C_PS_22_25!E48</f>
        <v>0</v>
      </c>
    </row>
    <row r="49" spans="1:13" ht="14.25" customHeight="1" x14ac:dyDescent="0.2">
      <c r="A49" s="66" t="s">
        <v>15</v>
      </c>
      <c r="B49" s="36">
        <v>0</v>
      </c>
      <c r="C49" s="37">
        <v>0</v>
      </c>
      <c r="D49" s="37">
        <v>0</v>
      </c>
      <c r="E49" s="35">
        <v>0</v>
      </c>
      <c r="F49" s="32"/>
      <c r="G49" s="191"/>
      <c r="H49" s="66" t="s">
        <v>15</v>
      </c>
      <c r="I49" s="42">
        <f>+CASH_sept22!D49-C_PS_22_25!B49</f>
        <v>0</v>
      </c>
      <c r="J49" s="42">
        <f>+CASH_sept22!E49-C_PS_22_25!C49</f>
        <v>0</v>
      </c>
      <c r="K49" s="43">
        <f>+CASH_sept22!F49-C_PS_22_25!D49</f>
        <v>0</v>
      </c>
      <c r="L49" s="44">
        <f>+CASH_sept22!G49-C_PS_22_25!E49</f>
        <v>0</v>
      </c>
    </row>
    <row r="50" spans="1:13" ht="14.25" customHeight="1" x14ac:dyDescent="0.2">
      <c r="A50" s="45" t="s">
        <v>52</v>
      </c>
      <c r="B50" s="36">
        <v>32951</v>
      </c>
      <c r="C50" s="37">
        <v>34580</v>
      </c>
      <c r="D50" s="37">
        <v>37421</v>
      </c>
      <c r="E50" s="35">
        <v>39146</v>
      </c>
      <c r="F50" s="32"/>
      <c r="G50" s="191"/>
      <c r="H50" s="45" t="s">
        <v>52</v>
      </c>
      <c r="I50" s="42">
        <f>+CASH_sept22!D50-C_PS_22_25!B50</f>
        <v>-771</v>
      </c>
      <c r="J50" s="42">
        <f>+CASH_sept22!E50-C_PS_22_25!C50</f>
        <v>-868</v>
      </c>
      <c r="K50" s="43">
        <f>+CASH_sept22!F50-C_PS_22_25!D50</f>
        <v>-2553</v>
      </c>
      <c r="L50" s="44">
        <f>+CASH_sept22!G50-C_PS_22_25!E50</f>
        <v>-2713</v>
      </c>
    </row>
    <row r="51" spans="1:13" ht="14.25" customHeight="1" x14ac:dyDescent="0.2">
      <c r="A51" s="67" t="s">
        <v>53</v>
      </c>
      <c r="B51" s="36">
        <v>0</v>
      </c>
      <c r="C51" s="37">
        <v>0</v>
      </c>
      <c r="D51" s="37">
        <v>0</v>
      </c>
      <c r="E51" s="35">
        <v>0</v>
      </c>
      <c r="F51" s="32"/>
      <c r="G51" s="191"/>
      <c r="H51" s="295" t="s">
        <v>53</v>
      </c>
      <c r="I51" s="42">
        <f>+CASH_sept22!D51-C_PS_22_25!B51</f>
        <v>0</v>
      </c>
      <c r="J51" s="42">
        <f>+CASH_sept22!E51-C_PS_22_25!C51</f>
        <v>0</v>
      </c>
      <c r="K51" s="43">
        <f>+CASH_sept22!F51-C_PS_22_25!D51</f>
        <v>0</v>
      </c>
      <c r="L51" s="44">
        <f>+CASH_sept22!G51-C_PS_22_25!E51</f>
        <v>0</v>
      </c>
    </row>
    <row r="52" spans="1:13" ht="14.25" customHeight="1" x14ac:dyDescent="0.2">
      <c r="A52" s="67" t="s">
        <v>54</v>
      </c>
      <c r="B52" s="36">
        <v>71</v>
      </c>
      <c r="C52" s="37">
        <v>0</v>
      </c>
      <c r="D52" s="37">
        <v>0</v>
      </c>
      <c r="E52" s="35">
        <v>0</v>
      </c>
      <c r="F52" s="32"/>
      <c r="G52" s="191"/>
      <c r="H52" s="295" t="s">
        <v>54</v>
      </c>
      <c r="I52" s="42">
        <f>+CASH_sept22!D52-C_PS_22_25!B52</f>
        <v>-57</v>
      </c>
      <c r="J52" s="42">
        <f>+CASH_sept22!E52-C_PS_22_25!C52</f>
        <v>0</v>
      </c>
      <c r="K52" s="43">
        <f>+CASH_sept22!F52-C_PS_22_25!D52</f>
        <v>0</v>
      </c>
      <c r="L52" s="44">
        <f>+CASH_sept22!G52-C_PS_22_25!E52</f>
        <v>0</v>
      </c>
    </row>
    <row r="53" spans="1:13" ht="14.25" customHeight="1" x14ac:dyDescent="0.2">
      <c r="A53" s="67" t="s">
        <v>55</v>
      </c>
      <c r="B53" s="36">
        <v>81291</v>
      </c>
      <c r="C53" s="37">
        <v>85326</v>
      </c>
      <c r="D53" s="37">
        <v>87555</v>
      </c>
      <c r="E53" s="35">
        <v>89120</v>
      </c>
      <c r="F53" s="32"/>
      <c r="G53" s="191"/>
      <c r="H53" s="295" t="s">
        <v>55</v>
      </c>
      <c r="I53" s="42">
        <f>+CASH_sept22!D53-C_PS_22_25!B53</f>
        <v>4489</v>
      </c>
      <c r="J53" s="42">
        <f>+CASH_sept22!E53-C_PS_22_25!C53</f>
        <v>426</v>
      </c>
      <c r="K53" s="43">
        <f>+CASH_sept22!F53-C_PS_22_25!D53</f>
        <v>569</v>
      </c>
      <c r="L53" s="44">
        <f>+CASH_sept22!G53-C_PS_22_25!E53</f>
        <v>885</v>
      </c>
    </row>
    <row r="54" spans="1:13" ht="14.25" customHeight="1" thickBot="1" x14ac:dyDescent="0.25">
      <c r="A54" s="68" t="s">
        <v>56</v>
      </c>
      <c r="B54" s="71">
        <v>32951</v>
      </c>
      <c r="C54" s="72">
        <v>34580</v>
      </c>
      <c r="D54" s="72">
        <v>37421</v>
      </c>
      <c r="E54" s="70">
        <v>39146</v>
      </c>
      <c r="F54" s="32"/>
      <c r="G54" s="191"/>
      <c r="H54" s="297" t="s">
        <v>56</v>
      </c>
      <c r="I54" s="42">
        <f>+CASH_sept22!D54-C_PS_22_25!B54</f>
        <v>-771</v>
      </c>
      <c r="J54" s="42">
        <f>+CASH_sept22!E54-C_PS_22_25!C54</f>
        <v>-868</v>
      </c>
      <c r="K54" s="43">
        <f>+CASH_sept22!F54-C_PS_22_25!D54</f>
        <v>-2553</v>
      </c>
      <c r="L54" s="44">
        <f>+CASH_sept22!G54-C_PS_22_25!E54</f>
        <v>-2713</v>
      </c>
    </row>
    <row r="55" spans="1:13" ht="13.5" customHeight="1" x14ac:dyDescent="0.2">
      <c r="A55" s="25" t="s">
        <v>57</v>
      </c>
      <c r="B55" s="190">
        <f>B56+B61</f>
        <v>13943688</v>
      </c>
      <c r="C55" s="76">
        <f>C56+C61</f>
        <v>15054877</v>
      </c>
      <c r="D55" s="76">
        <f>D56+D61</f>
        <v>15825562</v>
      </c>
      <c r="E55" s="74">
        <f>E56+E61</f>
        <v>16466200</v>
      </c>
      <c r="F55" s="32"/>
      <c r="G55" s="191"/>
      <c r="H55" s="25" t="s">
        <v>57</v>
      </c>
      <c r="I55" s="79">
        <f>I56+I61</f>
        <v>419162</v>
      </c>
      <c r="J55" s="79">
        <f>J56+J61</f>
        <v>488810</v>
      </c>
      <c r="K55" s="79">
        <f>K56+K61</f>
        <v>936589</v>
      </c>
      <c r="L55" s="80">
        <f>L56+L61</f>
        <v>1429873</v>
      </c>
    </row>
    <row r="56" spans="1:13" ht="13.5" customHeight="1" x14ac:dyDescent="0.2">
      <c r="A56" s="81" t="s">
        <v>58</v>
      </c>
      <c r="B56" s="198">
        <f>B57+B60</f>
        <v>9264067</v>
      </c>
      <c r="C56" s="54">
        <f>C57+C60</f>
        <v>9980987</v>
      </c>
      <c r="D56" s="54">
        <f>D57+D60</f>
        <v>10461030</v>
      </c>
      <c r="E56" s="52">
        <f>E57+E60</f>
        <v>10873996</v>
      </c>
      <c r="F56" s="32"/>
      <c r="G56" s="191"/>
      <c r="H56" s="81" t="s">
        <v>58</v>
      </c>
      <c r="I56" s="54">
        <f>I57+I60</f>
        <v>347168</v>
      </c>
      <c r="J56" s="54">
        <f>J57+J60</f>
        <v>321768</v>
      </c>
      <c r="K56" s="54">
        <f>K57+K60</f>
        <v>619075</v>
      </c>
      <c r="L56" s="52">
        <f>L57+L60</f>
        <v>943191</v>
      </c>
    </row>
    <row r="57" spans="1:13" s="3" customFormat="1" ht="13.5" customHeight="1" x14ac:dyDescent="0.25">
      <c r="A57" s="38" t="s">
        <v>59</v>
      </c>
      <c r="B57" s="192">
        <f>B58+B59</f>
        <v>9264067</v>
      </c>
      <c r="C57" s="37">
        <f>C58+C59</f>
        <v>9980987</v>
      </c>
      <c r="D57" s="37">
        <f>D58+D59</f>
        <v>10461030</v>
      </c>
      <c r="E57" s="35">
        <f>E58+E59</f>
        <v>10873996</v>
      </c>
      <c r="F57" s="32"/>
      <c r="G57" s="191"/>
      <c r="H57" s="38" t="s">
        <v>59</v>
      </c>
      <c r="I57" s="37">
        <f>I58+I59</f>
        <v>347168</v>
      </c>
      <c r="J57" s="37">
        <f>J58+J59</f>
        <v>321768</v>
      </c>
      <c r="K57" s="37">
        <f>K58+K59</f>
        <v>619075</v>
      </c>
      <c r="L57" s="35">
        <f>L58+L59</f>
        <v>943191</v>
      </c>
    </row>
    <row r="58" spans="1:13" s="3" customFormat="1" ht="13.5" customHeight="1" x14ac:dyDescent="0.25">
      <c r="A58" s="38" t="s">
        <v>60</v>
      </c>
      <c r="B58" s="192">
        <v>9065975</v>
      </c>
      <c r="C58" s="37">
        <v>9779405</v>
      </c>
      <c r="D58" s="37">
        <v>10259362</v>
      </c>
      <c r="E58" s="35">
        <v>10673580</v>
      </c>
      <c r="F58" s="32"/>
      <c r="G58" s="191"/>
      <c r="H58" s="38" t="s">
        <v>60</v>
      </c>
      <c r="I58" s="42">
        <f>+CASH_sept22!D58-C_PS_22_25!B58</f>
        <v>150733</v>
      </c>
      <c r="J58" s="42">
        <f>+CASH_sept22!E58-C_PS_22_25!C58</f>
        <v>322205</v>
      </c>
      <c r="K58" s="43">
        <f>+CASH_sept22!F58-C_PS_22_25!D58</f>
        <v>616653</v>
      </c>
      <c r="L58" s="44">
        <f>+CASH_sept22!G58-C_PS_22_25!E58</f>
        <v>937907</v>
      </c>
    </row>
    <row r="59" spans="1:13" s="3" customFormat="1" ht="13.5" customHeight="1" x14ac:dyDescent="0.25">
      <c r="A59" s="38" t="s">
        <v>61</v>
      </c>
      <c r="B59" s="192">
        <v>198092</v>
      </c>
      <c r="C59" s="37">
        <v>201582</v>
      </c>
      <c r="D59" s="37">
        <v>201668</v>
      </c>
      <c r="E59" s="35">
        <v>200416</v>
      </c>
      <c r="F59" s="32"/>
      <c r="G59" s="191"/>
      <c r="H59" s="38" t="s">
        <v>61</v>
      </c>
      <c r="I59" s="42">
        <f>+CASH_sept22!D59-C_PS_22_25!B59</f>
        <v>196435</v>
      </c>
      <c r="J59" s="42">
        <f>+CASH_sept22!E59-C_PS_22_25!C59</f>
        <v>-437</v>
      </c>
      <c r="K59" s="43">
        <f>+CASH_sept22!F59-C_PS_22_25!D59</f>
        <v>2422</v>
      </c>
      <c r="L59" s="44">
        <f>+CASH_sept22!G59-C_PS_22_25!E59</f>
        <v>5284</v>
      </c>
    </row>
    <row r="60" spans="1:13" s="3" customFormat="1" ht="13.5" customHeight="1" x14ac:dyDescent="0.25">
      <c r="A60" s="38" t="s">
        <v>87</v>
      </c>
      <c r="B60" s="192">
        <v>0</v>
      </c>
      <c r="C60" s="37">
        <v>0</v>
      </c>
      <c r="D60" s="37">
        <v>0</v>
      </c>
      <c r="E60" s="35">
        <v>0</v>
      </c>
      <c r="F60" s="32"/>
      <c r="G60" s="191"/>
      <c r="H60" s="38" t="s">
        <v>87</v>
      </c>
      <c r="I60" s="42">
        <f>+CASH_sept22!D60-C_PS_22_25!B60</f>
        <v>0</v>
      </c>
      <c r="J60" s="42">
        <f>+CASH_sept22!E60-C_PS_22_25!C60</f>
        <v>0</v>
      </c>
      <c r="K60" s="43">
        <f>+CASH_sept22!F60-C_PS_22_25!D60</f>
        <v>0</v>
      </c>
      <c r="L60" s="44">
        <f>+CASH_sept22!G60-C_PS_22_25!E60</f>
        <v>0</v>
      </c>
    </row>
    <row r="61" spans="1:13" s="3" customFormat="1" ht="13.5" customHeight="1" x14ac:dyDescent="0.25">
      <c r="A61" s="81" t="s">
        <v>62</v>
      </c>
      <c r="B61" s="198">
        <f>B62</f>
        <v>4679621</v>
      </c>
      <c r="C61" s="54">
        <f>C62</f>
        <v>5073890</v>
      </c>
      <c r="D61" s="54">
        <f>D62</f>
        <v>5364532</v>
      </c>
      <c r="E61" s="52">
        <f>E62</f>
        <v>5592204</v>
      </c>
      <c r="F61" s="32"/>
      <c r="G61" s="191"/>
      <c r="H61" s="81" t="s">
        <v>62</v>
      </c>
      <c r="I61" s="54">
        <f>I62</f>
        <v>71994</v>
      </c>
      <c r="J61" s="54">
        <f>J62</f>
        <v>167042</v>
      </c>
      <c r="K61" s="54">
        <f>K62</f>
        <v>317514</v>
      </c>
      <c r="L61" s="52">
        <f>L62</f>
        <v>486682</v>
      </c>
    </row>
    <row r="62" spans="1:13" s="3" customFormat="1" ht="13.5" customHeight="1" x14ac:dyDescent="0.25">
      <c r="A62" s="38" t="s">
        <v>59</v>
      </c>
      <c r="B62" s="192">
        <v>4679621</v>
      </c>
      <c r="C62" s="37">
        <v>5073890</v>
      </c>
      <c r="D62" s="37">
        <v>5364532</v>
      </c>
      <c r="E62" s="35">
        <v>5592204</v>
      </c>
      <c r="F62" s="32"/>
      <c r="G62" s="191"/>
      <c r="H62" s="38" t="s">
        <v>59</v>
      </c>
      <c r="I62" s="42">
        <f>+CASH_sept22!D62-C_PS_22_25!B62</f>
        <v>71994</v>
      </c>
      <c r="J62" s="42">
        <f>+CASH_sept22!E62-C_PS_22_25!C62</f>
        <v>167042</v>
      </c>
      <c r="K62" s="43">
        <f>+CASH_sept22!F62-C_PS_22_25!D62</f>
        <v>317514</v>
      </c>
      <c r="L62" s="44">
        <f>+CASH_sept22!G62-C_PS_22_25!E62</f>
        <v>486682</v>
      </c>
    </row>
    <row r="63" spans="1:13" s="3" customFormat="1" ht="14.25" customHeight="1" thickBot="1" x14ac:dyDescent="0.3">
      <c r="A63" s="84" t="s">
        <v>63</v>
      </c>
      <c r="B63" s="200">
        <v>26037</v>
      </c>
      <c r="C63" s="49">
        <v>25958</v>
      </c>
      <c r="D63" s="49">
        <v>26979</v>
      </c>
      <c r="E63" s="62">
        <v>26664</v>
      </c>
      <c r="F63" s="32"/>
      <c r="G63" s="191"/>
      <c r="H63" s="84" t="s">
        <v>63</v>
      </c>
      <c r="I63" s="42">
        <f>+CASH_sept22!D63-C_PS_22_25!B63</f>
        <v>0</v>
      </c>
      <c r="J63" s="42">
        <f>+CASH_sept22!E63-C_PS_22_25!C63</f>
        <v>848</v>
      </c>
      <c r="K63" s="43">
        <f>+CASH_sept22!F63-C_PS_22_25!D63</f>
        <v>1562</v>
      </c>
      <c r="L63" s="44">
        <f>+CASH_sept22!G63-C_PS_22_25!E63</f>
        <v>2874</v>
      </c>
    </row>
    <row r="64" spans="1:13" s="3" customFormat="1" ht="14.25" customHeight="1" thickBot="1" x14ac:dyDescent="0.3">
      <c r="A64" s="86" t="s">
        <v>64</v>
      </c>
      <c r="B64" s="202">
        <f>B34+B30+B25+B14+B5</f>
        <v>18839433</v>
      </c>
      <c r="C64" s="90">
        <f>C34+C30+C25+C14+C5</f>
        <v>20952257</v>
      </c>
      <c r="D64" s="90">
        <f>D34+D30+D25+D14+D5</f>
        <v>21657300</v>
      </c>
      <c r="E64" s="88">
        <f>E34+E30+E25+E14+E5</f>
        <v>22082058</v>
      </c>
      <c r="F64" s="32"/>
      <c r="G64" s="191"/>
      <c r="H64" s="86" t="s">
        <v>64</v>
      </c>
      <c r="I64" s="90">
        <f>+I34+I30+I25+I14+I5</f>
        <v>1548660</v>
      </c>
      <c r="J64" s="90">
        <f>+J34+J30+J25+J14+J5</f>
        <v>576295</v>
      </c>
      <c r="K64" s="90">
        <f>+K34+K30+K25+K14+K5</f>
        <v>1453407</v>
      </c>
      <c r="L64" s="88">
        <f>+L34+L30+L25+L14+L5</f>
        <v>1958102</v>
      </c>
      <c r="M64" s="32"/>
    </row>
    <row r="65" spans="1:13" s="3" customFormat="1" ht="13.5" customHeight="1" x14ac:dyDescent="0.25">
      <c r="A65" s="91" t="s">
        <v>65</v>
      </c>
      <c r="B65" s="203">
        <f>B9+B12+B13+B15+B16+B25+B41+B45+B47+B35+B36</f>
        <v>14291533</v>
      </c>
      <c r="C65" s="95">
        <f>C9+C12+C13+C15+C16+C25+C41+C45+C47+C35+C36</f>
        <v>15962206</v>
      </c>
      <c r="D65" s="95">
        <f>D9+D12+D13+D15+D16+D25+D41+D45+D47+D35+D36</f>
        <v>16537966</v>
      </c>
      <c r="E65" s="93">
        <f>E9+E12+E13+E15+E16+E25+E41+E45+E47+E35+E36</f>
        <v>16688304</v>
      </c>
      <c r="F65" s="32"/>
      <c r="G65" s="191"/>
      <c r="H65" s="91" t="s">
        <v>65</v>
      </c>
      <c r="I65" s="95">
        <f>CASH_sept22!D65-C_PS_22_25!B65</f>
        <v>1533346</v>
      </c>
      <c r="J65" s="95">
        <f>CASH_sept22!E65-C_PS_22_25!C65</f>
        <v>812340</v>
      </c>
      <c r="K65" s="95">
        <f>CASH_sept22!F65-C_PS_22_25!D65</f>
        <v>1626985</v>
      </c>
      <c r="L65" s="93">
        <f>CASH_sept22!G65-C_PS_22_25!E65</f>
        <v>1924489</v>
      </c>
      <c r="M65" s="32"/>
    </row>
    <row r="66" spans="1:13" s="3" customFormat="1" ht="13.5" customHeight="1" x14ac:dyDescent="0.25">
      <c r="A66" s="91" t="s">
        <v>66</v>
      </c>
      <c r="B66" s="203">
        <f>+B50</f>
        <v>32951</v>
      </c>
      <c r="C66" s="95">
        <f>+C50</f>
        <v>34580</v>
      </c>
      <c r="D66" s="95">
        <f>+D50</f>
        <v>37421</v>
      </c>
      <c r="E66" s="93">
        <f>+E50</f>
        <v>39146</v>
      </c>
      <c r="F66" s="32"/>
      <c r="G66" s="191"/>
      <c r="H66" s="91" t="s">
        <v>66</v>
      </c>
      <c r="I66" s="95">
        <f>CASH_sept22!D66-C_PS_22_25!B66</f>
        <v>-771</v>
      </c>
      <c r="J66" s="95">
        <f>CASH_sept22!E66-C_PS_22_25!C66</f>
        <v>-868</v>
      </c>
      <c r="K66" s="95">
        <f>CASH_sept22!F66-C_PS_22_25!D66</f>
        <v>-2553</v>
      </c>
      <c r="L66" s="93">
        <f>CASH_sept22!G66-C_PS_22_25!E66</f>
        <v>-2713</v>
      </c>
      <c r="M66" s="32"/>
    </row>
    <row r="67" spans="1:13" s="3" customFormat="1" ht="13.5" customHeight="1" x14ac:dyDescent="0.25">
      <c r="A67" s="33" t="s">
        <v>67</v>
      </c>
      <c r="B67" s="192">
        <f>B38+B37-B66+B50</f>
        <v>88397</v>
      </c>
      <c r="C67" s="37">
        <f>C38+C37-C66+C50</f>
        <v>93384</v>
      </c>
      <c r="D67" s="37">
        <f>D38+D37-D66+D50</f>
        <v>95272</v>
      </c>
      <c r="E67" s="35">
        <f>E38+E37-E66+E50</f>
        <v>96935</v>
      </c>
      <c r="F67" s="32"/>
      <c r="G67" s="191"/>
      <c r="H67" s="33" t="s">
        <v>67</v>
      </c>
      <c r="I67" s="95">
        <f>CASH_sept22!D67-C_PS_22_25!B67</f>
        <v>-12351</v>
      </c>
      <c r="J67" s="95">
        <f>CASH_sept22!E67-C_PS_22_25!C67</f>
        <v>4956</v>
      </c>
      <c r="K67" s="95">
        <f>CASH_sept22!F67-C_PS_22_25!D67</f>
        <v>8201</v>
      </c>
      <c r="L67" s="93">
        <f>CASH_sept22!G67-C_PS_22_25!E67</f>
        <v>10645</v>
      </c>
      <c r="M67" s="32"/>
    </row>
    <row r="68" spans="1:13" s="3" customFormat="1" ht="13.5" customHeight="1" x14ac:dyDescent="0.25">
      <c r="A68" s="33" t="s">
        <v>68</v>
      </c>
      <c r="B68" s="192">
        <f>B10+B31+B32+B42+B48</f>
        <v>3237872</v>
      </c>
      <c r="C68" s="37">
        <f>C10+C31+C32+C42+C48</f>
        <v>3549591</v>
      </c>
      <c r="D68" s="37">
        <f>D10+D31+D32+D42+D48</f>
        <v>3639921</v>
      </c>
      <c r="E68" s="35">
        <f>E10+E31+E32+E42+E48</f>
        <v>3835906</v>
      </c>
      <c r="F68" s="32"/>
      <c r="G68" s="191"/>
      <c r="H68" s="33" t="s">
        <v>68</v>
      </c>
      <c r="I68" s="95">
        <f>CASH_sept22!D68-C_PS_22_25!B68</f>
        <v>28130</v>
      </c>
      <c r="J68" s="95">
        <f>CASH_sept22!E68-C_PS_22_25!C68</f>
        <v>-162166</v>
      </c>
      <c r="K68" s="95">
        <f>CASH_sept22!F68-C_PS_22_25!D68</f>
        <v>-118139</v>
      </c>
      <c r="L68" s="93">
        <f>CASH_sept22!G68-C_PS_22_25!E68</f>
        <v>23605</v>
      </c>
      <c r="M68" s="32"/>
    </row>
    <row r="69" spans="1:13" s="3" customFormat="1" ht="13.5" customHeight="1" x14ac:dyDescent="0.25">
      <c r="A69" s="33" t="s">
        <v>69</v>
      </c>
      <c r="B69" s="192">
        <f>B11+B33+B49</f>
        <v>1082150</v>
      </c>
      <c r="C69" s="37">
        <f>C11+C33+C49</f>
        <v>1203901</v>
      </c>
      <c r="D69" s="37">
        <f>D11+D33+D49</f>
        <v>1237185</v>
      </c>
      <c r="E69" s="35">
        <f>E11+E33+E49</f>
        <v>1311175</v>
      </c>
      <c r="F69" s="32"/>
      <c r="G69" s="191"/>
      <c r="H69" s="33" t="s">
        <v>69</v>
      </c>
      <c r="I69" s="95">
        <f>CASH_sept22!D69-C_PS_22_25!B69</f>
        <v>3497</v>
      </c>
      <c r="J69" s="95">
        <f>CASH_sept22!E69-C_PS_22_25!C69</f>
        <v>-74594</v>
      </c>
      <c r="K69" s="95">
        <f>CASH_sept22!F69-C_PS_22_25!D69</f>
        <v>-57701</v>
      </c>
      <c r="L69" s="93">
        <f>CASH_sept22!G69-C_PS_22_25!E69</f>
        <v>5508</v>
      </c>
      <c r="M69" s="32"/>
    </row>
    <row r="70" spans="1:13" ht="13.5" customHeight="1" x14ac:dyDescent="0.2">
      <c r="A70" s="33" t="s">
        <v>70</v>
      </c>
      <c r="B70" s="192">
        <f>B39</f>
        <v>74322</v>
      </c>
      <c r="C70" s="37">
        <f>C39</f>
        <v>74731</v>
      </c>
      <c r="D70" s="37">
        <f>D39</f>
        <v>75142</v>
      </c>
      <c r="E70" s="35">
        <f>E39</f>
        <v>75555</v>
      </c>
      <c r="F70" s="32"/>
      <c r="G70" s="191"/>
      <c r="H70" s="33" t="s">
        <v>70</v>
      </c>
      <c r="I70" s="95">
        <f>CASH_sept22!D70-C_PS_22_25!B70</f>
        <v>685</v>
      </c>
      <c r="J70" s="95">
        <f>CASH_sept22!E70-C_PS_22_25!C70</f>
        <v>669</v>
      </c>
      <c r="K70" s="95">
        <f>CASH_sept22!F70-C_PS_22_25!D70</f>
        <v>653</v>
      </c>
      <c r="L70" s="93">
        <f>CASH_sept22!G70-C_PS_22_25!E70</f>
        <v>637</v>
      </c>
      <c r="M70" s="32"/>
    </row>
    <row r="71" spans="1:13" ht="13.5" customHeight="1" x14ac:dyDescent="0.2">
      <c r="A71" s="33" t="s">
        <v>71</v>
      </c>
      <c r="B71" s="192">
        <f>B43+B44</f>
        <v>32208</v>
      </c>
      <c r="C71" s="37">
        <f>C43+C44</f>
        <v>33864</v>
      </c>
      <c r="D71" s="37">
        <f>D43+D44</f>
        <v>34393</v>
      </c>
      <c r="E71" s="35">
        <f>E43+E44</f>
        <v>35037</v>
      </c>
      <c r="F71" s="32"/>
      <c r="G71" s="191"/>
      <c r="H71" s="33" t="s">
        <v>71</v>
      </c>
      <c r="I71" s="95">
        <f>CASH_sept22!D71-C_PS_22_25!B71</f>
        <v>-3876</v>
      </c>
      <c r="J71" s="95">
        <f>CASH_sept22!E71-C_PS_22_25!C71</f>
        <v>-4042</v>
      </c>
      <c r="K71" s="95">
        <f>CASH_sept22!F71-C_PS_22_25!D71</f>
        <v>-4039</v>
      </c>
      <c r="L71" s="93">
        <f>CASH_sept22!G71-C_PS_22_25!E71</f>
        <v>-4069</v>
      </c>
      <c r="M71" s="32"/>
    </row>
    <row r="72" spans="1:13" ht="14.25" customHeight="1" thickBot="1" x14ac:dyDescent="0.25">
      <c r="A72" s="97" t="s">
        <v>72</v>
      </c>
      <c r="B72" s="205">
        <f>B55</f>
        <v>13943688</v>
      </c>
      <c r="C72" s="100">
        <f>C55</f>
        <v>15054877</v>
      </c>
      <c r="D72" s="100">
        <f>D55</f>
        <v>15825562</v>
      </c>
      <c r="E72" s="98">
        <f>E55</f>
        <v>16466200</v>
      </c>
      <c r="F72" s="32"/>
      <c r="G72" s="191"/>
      <c r="H72" s="97" t="s">
        <v>72</v>
      </c>
      <c r="I72" s="100">
        <f>CASH_sept22!D72-C_PS_22_25!B72</f>
        <v>419162</v>
      </c>
      <c r="J72" s="100">
        <f>CASH_sept22!E72-C_PS_22_25!C72</f>
        <v>488810</v>
      </c>
      <c r="K72" s="100">
        <f>CASH_sept22!F72-C_PS_22_25!D72</f>
        <v>936589</v>
      </c>
      <c r="L72" s="98">
        <f>CASH_sept22!G72-C_PS_22_25!E72</f>
        <v>1429873</v>
      </c>
      <c r="M72" s="32"/>
    </row>
    <row r="73" spans="1:13" ht="14.25" customHeight="1" thickBot="1" x14ac:dyDescent="0.25">
      <c r="A73" s="102" t="s">
        <v>73</v>
      </c>
      <c r="B73" s="206">
        <f>B64+B72</f>
        <v>32783121</v>
      </c>
      <c r="C73" s="207">
        <f>C64+C72</f>
        <v>36007134</v>
      </c>
      <c r="D73" s="207">
        <f>D64+D72</f>
        <v>37482862</v>
      </c>
      <c r="E73" s="103">
        <f>E64+E72</f>
        <v>38548258</v>
      </c>
      <c r="F73" s="32"/>
      <c r="G73" s="191"/>
      <c r="H73" s="102" t="s">
        <v>73</v>
      </c>
      <c r="I73" s="90">
        <f>+I72+I64</f>
        <v>1967822</v>
      </c>
      <c r="J73" s="90">
        <f>+J72+J64</f>
        <v>1065105</v>
      </c>
      <c r="K73" s="90">
        <f>+K72+K64</f>
        <v>2389996</v>
      </c>
      <c r="L73" s="88">
        <f>+L72+L64</f>
        <v>3387975</v>
      </c>
      <c r="M73" s="32"/>
    </row>
    <row r="74" spans="1:13" ht="17.25" customHeight="1" thickBot="1" x14ac:dyDescent="0.35">
      <c r="A74" s="136"/>
      <c r="B74" s="208"/>
      <c r="C74" s="208"/>
      <c r="D74" s="208"/>
      <c r="E74" s="208"/>
      <c r="F74" s="32"/>
      <c r="G74" s="31"/>
      <c r="H74" s="105"/>
      <c r="I74" s="109"/>
      <c r="J74" s="109"/>
      <c r="K74" s="109"/>
      <c r="L74" s="109"/>
    </row>
    <row r="75" spans="1:13" ht="14.25" customHeight="1" thickBot="1" x14ac:dyDescent="0.25">
      <c r="A75" s="210" t="s">
        <v>88</v>
      </c>
      <c r="B75" s="145">
        <v>1072437</v>
      </c>
      <c r="C75" s="146">
        <v>1211723</v>
      </c>
      <c r="D75" s="146">
        <v>1344805</v>
      </c>
      <c r="E75" s="143">
        <v>1408437</v>
      </c>
      <c r="F75" s="32"/>
      <c r="G75" s="191"/>
      <c r="H75" s="116" t="s">
        <v>77</v>
      </c>
      <c r="I75" s="147">
        <f>CASH_sept22!D75-C_PS_22_25!B75</f>
        <v>7371</v>
      </c>
      <c r="J75" s="147">
        <f>CASH_sept22!E75-C_PS_22_25!C75</f>
        <v>22464</v>
      </c>
      <c r="K75" s="147">
        <f>CASH_sept22!F75-C_PS_22_25!D75</f>
        <v>52661</v>
      </c>
      <c r="L75" s="147">
        <f>CASH_sept22!G75-C_PS_22_25!E75</f>
        <v>90754</v>
      </c>
    </row>
    <row r="76" spans="1:13" ht="12.6" customHeight="1" x14ac:dyDescent="0.25">
      <c r="B76" s="148"/>
      <c r="C76" s="148"/>
      <c r="D76" s="148"/>
      <c r="E76" s="148"/>
      <c r="I76" s="149"/>
      <c r="J76" s="149"/>
      <c r="K76" s="149"/>
      <c r="L76" s="149"/>
    </row>
    <row r="77" spans="1:13" ht="12.6" customHeight="1" x14ac:dyDescent="0.25">
      <c r="B77" s="148"/>
      <c r="C77" s="148"/>
      <c r="D77" s="148"/>
      <c r="E77" s="148"/>
      <c r="I77" s="149"/>
      <c r="J77" s="149"/>
      <c r="K77" s="149"/>
      <c r="L77" s="149"/>
    </row>
    <row r="78" spans="1:13" ht="12.6" customHeight="1" x14ac:dyDescent="0.25">
      <c r="B78" s="252"/>
      <c r="C78" s="252"/>
      <c r="D78" s="252"/>
      <c r="E78" s="252"/>
      <c r="H78" s="149"/>
      <c r="I78" s="149"/>
      <c r="J78" s="149"/>
      <c r="K78" s="149"/>
    </row>
    <row r="79" spans="1:13" ht="12.6" customHeight="1" x14ac:dyDescent="0.25">
      <c r="B79" s="252"/>
      <c r="C79" s="252"/>
      <c r="D79" s="252"/>
      <c r="E79" s="252"/>
      <c r="I79" s="149"/>
      <c r="J79" s="149"/>
      <c r="K79" s="149"/>
      <c r="L79" s="149"/>
    </row>
    <row r="80" spans="1:13" ht="12.6" customHeight="1" x14ac:dyDescent="0.25">
      <c r="B80" s="252"/>
      <c r="C80" s="252"/>
      <c r="D80" s="252"/>
      <c r="E80" s="252"/>
      <c r="I80" s="149"/>
      <c r="J80" s="149"/>
      <c r="K80" s="149"/>
      <c r="L80" s="149"/>
    </row>
    <row r="81" spans="9:12" ht="12.6" customHeight="1" x14ac:dyDescent="0.25">
      <c r="I81" s="149"/>
      <c r="J81" s="149"/>
      <c r="K81" s="149"/>
      <c r="L81" s="149"/>
    </row>
    <row r="82" spans="9:12" ht="12.6" customHeight="1" x14ac:dyDescent="0.25">
      <c r="I82" s="149"/>
      <c r="J82" s="149"/>
      <c r="K82" s="149"/>
      <c r="L82" s="149"/>
    </row>
    <row r="83" spans="9:12" ht="12.6" customHeight="1" x14ac:dyDescent="0.25">
      <c r="I83" s="149"/>
      <c r="J83" s="149"/>
      <c r="K83" s="149"/>
      <c r="L83" s="149"/>
    </row>
    <row r="84" spans="9:12" ht="12.6" customHeight="1" x14ac:dyDescent="0.25">
      <c r="I84" s="149"/>
      <c r="J84" s="149"/>
      <c r="K84" s="149"/>
      <c r="L84" s="149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0"/>
  <sheetViews>
    <sheetView showGridLines="0" workbookViewId="0">
      <pane xSplit="1" ySplit="4" topLeftCell="B5" activePane="bottomRight" state="frozen"/>
      <selection activeCell="H13" sqref="H13"/>
      <selection pane="topRight" activeCell="H13" sqref="H13"/>
      <selection pane="bottomLeft" activeCell="H13" sqref="H13"/>
      <selection pane="bottomRight" activeCell="J16" sqref="J16"/>
    </sheetView>
  </sheetViews>
  <sheetFormatPr defaultColWidth="9.5703125" defaultRowHeight="13.5" customHeight="1" x14ac:dyDescent="0.2"/>
  <cols>
    <col min="1" max="1" width="45.5703125" style="1" customWidth="1"/>
    <col min="2" max="5" width="13.140625" style="2" customWidth="1"/>
    <col min="6" max="6" width="10.7109375" style="1" customWidth="1"/>
    <col min="7" max="7" width="7" style="1" customWidth="1"/>
    <col min="8" max="8" width="50.140625" style="1" customWidth="1"/>
    <col min="9" max="13" width="13.140625" style="1" customWidth="1"/>
    <col min="14" max="16384" width="9.5703125" style="1"/>
  </cols>
  <sheetData>
    <row r="1" spans="1:22" ht="15.75" customHeight="1" x14ac:dyDescent="0.25">
      <c r="A1" s="4" t="s">
        <v>97</v>
      </c>
      <c r="B1" s="5"/>
      <c r="C1" s="5"/>
      <c r="D1" s="5"/>
      <c r="E1" s="5"/>
      <c r="H1" s="4" t="s">
        <v>98</v>
      </c>
    </row>
    <row r="2" spans="1:22" ht="14.25" customHeight="1" thickBot="1" x14ac:dyDescent="0.3">
      <c r="A2" s="7" t="s">
        <v>3</v>
      </c>
      <c r="B2" s="8"/>
      <c r="C2" s="8"/>
      <c r="D2" s="8"/>
      <c r="E2" s="8"/>
      <c r="H2" s="7" t="s">
        <v>3</v>
      </c>
    </row>
    <row r="3" spans="1:22" ht="13.5" customHeight="1" x14ac:dyDescent="0.2">
      <c r="A3" s="283" t="s">
        <v>4</v>
      </c>
      <c r="B3" s="284" t="s">
        <v>7</v>
      </c>
      <c r="C3" s="14"/>
      <c r="D3" s="14"/>
      <c r="E3" s="13"/>
      <c r="H3" s="15" t="s">
        <v>4</v>
      </c>
      <c r="I3" s="285" t="s">
        <v>7</v>
      </c>
      <c r="J3" s="18"/>
      <c r="K3" s="18"/>
      <c r="L3" s="17"/>
    </row>
    <row r="4" spans="1:22" ht="14.25" customHeight="1" thickBot="1" x14ac:dyDescent="0.25">
      <c r="A4" s="286"/>
      <c r="B4" s="24">
        <v>2021</v>
      </c>
      <c r="C4" s="24">
        <v>2022</v>
      </c>
      <c r="D4" s="24">
        <v>2023</v>
      </c>
      <c r="E4" s="22">
        <v>2024</v>
      </c>
      <c r="H4" s="20"/>
      <c r="I4" s="24">
        <v>2021</v>
      </c>
      <c r="J4" s="24">
        <v>2022</v>
      </c>
      <c r="K4" s="24">
        <v>2023</v>
      </c>
      <c r="L4" s="22">
        <v>2024</v>
      </c>
    </row>
    <row r="5" spans="1:22" ht="13.5" customHeight="1" x14ac:dyDescent="0.2">
      <c r="A5" s="287" t="s">
        <v>8</v>
      </c>
      <c r="B5" s="29">
        <f>B6+B12+B13</f>
        <v>6857957</v>
      </c>
      <c r="C5" s="29">
        <f>C6+C12+C13</f>
        <v>7513928</v>
      </c>
      <c r="D5" s="29">
        <f>D6+D12+D13</f>
        <v>8167424</v>
      </c>
      <c r="E5" s="27">
        <f>E6+E12+E13</f>
        <v>8434881</v>
      </c>
      <c r="F5" s="279"/>
      <c r="H5" s="25" t="s">
        <v>8</v>
      </c>
      <c r="I5" s="29">
        <f>I6+I12+I13</f>
        <v>750133.94187327195</v>
      </c>
      <c r="J5" s="29">
        <f>J6+J12+J13</f>
        <v>532410</v>
      </c>
      <c r="K5" s="29">
        <f>K6+K12+K13</f>
        <v>958839</v>
      </c>
      <c r="L5" s="27">
        <f>L6+L12+L13</f>
        <v>1318021</v>
      </c>
      <c r="M5" s="31"/>
      <c r="N5" s="32"/>
      <c r="O5" s="32"/>
      <c r="P5" s="32"/>
      <c r="Q5" s="32"/>
      <c r="R5" s="32"/>
      <c r="S5" s="32"/>
      <c r="T5" s="32"/>
      <c r="U5" s="32"/>
      <c r="V5" s="32"/>
    </row>
    <row r="6" spans="1:22" ht="13.5" customHeight="1" x14ac:dyDescent="0.2">
      <c r="A6" s="288" t="s">
        <v>9</v>
      </c>
      <c r="B6" s="37">
        <f>B7+B8</f>
        <v>3707622</v>
      </c>
      <c r="C6" s="37">
        <f>C7+C8</f>
        <v>4012380</v>
      </c>
      <c r="D6" s="37">
        <f>D7+D8</f>
        <v>4283192</v>
      </c>
      <c r="E6" s="35">
        <f>E7+E8</f>
        <v>4541166</v>
      </c>
      <c r="F6" s="279"/>
      <c r="H6" s="33" t="s">
        <v>10</v>
      </c>
      <c r="I6" s="37">
        <f>I7+I8</f>
        <v>107090.60871327203</v>
      </c>
      <c r="J6" s="37">
        <f>J7+J8</f>
        <v>290414</v>
      </c>
      <c r="K6" s="37">
        <f>K7+K8</f>
        <v>554360</v>
      </c>
      <c r="L6" s="35">
        <f>L7+L8</f>
        <v>637664</v>
      </c>
      <c r="M6" s="31"/>
      <c r="N6" s="32"/>
      <c r="O6" s="32"/>
      <c r="P6" s="32"/>
      <c r="Q6" s="32"/>
      <c r="R6" s="32"/>
      <c r="S6" s="32"/>
      <c r="T6" s="32"/>
      <c r="U6" s="32"/>
      <c r="V6" s="32"/>
    </row>
    <row r="7" spans="1:22" ht="13.5" customHeight="1" x14ac:dyDescent="0.2">
      <c r="A7" s="289" t="s">
        <v>11</v>
      </c>
      <c r="B7" s="42">
        <v>3616872</v>
      </c>
      <c r="C7" s="42">
        <v>3906859</v>
      </c>
      <c r="D7" s="43">
        <v>4167381</v>
      </c>
      <c r="E7" s="44">
        <v>4425000</v>
      </c>
      <c r="F7" s="279"/>
      <c r="H7" s="38" t="s">
        <v>11</v>
      </c>
      <c r="I7" s="42">
        <f>ESA2010_sept22!C7-A_RVS_22_24!B7</f>
        <v>73192.608713272028</v>
      </c>
      <c r="J7" s="42">
        <f>ESA2010_sept22!D7-A_RVS_22_24!C7</f>
        <v>254923</v>
      </c>
      <c r="K7" s="42">
        <f>ESA2010_sept22!E7-A_RVS_22_24!D7</f>
        <v>510470</v>
      </c>
      <c r="L7" s="35">
        <f>ESA2010_sept22!F7-A_RVS_22_24!E7</f>
        <v>586878</v>
      </c>
      <c r="M7" s="31"/>
      <c r="N7" s="32"/>
      <c r="O7" s="32"/>
      <c r="P7" s="32"/>
      <c r="Q7" s="32"/>
      <c r="R7" s="32"/>
      <c r="S7" s="32"/>
      <c r="T7" s="32"/>
      <c r="U7" s="32"/>
      <c r="V7" s="32"/>
    </row>
    <row r="8" spans="1:22" ht="13.5" customHeight="1" x14ac:dyDescent="0.2">
      <c r="A8" s="289" t="s">
        <v>12</v>
      </c>
      <c r="B8" s="42">
        <v>90750</v>
      </c>
      <c r="C8" s="42">
        <v>105521</v>
      </c>
      <c r="D8" s="43">
        <v>115811</v>
      </c>
      <c r="E8" s="44">
        <v>116166</v>
      </c>
      <c r="F8" s="279"/>
      <c r="H8" s="38" t="s">
        <v>12</v>
      </c>
      <c r="I8" s="42">
        <f>ESA2010_sept22!C8-A_RVS_22_24!B8</f>
        <v>33898</v>
      </c>
      <c r="J8" s="42">
        <f>ESA2010_sept22!D8-A_RVS_22_24!C8</f>
        <v>35491</v>
      </c>
      <c r="K8" s="42">
        <f>ESA2010_sept22!E8-A_RVS_22_24!D8</f>
        <v>43890</v>
      </c>
      <c r="L8" s="35">
        <f>ESA2010_sept22!F8-A_RVS_22_24!E8</f>
        <v>50786</v>
      </c>
      <c r="M8" s="31"/>
      <c r="N8" s="32"/>
      <c r="O8" s="32"/>
      <c r="P8" s="32"/>
      <c r="Q8" s="32"/>
      <c r="R8" s="32"/>
      <c r="S8" s="32"/>
      <c r="T8" s="32"/>
      <c r="U8" s="32"/>
      <c r="V8" s="32"/>
    </row>
    <row r="9" spans="1:22" ht="13.5" customHeight="1" x14ac:dyDescent="0.2">
      <c r="A9" s="290" t="s">
        <v>13</v>
      </c>
      <c r="B9" s="42">
        <v>466380</v>
      </c>
      <c r="C9" s="42">
        <v>570068</v>
      </c>
      <c r="D9" s="43">
        <v>597488</v>
      </c>
      <c r="E9" s="44">
        <v>602727</v>
      </c>
      <c r="F9" s="279"/>
      <c r="H9" s="45" t="s">
        <v>13</v>
      </c>
      <c r="I9" s="42">
        <f>ESA2010_sept22!C9-A_RVS_22_24!B9</f>
        <v>73355.896053272067</v>
      </c>
      <c r="J9" s="42">
        <f>ESA2010_sept22!D9-A_RVS_22_24!C9</f>
        <v>113904</v>
      </c>
      <c r="K9" s="42">
        <f>ESA2010_sept22!E9-A_RVS_22_24!D9</f>
        <v>475706</v>
      </c>
      <c r="L9" s="35">
        <f>ESA2010_sept22!F9-A_RVS_22_24!E9</f>
        <v>644489</v>
      </c>
      <c r="M9" s="31"/>
      <c r="N9" s="32"/>
      <c r="O9" s="32"/>
      <c r="P9" s="32"/>
      <c r="Q9" s="32"/>
      <c r="R9" s="32"/>
      <c r="S9" s="32"/>
      <c r="T9" s="32"/>
      <c r="U9" s="32"/>
      <c r="V9" s="32"/>
    </row>
    <row r="10" spans="1:22" ht="13.5" customHeight="1" x14ac:dyDescent="0.2">
      <c r="A10" s="290" t="s">
        <v>14</v>
      </c>
      <c r="B10" s="42">
        <v>2268869</v>
      </c>
      <c r="C10" s="42">
        <v>2409618</v>
      </c>
      <c r="D10" s="43">
        <v>2579993</v>
      </c>
      <c r="E10" s="44">
        <v>2756907</v>
      </c>
      <c r="F10" s="279"/>
      <c r="H10" s="45" t="s">
        <v>14</v>
      </c>
      <c r="I10" s="42">
        <f>ESA2010_sept22!C10-A_RVS_22_24!B10</f>
        <v>23614.683160000015</v>
      </c>
      <c r="J10" s="42">
        <f>ESA2010_sept22!D10-A_RVS_22_24!C10</f>
        <v>123557</v>
      </c>
      <c r="K10" s="42">
        <f>ESA2010_sept22!E10-A_RVS_22_24!D10</f>
        <v>55058</v>
      </c>
      <c r="L10" s="35">
        <f>ESA2010_sept22!F10-A_RVS_22_24!E10</f>
        <v>-4777</v>
      </c>
      <c r="M10" s="31"/>
      <c r="N10" s="32"/>
      <c r="O10" s="32"/>
      <c r="P10" s="32"/>
      <c r="Q10" s="32"/>
      <c r="R10" s="32"/>
      <c r="S10" s="32"/>
      <c r="T10" s="32"/>
      <c r="U10" s="32"/>
      <c r="V10" s="32"/>
    </row>
    <row r="11" spans="1:22" ht="13.5" customHeight="1" x14ac:dyDescent="0.2">
      <c r="A11" s="290" t="s">
        <v>15</v>
      </c>
      <c r="B11" s="42">
        <v>972373</v>
      </c>
      <c r="C11" s="42">
        <v>1032694</v>
      </c>
      <c r="D11" s="43">
        <v>1105711</v>
      </c>
      <c r="E11" s="44">
        <v>1181532</v>
      </c>
      <c r="F11" s="279"/>
      <c r="H11" s="45" t="s">
        <v>15</v>
      </c>
      <c r="I11" s="42">
        <f>ESA2010_sept22!C11-A_RVS_22_24!B11</f>
        <v>10120.029499999946</v>
      </c>
      <c r="J11" s="42">
        <f>ESA2010_sept22!D11-A_RVS_22_24!C11</f>
        <v>52953</v>
      </c>
      <c r="K11" s="42">
        <f>ESA2010_sept22!E11-A_RVS_22_24!D11</f>
        <v>23596</v>
      </c>
      <c r="L11" s="35">
        <f>ESA2010_sept22!F11-A_RVS_22_24!E11</f>
        <v>-2048</v>
      </c>
      <c r="M11" s="31"/>
      <c r="N11" s="32"/>
      <c r="O11" s="32"/>
      <c r="P11" s="32"/>
      <c r="Q11" s="32"/>
      <c r="R11" s="32"/>
      <c r="S11" s="32"/>
      <c r="T11" s="32"/>
      <c r="U11" s="32"/>
      <c r="V11" s="32"/>
    </row>
    <row r="12" spans="1:22" ht="13.5" customHeight="1" x14ac:dyDescent="0.2">
      <c r="A12" s="288" t="s">
        <v>16</v>
      </c>
      <c r="B12" s="42">
        <v>2879934</v>
      </c>
      <c r="C12" s="42">
        <v>3211098</v>
      </c>
      <c r="D12" s="43">
        <v>3570560</v>
      </c>
      <c r="E12" s="44">
        <v>3597368</v>
      </c>
      <c r="F12" s="279"/>
      <c r="H12" s="33" t="s">
        <v>17</v>
      </c>
      <c r="I12" s="42">
        <f>ESA2010_sept22!C12-A_RVS_22_24!B12</f>
        <v>623690</v>
      </c>
      <c r="J12" s="42">
        <f>ESA2010_sept22!D12-A_RVS_22_24!C12</f>
        <v>212108</v>
      </c>
      <c r="K12" s="42">
        <f>ESA2010_sept22!E12-A_RVS_22_24!D12</f>
        <v>349481</v>
      </c>
      <c r="L12" s="35">
        <f>ESA2010_sept22!F12-A_RVS_22_24!E12</f>
        <v>583016</v>
      </c>
      <c r="M12" s="31"/>
      <c r="N12" s="32"/>
      <c r="O12" s="32"/>
      <c r="P12" s="32"/>
      <c r="Q12" s="32"/>
      <c r="R12" s="32"/>
      <c r="S12" s="32"/>
      <c r="T12" s="32"/>
      <c r="U12" s="32"/>
      <c r="V12" s="32"/>
    </row>
    <row r="13" spans="1:22" ht="13.5" customHeight="1" x14ac:dyDescent="0.2">
      <c r="A13" s="288" t="s">
        <v>18</v>
      </c>
      <c r="B13" s="49">
        <v>270401</v>
      </c>
      <c r="C13" s="49">
        <v>290450</v>
      </c>
      <c r="D13" s="37">
        <v>313672</v>
      </c>
      <c r="E13" s="35">
        <v>296347</v>
      </c>
      <c r="F13" s="279"/>
      <c r="H13" s="33" t="s">
        <v>18</v>
      </c>
      <c r="I13" s="42">
        <f>ESA2010_sept22!C13-A_RVS_22_24!B13</f>
        <v>19353.33315999998</v>
      </c>
      <c r="J13" s="42">
        <f>ESA2010_sept22!D13-A_RVS_22_24!C13</f>
        <v>29888</v>
      </c>
      <c r="K13" s="42">
        <f>ESA2010_sept22!E13-A_RVS_22_24!D13</f>
        <v>54998</v>
      </c>
      <c r="L13" s="35">
        <f>ESA2010_sept22!F13-A_RVS_22_24!E13</f>
        <v>97341</v>
      </c>
      <c r="M13" s="31"/>
      <c r="N13" s="32"/>
      <c r="O13" s="32"/>
      <c r="P13" s="32"/>
      <c r="Q13" s="32"/>
      <c r="R13" s="32"/>
      <c r="S13" s="32"/>
      <c r="T13" s="32"/>
      <c r="U13" s="32"/>
      <c r="V13" s="32"/>
    </row>
    <row r="14" spans="1:22" ht="13.5" customHeight="1" x14ac:dyDescent="0.2">
      <c r="A14" s="291" t="s">
        <v>19</v>
      </c>
      <c r="B14" s="54">
        <f>B15+B16</f>
        <v>9682300</v>
      </c>
      <c r="C14" s="54">
        <f>C15+C16</f>
        <v>10486181</v>
      </c>
      <c r="D14" s="54">
        <f>D15+D16</f>
        <v>11251949</v>
      </c>
      <c r="E14" s="52">
        <f>E15+E16</f>
        <v>11440779</v>
      </c>
      <c r="F14" s="279"/>
      <c r="H14" s="50" t="s">
        <v>19</v>
      </c>
      <c r="I14" s="54">
        <f>I15+I16</f>
        <v>210958.44946000038</v>
      </c>
      <c r="J14" s="54">
        <f>J15+J16</f>
        <v>828165</v>
      </c>
      <c r="K14" s="54">
        <f>K15+K16</f>
        <v>1179780</v>
      </c>
      <c r="L14" s="52">
        <f>L15+L16</f>
        <v>1611189</v>
      </c>
      <c r="M14" s="31"/>
      <c r="N14" s="32"/>
      <c r="O14" s="32"/>
      <c r="P14" s="32"/>
      <c r="Q14" s="32"/>
      <c r="R14" s="32"/>
      <c r="S14" s="32"/>
      <c r="T14" s="32"/>
      <c r="U14" s="32"/>
      <c r="V14" s="32"/>
    </row>
    <row r="15" spans="1:22" ht="13.5" customHeight="1" x14ac:dyDescent="0.2">
      <c r="A15" s="288" t="s">
        <v>20</v>
      </c>
      <c r="B15" s="49">
        <v>7311404</v>
      </c>
      <c r="C15" s="49">
        <v>7988815</v>
      </c>
      <c r="D15" s="37">
        <v>8615525</v>
      </c>
      <c r="E15" s="35">
        <v>8773807</v>
      </c>
      <c r="F15" s="107"/>
      <c r="H15" s="33" t="s">
        <v>20</v>
      </c>
      <c r="I15" s="42">
        <f>ESA2010_sept22!C15-A_RVS_22_24!B15</f>
        <v>182663.5246200012</v>
      </c>
      <c r="J15" s="42">
        <f>ESA2010_sept22!D15-A_RVS_22_24!C15</f>
        <v>807348</v>
      </c>
      <c r="K15" s="42">
        <f>ESA2010_sept22!E15-A_RVS_22_24!D15</f>
        <v>1268154</v>
      </c>
      <c r="L15" s="35">
        <f>ESA2010_sept22!F15-A_RVS_22_24!E15</f>
        <v>1690072</v>
      </c>
      <c r="M15" s="31"/>
      <c r="N15" s="32"/>
      <c r="O15" s="32"/>
      <c r="P15" s="32"/>
      <c r="Q15" s="32"/>
      <c r="R15" s="32"/>
      <c r="S15" s="32"/>
      <c r="T15" s="32"/>
      <c r="U15" s="32"/>
      <c r="V15" s="32"/>
    </row>
    <row r="16" spans="1:22" ht="13.5" customHeight="1" x14ac:dyDescent="0.2">
      <c r="A16" s="288" t="s">
        <v>21</v>
      </c>
      <c r="B16" s="42">
        <f>SUM(B17:B24)</f>
        <v>2370896</v>
      </c>
      <c r="C16" s="42">
        <f>SUM(C17:C24)</f>
        <v>2497366</v>
      </c>
      <c r="D16" s="37">
        <f>SUM(D17:D24)</f>
        <v>2636424</v>
      </c>
      <c r="E16" s="35">
        <f>SUM(E17:E24)</f>
        <v>2666972</v>
      </c>
      <c r="F16" s="279"/>
      <c r="H16" s="33" t="s">
        <v>21</v>
      </c>
      <c r="I16" s="42">
        <f>SUM(I17:I24)</f>
        <v>28294.924839999174</v>
      </c>
      <c r="J16" s="42">
        <f>SUM(J17:J24)</f>
        <v>20817</v>
      </c>
      <c r="K16" s="37">
        <f>SUM(K17:K24)</f>
        <v>-88374</v>
      </c>
      <c r="L16" s="35">
        <f>SUM(L17:L24)</f>
        <v>-78883</v>
      </c>
      <c r="M16" s="31"/>
      <c r="N16" s="32"/>
      <c r="O16" s="32"/>
      <c r="P16" s="32"/>
      <c r="Q16" s="32"/>
      <c r="R16" s="32"/>
      <c r="S16" s="32"/>
      <c r="T16" s="32"/>
      <c r="U16" s="32"/>
      <c r="V16" s="32"/>
    </row>
    <row r="17" spans="1:22" ht="13.5" customHeight="1" x14ac:dyDescent="0.2">
      <c r="A17" s="289" t="s">
        <v>22</v>
      </c>
      <c r="B17" s="49">
        <v>1226675</v>
      </c>
      <c r="C17" s="49">
        <v>1293984</v>
      </c>
      <c r="D17" s="37">
        <v>1355893</v>
      </c>
      <c r="E17" s="35">
        <v>1362797</v>
      </c>
      <c r="F17" s="279"/>
      <c r="H17" s="38" t="s">
        <v>22</v>
      </c>
      <c r="I17" s="42">
        <f>ESA2010_sept22!C17-A_RVS_22_24!B17</f>
        <v>10369.443759999471</v>
      </c>
      <c r="J17" s="42">
        <f>ESA2010_sept22!D17-A_RVS_22_24!C17</f>
        <v>-5300</v>
      </c>
      <c r="K17" s="42">
        <f>ESA2010_sept22!E17-A_RVS_22_24!D17</f>
        <v>-61715</v>
      </c>
      <c r="L17" s="35">
        <f>ESA2010_sept22!F17-A_RVS_22_24!E17</f>
        <v>-49792</v>
      </c>
      <c r="M17" s="31"/>
      <c r="N17" s="32"/>
      <c r="O17" s="32"/>
      <c r="P17" s="32"/>
      <c r="Q17" s="32"/>
      <c r="R17" s="32"/>
      <c r="S17" s="32"/>
      <c r="T17" s="32"/>
      <c r="U17" s="32"/>
      <c r="V17" s="32"/>
    </row>
    <row r="18" spans="1:22" ht="13.5" customHeight="1" x14ac:dyDescent="0.2">
      <c r="A18" s="289" t="s">
        <v>23</v>
      </c>
      <c r="B18" s="49">
        <v>207757</v>
      </c>
      <c r="C18" s="49">
        <v>210958</v>
      </c>
      <c r="D18" s="37">
        <v>216554</v>
      </c>
      <c r="E18" s="35">
        <v>223027</v>
      </c>
      <c r="F18" s="279"/>
      <c r="H18" s="38" t="s">
        <v>23</v>
      </c>
      <c r="I18" s="42">
        <f>ESA2010_sept22!C18-A_RVS_22_24!B18</f>
        <v>7750.2230899999849</v>
      </c>
      <c r="J18" s="42">
        <f>ESA2010_sept22!D18-A_RVS_22_24!C18</f>
        <v>11310</v>
      </c>
      <c r="K18" s="42">
        <f>ESA2010_sept22!E18-A_RVS_22_24!D18</f>
        <v>-572</v>
      </c>
      <c r="L18" s="35">
        <f>ESA2010_sept22!F18-A_RVS_22_24!E18</f>
        <v>-3236</v>
      </c>
      <c r="M18" s="31"/>
      <c r="N18" s="32"/>
      <c r="O18" s="32"/>
      <c r="P18" s="32"/>
      <c r="Q18" s="32"/>
      <c r="R18" s="32"/>
      <c r="S18" s="32"/>
      <c r="T18" s="32"/>
      <c r="U18" s="32"/>
      <c r="V18" s="32"/>
    </row>
    <row r="19" spans="1:22" ht="13.5" customHeight="1" x14ac:dyDescent="0.2">
      <c r="A19" s="289" t="s">
        <v>24</v>
      </c>
      <c r="B19" s="49">
        <v>55348</v>
      </c>
      <c r="C19" s="49">
        <v>56142</v>
      </c>
      <c r="D19" s="37">
        <v>57571</v>
      </c>
      <c r="E19" s="35">
        <v>59230</v>
      </c>
      <c r="F19" s="279"/>
      <c r="H19" s="38" t="s">
        <v>24</v>
      </c>
      <c r="I19" s="42">
        <f>ESA2010_sept22!C19-A_RVS_22_24!B19</f>
        <v>-344.84645999999339</v>
      </c>
      <c r="J19" s="42">
        <f>ESA2010_sept22!D19-A_RVS_22_24!C19</f>
        <v>-17</v>
      </c>
      <c r="K19" s="42">
        <f>ESA2010_sept22!E19-A_RVS_22_24!D19</f>
        <v>-3081</v>
      </c>
      <c r="L19" s="35">
        <f>ESA2010_sept22!F19-A_RVS_22_24!E19</f>
        <v>-3833</v>
      </c>
      <c r="M19" s="31"/>
      <c r="N19" s="32"/>
      <c r="O19" s="32"/>
      <c r="P19" s="32"/>
      <c r="Q19" s="32"/>
      <c r="R19" s="32"/>
      <c r="S19" s="32"/>
      <c r="T19" s="32"/>
      <c r="U19" s="32"/>
      <c r="V19" s="32"/>
    </row>
    <row r="20" spans="1:22" ht="13.5" customHeight="1" x14ac:dyDescent="0.2">
      <c r="A20" s="289" t="s">
        <v>25</v>
      </c>
      <c r="B20" s="49">
        <v>4751</v>
      </c>
      <c r="C20" s="49">
        <v>4807</v>
      </c>
      <c r="D20" s="37">
        <v>4916</v>
      </c>
      <c r="E20" s="35">
        <v>5045</v>
      </c>
      <c r="F20" s="279"/>
      <c r="H20" s="38" t="s">
        <v>25</v>
      </c>
      <c r="I20" s="42">
        <f>ESA2010_sept22!C20-A_RVS_22_24!B20</f>
        <v>356.32867999999962</v>
      </c>
      <c r="J20" s="42">
        <f>ESA2010_sept22!D20-A_RVS_22_24!C20</f>
        <v>546</v>
      </c>
      <c r="K20" s="42">
        <f>ESA2010_sept22!E20-A_RVS_22_24!D20</f>
        <v>268</v>
      </c>
      <c r="L20" s="35">
        <f>ESA2010_sept22!F20-A_RVS_22_24!E20</f>
        <v>211</v>
      </c>
      <c r="M20" s="31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13.5" customHeight="1" x14ac:dyDescent="0.2">
      <c r="A21" s="289" t="s">
        <v>26</v>
      </c>
      <c r="B21" s="49">
        <v>841738</v>
      </c>
      <c r="C21" s="49">
        <v>896088</v>
      </c>
      <c r="D21" s="37">
        <v>964926</v>
      </c>
      <c r="E21" s="35">
        <v>978963</v>
      </c>
      <c r="F21" s="279"/>
      <c r="H21" s="38" t="s">
        <v>26</v>
      </c>
      <c r="I21" s="42">
        <f>ESA2010_sept22!C21-A_RVS_22_24!B21</f>
        <v>9816.1041699997149</v>
      </c>
      <c r="J21" s="42">
        <f>ESA2010_sept22!D21-A_RVS_22_24!C21</f>
        <v>12275</v>
      </c>
      <c r="K21" s="42">
        <f>ESA2010_sept22!E21-A_RVS_22_24!D21</f>
        <v>-22699</v>
      </c>
      <c r="L21" s="35">
        <f>ESA2010_sept22!F21-A_RVS_22_24!E21</f>
        <v>-20947</v>
      </c>
      <c r="M21" s="31"/>
      <c r="N21" s="32"/>
      <c r="O21" s="32"/>
      <c r="P21" s="32"/>
      <c r="Q21" s="32"/>
      <c r="R21" s="32"/>
      <c r="S21" s="32"/>
      <c r="T21" s="32"/>
      <c r="U21" s="32"/>
      <c r="V21" s="32"/>
    </row>
    <row r="22" spans="1:22" ht="13.5" customHeight="1" x14ac:dyDescent="0.2">
      <c r="A22" s="289" t="s">
        <v>27</v>
      </c>
      <c r="B22" s="49">
        <v>10616</v>
      </c>
      <c r="C22" s="49">
        <v>10841</v>
      </c>
      <c r="D22" s="37">
        <v>11191</v>
      </c>
      <c r="E22" s="35">
        <v>11591</v>
      </c>
      <c r="F22" s="279"/>
      <c r="H22" s="38" t="s">
        <v>27</v>
      </c>
      <c r="I22" s="42">
        <f>ESA2010_sept22!C22-A_RVS_22_24!B22</f>
        <v>-601.38359999999921</v>
      </c>
      <c r="J22" s="42">
        <f>ESA2010_sept22!D22-A_RVS_22_24!C22</f>
        <v>505</v>
      </c>
      <c r="K22" s="42">
        <f>ESA2010_sept22!E22-A_RVS_22_24!D22</f>
        <v>-279</v>
      </c>
      <c r="L22" s="35">
        <f>ESA2010_sept22!F22-A_RVS_22_24!E22</f>
        <v>-498</v>
      </c>
      <c r="M22" s="31"/>
      <c r="N22" s="32"/>
      <c r="O22" s="32"/>
      <c r="P22" s="32"/>
      <c r="Q22" s="32"/>
      <c r="R22" s="32"/>
      <c r="S22" s="32"/>
      <c r="T22" s="32"/>
      <c r="U22" s="32"/>
      <c r="V22" s="32"/>
    </row>
    <row r="23" spans="1:22" ht="13.5" customHeight="1" x14ac:dyDescent="0.2">
      <c r="A23" s="289" t="s">
        <v>28</v>
      </c>
      <c r="B23" s="49">
        <v>23748</v>
      </c>
      <c r="C23" s="49">
        <v>24316</v>
      </c>
      <c r="D23" s="37">
        <v>25170</v>
      </c>
      <c r="E23" s="35">
        <v>26139</v>
      </c>
      <c r="F23" s="279"/>
      <c r="H23" s="38" t="s">
        <v>28</v>
      </c>
      <c r="I23" s="42">
        <f>ESA2010_sept22!C23-A_RVS_22_24!B23</f>
        <v>953.80263999999806</v>
      </c>
      <c r="J23" s="42">
        <f>ESA2010_sept22!D23-A_RVS_22_24!C23</f>
        <v>1467</v>
      </c>
      <c r="K23" s="42">
        <f>ESA2010_sept22!E23-A_RVS_22_24!D23</f>
        <v>-308</v>
      </c>
      <c r="L23" s="35">
        <f>ESA2010_sept22!F23-A_RVS_22_24!E23</f>
        <v>-795</v>
      </c>
      <c r="M23" s="31"/>
      <c r="N23" s="32"/>
      <c r="O23" s="32"/>
      <c r="P23" s="32"/>
      <c r="Q23" s="32"/>
      <c r="R23" s="32"/>
      <c r="S23" s="32"/>
      <c r="T23" s="32"/>
      <c r="U23" s="32"/>
      <c r="V23" s="32"/>
    </row>
    <row r="24" spans="1:22" ht="13.5" customHeight="1" x14ac:dyDescent="0.2">
      <c r="A24" s="289" t="s">
        <v>29</v>
      </c>
      <c r="B24" s="49">
        <v>263</v>
      </c>
      <c r="C24" s="49">
        <v>230</v>
      </c>
      <c r="D24" s="37">
        <v>203</v>
      </c>
      <c r="E24" s="35">
        <v>180</v>
      </c>
      <c r="F24" s="279"/>
      <c r="H24" s="38" t="s">
        <v>29</v>
      </c>
      <c r="I24" s="42">
        <f>ESA2010_sept22!C24-A_RVS_22_24!B24</f>
        <v>-4.7474399999999832</v>
      </c>
      <c r="J24" s="42">
        <f>ESA2010_sept22!D24-A_RVS_22_24!C24</f>
        <v>31</v>
      </c>
      <c r="K24" s="42">
        <f>ESA2010_sept22!E24-A_RVS_22_24!D24</f>
        <v>12</v>
      </c>
      <c r="L24" s="35">
        <f>ESA2010_sept22!F24-A_RVS_22_24!E24</f>
        <v>7</v>
      </c>
      <c r="M24" s="31"/>
      <c r="N24" s="32"/>
      <c r="O24" s="32"/>
      <c r="P24" s="32"/>
      <c r="Q24" s="32"/>
      <c r="R24" s="32"/>
      <c r="S24" s="32"/>
      <c r="T24" s="32"/>
      <c r="U24" s="32"/>
      <c r="V24" s="32"/>
    </row>
    <row r="25" spans="1:22" ht="13.5" customHeight="1" x14ac:dyDescent="0.2">
      <c r="A25" s="291" t="s">
        <v>30</v>
      </c>
      <c r="B25" s="54">
        <f>SUM(B26:B29)</f>
        <v>27210</v>
      </c>
      <c r="C25" s="54">
        <f>SUM(C26:C29)</f>
        <v>25967</v>
      </c>
      <c r="D25" s="54">
        <f>SUM(D26:D29)</f>
        <v>25924</v>
      </c>
      <c r="E25" s="52">
        <f>SUM(E26:E29)</f>
        <v>25511</v>
      </c>
      <c r="F25" s="279"/>
      <c r="H25" s="50" t="s">
        <v>30</v>
      </c>
      <c r="I25" s="54">
        <f>SUM(I26:I29)</f>
        <v>1525.3044799999991</v>
      </c>
      <c r="J25" s="54">
        <f>SUM(J26:J29)</f>
        <v>11131</v>
      </c>
      <c r="K25" s="54">
        <f>SUM(K26:K29)</f>
        <v>15308</v>
      </c>
      <c r="L25" s="52">
        <f>SUM(L26:L29)</f>
        <v>18930</v>
      </c>
      <c r="M25" s="31"/>
      <c r="N25" s="32"/>
      <c r="O25" s="32"/>
      <c r="P25" s="32"/>
      <c r="Q25" s="32"/>
      <c r="R25" s="32"/>
      <c r="S25" s="32"/>
      <c r="T25" s="32"/>
      <c r="U25" s="32"/>
      <c r="V25" s="32"/>
    </row>
    <row r="26" spans="1:22" ht="13.5" customHeight="1" x14ac:dyDescent="0.2">
      <c r="A26" s="288" t="s">
        <v>31</v>
      </c>
      <c r="B26" s="49">
        <v>0</v>
      </c>
      <c r="C26" s="49">
        <v>0</v>
      </c>
      <c r="D26" s="37">
        <v>0</v>
      </c>
      <c r="E26" s="35">
        <v>0</v>
      </c>
      <c r="F26" s="279"/>
      <c r="H26" s="33" t="s">
        <v>31</v>
      </c>
      <c r="I26" s="42">
        <f>ESA2010_sept22!C26-A_RVS_22_24!B26</f>
        <v>10.492319999999999</v>
      </c>
      <c r="J26" s="42">
        <f>ESA2010_sept22!D26-A_RVS_22_24!C26</f>
        <v>20</v>
      </c>
      <c r="K26" s="42">
        <f>ESA2010_sept22!E26-A_RVS_22_24!D26</f>
        <v>0</v>
      </c>
      <c r="L26" s="35">
        <f>ESA2010_sept22!F26-A_RVS_22_24!E26</f>
        <v>0</v>
      </c>
      <c r="M26" s="31"/>
      <c r="N26" s="32"/>
      <c r="O26" s="32"/>
      <c r="P26" s="32"/>
      <c r="Q26" s="32"/>
      <c r="R26" s="32"/>
      <c r="S26" s="32"/>
      <c r="T26" s="32"/>
      <c r="U26" s="32"/>
      <c r="V26" s="32"/>
    </row>
    <row r="27" spans="1:22" ht="13.5" customHeight="1" x14ac:dyDescent="0.2">
      <c r="A27" s="288" t="s">
        <v>32</v>
      </c>
      <c r="B27" s="49">
        <v>0</v>
      </c>
      <c r="C27" s="49">
        <v>0</v>
      </c>
      <c r="D27" s="37">
        <v>0</v>
      </c>
      <c r="E27" s="35">
        <v>0</v>
      </c>
      <c r="F27" s="279"/>
      <c r="H27" s="33" t="s">
        <v>32</v>
      </c>
      <c r="I27" s="42">
        <f>ESA2010_sept22!C27-A_RVS_22_24!B27</f>
        <v>0.55334000000000005</v>
      </c>
      <c r="J27" s="42">
        <f>ESA2010_sept22!D27-A_RVS_22_24!C27</f>
        <v>8</v>
      </c>
      <c r="K27" s="42">
        <f>ESA2010_sept22!E27-A_RVS_22_24!D27</f>
        <v>0</v>
      </c>
      <c r="L27" s="35">
        <f>ESA2010_sept22!F27-A_RVS_22_24!E27</f>
        <v>0</v>
      </c>
      <c r="M27" s="31"/>
      <c r="N27" s="32"/>
      <c r="O27" s="32"/>
      <c r="P27" s="32"/>
      <c r="Q27" s="32"/>
      <c r="R27" s="32"/>
      <c r="S27" s="32"/>
      <c r="T27" s="32"/>
      <c r="U27" s="32"/>
      <c r="V27" s="32"/>
    </row>
    <row r="28" spans="1:22" ht="13.5" customHeight="1" x14ac:dyDescent="0.2">
      <c r="A28" s="288" t="s">
        <v>33</v>
      </c>
      <c r="B28" s="49">
        <v>27210</v>
      </c>
      <c r="C28" s="49">
        <v>25967</v>
      </c>
      <c r="D28" s="37">
        <v>25924</v>
      </c>
      <c r="E28" s="35">
        <v>25511</v>
      </c>
      <c r="F28" s="279"/>
      <c r="H28" s="33" t="s">
        <v>33</v>
      </c>
      <c r="I28" s="42">
        <f>ESA2010_sept22!C28-A_RVS_22_24!B28</f>
        <v>1514.2588199999991</v>
      </c>
      <c r="J28" s="42">
        <f>ESA2010_sept22!D28-A_RVS_22_24!C28</f>
        <v>11103</v>
      </c>
      <c r="K28" s="42">
        <f>ESA2010_sept22!E28-A_RVS_22_24!D28</f>
        <v>15308</v>
      </c>
      <c r="L28" s="35">
        <f>ESA2010_sept22!F28-A_RVS_22_24!E28</f>
        <v>18930</v>
      </c>
      <c r="M28" s="31"/>
      <c r="N28" s="32"/>
      <c r="O28" s="32"/>
      <c r="P28" s="32"/>
      <c r="Q28" s="32"/>
      <c r="R28" s="32"/>
      <c r="S28" s="32"/>
      <c r="T28" s="32"/>
      <c r="U28" s="32"/>
      <c r="V28" s="32"/>
    </row>
    <row r="29" spans="1:22" ht="13.5" customHeight="1" x14ac:dyDescent="0.2">
      <c r="A29" s="288" t="s">
        <v>34</v>
      </c>
      <c r="B29" s="49">
        <v>0</v>
      </c>
      <c r="C29" s="49">
        <v>0</v>
      </c>
      <c r="D29" s="37">
        <v>0</v>
      </c>
      <c r="E29" s="35">
        <v>0</v>
      </c>
      <c r="F29" s="279"/>
      <c r="H29" s="33" t="s">
        <v>34</v>
      </c>
      <c r="I29" s="42">
        <f>ESA2010_sept22!C29-A_RVS_22_24!B29</f>
        <v>0</v>
      </c>
      <c r="J29" s="42">
        <f>ESA2010_sept22!D29-A_RVS_22_24!C29</f>
        <v>0</v>
      </c>
      <c r="K29" s="42">
        <f>ESA2010_sept22!E29-A_RVS_22_24!D29</f>
        <v>0</v>
      </c>
      <c r="L29" s="35">
        <f>ESA2010_sept22!F29-A_RVS_22_24!E29</f>
        <v>0</v>
      </c>
      <c r="M29" s="31"/>
      <c r="N29" s="32"/>
      <c r="O29" s="32"/>
      <c r="P29" s="32"/>
      <c r="Q29" s="32"/>
      <c r="R29" s="32"/>
      <c r="S29" s="32"/>
      <c r="T29" s="32"/>
      <c r="U29" s="32"/>
      <c r="V29" s="32"/>
    </row>
    <row r="30" spans="1:22" ht="13.5" customHeight="1" x14ac:dyDescent="0.2">
      <c r="A30" s="291" t="s">
        <v>35</v>
      </c>
      <c r="B30" s="54">
        <f>SUM(B31:B33)</f>
        <v>688995</v>
      </c>
      <c r="C30" s="54">
        <f>SUM(C31:C33)</f>
        <v>708806</v>
      </c>
      <c r="D30" s="54">
        <f>SUM(D31:D33)</f>
        <v>737965</v>
      </c>
      <c r="E30" s="52">
        <f>SUM(E31:E33)</f>
        <v>755031</v>
      </c>
      <c r="F30" s="279"/>
      <c r="G30" s="59"/>
      <c r="H30" s="50" t="s">
        <v>35</v>
      </c>
      <c r="I30" s="54">
        <f>SUM(I31:I33)</f>
        <v>12423.036039999977</v>
      </c>
      <c r="J30" s="54">
        <f>SUM(J31:J33)</f>
        <v>23775</v>
      </c>
      <c r="K30" s="54">
        <f>SUM(K31:K33)</f>
        <v>14163</v>
      </c>
      <c r="L30" s="52">
        <f>SUM(L31:L33)</f>
        <v>14375</v>
      </c>
      <c r="M30" s="31"/>
      <c r="N30" s="32"/>
      <c r="O30" s="32"/>
      <c r="P30" s="32"/>
      <c r="Q30" s="32"/>
      <c r="R30" s="32"/>
      <c r="S30" s="32"/>
      <c r="T30" s="32"/>
      <c r="U30" s="32"/>
      <c r="V30" s="32"/>
    </row>
    <row r="31" spans="1:22" ht="13.5" customHeight="1" x14ac:dyDescent="0.2">
      <c r="A31" s="288" t="s">
        <v>36</v>
      </c>
      <c r="B31" s="49">
        <v>448144</v>
      </c>
      <c r="C31" s="49">
        <v>453331</v>
      </c>
      <c r="D31" s="37">
        <v>462987</v>
      </c>
      <c r="E31" s="35">
        <v>474734</v>
      </c>
      <c r="F31" s="279"/>
      <c r="H31" s="33" t="s">
        <v>36</v>
      </c>
      <c r="I31" s="42">
        <f>ESA2010_sept22!C31-A_RVS_22_24!B31</f>
        <v>7767.1164299999946</v>
      </c>
      <c r="J31" s="42">
        <f>ESA2010_sept22!D31-A_RVS_22_24!C31</f>
        <v>18742</v>
      </c>
      <c r="K31" s="42">
        <f>ESA2010_sept22!E31-A_RVS_22_24!D31</f>
        <v>20523</v>
      </c>
      <c r="L31" s="35">
        <f>ESA2010_sept22!F31-A_RVS_22_24!E31</f>
        <v>18269</v>
      </c>
      <c r="M31" s="31"/>
      <c r="N31" s="32"/>
      <c r="O31" s="32"/>
      <c r="P31" s="32"/>
      <c r="Q31" s="32"/>
      <c r="R31" s="32"/>
      <c r="S31" s="32"/>
      <c r="T31" s="32"/>
      <c r="U31" s="32"/>
      <c r="V31" s="32"/>
    </row>
    <row r="32" spans="1:22" ht="13.5" customHeight="1" x14ac:dyDescent="0.2">
      <c r="A32" s="288" t="s">
        <v>37</v>
      </c>
      <c r="B32" s="49">
        <v>240851</v>
      </c>
      <c r="C32" s="49">
        <v>255475</v>
      </c>
      <c r="D32" s="37">
        <v>274978</v>
      </c>
      <c r="E32" s="35">
        <v>280297</v>
      </c>
      <c r="F32" s="279"/>
      <c r="H32" s="33" t="s">
        <v>37</v>
      </c>
      <c r="I32" s="42">
        <f>ESA2010_sept22!C32-A_RVS_22_24!B32</f>
        <v>4655.9196099999826</v>
      </c>
      <c r="J32" s="42">
        <f>ESA2010_sept22!D32-A_RVS_22_24!C32</f>
        <v>5033</v>
      </c>
      <c r="K32" s="42">
        <f>ESA2010_sept22!E32-A_RVS_22_24!D32</f>
        <v>-6360</v>
      </c>
      <c r="L32" s="35">
        <f>ESA2010_sept22!F32-A_RVS_22_24!E32</f>
        <v>-3894</v>
      </c>
      <c r="M32" s="31"/>
      <c r="N32" s="32"/>
      <c r="O32" s="32"/>
      <c r="P32" s="32"/>
      <c r="Q32" s="32"/>
      <c r="R32" s="32"/>
      <c r="S32" s="32"/>
      <c r="T32" s="32"/>
      <c r="U32" s="32"/>
      <c r="V32" s="32"/>
    </row>
    <row r="33" spans="1:22" ht="13.5" customHeight="1" x14ac:dyDescent="0.2">
      <c r="A33" s="288" t="s">
        <v>38</v>
      </c>
      <c r="B33" s="49">
        <v>0</v>
      </c>
      <c r="C33" s="49">
        <v>0</v>
      </c>
      <c r="D33" s="37">
        <v>0</v>
      </c>
      <c r="E33" s="35">
        <v>0</v>
      </c>
      <c r="F33" s="279"/>
      <c r="H33" s="33" t="s">
        <v>38</v>
      </c>
      <c r="I33" s="42">
        <f>ESA2010_sept22!C33-A_RVS_22_24!B33</f>
        <v>0</v>
      </c>
      <c r="J33" s="42">
        <f>ESA2010_sept22!D33-A_RVS_22_24!C33</f>
        <v>0</v>
      </c>
      <c r="K33" s="42">
        <f>ESA2010_sept22!E33-A_RVS_22_24!D33</f>
        <v>0</v>
      </c>
      <c r="L33" s="35">
        <f>ESA2010_sept22!F33-A_RVS_22_24!E33</f>
        <v>0</v>
      </c>
      <c r="M33" s="31"/>
      <c r="N33" s="32"/>
      <c r="O33" s="32"/>
      <c r="P33" s="32"/>
      <c r="Q33" s="32"/>
      <c r="R33" s="32"/>
      <c r="S33" s="32"/>
      <c r="T33" s="32"/>
      <c r="U33" s="32"/>
      <c r="V33" s="32"/>
    </row>
    <row r="34" spans="1:22" ht="13.5" customHeight="1" x14ac:dyDescent="0.2">
      <c r="A34" s="291" t="s">
        <v>39</v>
      </c>
      <c r="B34" s="54">
        <f>SUM(B35,B37,B38,B39,B40,B43:B46,B36)</f>
        <v>452725</v>
      </c>
      <c r="C34" s="54">
        <f>SUM(C35,C37,C38,C39,C40,C43:C46,C36)</f>
        <v>456056</v>
      </c>
      <c r="D34" s="54">
        <f>SUM(D35,D37,D38,D39,D40,D43:D46,D36)</f>
        <v>476064</v>
      </c>
      <c r="E34" s="52">
        <f>SUM(E35,E37,E38,E39,E40,E43:E46,E36)</f>
        <v>478797</v>
      </c>
      <c r="F34" s="279"/>
      <c r="H34" s="50" t="s">
        <v>40</v>
      </c>
      <c r="I34" s="54">
        <f>SUM(I35,I37,I38,I39,I40,I43:I46,I36,)</f>
        <v>-10071.216559999975</v>
      </c>
      <c r="J34" s="54">
        <f>SUM(J35,J37,J38,J39,J40,J43:J46,J36,)</f>
        <v>-3959</v>
      </c>
      <c r="K34" s="54">
        <f>SUM(K35,K37,K38,K39,K40,K43:K46,K36,)</f>
        <v>-19059</v>
      </c>
      <c r="L34" s="52">
        <f>SUM(L35,L37,L38,L39,L40,L43:L46,L36,)</f>
        <v>-11269</v>
      </c>
      <c r="M34" s="31"/>
      <c r="N34" s="32"/>
      <c r="O34" s="32"/>
      <c r="P34" s="32"/>
      <c r="Q34" s="32"/>
      <c r="R34" s="32"/>
      <c r="S34" s="32"/>
      <c r="T34" s="32"/>
      <c r="U34" s="32"/>
      <c r="V34" s="32"/>
    </row>
    <row r="35" spans="1:22" ht="13.5" customHeight="1" x14ac:dyDescent="0.2">
      <c r="A35" s="201" t="s">
        <v>41</v>
      </c>
      <c r="B35" s="49">
        <v>0</v>
      </c>
      <c r="C35" s="49">
        <v>0</v>
      </c>
      <c r="D35" s="37">
        <v>0</v>
      </c>
      <c r="E35" s="35">
        <v>0</v>
      </c>
      <c r="F35" s="279"/>
      <c r="H35" s="33" t="s">
        <v>41</v>
      </c>
      <c r="I35" s="42">
        <f>ESA2010_sept22!C35-A_RVS_22_24!B35</f>
        <v>0</v>
      </c>
      <c r="J35" s="42">
        <f>ESA2010_sept22!D35-A_RVS_22_24!C35</f>
        <v>0</v>
      </c>
      <c r="K35" s="42">
        <f>ESA2010_sept22!E35-A_RVS_22_24!D35</f>
        <v>0</v>
      </c>
      <c r="L35" s="35">
        <f>ESA2010_sept22!F35-A_RVS_22_24!E35</f>
        <v>0</v>
      </c>
      <c r="M35" s="31"/>
      <c r="N35" s="32"/>
      <c r="O35" s="32"/>
      <c r="P35" s="32"/>
      <c r="Q35" s="32"/>
      <c r="R35" s="32"/>
      <c r="S35" s="32"/>
      <c r="T35" s="32"/>
      <c r="U35" s="32"/>
      <c r="V35" s="32"/>
    </row>
    <row r="36" spans="1:22" ht="13.5" customHeight="1" x14ac:dyDescent="0.2">
      <c r="A36" s="288" t="s">
        <v>42</v>
      </c>
      <c r="B36" s="49">
        <v>129592</v>
      </c>
      <c r="C36" s="49">
        <v>132239</v>
      </c>
      <c r="D36" s="37">
        <v>138700</v>
      </c>
      <c r="E36" s="35">
        <v>137990</v>
      </c>
      <c r="F36" s="279"/>
      <c r="H36" s="33" t="s">
        <v>42</v>
      </c>
      <c r="I36" s="42">
        <f>ESA2010_sept22!C36-A_RVS_22_24!B36</f>
        <v>-64.020179999977699</v>
      </c>
      <c r="J36" s="42">
        <f>ESA2010_sept22!D36-A_RVS_22_24!C36</f>
        <v>11</v>
      </c>
      <c r="K36" s="42">
        <f>ESA2010_sept22!E36-A_RVS_22_24!D36</f>
        <v>-7700</v>
      </c>
      <c r="L36" s="35">
        <f>ESA2010_sept22!F36-A_RVS_22_24!E36</f>
        <v>-5773</v>
      </c>
      <c r="M36" s="31"/>
      <c r="N36" s="32"/>
      <c r="O36" s="32"/>
      <c r="P36" s="32"/>
      <c r="Q36" s="32"/>
      <c r="R36" s="32"/>
      <c r="S36" s="32"/>
      <c r="T36" s="32"/>
      <c r="U36" s="32"/>
      <c r="V36" s="32"/>
    </row>
    <row r="37" spans="1:22" ht="13.5" customHeight="1" x14ac:dyDescent="0.2">
      <c r="A37" s="201" t="s">
        <v>43</v>
      </c>
      <c r="B37" s="49">
        <v>0</v>
      </c>
      <c r="C37" s="49">
        <v>0</v>
      </c>
      <c r="D37" s="37">
        <v>0</v>
      </c>
      <c r="E37" s="35">
        <v>0</v>
      </c>
      <c r="F37" s="279"/>
      <c r="H37" s="33" t="s">
        <v>43</v>
      </c>
      <c r="I37" s="42">
        <f>ESA2010_sept22!C37-A_RVS_22_24!B37</f>
        <v>0</v>
      </c>
      <c r="J37" s="42">
        <f>ESA2010_sept22!D37-A_RVS_22_24!C37</f>
        <v>0</v>
      </c>
      <c r="K37" s="42">
        <f>ESA2010_sept22!E37-A_RVS_22_24!D37</f>
        <v>0</v>
      </c>
      <c r="L37" s="35">
        <f>ESA2010_sept22!F37-A_RVS_22_24!E37</f>
        <v>0</v>
      </c>
      <c r="M37" s="31"/>
      <c r="N37" s="32"/>
      <c r="O37" s="32"/>
      <c r="P37" s="32"/>
      <c r="Q37" s="32"/>
      <c r="R37" s="32"/>
      <c r="S37" s="32"/>
      <c r="T37" s="32"/>
      <c r="U37" s="32"/>
      <c r="V37" s="32"/>
    </row>
    <row r="38" spans="1:22" ht="13.5" customHeight="1" x14ac:dyDescent="0.2">
      <c r="A38" s="201" t="s">
        <v>44</v>
      </c>
      <c r="B38" s="49">
        <v>93588</v>
      </c>
      <c r="C38" s="49">
        <v>98294</v>
      </c>
      <c r="D38" s="37">
        <v>102752</v>
      </c>
      <c r="E38" s="35">
        <v>103395</v>
      </c>
      <c r="F38" s="279"/>
      <c r="H38" s="33" t="s">
        <v>44</v>
      </c>
      <c r="I38" s="42">
        <f>ESA2010_sept22!C38-A_RVS_22_24!B38</f>
        <v>-2475</v>
      </c>
      <c r="J38" s="42">
        <f>ESA2010_sept22!D38-A_RVS_22_24!C38</f>
        <v>-2289</v>
      </c>
      <c r="K38" s="42">
        <f>ESA2010_sept22!E38-A_RVS_22_24!D38</f>
        <v>-4200</v>
      </c>
      <c r="L38" s="35">
        <f>ESA2010_sept22!F38-A_RVS_22_24!E38</f>
        <v>525</v>
      </c>
      <c r="M38" s="31"/>
      <c r="N38" s="32"/>
      <c r="O38" s="32"/>
      <c r="P38" s="32"/>
      <c r="Q38" s="32"/>
      <c r="R38" s="32"/>
      <c r="S38" s="32"/>
      <c r="T38" s="32"/>
      <c r="U38" s="32"/>
      <c r="V38" s="32"/>
    </row>
    <row r="39" spans="1:22" ht="13.5" customHeight="1" x14ac:dyDescent="0.2">
      <c r="A39" s="201" t="s">
        <v>45</v>
      </c>
      <c r="B39" s="49">
        <v>76939</v>
      </c>
      <c r="C39" s="49">
        <v>74748</v>
      </c>
      <c r="D39" s="37">
        <v>75304</v>
      </c>
      <c r="E39" s="35">
        <v>75866</v>
      </c>
      <c r="F39" s="279"/>
      <c r="H39" s="33" t="s">
        <v>45</v>
      </c>
      <c r="I39" s="42">
        <f>ESA2010_sept22!C39-A_RVS_22_24!B39</f>
        <v>-644.83703999999852</v>
      </c>
      <c r="J39" s="42">
        <f>ESA2010_sept22!D39-A_RVS_22_24!C39</f>
        <v>259</v>
      </c>
      <c r="K39" s="42">
        <f>ESA2010_sept22!E39-A_RVS_22_24!D39</f>
        <v>96</v>
      </c>
      <c r="L39" s="35">
        <f>ESA2010_sept22!F39-A_RVS_22_24!E39</f>
        <v>-71</v>
      </c>
      <c r="M39" s="31"/>
      <c r="N39" s="32"/>
      <c r="O39" s="32"/>
      <c r="P39" s="32"/>
      <c r="Q39" s="32"/>
      <c r="R39" s="32"/>
      <c r="S39" s="32"/>
      <c r="T39" s="32"/>
      <c r="U39" s="32"/>
      <c r="V39" s="32"/>
    </row>
    <row r="40" spans="1:22" ht="13.5" customHeight="1" x14ac:dyDescent="0.2">
      <c r="A40" s="201" t="s">
        <v>46</v>
      </c>
      <c r="B40" s="49">
        <v>517</v>
      </c>
      <c r="C40" s="49">
        <v>517</v>
      </c>
      <c r="D40" s="37">
        <v>517</v>
      </c>
      <c r="E40" s="35">
        <v>517</v>
      </c>
      <c r="F40" s="279"/>
      <c r="H40" s="61" t="s">
        <v>46</v>
      </c>
      <c r="I40" s="42">
        <f>ESA2010_sept22!C40-A_RVS_22_24!B40</f>
        <v>-238.61397999999997</v>
      </c>
      <c r="J40" s="42">
        <f>ESA2010_sept22!D40-A_RVS_22_24!C40</f>
        <v>-189</v>
      </c>
      <c r="K40" s="42">
        <f>ESA2010_sept22!E40-A_RVS_22_24!D40</f>
        <v>-189</v>
      </c>
      <c r="L40" s="35">
        <f>ESA2010_sept22!F40-A_RVS_22_24!E40</f>
        <v>-189</v>
      </c>
      <c r="M40" s="31"/>
      <c r="N40" s="32"/>
      <c r="O40" s="32"/>
      <c r="P40" s="32"/>
      <c r="Q40" s="32"/>
      <c r="R40" s="32"/>
      <c r="S40" s="32"/>
      <c r="T40" s="32"/>
      <c r="U40" s="32"/>
      <c r="V40" s="32"/>
    </row>
    <row r="41" spans="1:22" ht="13.5" customHeight="1" x14ac:dyDescent="0.2">
      <c r="A41" s="292" t="s">
        <v>13</v>
      </c>
      <c r="B41" s="49">
        <v>103</v>
      </c>
      <c r="C41" s="49">
        <v>103</v>
      </c>
      <c r="D41" s="37">
        <v>103</v>
      </c>
      <c r="E41" s="35">
        <v>103</v>
      </c>
      <c r="F41" s="279"/>
      <c r="H41" s="64" t="s">
        <v>13</v>
      </c>
      <c r="I41" s="42">
        <f>ESA2010_sept22!C41-A_RVS_22_24!B41</f>
        <v>-21.341849999999994</v>
      </c>
      <c r="J41" s="42">
        <f>ESA2010_sept22!D41-A_RVS_22_24!C41</f>
        <v>-21</v>
      </c>
      <c r="K41" s="42">
        <f>ESA2010_sept22!E41-A_RVS_22_24!D41</f>
        <v>-21</v>
      </c>
      <c r="L41" s="35">
        <f>ESA2010_sept22!F41-A_RVS_22_24!E41</f>
        <v>-21</v>
      </c>
      <c r="M41" s="31"/>
      <c r="N41" s="32"/>
      <c r="O41" s="32"/>
      <c r="P41" s="32"/>
      <c r="Q41" s="32"/>
      <c r="R41" s="32"/>
      <c r="S41" s="32"/>
      <c r="T41" s="32"/>
      <c r="U41" s="32"/>
      <c r="V41" s="32"/>
    </row>
    <row r="42" spans="1:22" ht="13.5" customHeight="1" x14ac:dyDescent="0.2">
      <c r="A42" s="292" t="s">
        <v>14</v>
      </c>
      <c r="B42" s="49">
        <v>414</v>
      </c>
      <c r="C42" s="49">
        <v>414</v>
      </c>
      <c r="D42" s="37">
        <v>414</v>
      </c>
      <c r="E42" s="35">
        <v>414</v>
      </c>
      <c r="F42" s="279"/>
      <c r="H42" s="64" t="s">
        <v>14</v>
      </c>
      <c r="I42" s="42">
        <f>ESA2010_sept22!C42-A_RVS_22_24!B42</f>
        <v>-217.27213</v>
      </c>
      <c r="J42" s="42">
        <f>ESA2010_sept22!D42-A_RVS_22_24!C42</f>
        <v>-168</v>
      </c>
      <c r="K42" s="42">
        <f>ESA2010_sept22!E42-A_RVS_22_24!D42</f>
        <v>-168</v>
      </c>
      <c r="L42" s="35">
        <f>ESA2010_sept22!F42-A_RVS_22_24!E42</f>
        <v>-168</v>
      </c>
      <c r="M42" s="31"/>
      <c r="N42" s="32"/>
      <c r="O42" s="32"/>
      <c r="P42" s="32"/>
      <c r="Q42" s="32"/>
      <c r="R42" s="32"/>
      <c r="S42" s="32"/>
      <c r="T42" s="32"/>
      <c r="U42" s="32"/>
      <c r="V42" s="32"/>
    </row>
    <row r="43" spans="1:22" ht="13.5" customHeight="1" x14ac:dyDescent="0.2">
      <c r="A43" s="201" t="s">
        <v>47</v>
      </c>
      <c r="B43" s="49">
        <v>1000</v>
      </c>
      <c r="C43" s="49">
        <v>1000</v>
      </c>
      <c r="D43" s="37">
        <v>1000</v>
      </c>
      <c r="E43" s="35">
        <v>1000</v>
      </c>
      <c r="F43" s="279"/>
      <c r="H43" s="61" t="s">
        <v>47</v>
      </c>
      <c r="I43" s="42">
        <f>ESA2010_sept22!C43-A_RVS_22_24!B43</f>
        <v>-676.18400999999994</v>
      </c>
      <c r="J43" s="42">
        <f>ESA2010_sept22!D43-A_RVS_22_24!C43</f>
        <v>0</v>
      </c>
      <c r="K43" s="42">
        <f>ESA2010_sept22!E43-A_RVS_22_24!D43</f>
        <v>0</v>
      </c>
      <c r="L43" s="35">
        <f>ESA2010_sept22!F43-A_RVS_22_24!E43</f>
        <v>0</v>
      </c>
      <c r="M43" s="31"/>
      <c r="N43" s="32"/>
      <c r="O43" s="32"/>
      <c r="P43" s="32"/>
      <c r="Q43" s="32"/>
      <c r="R43" s="32"/>
      <c r="S43" s="32"/>
      <c r="T43" s="32"/>
      <c r="U43" s="32"/>
      <c r="V43" s="32"/>
    </row>
    <row r="44" spans="1:22" ht="13.5" customHeight="1" x14ac:dyDescent="0.2">
      <c r="A44" s="201" t="s">
        <v>48</v>
      </c>
      <c r="B44" s="49">
        <v>31561</v>
      </c>
      <c r="C44" s="49">
        <v>31145</v>
      </c>
      <c r="D44" s="37">
        <v>32701</v>
      </c>
      <c r="E44" s="35">
        <v>32934</v>
      </c>
      <c r="F44" s="279"/>
      <c r="H44" s="61" t="s">
        <v>48</v>
      </c>
      <c r="I44" s="42">
        <f>ESA2010_sept22!C44-A_RVS_22_24!B44</f>
        <v>64.248179999998683</v>
      </c>
      <c r="J44" s="42">
        <f>ESA2010_sept22!D44-A_RVS_22_24!C44</f>
        <v>-3813</v>
      </c>
      <c r="K44" s="42">
        <f>ESA2010_sept22!E44-A_RVS_22_24!D44</f>
        <v>-3879</v>
      </c>
      <c r="L44" s="35">
        <f>ESA2010_sept22!F44-A_RVS_22_24!E44</f>
        <v>-3580</v>
      </c>
      <c r="M44" s="31"/>
      <c r="N44" s="32"/>
      <c r="O44" s="32"/>
      <c r="P44" s="32"/>
      <c r="Q44" s="32"/>
      <c r="R44" s="32"/>
      <c r="S44" s="32"/>
      <c r="T44" s="32"/>
      <c r="U44" s="32"/>
      <c r="V44" s="32"/>
    </row>
    <row r="45" spans="1:22" ht="13.5" customHeight="1" x14ac:dyDescent="0.2">
      <c r="A45" s="201" t="s">
        <v>49</v>
      </c>
      <c r="B45" s="49">
        <v>6</v>
      </c>
      <c r="C45" s="49">
        <v>0</v>
      </c>
      <c r="D45" s="37">
        <v>0</v>
      </c>
      <c r="E45" s="35">
        <v>0</v>
      </c>
      <c r="F45" s="279"/>
      <c r="H45" s="61" t="s">
        <v>49</v>
      </c>
      <c r="I45" s="42">
        <f>ESA2010_sept22!C45-A_RVS_22_24!B45</f>
        <v>4.9739500000000003</v>
      </c>
      <c r="J45" s="42">
        <f>ESA2010_sept22!D45-A_RVS_22_24!C45</f>
        <v>4</v>
      </c>
      <c r="K45" s="42">
        <f>ESA2010_sept22!E45-A_RVS_22_24!D45</f>
        <v>0</v>
      </c>
      <c r="L45" s="35">
        <f>ESA2010_sept22!F45-A_RVS_22_24!E45</f>
        <v>0</v>
      </c>
      <c r="M45" s="31"/>
      <c r="N45" s="32"/>
      <c r="O45" s="32"/>
      <c r="P45" s="32"/>
      <c r="Q45" s="32"/>
      <c r="R45" s="32"/>
      <c r="S45" s="32"/>
      <c r="T45" s="32"/>
      <c r="U45" s="32"/>
      <c r="V45" s="32"/>
    </row>
    <row r="46" spans="1:22" ht="13.5" customHeight="1" x14ac:dyDescent="0.2">
      <c r="A46" s="288" t="s">
        <v>50</v>
      </c>
      <c r="B46" s="37">
        <f>+B47+B48+B49+B50</f>
        <v>119522</v>
      </c>
      <c r="C46" s="37">
        <f>+C47+C48+C49+C50</f>
        <v>118113</v>
      </c>
      <c r="D46" s="37">
        <f>+D47+D48+D49+D50</f>
        <v>125090</v>
      </c>
      <c r="E46" s="35">
        <f>+E47+E48+E49+E50</f>
        <v>127095</v>
      </c>
      <c r="F46" s="279"/>
      <c r="H46" s="33" t="s">
        <v>51</v>
      </c>
      <c r="I46" s="42">
        <f>ESA2010_sept22!C46-A_RVS_22_24!B46</f>
        <v>-6041.7834799999982</v>
      </c>
      <c r="J46" s="42">
        <f>ESA2010_sept22!D46-A_RVS_22_24!C46</f>
        <v>2058</v>
      </c>
      <c r="K46" s="42">
        <f>ESA2010_sept22!E46-A_RVS_22_24!D46</f>
        <v>-3187</v>
      </c>
      <c r="L46" s="35">
        <f>ESA2010_sept22!F46-A_RVS_22_24!E46</f>
        <v>-2181</v>
      </c>
      <c r="M46" s="31"/>
      <c r="N46" s="32"/>
      <c r="O46" s="32"/>
      <c r="P46" s="32"/>
      <c r="Q46" s="32"/>
      <c r="R46" s="32"/>
      <c r="S46" s="32"/>
      <c r="T46" s="32"/>
      <c r="U46" s="32"/>
      <c r="V46" s="32"/>
    </row>
    <row r="47" spans="1:22" ht="13.5" customHeight="1" x14ac:dyDescent="0.2">
      <c r="A47" s="290" t="s">
        <v>13</v>
      </c>
      <c r="B47" s="37">
        <v>86332</v>
      </c>
      <c r="C47" s="37">
        <v>82534</v>
      </c>
      <c r="D47" s="37">
        <v>86659</v>
      </c>
      <c r="E47" s="35">
        <v>87277</v>
      </c>
      <c r="F47" s="279"/>
      <c r="H47" s="45" t="s">
        <v>13</v>
      </c>
      <c r="I47" s="42">
        <f>ESA2010_sept22!C47-A_RVS_22_24!B47</f>
        <v>-5454.6031199999998</v>
      </c>
      <c r="J47" s="42">
        <f>ESA2010_sept22!D47-A_RVS_22_24!C47</f>
        <v>3925</v>
      </c>
      <c r="K47" s="42">
        <f>ESA2010_sept22!E47-A_RVS_22_24!D47</f>
        <v>376</v>
      </c>
      <c r="L47" s="35">
        <f>ESA2010_sept22!F47-A_RVS_22_24!E47</f>
        <v>1204</v>
      </c>
      <c r="M47" s="31"/>
      <c r="N47" s="32"/>
      <c r="O47" s="32"/>
      <c r="P47" s="32"/>
      <c r="Q47" s="32"/>
      <c r="R47" s="32"/>
      <c r="S47" s="32"/>
      <c r="T47" s="32"/>
      <c r="U47" s="32"/>
      <c r="V47" s="32"/>
    </row>
    <row r="48" spans="1:22" ht="14.25" customHeight="1" x14ac:dyDescent="0.2">
      <c r="A48" s="290" t="s">
        <v>14</v>
      </c>
      <c r="B48" s="37">
        <v>0</v>
      </c>
      <c r="C48" s="37">
        <v>0</v>
      </c>
      <c r="D48" s="37">
        <v>0</v>
      </c>
      <c r="E48" s="35">
        <v>0</v>
      </c>
      <c r="F48" s="279"/>
      <c r="H48" s="45" t="s">
        <v>14</v>
      </c>
      <c r="I48" s="42">
        <f>ESA2010_sept22!C48-A_RVS_22_24!B48</f>
        <v>422.60645</v>
      </c>
      <c r="J48" s="42">
        <f>ESA2010_sept22!D48-A_RVS_22_24!C48</f>
        <v>0</v>
      </c>
      <c r="K48" s="42">
        <f>ESA2010_sept22!E48-A_RVS_22_24!D48</f>
        <v>0</v>
      </c>
      <c r="L48" s="35">
        <f>ESA2010_sept22!F48-A_RVS_22_24!E48</f>
        <v>0</v>
      </c>
      <c r="M48" s="31"/>
      <c r="N48" s="32"/>
      <c r="O48" s="32"/>
      <c r="P48" s="32"/>
      <c r="Q48" s="32"/>
      <c r="R48" s="32"/>
      <c r="S48" s="32"/>
      <c r="T48" s="32"/>
      <c r="U48" s="32"/>
      <c r="V48" s="32"/>
    </row>
    <row r="49" spans="1:22" ht="14.25" customHeight="1" x14ac:dyDescent="0.2">
      <c r="A49" s="293" t="s">
        <v>15</v>
      </c>
      <c r="B49" s="37">
        <v>0</v>
      </c>
      <c r="C49" s="37">
        <v>0</v>
      </c>
      <c r="D49" s="37">
        <v>0</v>
      </c>
      <c r="E49" s="35">
        <v>0</v>
      </c>
      <c r="F49" s="279"/>
      <c r="H49" s="66" t="s">
        <v>15</v>
      </c>
      <c r="I49" s="42">
        <f>ESA2010_sept22!C49-A_RVS_22_24!B49</f>
        <v>0</v>
      </c>
      <c r="J49" s="42">
        <f>ESA2010_sept22!D49-A_RVS_22_24!C49</f>
        <v>0</v>
      </c>
      <c r="K49" s="42">
        <f>ESA2010_sept22!E49-A_RVS_22_24!D49</f>
        <v>0</v>
      </c>
      <c r="L49" s="35">
        <f>ESA2010_sept22!F49-A_RVS_22_24!E49</f>
        <v>0</v>
      </c>
      <c r="M49" s="31"/>
      <c r="N49" s="32"/>
      <c r="O49" s="32"/>
      <c r="P49" s="32"/>
      <c r="Q49" s="32"/>
      <c r="R49" s="32"/>
      <c r="S49" s="32"/>
      <c r="T49" s="32"/>
      <c r="U49" s="32"/>
      <c r="V49" s="32"/>
    </row>
    <row r="50" spans="1:22" ht="14.25" customHeight="1" x14ac:dyDescent="0.2">
      <c r="A50" s="290" t="s">
        <v>52</v>
      </c>
      <c r="B50" s="37">
        <v>33190</v>
      </c>
      <c r="C50" s="37">
        <v>35579</v>
      </c>
      <c r="D50" s="37">
        <v>38431</v>
      </c>
      <c r="E50" s="35">
        <v>39818</v>
      </c>
      <c r="F50" s="279"/>
      <c r="H50" s="45" t="s">
        <v>52</v>
      </c>
      <c r="I50" s="42">
        <f>ESA2010_sept22!C50-A_RVS_22_24!B50</f>
        <v>-1009.7868100000014</v>
      </c>
      <c r="J50" s="42">
        <f>ESA2010_sept22!D50-A_RVS_22_24!C50</f>
        <v>-1867</v>
      </c>
      <c r="K50" s="42">
        <f>ESA2010_sept22!E50-A_RVS_22_24!D50</f>
        <v>-3563</v>
      </c>
      <c r="L50" s="35">
        <f>ESA2010_sept22!F50-A_RVS_22_24!E50</f>
        <v>-3385</v>
      </c>
      <c r="M50" s="31"/>
      <c r="N50" s="32"/>
      <c r="O50" s="32"/>
      <c r="P50" s="32"/>
      <c r="Q50" s="32"/>
      <c r="R50" s="32"/>
      <c r="S50" s="32"/>
      <c r="T50" s="32"/>
      <c r="U50" s="32"/>
      <c r="V50" s="32"/>
    </row>
    <row r="51" spans="1:22" ht="14.25" customHeight="1" x14ac:dyDescent="0.2">
      <c r="A51" s="294" t="s">
        <v>53</v>
      </c>
      <c r="B51" s="37">
        <v>0</v>
      </c>
      <c r="C51" s="37">
        <v>0</v>
      </c>
      <c r="D51" s="37">
        <v>0</v>
      </c>
      <c r="E51" s="35">
        <v>0</v>
      </c>
      <c r="F51" s="279"/>
      <c r="H51" s="295" t="s">
        <v>53</v>
      </c>
      <c r="I51" s="42">
        <f>ESA2010_sept22!C51-A_RVS_22_24!B51</f>
        <v>0.74687000000000037</v>
      </c>
      <c r="J51" s="42">
        <f>ESA2010_sept22!D51-A_RVS_22_24!C51</f>
        <v>0</v>
      </c>
      <c r="K51" s="42">
        <f>ESA2010_sept22!E51-A_RVS_22_24!D51</f>
        <v>0</v>
      </c>
      <c r="L51" s="35">
        <f>ESA2010_sept22!F51-A_RVS_22_24!E51</f>
        <v>0</v>
      </c>
      <c r="M51" s="31"/>
      <c r="N51" s="32"/>
      <c r="O51" s="32"/>
      <c r="P51" s="32"/>
      <c r="Q51" s="32"/>
      <c r="R51" s="32"/>
      <c r="S51" s="32"/>
      <c r="T51" s="32"/>
      <c r="U51" s="32"/>
      <c r="V51" s="32"/>
    </row>
    <row r="52" spans="1:22" ht="14.25" customHeight="1" x14ac:dyDescent="0.2">
      <c r="A52" s="294" t="s">
        <v>54</v>
      </c>
      <c r="B52" s="37">
        <v>28</v>
      </c>
      <c r="C52" s="37">
        <v>0</v>
      </c>
      <c r="D52" s="37">
        <v>0</v>
      </c>
      <c r="E52" s="35">
        <v>0</v>
      </c>
      <c r="F52" s="279"/>
      <c r="H52" s="295" t="s">
        <v>54</v>
      </c>
      <c r="I52" s="42">
        <f>ESA2010_sept22!C52-A_RVS_22_24!B52</f>
        <v>479.44049000000001</v>
      </c>
      <c r="J52" s="42">
        <f>ESA2010_sept22!D52-A_RVS_22_24!C52</f>
        <v>-31</v>
      </c>
      <c r="K52" s="42">
        <f>ESA2010_sept22!E52-A_RVS_22_24!D52</f>
        <v>0</v>
      </c>
      <c r="L52" s="35">
        <f>ESA2010_sept22!F52-A_RVS_22_24!E52</f>
        <v>0</v>
      </c>
      <c r="M52" s="31"/>
      <c r="N52" s="32"/>
      <c r="O52" s="32"/>
      <c r="P52" s="32"/>
      <c r="Q52" s="32"/>
      <c r="R52" s="32"/>
      <c r="S52" s="32"/>
      <c r="T52" s="32"/>
      <c r="U52" s="32"/>
      <c r="V52" s="32"/>
    </row>
    <row r="53" spans="1:22" ht="14.25" customHeight="1" x14ac:dyDescent="0.2">
      <c r="A53" s="294" t="s">
        <v>55</v>
      </c>
      <c r="B53" s="37">
        <v>86304</v>
      </c>
      <c r="C53" s="37">
        <v>82534</v>
      </c>
      <c r="D53" s="37">
        <v>86659</v>
      </c>
      <c r="E53" s="35">
        <v>87277</v>
      </c>
      <c r="F53" s="279"/>
      <c r="H53" s="295" t="s">
        <v>55</v>
      </c>
      <c r="I53" s="42">
        <f>ESA2010_sept22!C53-A_RVS_22_24!B53</f>
        <v>-5934.790479999996</v>
      </c>
      <c r="J53" s="42">
        <f>ESA2010_sept22!D53-A_RVS_22_24!C53</f>
        <v>3956</v>
      </c>
      <c r="K53" s="42">
        <f>ESA2010_sept22!E53-A_RVS_22_24!D53</f>
        <v>376</v>
      </c>
      <c r="L53" s="35">
        <f>ESA2010_sept22!F53-A_RVS_22_24!E53</f>
        <v>1204</v>
      </c>
      <c r="M53" s="31"/>
      <c r="N53" s="32"/>
      <c r="O53" s="32"/>
      <c r="P53" s="32"/>
      <c r="Q53" s="32"/>
      <c r="R53" s="32"/>
      <c r="S53" s="32"/>
      <c r="T53" s="32"/>
      <c r="U53" s="32"/>
      <c r="V53" s="32"/>
    </row>
    <row r="54" spans="1:22" ht="14.25" customHeight="1" thickBot="1" x14ac:dyDescent="0.25">
      <c r="A54" s="296" t="s">
        <v>56</v>
      </c>
      <c r="B54" s="72">
        <v>33190</v>
      </c>
      <c r="C54" s="72">
        <v>35579</v>
      </c>
      <c r="D54" s="72">
        <v>38431</v>
      </c>
      <c r="E54" s="70">
        <v>39818</v>
      </c>
      <c r="F54" s="279"/>
      <c r="H54" s="297" t="s">
        <v>56</v>
      </c>
      <c r="I54" s="42">
        <f>ESA2010_sept22!C54-A_RVS_22_24!B54</f>
        <v>-1009.7868100000014</v>
      </c>
      <c r="J54" s="42">
        <f>ESA2010_sept22!D54-A_RVS_22_24!C54</f>
        <v>-1867</v>
      </c>
      <c r="K54" s="42">
        <f>ESA2010_sept22!E54-A_RVS_22_24!D54</f>
        <v>-3563</v>
      </c>
      <c r="L54" s="35">
        <f>ESA2010_sept22!F54-A_RVS_22_24!E54</f>
        <v>-3385</v>
      </c>
      <c r="M54" s="31"/>
      <c r="N54" s="32"/>
      <c r="O54" s="32"/>
      <c r="P54" s="32"/>
      <c r="Q54" s="32"/>
      <c r="R54" s="32"/>
      <c r="S54" s="32"/>
      <c r="T54" s="32"/>
      <c r="U54" s="32"/>
      <c r="V54" s="32"/>
    </row>
    <row r="55" spans="1:22" ht="13.5" customHeight="1" x14ac:dyDescent="0.2">
      <c r="A55" s="287" t="s">
        <v>57</v>
      </c>
      <c r="B55" s="76">
        <f>B56+B60</f>
        <v>12895852</v>
      </c>
      <c r="C55" s="76">
        <f>C56+C60</f>
        <v>13640197</v>
      </c>
      <c r="D55" s="76">
        <f>D56+D60</f>
        <v>14470671</v>
      </c>
      <c r="E55" s="74">
        <f>E56+E60</f>
        <v>15140677</v>
      </c>
      <c r="F55" s="279"/>
      <c r="H55" s="25" t="s">
        <v>57</v>
      </c>
      <c r="I55" s="79">
        <f>I56+I60</f>
        <v>184432.02238017658</v>
      </c>
      <c r="J55" s="79">
        <f>J56+J60</f>
        <v>777094</v>
      </c>
      <c r="K55" s="79">
        <f>K56+K60</f>
        <v>1181147</v>
      </c>
      <c r="L55" s="80">
        <f>L56+L60</f>
        <v>1712480</v>
      </c>
      <c r="M55" s="31"/>
      <c r="N55" s="32"/>
      <c r="O55" s="32"/>
      <c r="P55" s="32"/>
      <c r="Q55" s="32"/>
      <c r="R55" s="32"/>
      <c r="S55" s="32"/>
      <c r="T55" s="32"/>
      <c r="U55" s="32"/>
      <c r="V55" s="32"/>
    </row>
    <row r="56" spans="1:22" ht="13.5" customHeight="1" x14ac:dyDescent="0.2">
      <c r="A56" s="298" t="s">
        <v>58</v>
      </c>
      <c r="B56" s="54">
        <f>B57</f>
        <v>8597737</v>
      </c>
      <c r="C56" s="54">
        <f>C57</f>
        <v>9083009</v>
      </c>
      <c r="D56" s="54">
        <f>D57</f>
        <v>9633787</v>
      </c>
      <c r="E56" s="52">
        <f>E57</f>
        <v>10051634</v>
      </c>
      <c r="F56" s="279"/>
      <c r="H56" s="81" t="s">
        <v>58</v>
      </c>
      <c r="I56" s="54">
        <f>I57</f>
        <v>102868.53276017646</v>
      </c>
      <c r="J56" s="54">
        <f>J57</f>
        <v>558751</v>
      </c>
      <c r="K56" s="54">
        <f>K57</f>
        <v>732854</v>
      </c>
      <c r="L56" s="52">
        <f>L57</f>
        <v>1081831</v>
      </c>
      <c r="M56" s="31"/>
      <c r="N56" s="32"/>
      <c r="O56" s="32"/>
      <c r="P56" s="32"/>
      <c r="Q56" s="32"/>
      <c r="R56" s="32"/>
      <c r="S56" s="32"/>
      <c r="T56" s="32"/>
      <c r="U56" s="32"/>
      <c r="V56" s="32"/>
    </row>
    <row r="57" spans="1:22" ht="13.5" customHeight="1" x14ac:dyDescent="0.2">
      <c r="A57" s="289" t="s">
        <v>59</v>
      </c>
      <c r="B57" s="37">
        <f>B58+B59</f>
        <v>8597737</v>
      </c>
      <c r="C57" s="37">
        <f>C58+C59</f>
        <v>9083009</v>
      </c>
      <c r="D57" s="37">
        <f>D58+D59</f>
        <v>9633787</v>
      </c>
      <c r="E57" s="35">
        <f>E58+E59</f>
        <v>10051634</v>
      </c>
      <c r="F57" s="279"/>
      <c r="H57" s="38" t="s">
        <v>59</v>
      </c>
      <c r="I57" s="37">
        <f>I58+I59</f>
        <v>102868.53276017646</v>
      </c>
      <c r="J57" s="37">
        <f>J58+J59</f>
        <v>558751</v>
      </c>
      <c r="K57" s="37">
        <f>K58+K59</f>
        <v>732854</v>
      </c>
      <c r="L57" s="35">
        <f>L58+L59</f>
        <v>1081831</v>
      </c>
      <c r="M57" s="31"/>
      <c r="N57" s="32"/>
      <c r="O57" s="32"/>
      <c r="P57" s="32"/>
      <c r="Q57" s="32"/>
      <c r="R57" s="32"/>
      <c r="S57" s="32"/>
      <c r="T57" s="32"/>
      <c r="U57" s="32"/>
      <c r="V57" s="32"/>
    </row>
    <row r="58" spans="1:22" ht="13.5" customHeight="1" x14ac:dyDescent="0.2">
      <c r="A58" s="289" t="s">
        <v>60</v>
      </c>
      <c r="B58" s="37">
        <v>8410205</v>
      </c>
      <c r="C58" s="37">
        <v>8869122</v>
      </c>
      <c r="D58" s="37">
        <v>9419015</v>
      </c>
      <c r="E58" s="35">
        <v>9837057</v>
      </c>
      <c r="F58" s="279"/>
      <c r="H58" s="38" t="s">
        <v>60</v>
      </c>
      <c r="I58" s="42">
        <f>ESA2010_sept22!C58-A_RVS_22_24!B58</f>
        <v>100792.59295017645</v>
      </c>
      <c r="J58" s="42">
        <f>ESA2010_sept22!D58-A_RVS_22_24!C58</f>
        <v>378111</v>
      </c>
      <c r="K58" s="42">
        <f>ESA2010_sept22!E58-A_RVS_22_24!D58</f>
        <v>746481</v>
      </c>
      <c r="L58" s="35">
        <f>ESA2010_sept22!F58-A_RVS_22_24!E58</f>
        <v>1092318</v>
      </c>
      <c r="M58" s="31"/>
      <c r="N58" s="32"/>
      <c r="O58" s="32"/>
      <c r="P58" s="32"/>
      <c r="Q58" s="32"/>
      <c r="R58" s="32"/>
      <c r="S58" s="32"/>
      <c r="T58" s="32"/>
      <c r="U58" s="32"/>
      <c r="V58" s="32"/>
    </row>
    <row r="59" spans="1:22" ht="13.5" customHeight="1" x14ac:dyDescent="0.2">
      <c r="A59" s="289" t="s">
        <v>61</v>
      </c>
      <c r="B59" s="37">
        <v>187532</v>
      </c>
      <c r="C59" s="37">
        <v>213887</v>
      </c>
      <c r="D59" s="37">
        <v>214772</v>
      </c>
      <c r="E59" s="35">
        <v>214577</v>
      </c>
      <c r="F59" s="279"/>
      <c r="H59" s="38" t="s">
        <v>61</v>
      </c>
      <c r="I59" s="42">
        <f>ESA2010_sept22!C59-A_RVS_22_24!B59</f>
        <v>2075.9398100000108</v>
      </c>
      <c r="J59" s="42">
        <f>ESA2010_sept22!D59-A_RVS_22_24!C59</f>
        <v>180640</v>
      </c>
      <c r="K59" s="42">
        <f>ESA2010_sept22!E59-A_RVS_22_24!D59</f>
        <v>-13627</v>
      </c>
      <c r="L59" s="35">
        <f>ESA2010_sept22!F59-A_RVS_22_24!E59</f>
        <v>-10487</v>
      </c>
      <c r="M59" s="31"/>
      <c r="N59" s="32"/>
      <c r="O59" s="32"/>
      <c r="P59" s="32"/>
      <c r="Q59" s="32"/>
      <c r="R59" s="32"/>
      <c r="S59" s="32"/>
      <c r="T59" s="32"/>
      <c r="U59" s="32"/>
      <c r="V59" s="32"/>
    </row>
    <row r="60" spans="1:22" ht="13.5" customHeight="1" x14ac:dyDescent="0.2">
      <c r="A60" s="298" t="s">
        <v>62</v>
      </c>
      <c r="B60" s="54">
        <f>B61</f>
        <v>4298115</v>
      </c>
      <c r="C60" s="54">
        <f>C61</f>
        <v>4557188</v>
      </c>
      <c r="D60" s="54">
        <f>D61</f>
        <v>4836884</v>
      </c>
      <c r="E60" s="52">
        <f>E61</f>
        <v>5089043</v>
      </c>
      <c r="F60" s="281"/>
      <c r="H60" s="81" t="s">
        <v>62</v>
      </c>
      <c r="I60" s="54">
        <f>I61</f>
        <v>81563.489620000124</v>
      </c>
      <c r="J60" s="54">
        <f>J61</f>
        <v>218343</v>
      </c>
      <c r="K60" s="54">
        <f>K61</f>
        <v>448293</v>
      </c>
      <c r="L60" s="52">
        <f>L61</f>
        <v>630649</v>
      </c>
      <c r="M60" s="31"/>
      <c r="N60" s="32"/>
      <c r="O60" s="32"/>
      <c r="P60" s="32"/>
      <c r="Q60" s="32"/>
      <c r="R60" s="32"/>
      <c r="S60" s="32"/>
      <c r="T60" s="32"/>
      <c r="U60" s="32"/>
      <c r="V60" s="32"/>
    </row>
    <row r="61" spans="1:22" ht="13.5" customHeight="1" x14ac:dyDescent="0.2">
      <c r="A61" s="289" t="s">
        <v>59</v>
      </c>
      <c r="B61" s="37">
        <v>4298115</v>
      </c>
      <c r="C61" s="37">
        <v>4557188</v>
      </c>
      <c r="D61" s="37">
        <v>4836884</v>
      </c>
      <c r="E61" s="35">
        <v>5089043</v>
      </c>
      <c r="F61" s="279"/>
      <c r="H61" s="38" t="s">
        <v>59</v>
      </c>
      <c r="I61" s="42">
        <f>ESA2010_sept22!C61-A_RVS_22_24!B61</f>
        <v>81563.489620000124</v>
      </c>
      <c r="J61" s="42">
        <f>ESA2010_sept22!D61-A_RVS_22_24!C61</f>
        <v>218343</v>
      </c>
      <c r="K61" s="42">
        <f>ESA2010_sept22!E61-A_RVS_22_24!D61</f>
        <v>448293</v>
      </c>
      <c r="L61" s="35">
        <f>ESA2010_sept22!F61-A_RVS_22_24!E61</f>
        <v>630649</v>
      </c>
      <c r="M61" s="31"/>
      <c r="N61" s="32"/>
      <c r="O61" s="32"/>
      <c r="P61" s="32"/>
      <c r="Q61" s="32"/>
      <c r="R61" s="32"/>
      <c r="S61" s="32"/>
      <c r="T61" s="32"/>
      <c r="U61" s="32"/>
      <c r="V61" s="32"/>
    </row>
    <row r="62" spans="1:22" ht="14.25" customHeight="1" thickBot="1" x14ac:dyDescent="0.25">
      <c r="A62" s="299" t="s">
        <v>63</v>
      </c>
      <c r="B62" s="49">
        <v>18288</v>
      </c>
      <c r="C62" s="49">
        <v>13662</v>
      </c>
      <c r="D62" s="49">
        <v>13573</v>
      </c>
      <c r="E62" s="62">
        <v>13967</v>
      </c>
      <c r="F62" s="279"/>
      <c r="H62" s="84" t="s">
        <v>63</v>
      </c>
      <c r="I62" s="42">
        <f>ESA2010_sept22!C62-A_RVS_22_24!B62</f>
        <v>12175</v>
      </c>
      <c r="J62" s="42">
        <f>ESA2010_sept22!D62-A_RVS_22_24!C62</f>
        <v>12373</v>
      </c>
      <c r="K62" s="42">
        <f>ESA2010_sept22!E62-A_RVS_22_24!D62</f>
        <v>13172</v>
      </c>
      <c r="L62" s="35">
        <f>ESA2010_sept22!F62-A_RVS_22_24!E62</f>
        <v>14570</v>
      </c>
      <c r="M62" s="31"/>
      <c r="N62" s="32"/>
      <c r="O62" s="32"/>
      <c r="P62" s="32"/>
      <c r="Q62" s="32"/>
      <c r="R62" s="32"/>
      <c r="S62" s="32"/>
      <c r="T62" s="32"/>
      <c r="U62" s="32"/>
      <c r="V62" s="32"/>
    </row>
    <row r="63" spans="1:22" ht="14.25" customHeight="1" thickBot="1" x14ac:dyDescent="0.25">
      <c r="A63" s="300" t="s">
        <v>64</v>
      </c>
      <c r="B63" s="90">
        <f>B34+B30+B25+B14+B5</f>
        <v>17709187</v>
      </c>
      <c r="C63" s="90">
        <f>C34+C30+C25+C14+C5</f>
        <v>19190938</v>
      </c>
      <c r="D63" s="90">
        <f>D34+D30+D25+D14+D5</f>
        <v>20659326</v>
      </c>
      <c r="E63" s="88">
        <f>E34+E30+E25+E14+E5</f>
        <v>21134999</v>
      </c>
      <c r="F63" s="279"/>
      <c r="H63" s="86" t="s">
        <v>64</v>
      </c>
      <c r="I63" s="90">
        <f>+I34+I30+I25+I14+I5</f>
        <v>964969.51529327233</v>
      </c>
      <c r="J63" s="90">
        <f>+J34+J30+J25+J14+J5</f>
        <v>1391522</v>
      </c>
      <c r="K63" s="90">
        <f>+K34+K30+K25+K14+K5</f>
        <v>2149031</v>
      </c>
      <c r="L63" s="88">
        <f>+L34+L30+L25+L14+L5</f>
        <v>2951246</v>
      </c>
      <c r="M63" s="31"/>
      <c r="N63" s="32"/>
      <c r="O63" s="32"/>
      <c r="P63" s="32"/>
      <c r="Q63" s="32"/>
      <c r="R63" s="32"/>
      <c r="S63" s="32"/>
      <c r="T63" s="32"/>
      <c r="U63" s="32"/>
      <c r="V63" s="32"/>
    </row>
    <row r="64" spans="1:22" ht="13.5" customHeight="1" x14ac:dyDescent="0.2">
      <c r="A64" s="301" t="s">
        <v>65</v>
      </c>
      <c r="B64" s="95">
        <f>B9+B12+B13+B15+B16+B25+B41+B45+B47+B36+B35</f>
        <v>13542258</v>
      </c>
      <c r="C64" s="95">
        <f>C9+C12+C13+C15+C16+C25+C41+C45+C47+C36+C35</f>
        <v>14798640</v>
      </c>
      <c r="D64" s="95">
        <f>D9+D12+D13+D15+D16+D25+D41+D45+D47+D36+D35</f>
        <v>15985055</v>
      </c>
      <c r="E64" s="93">
        <f>E9+E12+E13+E15+E16+E25+E41+E45+E47+E36+E35</f>
        <v>16188102</v>
      </c>
      <c r="F64" s="279"/>
      <c r="H64" s="91" t="s">
        <v>65</v>
      </c>
      <c r="I64" s="42">
        <f>ESA2010_sept22!C64-A_RVS_22_24!B64</f>
        <v>923347.99195327424</v>
      </c>
      <c r="J64" s="42">
        <f>ESA2010_sept22!D64-A_RVS_22_24!C64</f>
        <v>1199115</v>
      </c>
      <c r="K64" s="42">
        <f>ESA2010_sept22!E64-A_RVS_22_24!D64</f>
        <v>2067928</v>
      </c>
      <c r="L64" s="35">
        <f>ESA2010_sept22!F64-A_RVS_22_24!E64</f>
        <v>2950375</v>
      </c>
      <c r="M64" s="31"/>
      <c r="N64" s="32"/>
      <c r="O64" s="32"/>
      <c r="P64" s="32"/>
      <c r="Q64" s="32"/>
      <c r="R64" s="32"/>
      <c r="S64" s="32"/>
      <c r="T64" s="32"/>
      <c r="U64" s="32"/>
      <c r="V64" s="32"/>
    </row>
    <row r="65" spans="1:22" ht="13.5" customHeight="1" x14ac:dyDescent="0.2">
      <c r="A65" s="301" t="s">
        <v>66</v>
      </c>
      <c r="B65" s="95">
        <f>0+B50</f>
        <v>33190</v>
      </c>
      <c r="C65" s="95">
        <f>0+C50</f>
        <v>35579</v>
      </c>
      <c r="D65" s="95">
        <f>0+D50</f>
        <v>38431</v>
      </c>
      <c r="E65" s="93">
        <f>0+E50</f>
        <v>39818</v>
      </c>
      <c r="F65" s="279"/>
      <c r="H65" s="91" t="s">
        <v>66</v>
      </c>
      <c r="I65" s="42">
        <f>ESA2010_sept22!C65-A_RVS_22_24!B65</f>
        <v>-1009.7868100000014</v>
      </c>
      <c r="J65" s="42">
        <f>ESA2010_sept22!D65-A_RVS_22_24!C65</f>
        <v>-1867</v>
      </c>
      <c r="K65" s="42">
        <f>ESA2010_sept22!E65-A_RVS_22_24!D65</f>
        <v>-3563</v>
      </c>
      <c r="L65" s="35">
        <f>ESA2010_sept22!F65-A_RVS_22_24!E65</f>
        <v>-3385</v>
      </c>
      <c r="M65" s="31"/>
      <c r="N65" s="32"/>
      <c r="O65" s="32"/>
      <c r="P65" s="32"/>
      <c r="Q65" s="32"/>
      <c r="R65" s="32"/>
      <c r="S65" s="32"/>
      <c r="T65" s="32"/>
      <c r="U65" s="32"/>
      <c r="V65" s="32"/>
    </row>
    <row r="66" spans="1:22" ht="13.5" customHeight="1" x14ac:dyDescent="0.2">
      <c r="A66" s="288" t="s">
        <v>67</v>
      </c>
      <c r="B66" s="95">
        <f>B37+B38-B65+B50</f>
        <v>93588</v>
      </c>
      <c r="C66" s="95">
        <f>C37+C38-C65+C50</f>
        <v>98294</v>
      </c>
      <c r="D66" s="95">
        <f>D37+D38-D65+D50</f>
        <v>102752</v>
      </c>
      <c r="E66" s="93">
        <f>E37+E38-E65+E50</f>
        <v>103395</v>
      </c>
      <c r="F66" s="279"/>
      <c r="H66" s="33" t="s">
        <v>67</v>
      </c>
      <c r="I66" s="42">
        <f>ESA2010_sept22!C66-A_RVS_22_24!B66</f>
        <v>-2475</v>
      </c>
      <c r="J66" s="42">
        <f>ESA2010_sept22!D66-A_RVS_22_24!C66</f>
        <v>-2289</v>
      </c>
      <c r="K66" s="42">
        <f>ESA2010_sept22!E66-A_RVS_22_24!D66</f>
        <v>-4200</v>
      </c>
      <c r="L66" s="35">
        <f>ESA2010_sept22!F66-A_RVS_22_24!E66</f>
        <v>525</v>
      </c>
      <c r="M66" s="31"/>
      <c r="N66" s="32"/>
      <c r="O66" s="32"/>
      <c r="P66" s="32"/>
      <c r="Q66" s="32"/>
      <c r="R66" s="32"/>
      <c r="S66" s="32"/>
      <c r="T66" s="32"/>
      <c r="U66" s="32"/>
      <c r="V66" s="32"/>
    </row>
    <row r="67" spans="1:22" ht="13.5" customHeight="1" x14ac:dyDescent="0.2">
      <c r="A67" s="288" t="s">
        <v>68</v>
      </c>
      <c r="B67" s="95">
        <f>B10+B32+B31+B42+B48</f>
        <v>2958278</v>
      </c>
      <c r="C67" s="95">
        <f>C10+C32+C31+C42+C48</f>
        <v>3118838</v>
      </c>
      <c r="D67" s="95">
        <f>D10+D32+D31+D42+D48</f>
        <v>3318372</v>
      </c>
      <c r="E67" s="93">
        <f>E10+E32+E31+E42+E48</f>
        <v>3512352</v>
      </c>
      <c r="F67" s="279"/>
      <c r="H67" s="33" t="s">
        <v>68</v>
      </c>
      <c r="I67" s="42">
        <f>ESA2010_sept22!C67-A_RVS_22_24!B67</f>
        <v>36243.053519999608</v>
      </c>
      <c r="J67" s="42">
        <f>ESA2010_sept22!D67-A_RVS_22_24!C67</f>
        <v>147164</v>
      </c>
      <c r="K67" s="42">
        <f>ESA2010_sept22!E67-A_RVS_22_24!D67</f>
        <v>69053</v>
      </c>
      <c r="L67" s="35">
        <f>ESA2010_sept22!F67-A_RVS_22_24!E67</f>
        <v>9430</v>
      </c>
      <c r="M67" s="31"/>
      <c r="N67" s="32"/>
      <c r="O67" s="32"/>
      <c r="P67" s="32"/>
      <c r="Q67" s="32"/>
      <c r="R67" s="32"/>
      <c r="S67" s="32"/>
      <c r="T67" s="32"/>
      <c r="U67" s="32"/>
      <c r="V67" s="32"/>
    </row>
    <row r="68" spans="1:22" ht="13.5" customHeight="1" x14ac:dyDescent="0.2">
      <c r="A68" s="288" t="s">
        <v>69</v>
      </c>
      <c r="B68" s="95">
        <f>B11+B33+B49</f>
        <v>972373</v>
      </c>
      <c r="C68" s="95">
        <f>C11+C33+C49</f>
        <v>1032694</v>
      </c>
      <c r="D68" s="95">
        <f>D11+D33+D49</f>
        <v>1105711</v>
      </c>
      <c r="E68" s="93">
        <f>E11+E33+E49</f>
        <v>1181532</v>
      </c>
      <c r="F68" s="279"/>
      <c r="H68" s="33" t="s">
        <v>69</v>
      </c>
      <c r="I68" s="42">
        <f>ESA2010_sept22!C68-A_RVS_22_24!B68</f>
        <v>10120.029499999946</v>
      </c>
      <c r="J68" s="42">
        <f>ESA2010_sept22!D68-A_RVS_22_24!C68</f>
        <v>52953</v>
      </c>
      <c r="K68" s="42">
        <f>ESA2010_sept22!E68-A_RVS_22_24!D68</f>
        <v>23596</v>
      </c>
      <c r="L68" s="35">
        <f>ESA2010_sept22!F68-A_RVS_22_24!E68</f>
        <v>-2048</v>
      </c>
      <c r="M68" s="31"/>
      <c r="N68" s="32"/>
      <c r="O68" s="32"/>
      <c r="P68" s="32"/>
      <c r="Q68" s="32"/>
      <c r="R68" s="32"/>
      <c r="S68" s="32"/>
      <c r="T68" s="32"/>
      <c r="U68" s="32"/>
      <c r="V68" s="32"/>
    </row>
    <row r="69" spans="1:22" ht="13.5" customHeight="1" x14ac:dyDescent="0.2">
      <c r="A69" s="288" t="s">
        <v>70</v>
      </c>
      <c r="B69" s="95">
        <f>B39</f>
        <v>76939</v>
      </c>
      <c r="C69" s="95">
        <f>C39</f>
        <v>74748</v>
      </c>
      <c r="D69" s="95">
        <f>D39</f>
        <v>75304</v>
      </c>
      <c r="E69" s="93">
        <f>E39</f>
        <v>75866</v>
      </c>
      <c r="F69" s="279"/>
      <c r="H69" s="33" t="s">
        <v>70</v>
      </c>
      <c r="I69" s="42">
        <f>ESA2010_sept22!C69-A_RVS_22_24!B69</f>
        <v>-644.83703999999852</v>
      </c>
      <c r="J69" s="42">
        <f>ESA2010_sept22!D69-A_RVS_22_24!C69</f>
        <v>259</v>
      </c>
      <c r="K69" s="42">
        <f>ESA2010_sept22!E69-A_RVS_22_24!D69</f>
        <v>96</v>
      </c>
      <c r="L69" s="35">
        <f>ESA2010_sept22!F69-A_RVS_22_24!E69</f>
        <v>-71</v>
      </c>
      <c r="M69" s="31"/>
      <c r="N69" s="32"/>
      <c r="O69" s="32"/>
      <c r="P69" s="32"/>
      <c r="Q69" s="32"/>
      <c r="R69" s="32"/>
      <c r="S69" s="32"/>
      <c r="T69" s="32"/>
      <c r="U69" s="32"/>
      <c r="V69" s="32"/>
    </row>
    <row r="70" spans="1:22" ht="13.5" customHeight="1" x14ac:dyDescent="0.2">
      <c r="A70" s="288" t="s">
        <v>71</v>
      </c>
      <c r="B70" s="95">
        <f>B44+B43</f>
        <v>32561</v>
      </c>
      <c r="C70" s="95">
        <f>C44+C43</f>
        <v>32145</v>
      </c>
      <c r="D70" s="95">
        <f>D44+D43</f>
        <v>33701</v>
      </c>
      <c r="E70" s="93">
        <f>E44+E43</f>
        <v>33934</v>
      </c>
      <c r="F70" s="279"/>
      <c r="H70" s="33" t="s">
        <v>71</v>
      </c>
      <c r="I70" s="42">
        <f>ESA2010_sept22!C70-A_RVS_22_24!B70</f>
        <v>-611.93583000000217</v>
      </c>
      <c r="J70" s="42">
        <f>ESA2010_sept22!D70-A_RVS_22_24!C70</f>
        <v>-3813</v>
      </c>
      <c r="K70" s="42">
        <f>ESA2010_sept22!E70-A_RVS_22_24!D70</f>
        <v>-3879</v>
      </c>
      <c r="L70" s="35">
        <f>ESA2010_sept22!F70-A_RVS_22_24!E70</f>
        <v>-3580</v>
      </c>
      <c r="M70" s="31"/>
      <c r="N70" s="32"/>
      <c r="O70" s="32"/>
      <c r="P70" s="32"/>
      <c r="Q70" s="32"/>
      <c r="R70" s="32"/>
      <c r="S70" s="32"/>
      <c r="T70" s="32"/>
      <c r="U70" s="32"/>
      <c r="V70" s="32"/>
    </row>
    <row r="71" spans="1:22" ht="14.25" customHeight="1" thickBot="1" x14ac:dyDescent="0.25">
      <c r="A71" s="302" t="s">
        <v>72</v>
      </c>
      <c r="B71" s="100">
        <f>B55</f>
        <v>12895852</v>
      </c>
      <c r="C71" s="100">
        <f>C55</f>
        <v>13640197</v>
      </c>
      <c r="D71" s="100">
        <f>D55</f>
        <v>14470671</v>
      </c>
      <c r="E71" s="98">
        <f>E55</f>
        <v>15140677</v>
      </c>
      <c r="F71" s="279"/>
      <c r="H71" s="97" t="s">
        <v>72</v>
      </c>
      <c r="I71" s="100">
        <f>I55</f>
        <v>184432.02238017658</v>
      </c>
      <c r="J71" s="100">
        <f>J55</f>
        <v>777094</v>
      </c>
      <c r="K71" s="100">
        <f>K55</f>
        <v>1181147</v>
      </c>
      <c r="L71" s="98">
        <f>L55</f>
        <v>1712480</v>
      </c>
      <c r="M71" s="31"/>
      <c r="N71" s="32"/>
      <c r="O71" s="32"/>
      <c r="P71" s="32"/>
      <c r="Q71" s="32"/>
      <c r="R71" s="32"/>
      <c r="S71" s="32"/>
      <c r="T71" s="32"/>
      <c r="U71" s="32"/>
      <c r="V71" s="32"/>
    </row>
    <row r="72" spans="1:22" ht="14.25" customHeight="1" thickBot="1" x14ac:dyDescent="0.25">
      <c r="A72" s="303" t="s">
        <v>73</v>
      </c>
      <c r="B72" s="90">
        <f>B63+B71</f>
        <v>30605039</v>
      </c>
      <c r="C72" s="90">
        <f>C63+C71</f>
        <v>32831135</v>
      </c>
      <c r="D72" s="90">
        <f>D63+D71</f>
        <v>35129997</v>
      </c>
      <c r="E72" s="88">
        <f>E63+E71</f>
        <v>36275676</v>
      </c>
      <c r="F72" s="279"/>
      <c r="H72" s="102" t="s">
        <v>73</v>
      </c>
      <c r="I72" s="90">
        <f>+I71+I63</f>
        <v>1149401.5376734489</v>
      </c>
      <c r="J72" s="90">
        <f>+J71+J63</f>
        <v>2168616</v>
      </c>
      <c r="K72" s="90">
        <f>+K71+K63</f>
        <v>3330178</v>
      </c>
      <c r="L72" s="88">
        <f>+L71+L63</f>
        <v>4663726</v>
      </c>
      <c r="M72" s="31"/>
      <c r="N72" s="32"/>
      <c r="O72" s="32"/>
      <c r="P72" s="32"/>
      <c r="Q72" s="32"/>
      <c r="R72" s="32"/>
      <c r="S72" s="32"/>
      <c r="T72" s="32"/>
      <c r="U72" s="32"/>
      <c r="V72" s="32"/>
    </row>
    <row r="73" spans="1:22" s="104" customFormat="1" ht="13.5" customHeight="1" thickBot="1" x14ac:dyDescent="0.25">
      <c r="A73" s="105"/>
      <c r="B73" s="109"/>
      <c r="C73" s="109"/>
      <c r="D73" s="109"/>
      <c r="E73" s="109"/>
      <c r="F73" s="107"/>
      <c r="H73" s="105"/>
      <c r="I73" s="109"/>
      <c r="J73" s="109"/>
      <c r="K73" s="109"/>
      <c r="L73" s="109"/>
      <c r="M73" s="110"/>
      <c r="N73" s="32"/>
      <c r="O73" s="32"/>
      <c r="P73" s="32"/>
      <c r="Q73" s="32"/>
      <c r="R73" s="32"/>
      <c r="S73" s="32"/>
      <c r="T73" s="32"/>
      <c r="U73" s="32"/>
      <c r="V73" s="32"/>
    </row>
    <row r="74" spans="1:22" ht="14.25" customHeight="1" thickBot="1" x14ac:dyDescent="0.25">
      <c r="A74" s="111" t="s">
        <v>74</v>
      </c>
      <c r="B74" s="114">
        <f>SUM(B75:B76)</f>
        <v>86280</v>
      </c>
      <c r="C74" s="115">
        <f>SUM(C75:C76)</f>
        <v>77680</v>
      </c>
      <c r="D74" s="115">
        <f>SUM(D75:D76)</f>
        <v>85527</v>
      </c>
      <c r="E74" s="113">
        <f>SUM(E75:E76)</f>
        <v>95389</v>
      </c>
      <c r="H74" s="116" t="s">
        <v>74</v>
      </c>
      <c r="I74" s="119">
        <f>ESA2010_sept22!C74-A_RVS_22_24!B74</f>
        <v>911</v>
      </c>
      <c r="J74" s="119">
        <f>ESA2010_sept22!D74-A_RVS_22_24!C74</f>
        <v>8452</v>
      </c>
      <c r="K74" s="119">
        <f>ESA2010_sept22!E74-A_RVS_22_24!D74</f>
        <v>3759</v>
      </c>
      <c r="L74" s="120">
        <f>ESA2010_sept22!F74-A_RVS_22_24!E74</f>
        <v>1113</v>
      </c>
      <c r="N74" s="32"/>
      <c r="O74" s="32"/>
      <c r="P74" s="32"/>
      <c r="Q74" s="32"/>
      <c r="R74" s="32"/>
      <c r="S74" s="32"/>
      <c r="T74" s="32"/>
      <c r="U74" s="32"/>
      <c r="V74" s="32"/>
    </row>
    <row r="75" spans="1:22" ht="13.5" customHeight="1" x14ac:dyDescent="0.2">
      <c r="A75" s="121" t="s">
        <v>75</v>
      </c>
      <c r="B75" s="124">
        <v>49260</v>
      </c>
      <c r="C75" s="125">
        <v>40050</v>
      </c>
      <c r="D75" s="125">
        <v>43570</v>
      </c>
      <c r="E75" s="123">
        <v>48735</v>
      </c>
      <c r="H75" s="126" t="s">
        <v>75</v>
      </c>
      <c r="I75" s="42">
        <f>ESA2010_sept22!C75-A_RVS_22_24!B75</f>
        <v>590</v>
      </c>
      <c r="J75" s="42">
        <f>ESA2010_sept22!D75-A_RVS_22_24!C75</f>
        <v>2866</v>
      </c>
      <c r="K75" s="42">
        <f>ESA2010_sept22!E75-A_RVS_22_24!D75</f>
        <v>3504</v>
      </c>
      <c r="L75" s="35">
        <f>ESA2010_sept22!F75-A_RVS_22_24!E75</f>
        <v>-572</v>
      </c>
      <c r="N75" s="32"/>
      <c r="O75" s="32"/>
      <c r="P75" s="32"/>
      <c r="Q75" s="32"/>
      <c r="R75" s="32"/>
      <c r="S75" s="32"/>
      <c r="T75" s="32"/>
      <c r="U75" s="32"/>
      <c r="V75" s="32"/>
    </row>
    <row r="76" spans="1:22" ht="14.25" customHeight="1" thickBot="1" x14ac:dyDescent="0.25">
      <c r="A76" s="128" t="s">
        <v>76</v>
      </c>
      <c r="B76" s="131">
        <v>37020</v>
      </c>
      <c r="C76" s="132">
        <v>37630</v>
      </c>
      <c r="D76" s="132">
        <v>41957</v>
      </c>
      <c r="E76" s="130">
        <v>46654</v>
      </c>
      <c r="H76" s="128" t="s">
        <v>76</v>
      </c>
      <c r="I76" s="42">
        <f>ESA2010_sept22!C76-A_RVS_22_24!B76</f>
        <v>321</v>
      </c>
      <c r="J76" s="42">
        <f>ESA2010_sept22!D76-A_RVS_22_24!C76</f>
        <v>5586</v>
      </c>
      <c r="K76" s="42">
        <f>ESA2010_sept22!E76-A_RVS_22_24!D76</f>
        <v>255</v>
      </c>
      <c r="L76" s="35">
        <f>ESA2010_sept22!F76-A_RVS_22_24!E76</f>
        <v>1685</v>
      </c>
      <c r="N76" s="32"/>
      <c r="O76" s="32"/>
      <c r="P76" s="32"/>
      <c r="Q76" s="32"/>
      <c r="R76" s="32"/>
      <c r="S76" s="32"/>
      <c r="T76" s="32"/>
      <c r="U76" s="32"/>
      <c r="V76" s="32"/>
    </row>
    <row r="77" spans="1:22" ht="17.25" customHeight="1" thickBot="1" x14ac:dyDescent="0.35">
      <c r="A77" s="136"/>
      <c r="B77" s="137"/>
      <c r="C77" s="137"/>
      <c r="D77" s="137"/>
      <c r="E77" s="137"/>
      <c r="H77" s="138"/>
      <c r="I77" s="140"/>
      <c r="J77" s="140"/>
      <c r="K77" s="140"/>
      <c r="L77" s="140"/>
      <c r="N77" s="32"/>
      <c r="O77" s="32"/>
      <c r="P77" s="32"/>
      <c r="Q77" s="32"/>
      <c r="R77" s="32"/>
      <c r="S77" s="32"/>
      <c r="T77" s="32"/>
      <c r="U77" s="32"/>
      <c r="V77" s="32"/>
    </row>
    <row r="78" spans="1:22" s="141" customFormat="1" ht="14.25" customHeight="1" thickBot="1" x14ac:dyDescent="0.25">
      <c r="A78" s="116" t="s">
        <v>77</v>
      </c>
      <c r="B78" s="144">
        <v>853149</v>
      </c>
      <c r="C78" s="145">
        <v>960523</v>
      </c>
      <c r="D78" s="146">
        <v>1075602</v>
      </c>
      <c r="E78" s="143">
        <v>1182163</v>
      </c>
      <c r="H78" s="116" t="s">
        <v>77</v>
      </c>
      <c r="I78" s="147">
        <f>ESA2010_sept22!C78-A_RVS_22_24!B78</f>
        <v>89126</v>
      </c>
      <c r="J78" s="145">
        <f>ESA2010_sept22!D78-A_RVS_22_24!C78</f>
        <v>125515</v>
      </c>
      <c r="K78" s="146">
        <f>ESA2010_sept22!E78-A_RVS_22_24!D78</f>
        <v>171119</v>
      </c>
      <c r="L78" s="143">
        <f>ESA2010_sept22!F78-A_RVS_22_24!E78</f>
        <v>225770</v>
      </c>
      <c r="N78" s="32"/>
      <c r="O78" s="32"/>
      <c r="P78" s="32"/>
      <c r="Q78" s="32"/>
      <c r="R78" s="32"/>
      <c r="S78" s="32"/>
      <c r="T78" s="32"/>
      <c r="U78" s="32"/>
      <c r="V78" s="32"/>
    </row>
    <row r="79" spans="1:22" ht="14.25" customHeight="1" thickBot="1" x14ac:dyDescent="0.25">
      <c r="B79" s="148"/>
      <c r="C79" s="148"/>
      <c r="D79" s="148"/>
      <c r="E79" s="148"/>
      <c r="I79" s="31"/>
      <c r="J79" s="31"/>
      <c r="K79" s="31"/>
      <c r="L79" s="31"/>
      <c r="N79" s="32"/>
      <c r="O79" s="32"/>
      <c r="P79" s="32"/>
      <c r="Q79" s="32"/>
      <c r="R79" s="32"/>
      <c r="S79" s="32"/>
      <c r="T79" s="32"/>
      <c r="U79" s="32"/>
      <c r="V79" s="32"/>
    </row>
    <row r="80" spans="1:22" ht="13.5" customHeight="1" x14ac:dyDescent="0.2">
      <c r="A80" s="150" t="s">
        <v>78</v>
      </c>
      <c r="B80" s="153">
        <f>SUM(B81,B84,B87)</f>
        <v>410147</v>
      </c>
      <c r="C80" s="154">
        <f>SUM(C81,C84,C87)</f>
        <v>484873</v>
      </c>
      <c r="D80" s="155">
        <f>SUM(D81,D84,D87)</f>
        <v>509560</v>
      </c>
      <c r="E80" s="152">
        <f>SUM(E81,E84,E87)</f>
        <v>526284</v>
      </c>
      <c r="H80" s="150" t="s">
        <v>78</v>
      </c>
      <c r="I80" s="153">
        <f>SUM(I81,I84,I87)</f>
        <v>6026.5922732721656</v>
      </c>
      <c r="J80" s="154">
        <f>SUM(J81,J84,J87)</f>
        <v>150025</v>
      </c>
      <c r="K80" s="155">
        <f>SUM(K81,K84,K87)</f>
        <v>599587</v>
      </c>
      <c r="L80" s="152">
        <f>SUM(L81,L84,L87)</f>
        <v>586443</v>
      </c>
      <c r="N80" s="32"/>
      <c r="O80" s="32"/>
      <c r="P80" s="32"/>
      <c r="Q80" s="32"/>
      <c r="R80" s="32"/>
      <c r="S80" s="32"/>
      <c r="T80" s="32"/>
      <c r="U80" s="32"/>
      <c r="V80" s="32"/>
    </row>
    <row r="81" spans="1:22" ht="13.5" customHeight="1" x14ac:dyDescent="0.25">
      <c r="A81" s="156" t="s">
        <v>79</v>
      </c>
      <c r="B81" s="159">
        <f>SUM(B82:B83)</f>
        <v>0</v>
      </c>
      <c r="C81" s="160">
        <f>SUM(C82:C83)</f>
        <v>0</v>
      </c>
      <c r="D81" s="161">
        <f>SUM(D82:D83)</f>
        <v>0</v>
      </c>
      <c r="E81" s="158">
        <f>SUM(E82:E83)</f>
        <v>0</v>
      </c>
      <c r="H81" s="156" t="s">
        <v>79</v>
      </c>
      <c r="I81" s="159">
        <f>SUM(I82:I83)</f>
        <v>0.26802999999999999</v>
      </c>
      <c r="J81" s="160">
        <f>SUM(J82:J83)</f>
        <v>0</v>
      </c>
      <c r="K81" s="161">
        <f>SUM(K82:K83)</f>
        <v>0</v>
      </c>
      <c r="L81" s="158">
        <f>SUM(L82:L83)</f>
        <v>0</v>
      </c>
      <c r="N81" s="32"/>
      <c r="O81" s="32"/>
      <c r="P81" s="32"/>
      <c r="Q81" s="32"/>
      <c r="R81" s="32"/>
      <c r="S81" s="32"/>
      <c r="T81" s="32"/>
      <c r="U81" s="32"/>
      <c r="V81" s="32"/>
    </row>
    <row r="82" spans="1:22" ht="13.5" customHeight="1" x14ac:dyDescent="0.25">
      <c r="A82" s="162" t="s">
        <v>11</v>
      </c>
      <c r="B82" s="159">
        <v>0</v>
      </c>
      <c r="C82" s="160">
        <v>0</v>
      </c>
      <c r="D82" s="161">
        <v>0</v>
      </c>
      <c r="E82" s="158">
        <v>0</v>
      </c>
      <c r="H82" s="162" t="s">
        <v>11</v>
      </c>
      <c r="I82" s="42">
        <f>ESA2010_sept22!C82-A_RVS_22_24!B82</f>
        <v>0.26802999999999999</v>
      </c>
      <c r="J82" s="42">
        <f>ESA2010_sept22!D82-A_RVS_22_24!C82</f>
        <v>0</v>
      </c>
      <c r="K82" s="42">
        <f>ESA2010_sept22!E82-A_RVS_22_24!D82</f>
        <v>0</v>
      </c>
      <c r="L82" s="35">
        <f>ESA2010_sept22!F82-A_RVS_22_24!E82</f>
        <v>0</v>
      </c>
      <c r="N82" s="32"/>
      <c r="O82" s="32"/>
      <c r="P82" s="32"/>
      <c r="Q82" s="32"/>
      <c r="R82" s="32"/>
      <c r="S82" s="32"/>
      <c r="T82" s="32"/>
      <c r="U82" s="32"/>
      <c r="V82" s="32"/>
    </row>
    <row r="83" spans="1:22" ht="13.5" customHeight="1" x14ac:dyDescent="0.25">
      <c r="A83" s="162" t="s">
        <v>12</v>
      </c>
      <c r="B83" s="159">
        <v>0</v>
      </c>
      <c r="C83" s="160">
        <v>0</v>
      </c>
      <c r="D83" s="161">
        <v>0</v>
      </c>
      <c r="E83" s="158">
        <v>0</v>
      </c>
      <c r="H83" s="162" t="s">
        <v>12</v>
      </c>
      <c r="I83" s="42">
        <f>ESA2010_sept22!C83-A_RVS_22_24!B83</f>
        <v>0</v>
      </c>
      <c r="J83" s="42">
        <f>ESA2010_sept22!D83-A_RVS_22_24!C83</f>
        <v>0</v>
      </c>
      <c r="K83" s="42">
        <f>ESA2010_sept22!E83-A_RVS_22_24!D83</f>
        <v>0</v>
      </c>
      <c r="L83" s="35">
        <f>ESA2010_sept22!F83-A_RVS_22_24!E83</f>
        <v>0</v>
      </c>
      <c r="N83" s="32"/>
      <c r="O83" s="32"/>
      <c r="P83" s="32"/>
      <c r="Q83" s="32"/>
      <c r="R83" s="32"/>
      <c r="S83" s="32"/>
      <c r="T83" s="32"/>
      <c r="U83" s="32"/>
      <c r="V83" s="32"/>
    </row>
    <row r="84" spans="1:22" ht="13.5" customHeight="1" x14ac:dyDescent="0.2">
      <c r="A84" s="156" t="s">
        <v>80</v>
      </c>
      <c r="B84" s="165">
        <f>SUM(B85:B86)</f>
        <v>403695</v>
      </c>
      <c r="C84" s="55">
        <f>SUM(C85:C86)</f>
        <v>476236</v>
      </c>
      <c r="D84" s="55">
        <f>SUM(D85:D86)</f>
        <v>498781</v>
      </c>
      <c r="E84" s="56">
        <f>SUM(E85:E86)</f>
        <v>513408</v>
      </c>
      <c r="H84" s="156" t="s">
        <v>80</v>
      </c>
      <c r="I84" s="166">
        <f>SUM(I85:I86)</f>
        <v>6026.6002676744829</v>
      </c>
      <c r="J84" s="55">
        <f>SUM(J85:J86)</f>
        <v>148237</v>
      </c>
      <c r="K84" s="55">
        <f>SUM(K85:K86)</f>
        <v>596287</v>
      </c>
      <c r="L84" s="56">
        <f>SUM(L85:L86)</f>
        <v>581660</v>
      </c>
      <c r="N84" s="32"/>
      <c r="O84" s="32"/>
      <c r="P84" s="32"/>
      <c r="Q84" s="32"/>
      <c r="R84" s="32"/>
      <c r="S84" s="32"/>
      <c r="T84" s="32"/>
      <c r="U84" s="32"/>
      <c r="V84" s="32"/>
    </row>
    <row r="85" spans="1:22" ht="13.5" customHeight="1" x14ac:dyDescent="0.25">
      <c r="A85" s="162" t="s">
        <v>11</v>
      </c>
      <c r="B85" s="159">
        <v>343141</v>
      </c>
      <c r="C85" s="160">
        <v>404801</v>
      </c>
      <c r="D85" s="161">
        <v>423964</v>
      </c>
      <c r="E85" s="158">
        <v>436397</v>
      </c>
      <c r="H85" s="162" t="s">
        <v>11</v>
      </c>
      <c r="I85" s="42">
        <f>ESA2010_sept22!C85-A_RVS_22_24!B85</f>
        <v>-0.3997323255171068</v>
      </c>
      <c r="J85" s="42">
        <f>ESA2010_sept22!D85-A_RVS_22_24!C85</f>
        <v>118866</v>
      </c>
      <c r="K85" s="42">
        <f>ESA2010_sept22!E85-A_RVS_22_24!D85</f>
        <v>494332</v>
      </c>
      <c r="L85" s="35">
        <f>ESA2010_sept22!F85-A_RVS_22_24!E85</f>
        <v>481899</v>
      </c>
      <c r="N85" s="32"/>
      <c r="O85" s="32"/>
      <c r="P85" s="32"/>
      <c r="Q85" s="32"/>
      <c r="R85" s="32"/>
      <c r="S85" s="32"/>
      <c r="T85" s="32"/>
      <c r="U85" s="32"/>
      <c r="V85" s="32"/>
    </row>
    <row r="86" spans="1:22" ht="14.25" customHeight="1" x14ac:dyDescent="0.25">
      <c r="A86" s="162" t="s">
        <v>12</v>
      </c>
      <c r="B86" s="159">
        <v>60554</v>
      </c>
      <c r="C86" s="160">
        <v>71435</v>
      </c>
      <c r="D86" s="161">
        <v>74817</v>
      </c>
      <c r="E86" s="158">
        <v>77011</v>
      </c>
      <c r="H86" s="162" t="s">
        <v>12</v>
      </c>
      <c r="I86" s="42">
        <f>ESA2010_sept22!C86-A_RVS_22_24!B86</f>
        <v>6027</v>
      </c>
      <c r="J86" s="42">
        <f>ESA2010_sept22!D86-A_RVS_22_24!C86</f>
        <v>29371</v>
      </c>
      <c r="K86" s="42">
        <f>ESA2010_sept22!E86-A_RVS_22_24!D86</f>
        <v>101955</v>
      </c>
      <c r="L86" s="35">
        <f>ESA2010_sept22!F86-A_RVS_22_24!E86</f>
        <v>99761</v>
      </c>
      <c r="N86" s="32"/>
      <c r="O86" s="32"/>
      <c r="P86" s="32"/>
      <c r="Q86" s="32"/>
      <c r="R86" s="32"/>
      <c r="S86" s="32"/>
      <c r="T86" s="32"/>
      <c r="U86" s="32"/>
      <c r="V86" s="32"/>
    </row>
    <row r="87" spans="1:22" ht="13.5" customHeight="1" x14ac:dyDescent="0.2">
      <c r="A87" s="168" t="s">
        <v>81</v>
      </c>
      <c r="B87" s="171">
        <f>SUM(B88:B89)</f>
        <v>6452</v>
      </c>
      <c r="C87" s="172">
        <f>SUM(C88:C89)</f>
        <v>8637</v>
      </c>
      <c r="D87" s="172">
        <f>SUM(D88:D89)</f>
        <v>10779</v>
      </c>
      <c r="E87" s="173">
        <f>SUM(E88:E89)</f>
        <v>12876</v>
      </c>
      <c r="H87" s="168" t="s">
        <v>81</v>
      </c>
      <c r="I87" s="174">
        <f>SUM(I88:I89)</f>
        <v>-0.27602440231748915</v>
      </c>
      <c r="J87" s="172">
        <f>SUM(J88:J89)</f>
        <v>1788</v>
      </c>
      <c r="K87" s="172">
        <f>SUM(K88:K89)</f>
        <v>3300</v>
      </c>
      <c r="L87" s="173">
        <f>SUM(L88:L89)</f>
        <v>4783</v>
      </c>
      <c r="N87" s="32"/>
      <c r="O87" s="32"/>
      <c r="P87" s="32"/>
      <c r="Q87" s="32"/>
      <c r="R87" s="32"/>
      <c r="S87" s="32"/>
      <c r="T87" s="32"/>
      <c r="U87" s="32"/>
      <c r="V87" s="32"/>
    </row>
    <row r="88" spans="1:22" ht="13.5" customHeight="1" x14ac:dyDescent="0.2">
      <c r="A88" s="162" t="s">
        <v>11</v>
      </c>
      <c r="B88" s="165">
        <v>3731</v>
      </c>
      <c r="C88" s="165">
        <v>5173</v>
      </c>
      <c r="D88" s="165">
        <v>6586</v>
      </c>
      <c r="E88" s="167">
        <v>7970</v>
      </c>
      <c r="H88" s="162" t="s">
        <v>11</v>
      </c>
      <c r="I88" s="42">
        <f>ESA2010_sept22!C88-A_RVS_22_24!B88</f>
        <v>-0.27602440231748915</v>
      </c>
      <c r="J88" s="42">
        <f>ESA2010_sept22!D88-A_RVS_22_24!C88</f>
        <v>1848</v>
      </c>
      <c r="K88" s="42">
        <f>ESA2010_sept22!E88-A_RVS_22_24!D88</f>
        <v>3085</v>
      </c>
      <c r="L88" s="35">
        <f>ESA2010_sept22!F88-A_RVS_22_24!E88</f>
        <v>4298</v>
      </c>
      <c r="N88" s="32"/>
      <c r="O88" s="32"/>
      <c r="P88" s="32"/>
      <c r="Q88" s="32"/>
      <c r="R88" s="32"/>
      <c r="S88" s="32"/>
      <c r="T88" s="32"/>
      <c r="U88" s="32"/>
      <c r="V88" s="32"/>
    </row>
    <row r="89" spans="1:22" ht="13.5" customHeight="1" thickBot="1" x14ac:dyDescent="0.25">
      <c r="A89" s="175" t="s">
        <v>12</v>
      </c>
      <c r="B89" s="176">
        <v>2721</v>
      </c>
      <c r="C89" s="176">
        <v>3464</v>
      </c>
      <c r="D89" s="176">
        <v>4193</v>
      </c>
      <c r="E89" s="178">
        <v>4906</v>
      </c>
      <c r="H89" s="175" t="s">
        <v>12</v>
      </c>
      <c r="I89" s="42">
        <f>ESA2010_sept22!C89-A_RVS_22_24!B89</f>
        <v>0</v>
      </c>
      <c r="J89" s="42">
        <f>ESA2010_sept22!D89-A_RVS_22_24!C89</f>
        <v>-60</v>
      </c>
      <c r="K89" s="42">
        <f>ESA2010_sept22!E89-A_RVS_22_24!D89</f>
        <v>215</v>
      </c>
      <c r="L89" s="35">
        <f>ESA2010_sept22!F89-A_RVS_22_24!E89</f>
        <v>485</v>
      </c>
      <c r="N89" s="32"/>
      <c r="O89" s="32"/>
      <c r="P89" s="32"/>
      <c r="Q89" s="32"/>
      <c r="R89" s="32"/>
      <c r="S89" s="32"/>
      <c r="T89" s="32"/>
      <c r="U89" s="32"/>
      <c r="V89" s="32"/>
    </row>
    <row r="90" spans="1:22" ht="13.5" customHeight="1" x14ac:dyDescent="0.25">
      <c r="A90" s="179" t="s">
        <v>82</v>
      </c>
      <c r="B90" s="149"/>
      <c r="C90" s="149"/>
      <c r="D90" s="149"/>
      <c r="E90" s="149"/>
    </row>
    <row r="91" spans="1:22" ht="13.5" customHeight="1" x14ac:dyDescent="0.25">
      <c r="A91" s="179" t="s">
        <v>83</v>
      </c>
      <c r="B91" s="149"/>
      <c r="C91" s="149"/>
      <c r="D91" s="149"/>
      <c r="E91" s="149"/>
      <c r="I91" s="149"/>
      <c r="J91" s="149"/>
      <c r="K91" s="149"/>
      <c r="L91" s="149"/>
    </row>
    <row r="92" spans="1:22" ht="13.5" customHeight="1" x14ac:dyDescent="0.25">
      <c r="A92" s="180" t="s">
        <v>84</v>
      </c>
      <c r="B92" s="180"/>
      <c r="C92" s="180"/>
      <c r="D92" s="180"/>
      <c r="E92" s="180"/>
      <c r="I92" s="149"/>
      <c r="J92" s="149"/>
      <c r="K92" s="149"/>
      <c r="L92" s="149"/>
    </row>
    <row r="93" spans="1:22" ht="13.5" customHeight="1" x14ac:dyDescent="0.25">
      <c r="A93" s="180"/>
      <c r="B93" s="180"/>
      <c r="C93" s="180"/>
      <c r="D93" s="180"/>
      <c r="E93" s="180"/>
      <c r="I93" s="149"/>
      <c r="J93" s="149"/>
      <c r="K93" s="149"/>
      <c r="L93" s="149"/>
    </row>
    <row r="94" spans="1:22" ht="13.5" customHeight="1" x14ac:dyDescent="0.25">
      <c r="A94" s="104"/>
      <c r="B94" s="148"/>
      <c r="C94" s="148"/>
      <c r="D94" s="148"/>
      <c r="E94" s="148"/>
      <c r="I94" s="149"/>
      <c r="J94" s="149"/>
      <c r="K94" s="149"/>
      <c r="L94" s="149"/>
    </row>
    <row r="95" spans="1:22" ht="13.5" customHeight="1" x14ac:dyDescent="0.25">
      <c r="B95" s="148"/>
      <c r="C95" s="148"/>
      <c r="D95" s="148"/>
      <c r="E95" s="148"/>
      <c r="I95" s="149"/>
      <c r="J95" s="149"/>
      <c r="K95" s="149"/>
      <c r="L95" s="149"/>
    </row>
    <row r="96" spans="1:22" ht="13.5" customHeight="1" x14ac:dyDescent="0.25">
      <c r="B96" s="148"/>
      <c r="C96" s="148"/>
      <c r="D96" s="148"/>
      <c r="E96" s="148"/>
      <c r="I96" s="149"/>
      <c r="J96" s="149"/>
      <c r="K96" s="149"/>
      <c r="L96" s="149"/>
    </row>
    <row r="97" spans="2:12" ht="13.5" customHeight="1" x14ac:dyDescent="0.25">
      <c r="B97" s="148"/>
      <c r="C97" s="148"/>
      <c r="D97" s="148"/>
      <c r="E97" s="148"/>
      <c r="I97" s="149"/>
      <c r="J97" s="149"/>
      <c r="K97" s="149"/>
      <c r="L97" s="149"/>
    </row>
    <row r="98" spans="2:12" ht="13.5" customHeight="1" x14ac:dyDescent="0.25">
      <c r="B98" s="148"/>
      <c r="C98" s="148"/>
      <c r="D98" s="148"/>
      <c r="E98" s="148"/>
      <c r="F98" s="148"/>
      <c r="I98" s="149"/>
      <c r="J98" s="149"/>
      <c r="K98" s="149"/>
      <c r="L98" s="149"/>
    </row>
    <row r="99" spans="2:12" ht="13.5" customHeight="1" x14ac:dyDescent="0.25">
      <c r="B99" s="148"/>
      <c r="C99" s="148"/>
      <c r="D99" s="148"/>
      <c r="E99" s="148"/>
      <c r="I99" s="149"/>
      <c r="J99" s="149"/>
      <c r="K99" s="149"/>
      <c r="L99" s="149"/>
    </row>
    <row r="100" spans="2:12" ht="13.5" customHeight="1" x14ac:dyDescent="0.25">
      <c r="B100" s="148"/>
      <c r="C100" s="148"/>
      <c r="D100" s="148"/>
      <c r="E100" s="148"/>
      <c r="I100" s="149"/>
      <c r="J100" s="149"/>
      <c r="K100" s="149"/>
      <c r="L100" s="149"/>
    </row>
    <row r="101" spans="2:12" ht="13.5" customHeight="1" x14ac:dyDescent="0.25">
      <c r="B101" s="148"/>
      <c r="C101" s="148"/>
      <c r="D101" s="148"/>
      <c r="E101" s="148"/>
      <c r="I101" s="149"/>
      <c r="J101" s="149"/>
      <c r="K101" s="149"/>
      <c r="L101" s="149"/>
    </row>
    <row r="102" spans="2:12" ht="13.5" customHeight="1" x14ac:dyDescent="0.25">
      <c r="B102" s="148"/>
      <c r="C102" s="148"/>
      <c r="D102" s="148"/>
      <c r="E102" s="148"/>
      <c r="I102" s="149"/>
      <c r="J102" s="149"/>
      <c r="K102" s="149"/>
      <c r="L102" s="149"/>
    </row>
    <row r="103" spans="2:12" ht="13.5" customHeight="1" x14ac:dyDescent="0.25">
      <c r="B103" s="148"/>
      <c r="C103" s="148"/>
      <c r="D103" s="148"/>
      <c r="E103" s="148"/>
      <c r="I103" s="149"/>
      <c r="J103" s="149"/>
      <c r="K103" s="149"/>
      <c r="L103" s="149"/>
    </row>
    <row r="104" spans="2:12" ht="13.5" customHeight="1" x14ac:dyDescent="0.2">
      <c r="B104" s="148"/>
      <c r="C104" s="148"/>
      <c r="D104" s="148"/>
      <c r="E104" s="148"/>
    </row>
    <row r="105" spans="2:12" ht="13.5" customHeight="1" x14ac:dyDescent="0.2">
      <c r="B105" s="148"/>
      <c r="C105" s="148"/>
      <c r="D105" s="148"/>
      <c r="E105" s="148"/>
    </row>
    <row r="106" spans="2:12" ht="13.5" customHeight="1" x14ac:dyDescent="0.2">
      <c r="B106" s="148"/>
      <c r="C106" s="148"/>
      <c r="D106" s="148"/>
      <c r="E106" s="148"/>
    </row>
    <row r="107" spans="2:12" ht="13.5" customHeight="1" x14ac:dyDescent="0.2">
      <c r="B107" s="148"/>
      <c r="C107" s="148"/>
      <c r="D107" s="148"/>
      <c r="E107" s="148"/>
    </row>
    <row r="108" spans="2:12" ht="13.5" customHeight="1" x14ac:dyDescent="0.2">
      <c r="B108" s="148"/>
      <c r="C108" s="148"/>
      <c r="D108" s="148"/>
      <c r="E108" s="148"/>
    </row>
    <row r="109" spans="2:12" ht="13.5" customHeight="1" x14ac:dyDescent="0.2">
      <c r="B109" s="148"/>
      <c r="C109" s="148"/>
      <c r="D109" s="148"/>
      <c r="E109" s="148"/>
    </row>
    <row r="110" spans="2:12" ht="13.5" customHeight="1" x14ac:dyDescent="0.2">
      <c r="B110" s="148"/>
      <c r="C110" s="148"/>
      <c r="D110" s="148"/>
      <c r="E110" s="148"/>
    </row>
    <row r="111" spans="2:12" ht="13.5" customHeight="1" x14ac:dyDescent="0.2">
      <c r="B111" s="148"/>
      <c r="C111" s="148"/>
      <c r="D111" s="148"/>
      <c r="E111" s="148"/>
    </row>
    <row r="112" spans="2:12" ht="13.5" customHeight="1" x14ac:dyDescent="0.2">
      <c r="B112" s="148"/>
      <c r="C112" s="148"/>
      <c r="D112" s="148"/>
      <c r="E112" s="148"/>
    </row>
    <row r="113" spans="2:5" ht="13.5" customHeight="1" x14ac:dyDescent="0.2">
      <c r="B113" s="148"/>
      <c r="C113" s="148"/>
      <c r="D113" s="148"/>
      <c r="E113" s="148"/>
    </row>
    <row r="114" spans="2:5" ht="13.5" customHeight="1" x14ac:dyDescent="0.2">
      <c r="B114" s="148"/>
      <c r="C114" s="148"/>
      <c r="D114" s="148"/>
      <c r="E114" s="148"/>
    </row>
    <row r="115" spans="2:5" ht="13.5" customHeight="1" x14ac:dyDescent="0.2">
      <c r="B115" s="148"/>
      <c r="C115" s="148"/>
      <c r="D115" s="148"/>
      <c r="E115" s="148"/>
    </row>
    <row r="116" spans="2:5" ht="13.5" customHeight="1" x14ac:dyDescent="0.2">
      <c r="B116" s="148"/>
      <c r="C116" s="148"/>
      <c r="D116" s="148"/>
      <c r="E116" s="148"/>
    </row>
    <row r="117" spans="2:5" ht="13.5" customHeight="1" x14ac:dyDescent="0.2">
      <c r="B117" s="148"/>
      <c r="C117" s="148"/>
      <c r="D117" s="148"/>
      <c r="E117" s="148"/>
    </row>
    <row r="118" spans="2:5" ht="13.5" customHeight="1" x14ac:dyDescent="0.2">
      <c r="B118" s="148"/>
      <c r="C118" s="148"/>
      <c r="D118" s="148"/>
      <c r="E118" s="148"/>
    </row>
    <row r="119" spans="2:5" ht="13.5" customHeight="1" x14ac:dyDescent="0.2">
      <c r="B119" s="148"/>
      <c r="C119" s="148"/>
      <c r="D119" s="148"/>
      <c r="E119" s="148"/>
    </row>
    <row r="120" spans="2:5" ht="13.5" customHeight="1" x14ac:dyDescent="0.2">
      <c r="B120" s="148"/>
      <c r="C120" s="148"/>
      <c r="D120" s="148"/>
      <c r="E120" s="148"/>
    </row>
    <row r="121" spans="2:5" ht="13.5" customHeight="1" x14ac:dyDescent="0.2">
      <c r="B121" s="148"/>
      <c r="C121" s="148"/>
      <c r="D121" s="148"/>
      <c r="E121" s="148"/>
    </row>
    <row r="122" spans="2:5" ht="13.5" customHeight="1" x14ac:dyDescent="0.2">
      <c r="B122" s="148"/>
      <c r="C122" s="148"/>
      <c r="D122" s="148"/>
      <c r="E122" s="148"/>
    </row>
    <row r="123" spans="2:5" ht="13.5" customHeight="1" x14ac:dyDescent="0.2">
      <c r="B123" s="148"/>
      <c r="C123" s="148"/>
      <c r="D123" s="148"/>
      <c r="E123" s="148"/>
    </row>
    <row r="124" spans="2:5" ht="13.5" customHeight="1" x14ac:dyDescent="0.2">
      <c r="B124" s="148"/>
      <c r="C124" s="148"/>
      <c r="D124" s="148"/>
      <c r="E124" s="148"/>
    </row>
    <row r="125" spans="2:5" ht="13.5" customHeight="1" x14ac:dyDescent="0.2">
      <c r="B125" s="148"/>
      <c r="C125" s="148"/>
      <c r="D125" s="148"/>
      <c r="E125" s="148"/>
    </row>
    <row r="126" spans="2:5" ht="13.5" customHeight="1" x14ac:dyDescent="0.2">
      <c r="B126" s="148"/>
      <c r="C126" s="148"/>
      <c r="D126" s="148"/>
      <c r="E126" s="148"/>
    </row>
    <row r="127" spans="2:5" ht="13.5" customHeight="1" x14ac:dyDescent="0.2">
      <c r="B127" s="148"/>
      <c r="C127" s="148"/>
      <c r="D127" s="148"/>
      <c r="E127" s="148"/>
    </row>
    <row r="128" spans="2:5" ht="13.5" customHeight="1" x14ac:dyDescent="0.2">
      <c r="B128" s="148"/>
      <c r="C128" s="148"/>
      <c r="D128" s="148"/>
      <c r="E128" s="148"/>
    </row>
    <row r="129" spans="2:5" ht="13.5" customHeight="1" x14ac:dyDescent="0.2">
      <c r="B129" s="148"/>
      <c r="C129" s="148"/>
      <c r="D129" s="148"/>
      <c r="E129" s="148"/>
    </row>
    <row r="130" spans="2:5" ht="13.5" customHeight="1" x14ac:dyDescent="0.2">
      <c r="B130" s="148"/>
      <c r="C130" s="148"/>
      <c r="D130" s="148"/>
      <c r="E130" s="148"/>
    </row>
    <row r="131" spans="2:5" ht="13.5" customHeight="1" x14ac:dyDescent="0.2">
      <c r="B131" s="148"/>
      <c r="C131" s="148"/>
      <c r="D131" s="148"/>
      <c r="E131" s="148"/>
    </row>
    <row r="132" spans="2:5" ht="13.5" customHeight="1" x14ac:dyDescent="0.2">
      <c r="B132" s="148"/>
      <c r="C132" s="148"/>
      <c r="D132" s="148"/>
      <c r="E132" s="148"/>
    </row>
    <row r="133" spans="2:5" ht="13.5" customHeight="1" x14ac:dyDescent="0.2">
      <c r="B133" s="148"/>
      <c r="C133" s="148"/>
      <c r="D133" s="148"/>
      <c r="E133" s="148"/>
    </row>
    <row r="134" spans="2:5" ht="13.5" customHeight="1" x14ac:dyDescent="0.2">
      <c r="B134" s="148"/>
      <c r="C134" s="148"/>
      <c r="D134" s="148"/>
      <c r="E134" s="148"/>
    </row>
    <row r="135" spans="2:5" ht="13.5" customHeight="1" x14ac:dyDescent="0.2">
      <c r="B135" s="148"/>
      <c r="C135" s="148"/>
      <c r="D135" s="148"/>
      <c r="E135" s="148"/>
    </row>
    <row r="136" spans="2:5" ht="13.5" customHeight="1" x14ac:dyDescent="0.2">
      <c r="B136" s="148"/>
      <c r="C136" s="148"/>
      <c r="D136" s="148"/>
      <c r="E136" s="148"/>
    </row>
    <row r="137" spans="2:5" ht="13.5" customHeight="1" x14ac:dyDescent="0.2">
      <c r="B137" s="148"/>
      <c r="C137" s="148"/>
      <c r="D137" s="148"/>
      <c r="E137" s="148"/>
    </row>
    <row r="138" spans="2:5" ht="13.5" customHeight="1" x14ac:dyDescent="0.2">
      <c r="B138" s="148"/>
      <c r="C138" s="148"/>
      <c r="D138" s="148"/>
      <c r="E138" s="148"/>
    </row>
    <row r="139" spans="2:5" ht="13.5" customHeight="1" x14ac:dyDescent="0.2">
      <c r="B139" s="148"/>
      <c r="C139" s="148"/>
      <c r="D139" s="148"/>
      <c r="E139" s="148"/>
    </row>
    <row r="140" spans="2:5" ht="13.5" customHeight="1" x14ac:dyDescent="0.2">
      <c r="B140" s="148"/>
      <c r="C140" s="148"/>
      <c r="D140" s="148"/>
      <c r="E140" s="148"/>
    </row>
    <row r="141" spans="2:5" ht="13.5" customHeight="1" x14ac:dyDescent="0.2">
      <c r="B141" s="148"/>
      <c r="C141" s="148"/>
      <c r="D141" s="148"/>
      <c r="E141" s="148"/>
    </row>
    <row r="142" spans="2:5" ht="13.5" customHeight="1" x14ac:dyDescent="0.2">
      <c r="B142" s="148"/>
      <c r="C142" s="148"/>
      <c r="D142" s="148"/>
      <c r="E142" s="148"/>
    </row>
    <row r="143" spans="2:5" ht="13.5" customHeight="1" x14ac:dyDescent="0.2">
      <c r="B143" s="148"/>
      <c r="C143" s="148"/>
      <c r="D143" s="148"/>
      <c r="E143" s="148"/>
    </row>
    <row r="144" spans="2:5" ht="13.5" customHeight="1" x14ac:dyDescent="0.2">
      <c r="B144" s="148"/>
      <c r="C144" s="148"/>
      <c r="D144" s="148"/>
      <c r="E144" s="148"/>
    </row>
    <row r="145" spans="2:5" ht="13.5" customHeight="1" x14ac:dyDescent="0.2">
      <c r="B145" s="148"/>
      <c r="C145" s="148"/>
      <c r="D145" s="148"/>
      <c r="E145" s="148"/>
    </row>
    <row r="146" spans="2:5" ht="13.5" customHeight="1" x14ac:dyDescent="0.2">
      <c r="B146" s="148"/>
      <c r="C146" s="148"/>
      <c r="D146" s="148"/>
      <c r="E146" s="148"/>
    </row>
    <row r="147" spans="2:5" ht="13.5" customHeight="1" x14ac:dyDescent="0.2">
      <c r="B147" s="148"/>
      <c r="C147" s="148"/>
      <c r="D147" s="148"/>
      <c r="E147" s="148"/>
    </row>
    <row r="148" spans="2:5" ht="13.5" customHeight="1" x14ac:dyDescent="0.2">
      <c r="B148" s="148"/>
      <c r="C148" s="148"/>
      <c r="D148" s="148"/>
      <c r="E148" s="148"/>
    </row>
    <row r="149" spans="2:5" ht="13.5" customHeight="1" x14ac:dyDescent="0.2">
      <c r="B149" s="148"/>
      <c r="C149" s="148"/>
      <c r="D149" s="148"/>
      <c r="E149" s="148"/>
    </row>
    <row r="150" spans="2:5" ht="13.5" customHeight="1" x14ac:dyDescent="0.2">
      <c r="B150" s="148"/>
      <c r="C150" s="148"/>
      <c r="D150" s="148"/>
      <c r="E150" s="148"/>
    </row>
    <row r="151" spans="2:5" ht="13.5" customHeight="1" x14ac:dyDescent="0.2">
      <c r="B151" s="148"/>
      <c r="C151" s="148"/>
      <c r="D151" s="148"/>
      <c r="E151" s="148"/>
    </row>
    <row r="152" spans="2:5" ht="13.5" customHeight="1" x14ac:dyDescent="0.2">
      <c r="B152" s="148"/>
      <c r="C152" s="148"/>
      <c r="D152" s="148"/>
      <c r="E152" s="148"/>
    </row>
    <row r="153" spans="2:5" ht="13.5" customHeight="1" x14ac:dyDescent="0.2">
      <c r="B153" s="148"/>
      <c r="C153" s="148"/>
      <c r="D153" s="148"/>
      <c r="E153" s="148"/>
    </row>
    <row r="154" spans="2:5" ht="13.5" customHeight="1" x14ac:dyDescent="0.2">
      <c r="B154" s="148"/>
      <c r="C154" s="148"/>
      <c r="D154" s="148"/>
      <c r="E154" s="148"/>
    </row>
    <row r="155" spans="2:5" ht="13.5" customHeight="1" x14ac:dyDescent="0.2">
      <c r="B155" s="148"/>
      <c r="C155" s="148"/>
      <c r="D155" s="148"/>
      <c r="E155" s="148"/>
    </row>
    <row r="156" spans="2:5" ht="13.5" customHeight="1" x14ac:dyDescent="0.2">
      <c r="B156" s="148"/>
      <c r="C156" s="148"/>
      <c r="D156" s="148"/>
      <c r="E156" s="148"/>
    </row>
    <row r="157" spans="2:5" ht="13.5" customHeight="1" x14ac:dyDescent="0.2">
      <c r="B157" s="148"/>
      <c r="C157" s="148"/>
      <c r="D157" s="148"/>
      <c r="E157" s="148"/>
    </row>
    <row r="158" spans="2:5" ht="13.5" customHeight="1" x14ac:dyDescent="0.2">
      <c r="B158" s="148"/>
      <c r="C158" s="148"/>
      <c r="D158" s="148"/>
      <c r="E158" s="148"/>
    </row>
    <row r="159" spans="2:5" ht="13.5" customHeight="1" x14ac:dyDescent="0.2">
      <c r="B159" s="148"/>
      <c r="C159" s="148"/>
      <c r="D159" s="148"/>
      <c r="E159" s="148"/>
    </row>
    <row r="160" spans="2:5" ht="13.5" customHeight="1" x14ac:dyDescent="0.2">
      <c r="B160" s="148"/>
      <c r="C160" s="148"/>
      <c r="D160" s="148"/>
      <c r="E160" s="148"/>
    </row>
    <row r="161" spans="2:5" ht="13.5" customHeight="1" x14ac:dyDescent="0.2">
      <c r="B161" s="148"/>
      <c r="C161" s="148"/>
      <c r="D161" s="148"/>
      <c r="E161" s="148"/>
    </row>
    <row r="162" spans="2:5" ht="13.5" customHeight="1" x14ac:dyDescent="0.2">
      <c r="B162" s="148"/>
      <c r="C162" s="148"/>
      <c r="D162" s="148"/>
      <c r="E162" s="148"/>
    </row>
    <row r="163" spans="2:5" ht="13.5" customHeight="1" x14ac:dyDescent="0.2">
      <c r="B163" s="148">
        <v>0</v>
      </c>
      <c r="C163" s="148">
        <v>0</v>
      </c>
      <c r="D163" s="148">
        <v>0</v>
      </c>
      <c r="E163" s="148">
        <v>0</v>
      </c>
    </row>
    <row r="164" spans="2:5" ht="13.5" customHeight="1" x14ac:dyDescent="0.2">
      <c r="B164" s="148">
        <v>0</v>
      </c>
      <c r="C164" s="148">
        <v>0</v>
      </c>
      <c r="D164" s="148">
        <v>0</v>
      </c>
      <c r="E164" s="148">
        <v>0</v>
      </c>
    </row>
    <row r="165" spans="2:5" ht="13.5" customHeight="1" x14ac:dyDescent="0.2">
      <c r="B165" s="148">
        <v>0</v>
      </c>
      <c r="C165" s="148">
        <v>0</v>
      </c>
      <c r="D165" s="148">
        <v>0</v>
      </c>
      <c r="E165" s="148">
        <v>0</v>
      </c>
    </row>
    <row r="166" spans="2:5" ht="13.5" customHeight="1" x14ac:dyDescent="0.2">
      <c r="B166" s="148">
        <v>0</v>
      </c>
      <c r="C166" s="148">
        <v>0</v>
      </c>
      <c r="D166" s="148">
        <v>0</v>
      </c>
      <c r="E166" s="148">
        <v>0</v>
      </c>
    </row>
    <row r="167" spans="2:5" ht="13.5" customHeight="1" x14ac:dyDescent="0.2">
      <c r="B167" s="148"/>
      <c r="C167" s="148"/>
      <c r="D167" s="148"/>
      <c r="E167" s="148"/>
    </row>
    <row r="168" spans="2:5" ht="13.5" customHeight="1" x14ac:dyDescent="0.2">
      <c r="B168" s="148"/>
      <c r="C168" s="148"/>
      <c r="D168" s="148"/>
      <c r="E168" s="148"/>
    </row>
    <row r="169" spans="2:5" ht="13.5" customHeight="1" x14ac:dyDescent="0.2">
      <c r="B169" s="148"/>
      <c r="C169" s="148"/>
      <c r="D169" s="148"/>
      <c r="E169" s="148"/>
    </row>
    <row r="170" spans="2:5" ht="13.5" customHeight="1" x14ac:dyDescent="0.2">
      <c r="B170" s="148"/>
      <c r="C170" s="148"/>
      <c r="D170" s="148"/>
      <c r="E170" s="148"/>
    </row>
    <row r="171" spans="2:5" ht="13.5" customHeight="1" x14ac:dyDescent="0.2">
      <c r="B171" s="148"/>
      <c r="C171" s="148"/>
      <c r="D171" s="148"/>
      <c r="E171" s="148"/>
    </row>
    <row r="172" spans="2:5" ht="13.5" customHeight="1" x14ac:dyDescent="0.2">
      <c r="B172" s="148"/>
      <c r="C172" s="148"/>
      <c r="D172" s="148"/>
      <c r="E172" s="148"/>
    </row>
    <row r="173" spans="2:5" ht="13.5" customHeight="1" x14ac:dyDescent="0.2">
      <c r="B173" s="148"/>
      <c r="C173" s="148"/>
      <c r="D173" s="148"/>
      <c r="E173" s="148"/>
    </row>
    <row r="174" spans="2:5" ht="13.5" customHeight="1" x14ac:dyDescent="0.2">
      <c r="B174" s="148"/>
      <c r="C174" s="148"/>
      <c r="D174" s="148"/>
      <c r="E174" s="148"/>
    </row>
    <row r="175" spans="2:5" ht="13.5" customHeight="1" x14ac:dyDescent="0.2">
      <c r="B175" s="148"/>
      <c r="C175" s="148"/>
      <c r="D175" s="148"/>
      <c r="E175" s="148"/>
    </row>
    <row r="176" spans="2:5" ht="13.5" customHeight="1" x14ac:dyDescent="0.2">
      <c r="B176" s="148"/>
      <c r="C176" s="148"/>
      <c r="D176" s="148"/>
      <c r="E176" s="148"/>
    </row>
    <row r="177" spans="2:5" ht="13.5" customHeight="1" x14ac:dyDescent="0.2">
      <c r="B177" s="148"/>
      <c r="C177" s="148"/>
      <c r="D177" s="148"/>
      <c r="E177" s="148"/>
    </row>
    <row r="178" spans="2:5" ht="13.5" customHeight="1" x14ac:dyDescent="0.2">
      <c r="B178" s="148"/>
      <c r="C178" s="148"/>
      <c r="D178" s="148"/>
      <c r="E178" s="148"/>
    </row>
    <row r="179" spans="2:5" ht="13.5" customHeight="1" x14ac:dyDescent="0.2">
      <c r="B179" s="148"/>
      <c r="C179" s="148"/>
      <c r="D179" s="148"/>
      <c r="E179" s="148"/>
    </row>
    <row r="180" spans="2:5" ht="13.5" customHeight="1" x14ac:dyDescent="0.2">
      <c r="B180" s="148"/>
      <c r="C180" s="148"/>
      <c r="D180" s="148"/>
      <c r="E180" s="148"/>
    </row>
  </sheetData>
  <mergeCells count="3">
    <mergeCell ref="B3:E3"/>
    <mergeCell ref="I3:L3"/>
    <mergeCell ref="A92:E9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showGridLines="0" workbookViewId="0">
      <pane xSplit="1" ySplit="4" topLeftCell="B5" activePane="bottomRight" state="frozen"/>
      <selection activeCell="I11" sqref="I11"/>
      <selection pane="topRight" activeCell="I11" sqref="I11"/>
      <selection pane="bottomLeft" activeCell="I11" sqref="I11"/>
      <selection pane="bottomRight" activeCell="J16" sqref="J16"/>
    </sheetView>
  </sheetViews>
  <sheetFormatPr defaultColWidth="9.5703125" defaultRowHeight="12.6" customHeight="1" x14ac:dyDescent="0.2"/>
  <cols>
    <col min="1" max="1" width="44.7109375" style="1" customWidth="1"/>
    <col min="2" max="3" width="13.140625" style="2" customWidth="1"/>
    <col min="4" max="5" width="13.140625" style="1" customWidth="1"/>
    <col min="6" max="6" width="12.28515625" style="1" bestFit="1" customWidth="1"/>
    <col min="7" max="7" width="12.5703125" style="1" bestFit="1" customWidth="1"/>
    <col min="8" max="8" width="50.140625" style="1" customWidth="1"/>
    <col min="9" max="12" width="13.140625" style="1" customWidth="1"/>
    <col min="13" max="13" width="15.140625" style="1" bestFit="1" customWidth="1"/>
    <col min="14" max="16384" width="9.5703125" style="1"/>
  </cols>
  <sheetData>
    <row r="1" spans="1:13" ht="15.75" customHeight="1" x14ac:dyDescent="0.25">
      <c r="A1" s="4" t="s">
        <v>99</v>
      </c>
      <c r="B1" s="5"/>
      <c r="C1" s="5"/>
      <c r="H1" s="4" t="s">
        <v>98</v>
      </c>
    </row>
    <row r="2" spans="1:13" ht="13.5" customHeight="1" thickBot="1" x14ac:dyDescent="0.25">
      <c r="A2" s="7" t="s">
        <v>3</v>
      </c>
      <c r="H2" s="7" t="s">
        <v>3</v>
      </c>
    </row>
    <row r="3" spans="1:13" ht="13.5" customHeight="1" x14ac:dyDescent="0.2">
      <c r="A3" s="15" t="s">
        <v>4</v>
      </c>
      <c r="B3" s="184" t="s">
        <v>7</v>
      </c>
      <c r="C3" s="186"/>
      <c r="D3" s="186"/>
      <c r="E3" s="185"/>
      <c r="H3" s="15" t="s">
        <v>4</v>
      </c>
      <c r="I3" s="285" t="s">
        <v>7</v>
      </c>
      <c r="J3" s="18"/>
      <c r="K3" s="18"/>
      <c r="L3" s="17"/>
    </row>
    <row r="4" spans="1:13" ht="14.25" customHeight="1" thickBot="1" x14ac:dyDescent="0.25">
      <c r="A4" s="20"/>
      <c r="B4" s="187">
        <v>2021</v>
      </c>
      <c r="C4" s="189">
        <v>2022</v>
      </c>
      <c r="D4" s="189">
        <v>2023</v>
      </c>
      <c r="E4" s="188">
        <v>2024</v>
      </c>
      <c r="H4" s="20"/>
      <c r="I4" s="24">
        <v>2021</v>
      </c>
      <c r="J4" s="24">
        <v>2022</v>
      </c>
      <c r="K4" s="24">
        <v>2023</v>
      </c>
      <c r="L4" s="22">
        <v>2024</v>
      </c>
    </row>
    <row r="5" spans="1:13" ht="13.5" customHeight="1" x14ac:dyDescent="0.2">
      <c r="A5" s="25" t="s">
        <v>8</v>
      </c>
      <c r="B5" s="190">
        <f>B6+B12+B13</f>
        <v>6174881</v>
      </c>
      <c r="C5" s="79">
        <f>C6+C12+C13</f>
        <v>6920326</v>
      </c>
      <c r="D5" s="79">
        <f>D6+D12+D13</f>
        <v>7573355</v>
      </c>
      <c r="E5" s="80">
        <f>E6+E12+E13</f>
        <v>7987946</v>
      </c>
      <c r="F5" s="31"/>
      <c r="G5" s="191"/>
      <c r="H5" s="25" t="s">
        <v>8</v>
      </c>
      <c r="I5" s="29">
        <f>I6+I12+I13</f>
        <v>270085.89912999957</v>
      </c>
      <c r="J5" s="29">
        <f>J6+J12+J13</f>
        <v>959763</v>
      </c>
      <c r="K5" s="29">
        <f>K6+K12+K13</f>
        <v>152654</v>
      </c>
      <c r="L5" s="27">
        <f>L6+L12+L13</f>
        <v>710899</v>
      </c>
    </row>
    <row r="6" spans="1:13" ht="13.5" customHeight="1" x14ac:dyDescent="0.2">
      <c r="A6" s="33" t="s">
        <v>10</v>
      </c>
      <c r="B6" s="192">
        <f>+B7+B8</f>
        <v>3245954</v>
      </c>
      <c r="C6" s="37">
        <f>+C7+C8</f>
        <v>3463192</v>
      </c>
      <c r="D6" s="37">
        <f>+D7+D8</f>
        <v>3706096</v>
      </c>
      <c r="E6" s="35">
        <f>+E7+E8</f>
        <v>3951294</v>
      </c>
      <c r="F6" s="31"/>
      <c r="G6" s="191"/>
      <c r="H6" s="33" t="s">
        <v>10</v>
      </c>
      <c r="I6" s="37">
        <f>I7+I8</f>
        <v>49886.698250000096</v>
      </c>
      <c r="J6" s="37">
        <f>J7+J8</f>
        <v>176481</v>
      </c>
      <c r="K6" s="37">
        <f>K7+K8</f>
        <v>-4454</v>
      </c>
      <c r="L6" s="35">
        <f>L7+L8</f>
        <v>35009</v>
      </c>
    </row>
    <row r="7" spans="1:13" ht="13.5" customHeight="1" x14ac:dyDescent="0.2">
      <c r="A7" s="38" t="s">
        <v>11</v>
      </c>
      <c r="B7" s="193">
        <v>3215763</v>
      </c>
      <c r="C7" s="195">
        <v>3432301</v>
      </c>
      <c r="D7" s="195">
        <v>3671849</v>
      </c>
      <c r="E7" s="194">
        <v>3910873</v>
      </c>
      <c r="F7" s="31"/>
      <c r="G7" s="191"/>
      <c r="H7" s="38" t="s">
        <v>11</v>
      </c>
      <c r="I7" s="42">
        <f>CASH_sept22!C7-C_RVS_22_24!B7</f>
        <v>38668.017870000098</v>
      </c>
      <c r="J7" s="42">
        <f>CASH_sept22!D7-C_RVS_22_24!C7</f>
        <v>149202</v>
      </c>
      <c r="K7" s="43">
        <f>CASH_sept22!E7-C_RVS_22_24!D7</f>
        <v>-10661</v>
      </c>
      <c r="L7" s="44">
        <f>CASH_sept22!F7-C_RVS_22_24!E7</f>
        <v>94704</v>
      </c>
    </row>
    <row r="8" spans="1:13" ht="13.5" customHeight="1" x14ac:dyDescent="0.2">
      <c r="A8" s="38" t="s">
        <v>12</v>
      </c>
      <c r="B8" s="193">
        <v>30191</v>
      </c>
      <c r="C8" s="195">
        <v>30891</v>
      </c>
      <c r="D8" s="195">
        <v>34247</v>
      </c>
      <c r="E8" s="194">
        <v>40421</v>
      </c>
      <c r="F8" s="31"/>
      <c r="G8" s="191"/>
      <c r="H8" s="38" t="s">
        <v>12</v>
      </c>
      <c r="I8" s="42">
        <f>CASH_sept22!C8-C_RVS_22_24!B8</f>
        <v>11218.680379999998</v>
      </c>
      <c r="J8" s="42">
        <f>CASH_sept22!D8-C_RVS_22_24!C8</f>
        <v>27279</v>
      </c>
      <c r="K8" s="43">
        <f>CASH_sept22!E8-C_RVS_22_24!D8</f>
        <v>6207</v>
      </c>
      <c r="L8" s="44">
        <f>CASH_sept22!F8-C_RVS_22_24!E8</f>
        <v>-59695</v>
      </c>
    </row>
    <row r="9" spans="1:13" ht="13.5" customHeight="1" x14ac:dyDescent="0.2">
      <c r="A9" s="45" t="s">
        <v>13</v>
      </c>
      <c r="B9" s="196">
        <f>+B7+B8-B10-B11</f>
        <v>4712</v>
      </c>
      <c r="C9" s="197">
        <f>+C7+C8-C10-C11</f>
        <v>20880</v>
      </c>
      <c r="D9" s="195">
        <f>+D7+D8-D10-D11</f>
        <v>20392</v>
      </c>
      <c r="E9" s="194">
        <f>+E7+E8-E10-E11</f>
        <v>12855</v>
      </c>
      <c r="F9" s="31"/>
      <c r="G9" s="191"/>
      <c r="H9" s="45" t="s">
        <v>13</v>
      </c>
      <c r="I9" s="42">
        <f>CASH_sept22!C9-C_RVS_22_24!B9</f>
        <v>16151.985589999938</v>
      </c>
      <c r="J9" s="42">
        <f>CASH_sept22!D9-C_RVS_22_24!C9</f>
        <v>-29</v>
      </c>
      <c r="K9" s="43">
        <f>CASH_sept22!E9-C_RVS_22_24!D9</f>
        <v>-83108</v>
      </c>
      <c r="L9" s="44">
        <f>CASH_sept22!F9-C_RVS_22_24!E9</f>
        <v>41834</v>
      </c>
      <c r="M9" s="32"/>
    </row>
    <row r="10" spans="1:13" ht="13.5" customHeight="1" x14ac:dyDescent="0.2">
      <c r="A10" s="45" t="s">
        <v>14</v>
      </c>
      <c r="B10" s="193">
        <v>2268869</v>
      </c>
      <c r="C10" s="195">
        <v>2409618</v>
      </c>
      <c r="D10" s="195">
        <v>2579993</v>
      </c>
      <c r="E10" s="194">
        <v>2756907</v>
      </c>
      <c r="F10" s="31"/>
      <c r="G10" s="191"/>
      <c r="H10" s="45" t="s">
        <v>14</v>
      </c>
      <c r="I10" s="42">
        <f>CASH_sept22!C10-C_RVS_22_24!B10</f>
        <v>23614.683160000015</v>
      </c>
      <c r="J10" s="42">
        <f>CASH_sept22!D10-C_RVS_22_24!C10</f>
        <v>123557</v>
      </c>
      <c r="K10" s="43">
        <f>CASH_sept22!E10-C_RVS_22_24!D10</f>
        <v>55058</v>
      </c>
      <c r="L10" s="44">
        <f>CASH_sept22!F10-C_RVS_22_24!E10</f>
        <v>-4777</v>
      </c>
    </row>
    <row r="11" spans="1:13" ht="13.5" customHeight="1" x14ac:dyDescent="0.2">
      <c r="A11" s="45" t="s">
        <v>15</v>
      </c>
      <c r="B11" s="193">
        <v>972373</v>
      </c>
      <c r="C11" s="195">
        <v>1032694</v>
      </c>
      <c r="D11" s="195">
        <v>1105711</v>
      </c>
      <c r="E11" s="194">
        <v>1181532</v>
      </c>
      <c r="F11" s="31"/>
      <c r="G11" s="191"/>
      <c r="H11" s="45" t="s">
        <v>15</v>
      </c>
      <c r="I11" s="42">
        <f>CASH_sept22!C11-C_RVS_22_24!B11</f>
        <v>10120.029499999946</v>
      </c>
      <c r="J11" s="42">
        <f>CASH_sept22!D11-C_RVS_22_24!C11</f>
        <v>52953</v>
      </c>
      <c r="K11" s="43">
        <f>CASH_sept22!E11-C_RVS_22_24!D11</f>
        <v>23596</v>
      </c>
      <c r="L11" s="44">
        <f>CASH_sept22!F11-C_RVS_22_24!E11</f>
        <v>-2048</v>
      </c>
    </row>
    <row r="12" spans="1:13" ht="13.5" customHeight="1" x14ac:dyDescent="0.2">
      <c r="A12" s="33" t="s">
        <v>17</v>
      </c>
      <c r="B12" s="193">
        <v>2658526</v>
      </c>
      <c r="C12" s="195">
        <v>3166684</v>
      </c>
      <c r="D12" s="195">
        <v>3553587</v>
      </c>
      <c r="E12" s="194">
        <v>3740305</v>
      </c>
      <c r="F12" s="31"/>
      <c r="G12" s="191"/>
      <c r="H12" s="33" t="s">
        <v>17</v>
      </c>
      <c r="I12" s="42">
        <f>CASH_sept22!C12-C_RVS_22_24!B12</f>
        <v>200845.86771999951</v>
      </c>
      <c r="J12" s="42">
        <f>CASH_sept22!D12-C_RVS_22_24!C12</f>
        <v>753394</v>
      </c>
      <c r="K12" s="43">
        <f>CASH_sept22!E12-C_RVS_22_24!D12</f>
        <v>102110</v>
      </c>
      <c r="L12" s="44">
        <f>CASH_sept22!F12-C_RVS_22_24!E12</f>
        <v>578549</v>
      </c>
    </row>
    <row r="13" spans="1:13" ht="13.5" customHeight="1" x14ac:dyDescent="0.2">
      <c r="A13" s="33" t="s">
        <v>18</v>
      </c>
      <c r="B13" s="193">
        <v>270401</v>
      </c>
      <c r="C13" s="195">
        <v>290450</v>
      </c>
      <c r="D13" s="195">
        <v>313672</v>
      </c>
      <c r="E13" s="194">
        <v>296347</v>
      </c>
      <c r="F13" s="140"/>
      <c r="G13" s="191"/>
      <c r="H13" s="33" t="s">
        <v>18</v>
      </c>
      <c r="I13" s="42">
        <f>CASH_sept22!C13-C_RVS_22_24!B13</f>
        <v>19353.33315999998</v>
      </c>
      <c r="J13" s="42">
        <f>CASH_sept22!D13-C_RVS_22_24!C13</f>
        <v>29888</v>
      </c>
      <c r="K13" s="43">
        <f>CASH_sept22!E13-C_RVS_22_24!D13</f>
        <v>54998</v>
      </c>
      <c r="L13" s="44">
        <f>CASH_sept22!F13-C_RVS_22_24!E13</f>
        <v>97341</v>
      </c>
    </row>
    <row r="14" spans="1:13" ht="13.5" customHeight="1" x14ac:dyDescent="0.2">
      <c r="A14" s="50" t="s">
        <v>19</v>
      </c>
      <c r="B14" s="198">
        <f>B15+B16</f>
        <v>9680625</v>
      </c>
      <c r="C14" s="54">
        <f>C15+C16</f>
        <v>10610713</v>
      </c>
      <c r="D14" s="54">
        <f>D15+D16</f>
        <v>11314723</v>
      </c>
      <c r="E14" s="52">
        <f>E15+E16</f>
        <v>11468436</v>
      </c>
      <c r="F14" s="199"/>
      <c r="G14" s="191"/>
      <c r="H14" s="50" t="s">
        <v>19</v>
      </c>
      <c r="I14" s="54">
        <f>I15+I16</f>
        <v>449889.71067999885</v>
      </c>
      <c r="J14" s="54">
        <f>J15+J16</f>
        <v>697929</v>
      </c>
      <c r="K14" s="54">
        <f>K15+K16</f>
        <v>1238406</v>
      </c>
      <c r="L14" s="52">
        <f>L15+L16</f>
        <v>1664350</v>
      </c>
    </row>
    <row r="15" spans="1:13" ht="13.5" customHeight="1" x14ac:dyDescent="0.2">
      <c r="A15" s="33" t="s">
        <v>20</v>
      </c>
      <c r="B15" s="192">
        <v>7329261</v>
      </c>
      <c r="C15" s="37">
        <v>8129729</v>
      </c>
      <c r="D15" s="37">
        <v>8688933</v>
      </c>
      <c r="E15" s="35">
        <v>8803767</v>
      </c>
      <c r="F15" s="199"/>
      <c r="G15" s="191"/>
      <c r="H15" s="33" t="s">
        <v>20</v>
      </c>
      <c r="I15" s="42">
        <f>CASH_sept22!C15-C_RVS_22_24!B15</f>
        <v>431430.00701999944</v>
      </c>
      <c r="J15" s="42">
        <f>CASH_sept22!D15-C_RVS_22_24!C15</f>
        <v>666850</v>
      </c>
      <c r="K15" s="43">
        <f>CASH_sept22!E15-C_RVS_22_24!D15</f>
        <v>1320880</v>
      </c>
      <c r="L15" s="44">
        <f>CASH_sept22!F15-C_RVS_22_24!E15</f>
        <v>1744043</v>
      </c>
    </row>
    <row r="16" spans="1:13" ht="13.5" customHeight="1" x14ac:dyDescent="0.2">
      <c r="A16" s="33" t="s">
        <v>21</v>
      </c>
      <c r="B16" s="193">
        <f>SUM(B17:B24)</f>
        <v>2351364</v>
      </c>
      <c r="C16" s="195">
        <f>SUM(C17:C24)</f>
        <v>2480984</v>
      </c>
      <c r="D16" s="195">
        <f>SUM(D17:D24)</f>
        <v>2625790</v>
      </c>
      <c r="E16" s="194">
        <f>SUM(E17:E24)</f>
        <v>2664669</v>
      </c>
      <c r="F16" s="199"/>
      <c r="G16" s="191"/>
      <c r="H16" s="33" t="s">
        <v>21</v>
      </c>
      <c r="I16" s="42">
        <f>SUM(I17:I24)</f>
        <v>18459.703659999439</v>
      </c>
      <c r="J16" s="42">
        <f>SUM(J17:J24)</f>
        <v>31079</v>
      </c>
      <c r="K16" s="37">
        <f>SUM(K17:K24)</f>
        <v>-82474</v>
      </c>
      <c r="L16" s="35">
        <f>SUM(L17:L24)</f>
        <v>-79693</v>
      </c>
    </row>
    <row r="17" spans="1:12" ht="13.5" customHeight="1" x14ac:dyDescent="0.2">
      <c r="A17" s="38" t="s">
        <v>22</v>
      </c>
      <c r="B17" s="193">
        <v>1224818</v>
      </c>
      <c r="C17" s="195">
        <v>1289940</v>
      </c>
      <c r="D17" s="195">
        <v>1351798</v>
      </c>
      <c r="E17" s="194">
        <v>1362679</v>
      </c>
      <c r="F17" s="199"/>
      <c r="G17" s="191"/>
      <c r="H17" s="38" t="s">
        <v>22</v>
      </c>
      <c r="I17" s="42">
        <f>CASH_sept22!C17-C_RVS_22_24!B17</f>
        <v>11962.36140999943</v>
      </c>
      <c r="J17" s="42">
        <f>CASH_sept22!D17-C_RVS_22_24!C17</f>
        <v>-3255</v>
      </c>
      <c r="K17" s="43">
        <f>CASH_sept22!E17-C_RVS_22_24!D17</f>
        <v>-59569</v>
      </c>
      <c r="L17" s="44">
        <f>CASH_sept22!F17-C_RVS_22_24!E17</f>
        <v>-51140</v>
      </c>
    </row>
    <row r="18" spans="1:12" ht="13.5" customHeight="1" x14ac:dyDescent="0.2">
      <c r="A18" s="38" t="s">
        <v>23</v>
      </c>
      <c r="B18" s="193">
        <v>210343</v>
      </c>
      <c r="C18" s="195">
        <v>209481</v>
      </c>
      <c r="D18" s="195">
        <v>215981</v>
      </c>
      <c r="E18" s="194">
        <v>222313</v>
      </c>
      <c r="F18" s="199"/>
      <c r="G18" s="191"/>
      <c r="H18" s="38" t="s">
        <v>23</v>
      </c>
      <c r="I18" s="42">
        <f>CASH_sept22!C18-C_RVS_22_24!B18</f>
        <v>4433.0321799999801</v>
      </c>
      <c r="J18" s="42">
        <f>CASH_sept22!D18-C_RVS_22_24!C18</f>
        <v>12914</v>
      </c>
      <c r="K18" s="43">
        <f>CASH_sept22!E18-C_RVS_22_24!D18</f>
        <v>718</v>
      </c>
      <c r="L18" s="44">
        <f>CASH_sept22!F18-C_RVS_22_24!E18</f>
        <v>-2933</v>
      </c>
    </row>
    <row r="19" spans="1:12" ht="13.5" customHeight="1" x14ac:dyDescent="0.2">
      <c r="A19" s="38" t="s">
        <v>24</v>
      </c>
      <c r="B19" s="193">
        <v>55581</v>
      </c>
      <c r="C19" s="195">
        <v>56063</v>
      </c>
      <c r="D19" s="195">
        <v>57482</v>
      </c>
      <c r="E19" s="194">
        <v>59118</v>
      </c>
      <c r="F19" s="32"/>
      <c r="G19" s="191"/>
      <c r="H19" s="38" t="s">
        <v>24</v>
      </c>
      <c r="I19" s="42">
        <f>CASH_sept22!C19-C_RVS_22_24!B19</f>
        <v>-264.18895999999222</v>
      </c>
      <c r="J19" s="42">
        <f>CASH_sept22!D19-C_RVS_22_24!C19</f>
        <v>-34</v>
      </c>
      <c r="K19" s="43">
        <f>CASH_sept22!E19-C_RVS_22_24!D19</f>
        <v>-2849</v>
      </c>
      <c r="L19" s="44">
        <f>CASH_sept22!F19-C_RVS_22_24!E19</f>
        <v>-3781</v>
      </c>
    </row>
    <row r="20" spans="1:12" ht="13.5" customHeight="1" x14ac:dyDescent="0.2">
      <c r="A20" s="38" t="s">
        <v>25</v>
      </c>
      <c r="B20" s="193">
        <v>4683</v>
      </c>
      <c r="C20" s="195">
        <v>4726</v>
      </c>
      <c r="D20" s="195">
        <v>4892</v>
      </c>
      <c r="E20" s="194">
        <v>5017</v>
      </c>
      <c r="F20" s="32"/>
      <c r="G20" s="191"/>
      <c r="H20" s="38" t="s">
        <v>25</v>
      </c>
      <c r="I20" s="42">
        <f>CASH_sept22!C20-C_RVS_22_24!B20</f>
        <v>462.64414999999917</v>
      </c>
      <c r="J20" s="42">
        <f>CASH_sept22!D20-C_RVS_22_24!C20</f>
        <v>447</v>
      </c>
      <c r="K20" s="43">
        <f>CASH_sept22!E20-C_RVS_22_24!D20</f>
        <v>287</v>
      </c>
      <c r="L20" s="44">
        <f>CASH_sept22!F20-C_RVS_22_24!E20</f>
        <v>225</v>
      </c>
    </row>
    <row r="21" spans="1:12" ht="13.5" customHeight="1" x14ac:dyDescent="0.2">
      <c r="A21" s="38" t="s">
        <v>26</v>
      </c>
      <c r="B21" s="193">
        <v>821344</v>
      </c>
      <c r="C21" s="195">
        <v>885639</v>
      </c>
      <c r="D21" s="195">
        <v>959199</v>
      </c>
      <c r="E21" s="194">
        <v>977784</v>
      </c>
      <c r="F21" s="32"/>
      <c r="G21" s="191"/>
      <c r="H21" s="38" t="s">
        <v>26</v>
      </c>
      <c r="I21" s="42">
        <f>CASH_sept22!C21-C_RVS_22_24!B21</f>
        <v>1762.5245100000175</v>
      </c>
      <c r="J21" s="42">
        <f>CASH_sept22!D21-C_RVS_22_24!C21</f>
        <v>18825</v>
      </c>
      <c r="K21" s="43">
        <f>CASH_sept22!E21-C_RVS_22_24!D21</f>
        <v>-20725</v>
      </c>
      <c r="L21" s="44">
        <f>CASH_sept22!F21-C_RVS_22_24!E21</f>
        <v>-20862</v>
      </c>
    </row>
    <row r="22" spans="1:12" ht="13.5" customHeight="1" x14ac:dyDescent="0.2">
      <c r="A22" s="38" t="s">
        <v>27</v>
      </c>
      <c r="B22" s="193">
        <v>10616</v>
      </c>
      <c r="C22" s="195">
        <v>10884</v>
      </c>
      <c r="D22" s="195">
        <v>11163</v>
      </c>
      <c r="E22" s="194">
        <v>11556</v>
      </c>
      <c r="F22" s="32"/>
      <c r="G22" s="191"/>
      <c r="H22" s="38" t="s">
        <v>27</v>
      </c>
      <c r="I22" s="42">
        <f>CASH_sept22!C22-C_RVS_22_24!B22</f>
        <v>-558.02972000000045</v>
      </c>
      <c r="J22" s="42">
        <f>CASH_sept22!D22-C_RVS_22_24!C22</f>
        <v>536</v>
      </c>
      <c r="K22" s="43">
        <f>CASH_sept22!E22-C_RVS_22_24!D22</f>
        <v>-286</v>
      </c>
      <c r="L22" s="44">
        <f>CASH_sept22!F22-C_RVS_22_24!E22</f>
        <v>-478</v>
      </c>
    </row>
    <row r="23" spans="1:12" ht="13.5" customHeight="1" x14ac:dyDescent="0.2">
      <c r="A23" s="38" t="s">
        <v>28</v>
      </c>
      <c r="B23" s="193">
        <v>23703</v>
      </c>
      <c r="C23" s="195">
        <v>24019</v>
      </c>
      <c r="D23" s="195">
        <v>25068</v>
      </c>
      <c r="E23" s="194">
        <v>26019</v>
      </c>
      <c r="F23" s="32"/>
      <c r="G23" s="191"/>
      <c r="H23" s="38" t="s">
        <v>28</v>
      </c>
      <c r="I23" s="42">
        <f>CASH_sept22!C23-C_RVS_22_24!B23</f>
        <v>666.3674800000008</v>
      </c>
      <c r="J23" s="42">
        <f>CASH_sept22!D23-C_RVS_22_24!C23</f>
        <v>1616</v>
      </c>
      <c r="K23" s="43">
        <f>CASH_sept22!E23-C_RVS_22_24!D23</f>
        <v>-61</v>
      </c>
      <c r="L23" s="44">
        <f>CASH_sept22!F23-C_RVS_22_24!E23</f>
        <v>-731</v>
      </c>
    </row>
    <row r="24" spans="1:12" ht="13.5" customHeight="1" x14ac:dyDescent="0.2">
      <c r="A24" s="38" t="s">
        <v>29</v>
      </c>
      <c r="B24" s="193">
        <v>276</v>
      </c>
      <c r="C24" s="195">
        <v>232</v>
      </c>
      <c r="D24" s="195">
        <v>207</v>
      </c>
      <c r="E24" s="194">
        <v>183</v>
      </c>
      <c r="F24" s="32"/>
      <c r="G24" s="191"/>
      <c r="H24" s="38" t="s">
        <v>29</v>
      </c>
      <c r="I24" s="42">
        <f>CASH_sept22!C24-C_RVS_22_24!B24</f>
        <v>-5.0073899999999867</v>
      </c>
      <c r="J24" s="42">
        <f>CASH_sept22!D24-C_RVS_22_24!C24</f>
        <v>30</v>
      </c>
      <c r="K24" s="43">
        <f>CASH_sept22!E24-C_RVS_22_24!D24</f>
        <v>11</v>
      </c>
      <c r="L24" s="44">
        <f>CASH_sept22!F24-C_RVS_22_24!E24</f>
        <v>7</v>
      </c>
    </row>
    <row r="25" spans="1:12" ht="13.5" customHeight="1" x14ac:dyDescent="0.2">
      <c r="A25" s="50" t="s">
        <v>30</v>
      </c>
      <c r="B25" s="198">
        <f>SUM(B26:B29)</f>
        <v>27210</v>
      </c>
      <c r="C25" s="54">
        <f>SUM(C26:C29)</f>
        <v>25967</v>
      </c>
      <c r="D25" s="54">
        <f>SUM(D26:D29)</f>
        <v>25924</v>
      </c>
      <c r="E25" s="52">
        <f>SUM(E26:E29)</f>
        <v>25511</v>
      </c>
      <c r="F25" s="32"/>
      <c r="G25" s="191"/>
      <c r="H25" s="50" t="s">
        <v>30</v>
      </c>
      <c r="I25" s="54">
        <f>SUM(I26:I29)</f>
        <v>1525.3044799999991</v>
      </c>
      <c r="J25" s="54">
        <f>SUM(J26:J29)</f>
        <v>11131</v>
      </c>
      <c r="K25" s="54">
        <f>SUM(K26:K29)</f>
        <v>15308</v>
      </c>
      <c r="L25" s="52">
        <f>SUM(L26:L29)</f>
        <v>18930</v>
      </c>
    </row>
    <row r="26" spans="1:12" ht="13.5" customHeight="1" x14ac:dyDescent="0.2">
      <c r="A26" s="33" t="s">
        <v>31</v>
      </c>
      <c r="B26" s="193">
        <v>0</v>
      </c>
      <c r="C26" s="195">
        <v>0</v>
      </c>
      <c r="D26" s="195">
        <v>0</v>
      </c>
      <c r="E26" s="194">
        <v>0</v>
      </c>
      <c r="F26" s="32"/>
      <c r="G26" s="191"/>
      <c r="H26" s="33" t="s">
        <v>31</v>
      </c>
      <c r="I26" s="42">
        <f>CASH_sept22!C26-C_RVS_22_24!B26</f>
        <v>10.492319999999999</v>
      </c>
      <c r="J26" s="42">
        <f>CASH_sept22!D26-C_RVS_22_24!C26</f>
        <v>20</v>
      </c>
      <c r="K26" s="43">
        <f>CASH_sept22!E26-C_RVS_22_24!D26</f>
        <v>0</v>
      </c>
      <c r="L26" s="44">
        <f>CASH_sept22!F26-C_RVS_22_24!E26</f>
        <v>0</v>
      </c>
    </row>
    <row r="27" spans="1:12" ht="13.5" customHeight="1" x14ac:dyDescent="0.2">
      <c r="A27" s="33" t="s">
        <v>32</v>
      </c>
      <c r="B27" s="193">
        <v>0</v>
      </c>
      <c r="C27" s="195">
        <v>0</v>
      </c>
      <c r="D27" s="195">
        <v>0</v>
      </c>
      <c r="E27" s="194">
        <v>0</v>
      </c>
      <c r="F27" s="32"/>
      <c r="G27" s="191"/>
      <c r="H27" s="33" t="s">
        <v>32</v>
      </c>
      <c r="I27" s="42">
        <f>CASH_sept22!C27-C_RVS_22_24!B27</f>
        <v>0.55334000000000005</v>
      </c>
      <c r="J27" s="42">
        <f>CASH_sept22!D27-C_RVS_22_24!C27</f>
        <v>8</v>
      </c>
      <c r="K27" s="43">
        <f>CASH_sept22!E27-C_RVS_22_24!D27</f>
        <v>0</v>
      </c>
      <c r="L27" s="44">
        <f>CASH_sept22!F27-C_RVS_22_24!E27</f>
        <v>0</v>
      </c>
    </row>
    <row r="28" spans="1:12" ht="13.5" customHeight="1" x14ac:dyDescent="0.2">
      <c r="A28" s="33" t="s">
        <v>33</v>
      </c>
      <c r="B28" s="193">
        <v>27210</v>
      </c>
      <c r="C28" s="195">
        <v>25967</v>
      </c>
      <c r="D28" s="195">
        <v>25924</v>
      </c>
      <c r="E28" s="194">
        <v>25511</v>
      </c>
      <c r="F28" s="32"/>
      <c r="G28" s="191"/>
      <c r="H28" s="33" t="s">
        <v>33</v>
      </c>
      <c r="I28" s="42">
        <f>CASH_sept22!C28-C_RVS_22_24!B28</f>
        <v>1514.2588199999991</v>
      </c>
      <c r="J28" s="42">
        <f>CASH_sept22!D28-C_RVS_22_24!C28</f>
        <v>11103</v>
      </c>
      <c r="K28" s="43">
        <f>CASH_sept22!E28-C_RVS_22_24!D28</f>
        <v>15308</v>
      </c>
      <c r="L28" s="44">
        <f>CASH_sept22!F28-C_RVS_22_24!E28</f>
        <v>18930</v>
      </c>
    </row>
    <row r="29" spans="1:12" ht="13.5" customHeight="1" x14ac:dyDescent="0.2">
      <c r="A29" s="33" t="s">
        <v>34</v>
      </c>
      <c r="B29" s="193">
        <v>0</v>
      </c>
      <c r="C29" s="195">
        <v>0</v>
      </c>
      <c r="D29" s="195">
        <v>0</v>
      </c>
      <c r="E29" s="194">
        <v>0</v>
      </c>
      <c r="F29" s="32"/>
      <c r="G29" s="191"/>
      <c r="H29" s="33" t="s">
        <v>34</v>
      </c>
      <c r="I29" s="42">
        <f>CASH_sept22!C29-C_RVS_22_24!B29</f>
        <v>0</v>
      </c>
      <c r="J29" s="42">
        <f>CASH_sept22!D29-C_RVS_22_24!C29</f>
        <v>0</v>
      </c>
      <c r="K29" s="43">
        <f>CASH_sept22!E29-C_RVS_22_24!D29</f>
        <v>0</v>
      </c>
      <c r="L29" s="44">
        <f>CASH_sept22!F29-C_RVS_22_24!E29</f>
        <v>0</v>
      </c>
    </row>
    <row r="30" spans="1:12" ht="13.5" customHeight="1" x14ac:dyDescent="0.2">
      <c r="A30" s="50" t="s">
        <v>35</v>
      </c>
      <c r="B30" s="198">
        <f>SUM(B31:B33)</f>
        <v>688995</v>
      </c>
      <c r="C30" s="54">
        <f>SUM(C31:C33)</f>
        <v>708806</v>
      </c>
      <c r="D30" s="54">
        <f>SUM(D31:D33)</f>
        <v>737965</v>
      </c>
      <c r="E30" s="52">
        <f>SUM(E31:E33)</f>
        <v>755031</v>
      </c>
      <c r="F30" s="32"/>
      <c r="G30" s="191"/>
      <c r="H30" s="50" t="s">
        <v>35</v>
      </c>
      <c r="I30" s="54">
        <f>SUM(I31:I33)</f>
        <v>12423.036039999977</v>
      </c>
      <c r="J30" s="54">
        <f>SUM(J31:J33)</f>
        <v>23775</v>
      </c>
      <c r="K30" s="54">
        <f>SUM(K31:K33)</f>
        <v>14163</v>
      </c>
      <c r="L30" s="52">
        <f>SUM(L31:L33)</f>
        <v>14375</v>
      </c>
    </row>
    <row r="31" spans="1:12" ht="13.5" customHeight="1" x14ac:dyDescent="0.2">
      <c r="A31" s="33" t="s">
        <v>36</v>
      </c>
      <c r="B31" s="200">
        <v>448144</v>
      </c>
      <c r="C31" s="49">
        <v>453331</v>
      </c>
      <c r="D31" s="37">
        <v>462987</v>
      </c>
      <c r="E31" s="35">
        <v>474734</v>
      </c>
      <c r="F31" s="32"/>
      <c r="G31" s="191"/>
      <c r="H31" s="33" t="s">
        <v>36</v>
      </c>
      <c r="I31" s="42">
        <f>CASH_sept22!C31-C_RVS_22_24!B31</f>
        <v>7767.1164299999946</v>
      </c>
      <c r="J31" s="42">
        <f>CASH_sept22!D31-C_RVS_22_24!C31</f>
        <v>18742</v>
      </c>
      <c r="K31" s="43">
        <f>CASH_sept22!E31-C_RVS_22_24!D31</f>
        <v>20523</v>
      </c>
      <c r="L31" s="44">
        <f>CASH_sept22!F31-C_RVS_22_24!E31</f>
        <v>18269</v>
      </c>
    </row>
    <row r="32" spans="1:12" ht="13.5" customHeight="1" x14ac:dyDescent="0.2">
      <c r="A32" s="33" t="s">
        <v>37</v>
      </c>
      <c r="B32" s="192">
        <v>240851</v>
      </c>
      <c r="C32" s="37">
        <v>255475</v>
      </c>
      <c r="D32" s="37">
        <v>274978</v>
      </c>
      <c r="E32" s="35">
        <v>280297</v>
      </c>
      <c r="F32" s="32"/>
      <c r="G32" s="191"/>
      <c r="H32" s="33" t="s">
        <v>37</v>
      </c>
      <c r="I32" s="42">
        <f>CASH_sept22!C32-C_RVS_22_24!B32</f>
        <v>4655.9196099999826</v>
      </c>
      <c r="J32" s="42">
        <f>CASH_sept22!D32-C_RVS_22_24!C32</f>
        <v>5033</v>
      </c>
      <c r="K32" s="43">
        <f>CASH_sept22!E32-C_RVS_22_24!D32</f>
        <v>-6360</v>
      </c>
      <c r="L32" s="44">
        <f>CASH_sept22!F32-C_RVS_22_24!E32</f>
        <v>-3894</v>
      </c>
    </row>
    <row r="33" spans="1:12" ht="13.5" customHeight="1" x14ac:dyDescent="0.2">
      <c r="A33" s="33" t="s">
        <v>38</v>
      </c>
      <c r="B33" s="193">
        <v>0</v>
      </c>
      <c r="C33" s="195">
        <v>0</v>
      </c>
      <c r="D33" s="195">
        <v>0</v>
      </c>
      <c r="E33" s="194">
        <v>0</v>
      </c>
      <c r="F33" s="32"/>
      <c r="G33" s="191"/>
      <c r="H33" s="33" t="s">
        <v>38</v>
      </c>
      <c r="I33" s="42">
        <f>CASH_sept22!C33-C_RVS_22_24!B33</f>
        <v>0</v>
      </c>
      <c r="J33" s="42">
        <f>CASH_sept22!D33-C_RVS_22_24!C33</f>
        <v>0</v>
      </c>
      <c r="K33" s="43">
        <f>CASH_sept22!E33-C_RVS_22_24!D33</f>
        <v>0</v>
      </c>
      <c r="L33" s="44">
        <f>CASH_sept22!F33-C_RVS_22_24!E33</f>
        <v>0</v>
      </c>
    </row>
    <row r="34" spans="1:12" ht="13.5" customHeight="1" x14ac:dyDescent="0.2">
      <c r="A34" s="50" t="s">
        <v>40</v>
      </c>
      <c r="B34" s="198">
        <f>SUM(B35:B36,B37,B38,B39,B40,B43:B46,)</f>
        <v>442697</v>
      </c>
      <c r="C34" s="54">
        <f>SUM(C35:C36,C37,C38,C39,C40,C43:C46,)</f>
        <v>457861</v>
      </c>
      <c r="D34" s="54">
        <f>SUM(D35:D36,D37,D38,D39,D40,D43:D46,)</f>
        <v>471175</v>
      </c>
      <c r="E34" s="52">
        <f>SUM(E35:E36,E37,E38,E39,E40,E43:E46,)</f>
        <v>481460</v>
      </c>
      <c r="F34" s="32"/>
      <c r="G34" s="191"/>
      <c r="H34" s="50" t="s">
        <v>40</v>
      </c>
      <c r="I34" s="54">
        <f>SUM(I35:I36,I37,I38,I39,I40,I43:I46,)</f>
        <v>5509.2531600000912</v>
      </c>
      <c r="J34" s="54">
        <f>SUM(J35:J36,J37,J38,J39,J40,J43:J46,)</f>
        <v>-28178</v>
      </c>
      <c r="K34" s="54">
        <f>SUM(K35:K36,K37,K38,K39,K40,K43:K46,)</f>
        <v>-15121</v>
      </c>
      <c r="L34" s="52">
        <f>SUM(L35:L36,L37,L38,L39,L40,L43:L46,)</f>
        <v>-16231</v>
      </c>
    </row>
    <row r="35" spans="1:12" ht="13.5" customHeight="1" x14ac:dyDescent="0.2">
      <c r="A35" s="61" t="s">
        <v>41</v>
      </c>
      <c r="B35" s="200">
        <v>0</v>
      </c>
      <c r="C35" s="49">
        <v>0</v>
      </c>
      <c r="D35" s="49">
        <v>0</v>
      </c>
      <c r="E35" s="62">
        <v>0</v>
      </c>
      <c r="F35" s="32"/>
      <c r="G35" s="191"/>
      <c r="H35" s="33" t="s">
        <v>41</v>
      </c>
      <c r="I35" s="42">
        <f>CASH_sept22!C35-C_RVS_22_24!B35</f>
        <v>0</v>
      </c>
      <c r="J35" s="42">
        <f>CASH_sept22!D35-C_RVS_22_24!C35</f>
        <v>0</v>
      </c>
      <c r="K35" s="43">
        <f>CASH_sept22!E35-C_RVS_22_24!D35</f>
        <v>0</v>
      </c>
      <c r="L35" s="44">
        <f>CASH_sept22!F35-C_RVS_22_24!E35</f>
        <v>0</v>
      </c>
    </row>
    <row r="36" spans="1:12" ht="13.5" customHeight="1" x14ac:dyDescent="0.2">
      <c r="A36" s="33" t="s">
        <v>42</v>
      </c>
      <c r="B36" s="200">
        <v>113419</v>
      </c>
      <c r="C36" s="49">
        <v>138369</v>
      </c>
      <c r="D36" s="49">
        <v>139632</v>
      </c>
      <c r="E36" s="62">
        <v>141483</v>
      </c>
      <c r="F36" s="32"/>
      <c r="G36" s="191"/>
      <c r="H36" s="33" t="s">
        <v>42</v>
      </c>
      <c r="I36" s="42">
        <f>CASH_sept22!C36-C_RVS_22_24!B36</f>
        <v>3763.0922400000127</v>
      </c>
      <c r="J36" s="42">
        <f>CASH_sept22!D36-C_RVS_22_24!C36</f>
        <v>-6377</v>
      </c>
      <c r="K36" s="43">
        <f>CASH_sept22!E36-C_RVS_22_24!D36</f>
        <v>-6932</v>
      </c>
      <c r="L36" s="44">
        <f>CASH_sept22!F36-C_RVS_22_24!E36</f>
        <v>-9196</v>
      </c>
    </row>
    <row r="37" spans="1:12" ht="13.5" customHeight="1" x14ac:dyDescent="0.2">
      <c r="A37" s="61" t="s">
        <v>43</v>
      </c>
      <c r="B37" s="192">
        <v>0</v>
      </c>
      <c r="C37" s="37">
        <v>0</v>
      </c>
      <c r="D37" s="37">
        <v>0</v>
      </c>
      <c r="E37" s="35">
        <v>0</v>
      </c>
      <c r="F37" s="32"/>
      <c r="G37" s="191"/>
      <c r="H37" s="33" t="s">
        <v>43</v>
      </c>
      <c r="I37" s="42">
        <f>CASH_sept22!C37-C_RVS_22_24!B37</f>
        <v>0</v>
      </c>
      <c r="J37" s="42">
        <f>CASH_sept22!D37-C_RVS_22_24!C37</f>
        <v>0</v>
      </c>
      <c r="K37" s="43">
        <f>CASH_sept22!E37-C_RVS_22_24!D37</f>
        <v>0</v>
      </c>
      <c r="L37" s="44">
        <f>CASH_sept22!F37-C_RVS_22_24!E37</f>
        <v>0</v>
      </c>
    </row>
    <row r="38" spans="1:12" ht="13.5" customHeight="1" x14ac:dyDescent="0.2">
      <c r="A38" s="61" t="s">
        <v>44</v>
      </c>
      <c r="B38" s="192">
        <v>109629</v>
      </c>
      <c r="C38" s="37">
        <v>97902</v>
      </c>
      <c r="D38" s="37">
        <v>102380</v>
      </c>
      <c r="E38" s="35">
        <v>103342</v>
      </c>
      <c r="F38" s="32"/>
      <c r="G38" s="191"/>
      <c r="H38" s="33" t="s">
        <v>44</v>
      </c>
      <c r="I38" s="42">
        <f>CASH_sept22!C38-C_RVS_22_24!B38</f>
        <v>1754.9614300000685</v>
      </c>
      <c r="J38" s="42">
        <f>CASH_sept22!D38-C_RVS_22_24!C38</f>
        <v>-21856</v>
      </c>
      <c r="K38" s="43">
        <f>CASH_sept22!E38-C_RVS_22_24!D38</f>
        <v>-4040</v>
      </c>
      <c r="L38" s="44">
        <f>CASH_sept22!F38-C_RVS_22_24!E38</f>
        <v>131</v>
      </c>
    </row>
    <row r="39" spans="1:12" ht="13.5" customHeight="1" x14ac:dyDescent="0.2">
      <c r="A39" s="61" t="s">
        <v>45</v>
      </c>
      <c r="B39" s="192">
        <v>76939</v>
      </c>
      <c r="C39" s="37">
        <v>74748</v>
      </c>
      <c r="D39" s="37">
        <v>75304</v>
      </c>
      <c r="E39" s="35">
        <v>75866</v>
      </c>
      <c r="F39" s="32"/>
      <c r="G39" s="191"/>
      <c r="H39" s="33" t="s">
        <v>45</v>
      </c>
      <c r="I39" s="42">
        <f>CASH_sept22!C39-C_RVS_22_24!B39</f>
        <v>-644.83703999999852</v>
      </c>
      <c r="J39" s="42">
        <f>CASH_sept22!D39-C_RVS_22_24!C39</f>
        <v>259</v>
      </c>
      <c r="K39" s="43">
        <f>CASH_sept22!E39-C_RVS_22_24!D39</f>
        <v>96</v>
      </c>
      <c r="L39" s="44">
        <f>CASH_sept22!F39-C_RVS_22_24!E39</f>
        <v>-71</v>
      </c>
    </row>
    <row r="40" spans="1:12" ht="13.5" customHeight="1" x14ac:dyDescent="0.2">
      <c r="A40" s="61" t="s">
        <v>46</v>
      </c>
      <c r="B40" s="200">
        <v>517</v>
      </c>
      <c r="C40" s="49">
        <v>517</v>
      </c>
      <c r="D40" s="49">
        <v>517</v>
      </c>
      <c r="E40" s="62">
        <v>517</v>
      </c>
      <c r="F40" s="32"/>
      <c r="G40" s="191"/>
      <c r="H40" s="61" t="s">
        <v>46</v>
      </c>
      <c r="I40" s="42">
        <f>CASH_sept22!C40-C_RVS_22_24!B40</f>
        <v>-238.61397999999997</v>
      </c>
      <c r="J40" s="42">
        <f>CASH_sept22!D40-C_RVS_22_24!C40</f>
        <v>-189</v>
      </c>
      <c r="K40" s="43">
        <f>CASH_sept22!E40-C_RVS_22_24!D40</f>
        <v>-189</v>
      </c>
      <c r="L40" s="44">
        <f>CASH_sept22!F40-C_RVS_22_24!E40</f>
        <v>-189</v>
      </c>
    </row>
    <row r="41" spans="1:12" ht="13.5" customHeight="1" x14ac:dyDescent="0.2">
      <c r="A41" s="64" t="s">
        <v>13</v>
      </c>
      <c r="B41" s="200">
        <v>103</v>
      </c>
      <c r="C41" s="49">
        <v>103</v>
      </c>
      <c r="D41" s="49">
        <v>103</v>
      </c>
      <c r="E41" s="62">
        <v>103</v>
      </c>
      <c r="F41" s="32"/>
      <c r="G41" s="191"/>
      <c r="H41" s="64" t="s">
        <v>13</v>
      </c>
      <c r="I41" s="42">
        <f>CASH_sept22!C41-C_RVS_22_24!B41</f>
        <v>-21.341849999999994</v>
      </c>
      <c r="J41" s="42">
        <f>CASH_sept22!D41-C_RVS_22_24!C41</f>
        <v>-21</v>
      </c>
      <c r="K41" s="43">
        <f>CASH_sept22!E41-C_RVS_22_24!D41</f>
        <v>-21</v>
      </c>
      <c r="L41" s="44">
        <f>CASH_sept22!F41-C_RVS_22_24!E41</f>
        <v>-21</v>
      </c>
    </row>
    <row r="42" spans="1:12" ht="13.5" customHeight="1" x14ac:dyDescent="0.2">
      <c r="A42" s="64" t="s">
        <v>14</v>
      </c>
      <c r="B42" s="200">
        <v>414</v>
      </c>
      <c r="C42" s="49">
        <v>414</v>
      </c>
      <c r="D42" s="49">
        <v>414</v>
      </c>
      <c r="E42" s="62">
        <v>414</v>
      </c>
      <c r="F42" s="32"/>
      <c r="G42" s="191"/>
      <c r="H42" s="64" t="s">
        <v>14</v>
      </c>
      <c r="I42" s="42">
        <f>CASH_sept22!C42-C_RVS_22_24!B42</f>
        <v>-217.27213</v>
      </c>
      <c r="J42" s="42">
        <f>CASH_sept22!D42-C_RVS_22_24!C42</f>
        <v>-168</v>
      </c>
      <c r="K42" s="43">
        <f>CASH_sept22!E42-C_RVS_22_24!D42</f>
        <v>-168</v>
      </c>
      <c r="L42" s="44">
        <f>CASH_sept22!F42-C_RVS_22_24!E42</f>
        <v>-168</v>
      </c>
    </row>
    <row r="43" spans="1:12" ht="13.5" customHeight="1" x14ac:dyDescent="0.2">
      <c r="A43" s="61" t="s">
        <v>47</v>
      </c>
      <c r="B43" s="200">
        <v>1000</v>
      </c>
      <c r="C43" s="49">
        <v>1000</v>
      </c>
      <c r="D43" s="49">
        <v>1000</v>
      </c>
      <c r="E43" s="62">
        <v>1000</v>
      </c>
      <c r="F43" s="32"/>
      <c r="G43" s="191"/>
      <c r="H43" s="61" t="s">
        <v>47</v>
      </c>
      <c r="I43" s="42">
        <f>CASH_sept22!C43-C_RVS_22_24!B43</f>
        <v>-676.18400999999994</v>
      </c>
      <c r="J43" s="42">
        <f>CASH_sept22!D43-C_RVS_22_24!C43</f>
        <v>0</v>
      </c>
      <c r="K43" s="43">
        <f>CASH_sept22!E43-C_RVS_22_24!D43</f>
        <v>0</v>
      </c>
      <c r="L43" s="44">
        <f>CASH_sept22!F43-C_RVS_22_24!E43</f>
        <v>0</v>
      </c>
    </row>
    <row r="44" spans="1:12" ht="13.5" customHeight="1" x14ac:dyDescent="0.2">
      <c r="A44" s="61" t="s">
        <v>48</v>
      </c>
      <c r="B44" s="200">
        <v>31561</v>
      </c>
      <c r="C44" s="49">
        <v>31145</v>
      </c>
      <c r="D44" s="49">
        <v>32701</v>
      </c>
      <c r="E44" s="62">
        <v>32934</v>
      </c>
      <c r="F44" s="32"/>
      <c r="G44" s="191"/>
      <c r="H44" s="61" t="s">
        <v>48</v>
      </c>
      <c r="I44" s="42">
        <f>CASH_sept22!C44-C_RVS_22_24!B44</f>
        <v>64.248179999998683</v>
      </c>
      <c r="J44" s="42">
        <f>CASH_sept22!D44-C_RVS_22_24!C44</f>
        <v>-3813</v>
      </c>
      <c r="K44" s="43">
        <f>CASH_sept22!E44-C_RVS_22_24!D44</f>
        <v>-3879</v>
      </c>
      <c r="L44" s="44">
        <f>CASH_sept22!F44-C_RVS_22_24!E44</f>
        <v>-3580</v>
      </c>
    </row>
    <row r="45" spans="1:12" ht="13.5" customHeight="1" x14ac:dyDescent="0.2">
      <c r="A45" s="61" t="s">
        <v>49</v>
      </c>
      <c r="B45" s="47">
        <v>6</v>
      </c>
      <c r="C45" s="49">
        <v>0</v>
      </c>
      <c r="D45" s="49">
        <v>0</v>
      </c>
      <c r="E45" s="62">
        <v>0</v>
      </c>
      <c r="F45" s="32"/>
      <c r="G45" s="191"/>
      <c r="H45" s="61" t="s">
        <v>49</v>
      </c>
      <c r="I45" s="42">
        <f>CASH_sept22!C45-C_RVS_22_24!B45</f>
        <v>4.9739500000000003</v>
      </c>
      <c r="J45" s="42">
        <f>CASH_sept22!D45-C_RVS_22_24!C45</f>
        <v>4</v>
      </c>
      <c r="K45" s="43">
        <f>CASH_sept22!E45-C_RVS_22_24!D45</f>
        <v>0</v>
      </c>
      <c r="L45" s="44">
        <f>CASH_sept22!F45-C_RVS_22_24!E45</f>
        <v>0</v>
      </c>
    </row>
    <row r="46" spans="1:12" ht="13.5" customHeight="1" x14ac:dyDescent="0.2">
      <c r="A46" s="33" t="s">
        <v>86</v>
      </c>
      <c r="B46" s="36">
        <f>+B47+B48+B49+B50</f>
        <v>109626</v>
      </c>
      <c r="C46" s="37">
        <f>+C47+C48+C49+C50</f>
        <v>114180</v>
      </c>
      <c r="D46" s="37">
        <f>+D47+D48+D49+D50</f>
        <v>119641</v>
      </c>
      <c r="E46" s="35">
        <f>+E47+E48+E49+E50</f>
        <v>126318</v>
      </c>
      <c r="F46" s="32"/>
      <c r="G46" s="191"/>
      <c r="H46" s="33" t="s">
        <v>51</v>
      </c>
      <c r="I46" s="42">
        <f>CASH_sept22!C46-C_RVS_22_24!B46</f>
        <v>1481.6123900000093</v>
      </c>
      <c r="J46" s="42">
        <f>CASH_sept22!D46-C_RVS_22_24!C46</f>
        <v>3794</v>
      </c>
      <c r="K46" s="43">
        <f>CASH_sept22!E46-C_RVS_22_24!D46</f>
        <v>-177</v>
      </c>
      <c r="L46" s="44">
        <f>CASH_sept22!F46-C_RVS_22_24!E46</f>
        <v>-3326</v>
      </c>
    </row>
    <row r="47" spans="1:12" ht="13.5" customHeight="1" x14ac:dyDescent="0.2">
      <c r="A47" s="45" t="s">
        <v>13</v>
      </c>
      <c r="B47" s="36">
        <v>78506</v>
      </c>
      <c r="C47" s="37">
        <v>80990</v>
      </c>
      <c r="D47" s="37">
        <v>84062</v>
      </c>
      <c r="E47" s="35">
        <v>87887</v>
      </c>
      <c r="F47" s="32"/>
      <c r="G47" s="191"/>
      <c r="H47" s="45" t="s">
        <v>13</v>
      </c>
      <c r="I47" s="42">
        <f>CASH_sept22!C47-C_RVS_22_24!B47</f>
        <v>1059.229560000007</v>
      </c>
      <c r="J47" s="42">
        <f>CASH_sept22!D47-C_RVS_22_24!C47</f>
        <v>4804</v>
      </c>
      <c r="K47" s="43">
        <f>CASH_sept22!E47-C_RVS_22_24!D47</f>
        <v>1690</v>
      </c>
      <c r="L47" s="44">
        <f>CASH_sept22!F47-C_RVS_22_24!E47</f>
        <v>237</v>
      </c>
    </row>
    <row r="48" spans="1:12" ht="14.25" customHeight="1" x14ac:dyDescent="0.2">
      <c r="A48" s="65" t="s">
        <v>14</v>
      </c>
      <c r="B48" s="36">
        <v>0</v>
      </c>
      <c r="C48" s="37">
        <v>0</v>
      </c>
      <c r="D48" s="37">
        <v>0</v>
      </c>
      <c r="E48" s="35">
        <v>0</v>
      </c>
      <c r="F48" s="32"/>
      <c r="G48" s="191"/>
      <c r="H48" s="45" t="s">
        <v>14</v>
      </c>
      <c r="I48" s="42">
        <f>CASH_sept22!C48-C_RVS_22_24!B48</f>
        <v>422.60645</v>
      </c>
      <c r="J48" s="42">
        <f>CASH_sept22!D48-C_RVS_22_24!C48</f>
        <v>0</v>
      </c>
      <c r="K48" s="43">
        <f>CASH_sept22!E48-C_RVS_22_24!D48</f>
        <v>0</v>
      </c>
      <c r="L48" s="44">
        <f>CASH_sept22!F48-C_RVS_22_24!E48</f>
        <v>0</v>
      </c>
    </row>
    <row r="49" spans="1:13" ht="14.25" customHeight="1" x14ac:dyDescent="0.2">
      <c r="A49" s="66" t="s">
        <v>15</v>
      </c>
      <c r="B49" s="36">
        <v>0</v>
      </c>
      <c r="C49" s="37">
        <v>0</v>
      </c>
      <c r="D49" s="37">
        <v>0</v>
      </c>
      <c r="E49" s="35">
        <v>0</v>
      </c>
      <c r="F49" s="32"/>
      <c r="G49" s="191"/>
      <c r="H49" s="66" t="s">
        <v>15</v>
      </c>
      <c r="I49" s="42">
        <f>CASH_sept22!C49-C_RVS_22_24!B49</f>
        <v>0</v>
      </c>
      <c r="J49" s="42">
        <f>CASH_sept22!D49-C_RVS_22_24!C49</f>
        <v>0</v>
      </c>
      <c r="K49" s="43">
        <f>CASH_sept22!E49-C_RVS_22_24!D49</f>
        <v>0</v>
      </c>
      <c r="L49" s="44">
        <f>CASH_sept22!F49-C_RVS_22_24!E49</f>
        <v>0</v>
      </c>
    </row>
    <row r="50" spans="1:13" ht="14.25" customHeight="1" x14ac:dyDescent="0.2">
      <c r="A50" s="45" t="s">
        <v>52</v>
      </c>
      <c r="B50" s="36">
        <v>31120</v>
      </c>
      <c r="C50" s="37">
        <v>33190</v>
      </c>
      <c r="D50" s="37">
        <v>35579</v>
      </c>
      <c r="E50" s="35">
        <v>38431</v>
      </c>
      <c r="F50" s="32"/>
      <c r="G50" s="191"/>
      <c r="H50" s="45" t="s">
        <v>52</v>
      </c>
      <c r="I50" s="42">
        <f>CASH_sept22!C50-C_RVS_22_24!B50</f>
        <v>-0.22362000000066473</v>
      </c>
      <c r="J50" s="42">
        <f>CASH_sept22!D50-C_RVS_22_24!C50</f>
        <v>-1010</v>
      </c>
      <c r="K50" s="43">
        <f>CASH_sept22!E50-C_RVS_22_24!D50</f>
        <v>-1867</v>
      </c>
      <c r="L50" s="44">
        <f>CASH_sept22!F50-C_RVS_22_24!E50</f>
        <v>-3563</v>
      </c>
    </row>
    <row r="51" spans="1:13" ht="14.25" customHeight="1" x14ac:dyDescent="0.2">
      <c r="A51" s="67" t="s">
        <v>53</v>
      </c>
      <c r="B51" s="36">
        <v>0</v>
      </c>
      <c r="C51" s="37">
        <v>0</v>
      </c>
      <c r="D51" s="37">
        <v>0</v>
      </c>
      <c r="E51" s="35">
        <v>0</v>
      </c>
      <c r="F51" s="32"/>
      <c r="G51" s="191"/>
      <c r="H51" s="295" t="s">
        <v>53</v>
      </c>
      <c r="I51" s="42">
        <f>CASH_sept22!C51-C_RVS_22_24!B51</f>
        <v>0.74687000000000037</v>
      </c>
      <c r="J51" s="42">
        <f>CASH_sept22!D51-C_RVS_22_24!C51</f>
        <v>0</v>
      </c>
      <c r="K51" s="43">
        <f>CASH_sept22!E51-C_RVS_22_24!D51</f>
        <v>0</v>
      </c>
      <c r="L51" s="44">
        <f>CASH_sept22!F51-C_RVS_22_24!E51</f>
        <v>0</v>
      </c>
    </row>
    <row r="52" spans="1:13" ht="14.25" customHeight="1" x14ac:dyDescent="0.2">
      <c r="A52" s="67" t="s">
        <v>54</v>
      </c>
      <c r="B52" s="36">
        <v>139</v>
      </c>
      <c r="C52" s="37">
        <v>0</v>
      </c>
      <c r="D52" s="37">
        <v>0</v>
      </c>
      <c r="E52" s="35">
        <v>0</v>
      </c>
      <c r="F52" s="32"/>
      <c r="G52" s="191"/>
      <c r="H52" s="295" t="s">
        <v>54</v>
      </c>
      <c r="I52" s="42">
        <f>CASH_sept22!C52-C_RVS_22_24!B52</f>
        <v>434.67390999999998</v>
      </c>
      <c r="J52" s="42">
        <f>CASH_sept22!D52-C_RVS_22_24!C52</f>
        <v>14</v>
      </c>
      <c r="K52" s="43">
        <f>CASH_sept22!E52-C_RVS_22_24!D52</f>
        <v>0</v>
      </c>
      <c r="L52" s="44">
        <f>CASH_sept22!F52-C_RVS_22_24!E52</f>
        <v>0</v>
      </c>
    </row>
    <row r="53" spans="1:13" ht="14.25" customHeight="1" x14ac:dyDescent="0.2">
      <c r="A53" s="67" t="s">
        <v>55</v>
      </c>
      <c r="B53" s="36">
        <v>78367</v>
      </c>
      <c r="C53" s="37">
        <v>80990</v>
      </c>
      <c r="D53" s="37">
        <v>84062</v>
      </c>
      <c r="E53" s="35">
        <v>87887</v>
      </c>
      <c r="F53" s="32"/>
      <c r="G53" s="191"/>
      <c r="H53" s="295" t="s">
        <v>55</v>
      </c>
      <c r="I53" s="42">
        <f>CASH_sept22!C53-C_RVS_22_24!B53</f>
        <v>623.80878000000666</v>
      </c>
      <c r="J53" s="42">
        <f>CASH_sept22!D53-C_RVS_22_24!C53</f>
        <v>4790</v>
      </c>
      <c r="K53" s="43">
        <f>CASH_sept22!E53-C_RVS_22_24!D53</f>
        <v>1690</v>
      </c>
      <c r="L53" s="44">
        <f>CASH_sept22!F53-C_RVS_22_24!E53</f>
        <v>237</v>
      </c>
    </row>
    <row r="54" spans="1:13" ht="14.25" customHeight="1" thickBot="1" x14ac:dyDescent="0.25">
      <c r="A54" s="68" t="s">
        <v>56</v>
      </c>
      <c r="B54" s="71">
        <v>31120</v>
      </c>
      <c r="C54" s="72">
        <v>33190</v>
      </c>
      <c r="D54" s="72">
        <v>35579</v>
      </c>
      <c r="E54" s="70">
        <v>38431</v>
      </c>
      <c r="F54" s="32"/>
      <c r="G54" s="191"/>
      <c r="H54" s="297" t="s">
        <v>56</v>
      </c>
      <c r="I54" s="42">
        <f>CASH_sept22!C54-C_RVS_22_24!B54</f>
        <v>-0.22362000000066473</v>
      </c>
      <c r="J54" s="42">
        <f>CASH_sept22!D54-C_RVS_22_24!C54</f>
        <v>-1010</v>
      </c>
      <c r="K54" s="43">
        <f>CASH_sept22!E54-C_RVS_22_24!D54</f>
        <v>-1867</v>
      </c>
      <c r="L54" s="44">
        <f>CASH_sept22!F54-C_RVS_22_24!E54</f>
        <v>-3563</v>
      </c>
    </row>
    <row r="55" spans="1:13" ht="13.5" customHeight="1" x14ac:dyDescent="0.2">
      <c r="A55" s="25" t="s">
        <v>57</v>
      </c>
      <c r="B55" s="190">
        <f>B56+B61</f>
        <v>12865325</v>
      </c>
      <c r="C55" s="76">
        <f>C56+C61</f>
        <v>13593491</v>
      </c>
      <c r="D55" s="76">
        <f>D56+D61</f>
        <v>14420065</v>
      </c>
      <c r="E55" s="74">
        <f>E56+E61</f>
        <v>15083676</v>
      </c>
      <c r="F55" s="32"/>
      <c r="G55" s="191"/>
      <c r="H55" s="25" t="s">
        <v>57</v>
      </c>
      <c r="I55" s="79">
        <f>I56+I61</f>
        <v>83453.894209998311</v>
      </c>
      <c r="J55" s="79">
        <f>J56+J61</f>
        <v>769359</v>
      </c>
      <c r="K55" s="79">
        <f>K56+K61</f>
        <v>1123622</v>
      </c>
      <c r="L55" s="80">
        <f>L56+L61</f>
        <v>1678475</v>
      </c>
    </row>
    <row r="56" spans="1:13" ht="13.5" customHeight="1" x14ac:dyDescent="0.2">
      <c r="A56" s="81" t="s">
        <v>58</v>
      </c>
      <c r="B56" s="198">
        <f>B57+B60</f>
        <v>8581804</v>
      </c>
      <c r="C56" s="54">
        <f>C57+C60</f>
        <v>9058315</v>
      </c>
      <c r="D56" s="54">
        <f>D57+D60</f>
        <v>9606558</v>
      </c>
      <c r="E56" s="52">
        <f>E57+E60</f>
        <v>10015668</v>
      </c>
      <c r="F56" s="32"/>
      <c r="G56" s="191"/>
      <c r="H56" s="81" t="s">
        <v>58</v>
      </c>
      <c r="I56" s="54">
        <f>I57+I60</f>
        <v>33038.970059997984</v>
      </c>
      <c r="J56" s="54">
        <f>J57+J60</f>
        <v>552920</v>
      </c>
      <c r="K56" s="54">
        <f>K57+K60</f>
        <v>696197</v>
      </c>
      <c r="L56" s="52">
        <f>L57+L60</f>
        <v>1064437</v>
      </c>
    </row>
    <row r="57" spans="1:13" s="3" customFormat="1" ht="13.5" customHeight="1" x14ac:dyDescent="0.25">
      <c r="A57" s="38" t="s">
        <v>59</v>
      </c>
      <c r="B57" s="192">
        <f>B58+B59</f>
        <v>8581804</v>
      </c>
      <c r="C57" s="37">
        <f>C58+C59</f>
        <v>9058315</v>
      </c>
      <c r="D57" s="37">
        <f>D58+D59</f>
        <v>9606558</v>
      </c>
      <c r="E57" s="35">
        <f>E58+E59</f>
        <v>10015668</v>
      </c>
      <c r="F57" s="32"/>
      <c r="G57" s="191"/>
      <c r="H57" s="38" t="s">
        <v>59</v>
      </c>
      <c r="I57" s="37">
        <f>I58+I59</f>
        <v>33038.970059997984</v>
      </c>
      <c r="J57" s="37">
        <f>J58+J59</f>
        <v>552920</v>
      </c>
      <c r="K57" s="37">
        <f>K58+K59</f>
        <v>696197</v>
      </c>
      <c r="L57" s="35">
        <f>L58+L59</f>
        <v>1064437</v>
      </c>
    </row>
    <row r="58" spans="1:13" s="3" customFormat="1" ht="13.5" customHeight="1" x14ac:dyDescent="0.25">
      <c r="A58" s="38" t="s">
        <v>60</v>
      </c>
      <c r="B58" s="192">
        <v>8394272</v>
      </c>
      <c r="C58" s="37">
        <v>8844428</v>
      </c>
      <c r="D58" s="37">
        <v>9391786</v>
      </c>
      <c r="E58" s="35">
        <v>9801091</v>
      </c>
      <c r="F58" s="32"/>
      <c r="G58" s="191"/>
      <c r="H58" s="38" t="s">
        <v>60</v>
      </c>
      <c r="I58" s="37">
        <f>CASH_sept22!C58-C_RVS_22_24!B58</f>
        <v>30963.030249997973</v>
      </c>
      <c r="J58" s="37">
        <f>CASH_sept22!D58-C_RVS_22_24!C58</f>
        <v>372280</v>
      </c>
      <c r="K58" s="37">
        <f>CASH_sept22!E58-C_RVS_22_24!D58</f>
        <v>709824</v>
      </c>
      <c r="L58" s="35">
        <f>CASH_sept22!F58-C_RVS_22_24!E58</f>
        <v>1074924</v>
      </c>
    </row>
    <row r="59" spans="1:13" s="3" customFormat="1" ht="13.5" customHeight="1" x14ac:dyDescent="0.25">
      <c r="A59" s="38" t="s">
        <v>61</v>
      </c>
      <c r="B59" s="192">
        <v>187532</v>
      </c>
      <c r="C59" s="37">
        <v>213887</v>
      </c>
      <c r="D59" s="37">
        <v>214772</v>
      </c>
      <c r="E59" s="35">
        <v>214577</v>
      </c>
      <c r="F59" s="32"/>
      <c r="G59" s="191"/>
      <c r="H59" s="38" t="s">
        <v>61</v>
      </c>
      <c r="I59" s="37">
        <f>CASH_sept22!C59-C_RVS_22_24!B59</f>
        <v>2075.9398100000108</v>
      </c>
      <c r="J59" s="37">
        <f>CASH_sept22!D59-C_RVS_22_24!C59</f>
        <v>180640</v>
      </c>
      <c r="K59" s="37">
        <f>CASH_sept22!E59-C_RVS_22_24!D59</f>
        <v>-13627</v>
      </c>
      <c r="L59" s="35">
        <f>CASH_sept22!F59-C_RVS_22_24!E59</f>
        <v>-10487</v>
      </c>
    </row>
    <row r="60" spans="1:13" s="3" customFormat="1" ht="13.5" customHeight="1" x14ac:dyDescent="0.25">
      <c r="A60" s="38" t="s">
        <v>87</v>
      </c>
      <c r="B60" s="192">
        <v>0</v>
      </c>
      <c r="C60" s="37">
        <v>0</v>
      </c>
      <c r="D60" s="37">
        <v>0</v>
      </c>
      <c r="E60" s="35">
        <v>0</v>
      </c>
      <c r="F60" s="32"/>
      <c r="G60" s="191"/>
      <c r="H60" s="38" t="s">
        <v>87</v>
      </c>
      <c r="I60" s="37">
        <f>CASH_sept22!C60-C_RVS_22_24!B60</f>
        <v>0</v>
      </c>
      <c r="J60" s="37">
        <f>CASH_sept22!D60-C_RVS_22_24!C60</f>
        <v>0</v>
      </c>
      <c r="K60" s="37">
        <f>CASH_sept22!E60-C_RVS_22_24!D60</f>
        <v>0</v>
      </c>
      <c r="L60" s="35">
        <f>CASH_sept22!F60-C_RVS_22_24!E60</f>
        <v>0</v>
      </c>
    </row>
    <row r="61" spans="1:13" s="3" customFormat="1" ht="13.5" customHeight="1" x14ac:dyDescent="0.25">
      <c r="A61" s="81" t="s">
        <v>62</v>
      </c>
      <c r="B61" s="198">
        <f>B62</f>
        <v>4283521</v>
      </c>
      <c r="C61" s="54">
        <f>C62</f>
        <v>4535176</v>
      </c>
      <c r="D61" s="54">
        <f>D62</f>
        <v>4813507</v>
      </c>
      <c r="E61" s="52">
        <f>E62</f>
        <v>5068008</v>
      </c>
      <c r="F61" s="32"/>
      <c r="G61" s="191"/>
      <c r="H61" s="81" t="s">
        <v>62</v>
      </c>
      <c r="I61" s="54">
        <f>I62</f>
        <v>50414.924150000326</v>
      </c>
      <c r="J61" s="54">
        <f>J62</f>
        <v>216439</v>
      </c>
      <c r="K61" s="54">
        <f>K62</f>
        <v>427425</v>
      </c>
      <c r="L61" s="52">
        <f>L62</f>
        <v>614038</v>
      </c>
    </row>
    <row r="62" spans="1:13" s="3" customFormat="1" ht="13.5" customHeight="1" x14ac:dyDescent="0.25">
      <c r="A62" s="38" t="s">
        <v>59</v>
      </c>
      <c r="B62" s="192">
        <v>4283521</v>
      </c>
      <c r="C62" s="37">
        <v>4535176</v>
      </c>
      <c r="D62" s="37">
        <v>4813507</v>
      </c>
      <c r="E62" s="35">
        <v>5068008</v>
      </c>
      <c r="F62" s="32"/>
      <c r="G62" s="191"/>
      <c r="H62" s="38" t="s">
        <v>59</v>
      </c>
      <c r="I62" s="37">
        <f>CASH_sept22!C62-C_RVS_22_24!B62</f>
        <v>50414.924150000326</v>
      </c>
      <c r="J62" s="37">
        <f>CASH_sept22!D62-C_RVS_22_24!C62</f>
        <v>216439</v>
      </c>
      <c r="K62" s="37">
        <f>CASH_sept22!E62-C_RVS_22_24!D62</f>
        <v>427425</v>
      </c>
      <c r="L62" s="35">
        <f>CASH_sept22!F62-C_RVS_22_24!E62</f>
        <v>614038</v>
      </c>
    </row>
    <row r="63" spans="1:13" s="3" customFormat="1" ht="14.25" customHeight="1" thickBot="1" x14ac:dyDescent="0.3">
      <c r="A63" s="84" t="s">
        <v>63</v>
      </c>
      <c r="B63" s="200">
        <v>15348</v>
      </c>
      <c r="C63" s="49">
        <v>13720</v>
      </c>
      <c r="D63" s="49">
        <v>13607</v>
      </c>
      <c r="E63" s="62">
        <v>14000</v>
      </c>
      <c r="F63" s="32"/>
      <c r="G63" s="191"/>
      <c r="H63" s="84" t="s">
        <v>63</v>
      </c>
      <c r="I63" s="49">
        <f>CASH_sept22!C63-C_RVS_22_24!B63</f>
        <v>11657</v>
      </c>
      <c r="J63" s="49">
        <f>CASH_sept22!D63-C_RVS_22_24!C63</f>
        <v>12317</v>
      </c>
      <c r="K63" s="49">
        <f>CASH_sept22!E63-C_RVS_22_24!D63</f>
        <v>13199</v>
      </c>
      <c r="L63" s="62">
        <f>CASH_sept22!F63-C_RVS_22_24!E63</f>
        <v>14541</v>
      </c>
    </row>
    <row r="64" spans="1:13" s="3" customFormat="1" ht="14.25" customHeight="1" thickBot="1" x14ac:dyDescent="0.3">
      <c r="A64" s="86" t="s">
        <v>64</v>
      </c>
      <c r="B64" s="202">
        <f>B34+B30+B25+B14+B5</f>
        <v>17014408</v>
      </c>
      <c r="C64" s="90">
        <f>C34+C30+C25+C14+C5</f>
        <v>18723673</v>
      </c>
      <c r="D64" s="90">
        <f>D34+D30+D25+D14+D5</f>
        <v>20123142</v>
      </c>
      <c r="E64" s="88">
        <f>E34+E30+E25+E14+E5</f>
        <v>20718384</v>
      </c>
      <c r="F64" s="32"/>
      <c r="G64" s="191"/>
      <c r="H64" s="86" t="s">
        <v>64</v>
      </c>
      <c r="I64" s="90">
        <f>+I34+I30+I25+I14+I5</f>
        <v>739433.20348999847</v>
      </c>
      <c r="J64" s="90">
        <f>+J34+J30+J25+J14+J5</f>
        <v>1664420</v>
      </c>
      <c r="K64" s="90">
        <f>+K34+K30+K25+K14+K5</f>
        <v>1405410</v>
      </c>
      <c r="L64" s="88">
        <f>+L34+L30+L25+L14+L5</f>
        <v>2392323</v>
      </c>
      <c r="M64" s="32"/>
    </row>
    <row r="65" spans="1:13" s="3" customFormat="1" ht="13.5" customHeight="1" x14ac:dyDescent="0.25">
      <c r="A65" s="91" t="s">
        <v>65</v>
      </c>
      <c r="B65" s="203">
        <f>B9+B12+B13+B15+B16+B25+B41+B45+B47+B35+B36</f>
        <v>12833508</v>
      </c>
      <c r="C65" s="95">
        <f>C9+C12+C13+C15+C16+C25+C41+C45+C47+C35+C36</f>
        <v>14334156</v>
      </c>
      <c r="D65" s="95">
        <f>D9+D12+D13+D15+D16+D25+D41+D45+D47+D35+D36</f>
        <v>15452095</v>
      </c>
      <c r="E65" s="93">
        <f>E9+E12+E13+E15+E16+E25+E41+E45+E47+E35+E36</f>
        <v>15772927</v>
      </c>
      <c r="F65" s="32"/>
      <c r="G65" s="191"/>
      <c r="H65" s="91" t="s">
        <v>65</v>
      </c>
      <c r="I65" s="95">
        <f>CASH_sept22!C65-C_RVS_22_24!B65</f>
        <v>692572.15553000011</v>
      </c>
      <c r="J65" s="95">
        <f>CASH_sept22!D65-C_RVS_22_24!C65</f>
        <v>1490723</v>
      </c>
      <c r="K65" s="95">
        <f>CASH_sept22!E65-C_RVS_22_24!D65</f>
        <v>1322451</v>
      </c>
      <c r="L65" s="93">
        <f>CASH_sept22!F65-C_RVS_22_24!E65</f>
        <v>2392024</v>
      </c>
      <c r="M65" s="32"/>
    </row>
    <row r="66" spans="1:13" s="3" customFormat="1" ht="13.5" customHeight="1" x14ac:dyDescent="0.25">
      <c r="A66" s="91" t="s">
        <v>66</v>
      </c>
      <c r="B66" s="203">
        <f>+B50</f>
        <v>31120</v>
      </c>
      <c r="C66" s="95">
        <f>+C50</f>
        <v>33190</v>
      </c>
      <c r="D66" s="95">
        <f>+D50</f>
        <v>35579</v>
      </c>
      <c r="E66" s="93">
        <f>+E50</f>
        <v>38431</v>
      </c>
      <c r="F66" s="32"/>
      <c r="G66" s="191"/>
      <c r="H66" s="91" t="s">
        <v>66</v>
      </c>
      <c r="I66" s="95">
        <f>CASH_sept22!C66-C_RVS_22_24!B66</f>
        <v>-0.22362000000066473</v>
      </c>
      <c r="J66" s="95">
        <f>CASH_sept22!D66-C_RVS_22_24!C66</f>
        <v>-1010</v>
      </c>
      <c r="K66" s="95">
        <f>CASH_sept22!E66-C_RVS_22_24!D66</f>
        <v>-1867</v>
      </c>
      <c r="L66" s="93">
        <f>CASH_sept22!F66-C_RVS_22_24!E66</f>
        <v>-3563</v>
      </c>
      <c r="M66" s="32"/>
    </row>
    <row r="67" spans="1:13" s="3" customFormat="1" ht="13.5" customHeight="1" x14ac:dyDescent="0.25">
      <c r="A67" s="33" t="s">
        <v>67</v>
      </c>
      <c r="B67" s="192">
        <f>B38+B37-B66+B50</f>
        <v>109629</v>
      </c>
      <c r="C67" s="37">
        <f>C38+C37-C66+C50</f>
        <v>97902</v>
      </c>
      <c r="D67" s="37">
        <f>D38+D37-D66+D50</f>
        <v>102380</v>
      </c>
      <c r="E67" s="35">
        <f>E38+E37-E66+E50</f>
        <v>103342</v>
      </c>
      <c r="F67" s="32"/>
      <c r="G67" s="191"/>
      <c r="H67" s="33" t="s">
        <v>67</v>
      </c>
      <c r="I67" s="95">
        <f>CASH_sept22!C67-C_RVS_22_24!B67</f>
        <v>1754.9614300000685</v>
      </c>
      <c r="J67" s="95">
        <f>CASH_sept22!D67-C_RVS_22_24!C67</f>
        <v>-21856</v>
      </c>
      <c r="K67" s="95">
        <f>CASH_sept22!E67-C_RVS_22_24!D67</f>
        <v>-4040</v>
      </c>
      <c r="L67" s="93">
        <f>CASH_sept22!F67-C_RVS_22_24!E67</f>
        <v>131</v>
      </c>
      <c r="M67" s="32"/>
    </row>
    <row r="68" spans="1:13" s="3" customFormat="1" ht="13.5" customHeight="1" x14ac:dyDescent="0.25">
      <c r="A68" s="33" t="s">
        <v>68</v>
      </c>
      <c r="B68" s="192">
        <f>B10+B31+B32+B42+B48</f>
        <v>2958278</v>
      </c>
      <c r="C68" s="37">
        <f>C10+C31+C32+C42+C48</f>
        <v>3118838</v>
      </c>
      <c r="D68" s="37">
        <f>D10+D31+D32+D42+D48</f>
        <v>3318372</v>
      </c>
      <c r="E68" s="35">
        <f>E10+E31+E32+E42+E48</f>
        <v>3512352</v>
      </c>
      <c r="F68" s="32"/>
      <c r="G68" s="191"/>
      <c r="H68" s="33" t="s">
        <v>68</v>
      </c>
      <c r="I68" s="95">
        <f>CASH_sept22!C68-C_RVS_22_24!B68</f>
        <v>36243.053520000074</v>
      </c>
      <c r="J68" s="95">
        <f>CASH_sept22!D68-C_RVS_22_24!C68</f>
        <v>147164</v>
      </c>
      <c r="K68" s="95">
        <f>CASH_sept22!E68-C_RVS_22_24!D68</f>
        <v>69053</v>
      </c>
      <c r="L68" s="93">
        <f>CASH_sept22!F68-C_RVS_22_24!E68</f>
        <v>9430</v>
      </c>
      <c r="M68" s="32"/>
    </row>
    <row r="69" spans="1:13" s="3" customFormat="1" ht="13.5" customHeight="1" x14ac:dyDescent="0.25">
      <c r="A69" s="33" t="s">
        <v>69</v>
      </c>
      <c r="B69" s="192">
        <f>B11+B33+B49</f>
        <v>972373</v>
      </c>
      <c r="C69" s="37">
        <f>C11+C33+C49</f>
        <v>1032694</v>
      </c>
      <c r="D69" s="37">
        <f>D11+D33+D49</f>
        <v>1105711</v>
      </c>
      <c r="E69" s="35">
        <f>E11+E33+E49</f>
        <v>1181532</v>
      </c>
      <c r="F69" s="32"/>
      <c r="G69" s="191"/>
      <c r="H69" s="33" t="s">
        <v>69</v>
      </c>
      <c r="I69" s="95">
        <f>CASH_sept22!C69-C_RVS_22_24!B69</f>
        <v>10120.029499999946</v>
      </c>
      <c r="J69" s="95">
        <f>CASH_sept22!D69-C_RVS_22_24!C69</f>
        <v>52953</v>
      </c>
      <c r="K69" s="95">
        <f>CASH_sept22!E69-C_RVS_22_24!D69</f>
        <v>23596</v>
      </c>
      <c r="L69" s="93">
        <f>CASH_sept22!F69-C_RVS_22_24!E69</f>
        <v>-2048</v>
      </c>
      <c r="M69" s="32"/>
    </row>
    <row r="70" spans="1:13" ht="13.5" customHeight="1" x14ac:dyDescent="0.2">
      <c r="A70" s="33" t="s">
        <v>70</v>
      </c>
      <c r="B70" s="192">
        <f>B39</f>
        <v>76939</v>
      </c>
      <c r="C70" s="37">
        <f>C39</f>
        <v>74748</v>
      </c>
      <c r="D70" s="37">
        <f>D39</f>
        <v>75304</v>
      </c>
      <c r="E70" s="35">
        <f>E39</f>
        <v>75866</v>
      </c>
      <c r="F70" s="32"/>
      <c r="G70" s="191"/>
      <c r="H70" s="33" t="s">
        <v>70</v>
      </c>
      <c r="I70" s="95">
        <f>CASH_sept22!C70-C_RVS_22_24!B70</f>
        <v>-644.83703999999852</v>
      </c>
      <c r="J70" s="95">
        <f>CASH_sept22!D70-C_RVS_22_24!C70</f>
        <v>259</v>
      </c>
      <c r="K70" s="95">
        <f>CASH_sept22!E70-C_RVS_22_24!D70</f>
        <v>96</v>
      </c>
      <c r="L70" s="93">
        <f>CASH_sept22!F70-C_RVS_22_24!E70</f>
        <v>-71</v>
      </c>
      <c r="M70" s="32"/>
    </row>
    <row r="71" spans="1:13" ht="13.5" customHeight="1" x14ac:dyDescent="0.2">
      <c r="A71" s="33" t="s">
        <v>71</v>
      </c>
      <c r="B71" s="192">
        <f>B43+B44</f>
        <v>32561</v>
      </c>
      <c r="C71" s="37">
        <f>C43+C44</f>
        <v>32145</v>
      </c>
      <c r="D71" s="37">
        <f>D43+D44</f>
        <v>33701</v>
      </c>
      <c r="E71" s="35">
        <f>E43+E44</f>
        <v>33934</v>
      </c>
      <c r="F71" s="32"/>
      <c r="G71" s="191"/>
      <c r="H71" s="33" t="s">
        <v>71</v>
      </c>
      <c r="I71" s="95">
        <f>CASH_sept22!C71-C_RVS_22_24!B71</f>
        <v>-611.93583000000217</v>
      </c>
      <c r="J71" s="95">
        <f>CASH_sept22!D71-C_RVS_22_24!C71</f>
        <v>-3813</v>
      </c>
      <c r="K71" s="95">
        <f>CASH_sept22!E71-C_RVS_22_24!D71</f>
        <v>-3879</v>
      </c>
      <c r="L71" s="93">
        <f>CASH_sept22!F71-C_RVS_22_24!E71</f>
        <v>-3580</v>
      </c>
      <c r="M71" s="32"/>
    </row>
    <row r="72" spans="1:13" ht="14.25" customHeight="1" thickBot="1" x14ac:dyDescent="0.25">
      <c r="A72" s="97" t="s">
        <v>72</v>
      </c>
      <c r="B72" s="205">
        <f>B55</f>
        <v>12865325</v>
      </c>
      <c r="C72" s="100">
        <f>C55</f>
        <v>13593491</v>
      </c>
      <c r="D72" s="100">
        <f>D55</f>
        <v>14420065</v>
      </c>
      <c r="E72" s="98">
        <f>E55</f>
        <v>15083676</v>
      </c>
      <c r="F72" s="32"/>
      <c r="G72" s="191"/>
      <c r="H72" s="97" t="s">
        <v>72</v>
      </c>
      <c r="I72" s="100">
        <f>CASH_sept22!C72-C_RVS_22_24!B72</f>
        <v>83453.894209999591</v>
      </c>
      <c r="J72" s="100">
        <f>CASH_sept22!D72-C_RVS_22_24!C72</f>
        <v>769359</v>
      </c>
      <c r="K72" s="100">
        <f>CASH_sept22!E72-C_RVS_22_24!D72</f>
        <v>1123622</v>
      </c>
      <c r="L72" s="98">
        <f>CASH_sept22!F72-C_RVS_22_24!E72</f>
        <v>1678475</v>
      </c>
      <c r="M72" s="32"/>
    </row>
    <row r="73" spans="1:13" ht="14.25" customHeight="1" thickBot="1" x14ac:dyDescent="0.25">
      <c r="A73" s="102" t="s">
        <v>73</v>
      </c>
      <c r="B73" s="206">
        <f>B64+B72</f>
        <v>29879733</v>
      </c>
      <c r="C73" s="207">
        <f>C64+C72</f>
        <v>32317164</v>
      </c>
      <c r="D73" s="207">
        <f>D64+D72</f>
        <v>34543207</v>
      </c>
      <c r="E73" s="103">
        <f>E64+E72</f>
        <v>35802060</v>
      </c>
      <c r="F73" s="32"/>
      <c r="G73" s="191"/>
      <c r="H73" s="102" t="s">
        <v>73</v>
      </c>
      <c r="I73" s="90">
        <f>+I72+I64</f>
        <v>822887.09769999806</v>
      </c>
      <c r="J73" s="90">
        <f>+J72+J64</f>
        <v>2433779</v>
      </c>
      <c r="K73" s="90">
        <f>+K72+K64</f>
        <v>2529032</v>
      </c>
      <c r="L73" s="88">
        <f>+L72+L64</f>
        <v>4070798</v>
      </c>
      <c r="M73" s="32"/>
    </row>
    <row r="74" spans="1:13" ht="17.25" customHeight="1" thickBot="1" x14ac:dyDescent="0.35">
      <c r="A74" s="136"/>
      <c r="B74" s="208"/>
      <c r="C74" s="208"/>
      <c r="D74" s="208"/>
      <c r="E74" s="208"/>
      <c r="F74" s="32"/>
      <c r="G74" s="31"/>
      <c r="H74" s="105"/>
      <c r="I74" s="109"/>
      <c r="J74" s="109"/>
      <c r="K74" s="109"/>
      <c r="L74" s="109"/>
    </row>
    <row r="75" spans="1:13" ht="14.25" customHeight="1" thickBot="1" x14ac:dyDescent="0.25">
      <c r="A75" s="210" t="s">
        <v>88</v>
      </c>
      <c r="B75" s="145">
        <v>850099</v>
      </c>
      <c r="C75" s="146">
        <v>956176</v>
      </c>
      <c r="D75" s="146">
        <v>1070899</v>
      </c>
      <c r="E75" s="143">
        <v>1175636</v>
      </c>
      <c r="F75" s="32"/>
      <c r="G75" s="191"/>
      <c r="H75" s="116" t="s">
        <v>77</v>
      </c>
      <c r="I75" s="147">
        <f>CASH_sept22!C75-C_RVS_22_24!B75</f>
        <v>65791</v>
      </c>
      <c r="J75" s="147">
        <f>CASH_sept22!D75-C_RVS_22_24!C75</f>
        <v>123632</v>
      </c>
      <c r="K75" s="147">
        <f>CASH_sept22!E75-C_RVS_22_24!D75</f>
        <v>163288</v>
      </c>
      <c r="L75" s="147">
        <f>CASH_sept22!F75-C_RVS_22_24!E75</f>
        <v>221830</v>
      </c>
    </row>
    <row r="76" spans="1:13" ht="12.6" customHeight="1" x14ac:dyDescent="0.25">
      <c r="B76" s="148"/>
      <c r="C76" s="148"/>
      <c r="D76" s="148"/>
      <c r="E76" s="148"/>
      <c r="I76" s="149"/>
      <c r="J76" s="149"/>
      <c r="K76" s="149"/>
      <c r="L76" s="149"/>
    </row>
    <row r="77" spans="1:13" ht="12.6" customHeight="1" x14ac:dyDescent="0.25">
      <c r="B77" s="148"/>
      <c r="C77" s="148"/>
      <c r="D77" s="148"/>
      <c r="E77" s="148"/>
      <c r="I77" s="149"/>
      <c r="J77" s="149"/>
      <c r="K77" s="149"/>
      <c r="L77" s="149"/>
    </row>
    <row r="78" spans="1:13" ht="12.6" customHeight="1" x14ac:dyDescent="0.25">
      <c r="B78" s="252"/>
      <c r="C78" s="252"/>
      <c r="D78" s="252"/>
      <c r="E78" s="252"/>
      <c r="H78" s="149"/>
      <c r="I78" s="149"/>
      <c r="J78" s="149"/>
      <c r="K78" s="149"/>
    </row>
    <row r="79" spans="1:13" ht="12.6" customHeight="1" x14ac:dyDescent="0.25">
      <c r="B79" s="252"/>
      <c r="C79" s="304"/>
      <c r="D79" s="252"/>
      <c r="E79" s="252"/>
      <c r="I79" s="149"/>
      <c r="J79" s="149"/>
      <c r="K79" s="149"/>
      <c r="L79" s="149"/>
    </row>
    <row r="80" spans="1:13" ht="12.6" customHeight="1" x14ac:dyDescent="0.25">
      <c r="B80" s="252"/>
      <c r="C80" s="252"/>
      <c r="D80" s="252"/>
      <c r="E80" s="252"/>
      <c r="I80" s="149"/>
      <c r="J80" s="149"/>
      <c r="K80" s="149"/>
      <c r="L80" s="149"/>
    </row>
    <row r="81" spans="9:12" ht="12.6" customHeight="1" x14ac:dyDescent="0.25">
      <c r="I81" s="149"/>
      <c r="J81" s="149"/>
      <c r="K81" s="149"/>
      <c r="L81" s="149"/>
    </row>
    <row r="82" spans="9:12" ht="12.6" customHeight="1" x14ac:dyDescent="0.25">
      <c r="I82" s="149"/>
      <c r="J82" s="149"/>
      <c r="K82" s="149"/>
      <c r="L82" s="149"/>
    </row>
    <row r="83" spans="9:12" ht="12.6" customHeight="1" x14ac:dyDescent="0.25">
      <c r="I83" s="149"/>
      <c r="J83" s="149"/>
      <c r="K83" s="149"/>
      <c r="L83" s="149"/>
    </row>
    <row r="84" spans="9:12" ht="12.6" customHeight="1" x14ac:dyDescent="0.25">
      <c r="I84" s="149"/>
      <c r="J84" s="149"/>
      <c r="K84" s="149"/>
      <c r="L84" s="149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ESA2010_sept22</vt:lpstr>
      <vt:lpstr>CASH_sept22</vt:lpstr>
      <vt:lpstr>ESA2010_sept22_vs_jun22</vt:lpstr>
      <vt:lpstr>Sankcie_sept22</vt:lpstr>
      <vt:lpstr>ESA2010_jun22</vt:lpstr>
      <vt:lpstr>A_PS_22_25</vt:lpstr>
      <vt:lpstr>C_PS_22_25</vt:lpstr>
      <vt:lpstr>A_RVS_22_24</vt:lpstr>
      <vt:lpstr>C_RVS_22_24</vt:lpstr>
      <vt:lpstr>A_PS_22_25!Oblasť_tlače</vt:lpstr>
      <vt:lpstr>A_RVS_22_24!Oblasť_tlače</vt:lpstr>
      <vt:lpstr>C_PS_22_25!Oblasť_tlače</vt:lpstr>
      <vt:lpstr>C_RVS_22_24!Oblasť_tlače</vt:lpstr>
      <vt:lpstr>CASH_sept22!Oblasť_tlače</vt:lpstr>
      <vt:lpstr>ESA2010_jun22!Oblasť_tlače</vt:lpstr>
      <vt:lpstr>ESA2010_sept22!Oblasť_tlače</vt:lpstr>
      <vt:lpstr>ESA2010_sept22_vs_jun22!Oblasť_tlače</vt:lpstr>
      <vt:lpstr>Sankcie_sept22!Oblasť_tlače</vt:lpstr>
    </vt:vector>
  </TitlesOfParts>
  <Company>Ministerstvo financií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Porubsky Marek</dc:creator>
  <cp:lastModifiedBy>Peciar Vladimir</cp:lastModifiedBy>
  <cp:lastPrinted>2019-06-20T08:34:22Z</cp:lastPrinted>
  <dcterms:created xsi:type="dcterms:W3CDTF">2013-05-20T16:27:45Z</dcterms:created>
  <dcterms:modified xsi:type="dcterms:W3CDTF">2023-07-10T13:04:11Z</dcterms:modified>
</cp:coreProperties>
</file>