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3_MAKRO\3_5_Vybor\2026\Makrovybor 2026-jun\3-FINAL\"/>
    </mc:Choice>
  </mc:AlternateContent>
  <xr:revisionPtr revIDLastSave="0" documentId="13_ncr:1_{39F35A2B-A467-4E31-ACC2-7EB4EB7673CA}" xr6:coauthVersionLast="47" xr6:coauthVersionMax="47" xr10:uidLastSave="{00000000-0000-0000-0000-000000000000}"/>
  <bookViews>
    <workbookView xWindow="-120" yWindow="-120" windowWidth="29040" windowHeight="17520" tabRatio="861" xr2:uid="{00000000-000D-0000-FFFF-FFFF00000000}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'Súhrnné indikátory'!$A$1:$T$63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Y50" i="17" l="1"/>
  <c r="I54" i="1" l="1"/>
  <c r="Y39" i="17"/>
  <c r="Y48" i="17"/>
  <c r="Y54" i="17"/>
  <c r="Y33" i="17"/>
  <c r="Y32" i="17"/>
  <c r="Y47" i="17"/>
  <c r="Y35" i="17"/>
  <c r="Y46" i="17" l="1"/>
  <c r="Y31" i="17"/>
  <c r="A1" i="18" l="1"/>
  <c r="X48" i="17"/>
  <c r="X50" i="17"/>
  <c r="X47" i="17"/>
  <c r="X35" i="17" l="1"/>
  <c r="X33" i="17"/>
  <c r="X32" i="17"/>
  <c r="X46" i="17"/>
  <c r="X54" i="17"/>
  <c r="X39" i="17"/>
  <c r="X31" i="17" l="1"/>
  <c r="H54" i="1"/>
  <c r="H53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S26" i="5" l="1"/>
  <c r="M26" i="5"/>
  <c r="I26" i="5"/>
  <c r="P26" i="5"/>
  <c r="K26" i="5"/>
  <c r="O26" i="5"/>
  <c r="R26" i="5"/>
  <c r="E26" i="5"/>
  <c r="F26" i="5"/>
  <c r="D26" i="5"/>
  <c r="N26" i="5"/>
  <c r="Q26" i="5"/>
  <c r="J26" i="5"/>
  <c r="T26" i="5"/>
  <c r="G26" i="5"/>
  <c r="L26" i="5"/>
  <c r="H26" i="5"/>
  <c r="U26" i="5" l="1"/>
  <c r="V26" i="5" l="1"/>
  <c r="W26" i="5" l="1"/>
  <c r="X26" i="5" l="1"/>
  <c r="Y26" i="5" l="1"/>
  <c r="J31" i="1" l="1"/>
  <c r="AK9" i="13" l="1"/>
  <c r="AI9" i="13"/>
  <c r="AC9" i="13"/>
  <c r="AO9" i="13"/>
  <c r="AA9" i="13"/>
  <c r="AE9" i="13"/>
  <c r="AM9" i="13"/>
  <c r="AG9" i="13"/>
  <c r="Y9" i="13" l="1"/>
  <c r="O15" i="13" l="1"/>
  <c r="Q15" i="13"/>
  <c r="I15" i="13"/>
  <c r="M15" i="13"/>
  <c r="E15" i="13"/>
  <c r="G15" i="13"/>
  <c r="U15" i="13"/>
  <c r="K15" i="13"/>
  <c r="S15" i="13"/>
  <c r="C15" i="13"/>
  <c r="K31" i="1" l="1"/>
  <c r="L31" i="1" l="1"/>
  <c r="M31" i="1" l="1"/>
  <c r="P31" i="1" l="1"/>
  <c r="X17" i="13"/>
  <c r="W15" i="13"/>
  <c r="O31" i="1"/>
  <c r="Z17" i="13"/>
  <c r="Y17" i="13"/>
  <c r="Q31" i="1" l="1"/>
  <c r="Y15" i="13"/>
  <c r="Y18" i="13"/>
  <c r="AD17" i="13" l="1"/>
  <c r="AB17" i="13"/>
  <c r="AC15" i="13" l="1"/>
  <c r="AC17" i="13"/>
  <c r="AC18" i="13" s="1"/>
  <c r="AA15" i="13"/>
  <c r="AA17" i="13"/>
  <c r="AA18" i="13" s="1"/>
  <c r="AG17" i="13" l="1"/>
  <c r="AH17" i="13"/>
  <c r="AF17" i="13"/>
  <c r="AE15" i="13" l="1"/>
  <c r="AE17" i="13"/>
  <c r="AE18" i="13" s="1"/>
  <c r="AG15" i="13"/>
  <c r="AG18" i="13"/>
  <c r="AK17" i="13" l="1"/>
  <c r="AL17" i="13"/>
  <c r="AJ17" i="13"/>
  <c r="AI15" i="13" l="1"/>
  <c r="AI17" i="13"/>
  <c r="AI18" i="13" s="1"/>
  <c r="AK15" i="13"/>
  <c r="AK18" i="13"/>
  <c r="AN17" i="13" l="1"/>
  <c r="AO17" i="13" l="1"/>
  <c r="AP17" i="13"/>
  <c r="AO15" i="13" l="1"/>
  <c r="AM15" i="13"/>
  <c r="AM17" i="13"/>
  <c r="AM18" i="13" s="1"/>
  <c r="AO18" i="13"/>
  <c r="T17" i="13" l="1"/>
  <c r="V17" i="13"/>
  <c r="U12" i="13" l="1"/>
  <c r="U9" i="13"/>
  <c r="U17" i="13"/>
  <c r="U18" i="13" s="1"/>
  <c r="D17" i="13"/>
  <c r="N17" i="13"/>
  <c r="F17" i="13"/>
  <c r="R17" i="13"/>
  <c r="J17" i="13"/>
  <c r="H17" i="13"/>
  <c r="P17" i="13"/>
  <c r="L17" i="13"/>
  <c r="S12" i="13"/>
  <c r="G12" i="13" l="1"/>
  <c r="C9" i="13"/>
  <c r="E12" i="13"/>
  <c r="M12" i="13"/>
  <c r="Q9" i="13"/>
  <c r="Q17" i="13"/>
  <c r="Q18" i="13" s="1"/>
  <c r="Q12" i="13"/>
  <c r="G9" i="13"/>
  <c r="G17" i="13"/>
  <c r="G18" i="13" s="1"/>
  <c r="C17" i="13"/>
  <c r="C18" i="13" s="1"/>
  <c r="C12" i="13"/>
  <c r="O12" i="13"/>
  <c r="E9" i="13"/>
  <c r="E17" i="13"/>
  <c r="E18" i="13" s="1"/>
  <c r="N31" i="1"/>
  <c r="I9" i="13"/>
  <c r="I17" i="13"/>
  <c r="I18" i="13" s="1"/>
  <c r="K12" i="13"/>
  <c r="W9" i="13"/>
  <c r="W17" i="13"/>
  <c r="W18" i="13" s="1"/>
  <c r="K9" i="13"/>
  <c r="K17" i="13"/>
  <c r="K18" i="13" s="1"/>
  <c r="I12" i="13"/>
  <c r="M9" i="13"/>
  <c r="M17" i="13"/>
  <c r="M18" i="13" s="1"/>
  <c r="S9" i="13"/>
  <c r="S17" i="13"/>
  <c r="S18" i="13" s="1"/>
  <c r="O9" i="13"/>
  <c r="O17" i="13"/>
  <c r="O18" i="13" s="1"/>
  <c r="AM12" i="13" l="1"/>
  <c r="AO12" i="13"/>
  <c r="H16" i="6"/>
  <c r="H55" i="5"/>
  <c r="E16" i="6"/>
  <c r="E55" i="5"/>
  <c r="R16" i="6"/>
  <c r="R55" i="5"/>
  <c r="O16" i="6"/>
  <c r="O55" i="5"/>
  <c r="F16" i="6"/>
  <c r="F55" i="5"/>
  <c r="G16" i="6"/>
  <c r="G55" i="5"/>
  <c r="N16" i="6"/>
  <c r="N55" i="5"/>
  <c r="J16" i="6"/>
  <c r="J55" i="5"/>
  <c r="K16" i="6"/>
  <c r="K55" i="5"/>
  <c r="P16" i="6"/>
  <c r="P55" i="5"/>
  <c r="M16" i="6"/>
  <c r="M55" i="5"/>
  <c r="Q16" i="6"/>
  <c r="Q55" i="5"/>
  <c r="I16" i="6"/>
  <c r="I55" i="5"/>
  <c r="L16" i="6"/>
  <c r="L55" i="5"/>
  <c r="D16" i="6"/>
  <c r="D55" i="5"/>
  <c r="D54" i="5" s="1"/>
  <c r="C16" i="6"/>
  <c r="C55" i="5"/>
  <c r="C24" i="6"/>
  <c r="N24" i="6"/>
  <c r="P24" i="6"/>
  <c r="S24" i="6"/>
  <c r="K24" i="6" l="1"/>
  <c r="D24" i="6"/>
  <c r="H24" i="6"/>
  <c r="Q24" i="6"/>
  <c r="G24" i="6"/>
  <c r="E54" i="5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R54" i="5" s="1"/>
  <c r="L24" i="6"/>
  <c r="M24" i="6"/>
  <c r="C31" i="1"/>
  <c r="J24" i="6"/>
  <c r="O24" i="6"/>
  <c r="R24" i="6"/>
  <c r="E24" i="6"/>
  <c r="I24" i="6"/>
  <c r="F24" i="6"/>
  <c r="S16" i="6"/>
  <c r="S55" i="5"/>
  <c r="S54" i="5" l="1"/>
  <c r="AK12" i="13" l="1"/>
  <c r="AI12" i="13" l="1"/>
  <c r="AE12" i="13"/>
  <c r="AC12" i="13"/>
  <c r="AA12" i="13"/>
  <c r="Y12" i="13"/>
  <c r="AG12" i="13"/>
  <c r="W12" i="13"/>
  <c r="F65" i="5"/>
  <c r="L65" i="5"/>
  <c r="N65" i="5"/>
  <c r="J65" i="5"/>
  <c r="H65" i="5"/>
  <c r="P65" i="5"/>
  <c r="K65" i="5" l="1"/>
  <c r="I65" i="5"/>
  <c r="Q65" i="5"/>
  <c r="M65" i="5"/>
  <c r="G65" i="5"/>
  <c r="D65" i="5"/>
  <c r="C65" i="5"/>
  <c r="E65" i="5"/>
  <c r="O65" i="5"/>
  <c r="R65" i="5" l="1"/>
  <c r="T16" i="6" l="1"/>
  <c r="T55" i="5"/>
  <c r="T54" i="5" s="1"/>
  <c r="T24" i="6"/>
  <c r="D31" i="1"/>
  <c r="E31" i="1" l="1"/>
  <c r="U55" i="5"/>
  <c r="U54" i="5" s="1"/>
  <c r="U24" i="6"/>
  <c r="S65" i="5"/>
  <c r="F31" i="1" l="1"/>
  <c r="V55" i="5"/>
  <c r="V54" i="5" s="1"/>
  <c r="V24" i="6"/>
  <c r="G31" i="1" l="1"/>
  <c r="W55" i="5"/>
  <c r="W54" i="5" s="1"/>
  <c r="W24" i="6"/>
  <c r="H31" i="1" l="1"/>
  <c r="X55" i="5"/>
  <c r="X54" i="5" s="1"/>
  <c r="X24" i="6"/>
  <c r="I31" i="1" l="1"/>
  <c r="Y55" i="5"/>
  <c r="Y54" i="5" s="1"/>
  <c r="Y24" i="6"/>
  <c r="C26" i="6" l="1"/>
  <c r="J26" i="6" l="1"/>
  <c r="K26" i="6"/>
  <c r="Q26" i="6"/>
  <c r="O26" i="6"/>
  <c r="H26" i="6"/>
  <c r="R26" i="6"/>
  <c r="M26" i="6"/>
  <c r="I26" i="6"/>
  <c r="E26" i="6"/>
  <c r="L26" i="6"/>
  <c r="G26" i="6"/>
  <c r="D26" i="6"/>
  <c r="P26" i="6"/>
  <c r="S26" i="6"/>
  <c r="F26" i="6"/>
  <c r="N26" i="6"/>
  <c r="C14" i="6" l="1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C41" i="1" l="1"/>
  <c r="E14" i="6" l="1"/>
  <c r="H14" i="6"/>
  <c r="G14" i="6"/>
  <c r="D14" i="6"/>
  <c r="I14" i="6"/>
  <c r="J14" i="6"/>
  <c r="F14" i="6"/>
  <c r="V20" i="15"/>
  <c r="D41" i="1" l="1"/>
  <c r="W20" i="15" l="1"/>
  <c r="E41" i="1" l="1"/>
  <c r="X20" i="15" l="1"/>
  <c r="F41" i="1" l="1"/>
  <c r="Y20" i="15" l="1"/>
  <c r="G41" i="1" l="1"/>
  <c r="Z20" i="15" l="1"/>
  <c r="H41" i="1" l="1"/>
  <c r="AA20" i="15" l="1"/>
  <c r="I41" i="1" l="1"/>
  <c r="T26" i="6" l="1"/>
  <c r="U26" i="6" l="1"/>
  <c r="V26" i="6" l="1"/>
  <c r="W26" i="6" l="1"/>
  <c r="X26" i="6" l="1"/>
  <c r="Y26" i="6" l="1"/>
  <c r="T65" i="5" l="1"/>
  <c r="U65" i="5" l="1"/>
  <c r="V65" i="5" l="1"/>
  <c r="W65" i="5" l="1"/>
  <c r="X65" i="5" l="1"/>
  <c r="Y65" i="5" l="1"/>
  <c r="K14" i="6" l="1"/>
  <c r="R14" i="6" l="1"/>
  <c r="P14" i="6"/>
  <c r="M14" i="6"/>
  <c r="Q14" i="6"/>
  <c r="S14" i="6"/>
  <c r="N14" i="6"/>
  <c r="O14" i="6"/>
  <c r="L14" i="6"/>
  <c r="T14" i="6" l="1"/>
  <c r="U14" i="6" l="1"/>
  <c r="V14" i="6" l="1"/>
  <c r="U16" i="6" l="1"/>
  <c r="W14" i="6" l="1"/>
  <c r="V16" i="6"/>
  <c r="W16" i="6" l="1"/>
  <c r="X14" i="6" l="1"/>
  <c r="Y14" i="6" l="1"/>
  <c r="X16" i="6" l="1"/>
  <c r="Y16" i="6"/>
</calcChain>
</file>

<file path=xl/sharedStrings.xml><?xml version="1.0" encoding="utf-8"?>
<sst xmlns="http://schemas.openxmlformats.org/spreadsheetml/2006/main" count="1059" uniqueCount="221">
  <si>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</si>
  <si>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</si>
  <si>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</si>
  <si>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</si>
  <si>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</si>
  <si>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</si>
  <si>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</si>
  <si>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</si>
  <si>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</si>
  <si>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</si>
  <si>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</si>
  <si>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</si>
  <si>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</si>
  <si>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</si>
  <si>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</si>
  <si>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</si>
  <si>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</si>
  <si>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</si>
  <si>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</si>
  <si>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</si>
  <si>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</si>
  <si>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</si>
  <si>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</si>
  <si>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</si>
  <si>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</si>
  <si>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</si>
  <si>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</si>
  <si>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</si>
  <si>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</si>
  <si>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</si>
  <si>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</si>
  <si>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</si>
  <si>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</si>
  <si>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</si>
  <si>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</si>
  <si>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</si>
  <si>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</si>
  <si>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</si>
  <si>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</si>
  <si>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</si>
  <si>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</si>
  <si>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</si>
  <si>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</si>
  <si>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</si>
  <si>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</si>
  <si>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</si>
  <si>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</si>
  <si>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</si>
  <si>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</si>
  <si>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</si>
  <si>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</si>
  <si>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</si>
  <si>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</si>
  <si>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</si>
  <si>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</si>
  <si>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</si>
  <si>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</si>
  <si>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</si>
  <si>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</si>
  <si>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</si>
  <si>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</si>
  <si>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</si>
  <si>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</si>
  <si>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</si>
  <si>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</si>
  <si>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</si>
  <si>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</si>
  <si>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</si>
  <si>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</si>
  <si>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</si>
  <si>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</si>
  <si>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</si>
  <si>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</si>
  <si>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</si>
  <si>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</si>
  <si>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</si>
  <si>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</si>
  <si>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</si>
  <si>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</si>
  <si>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</si>
  <si>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</si>
  <si>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</si>
  <si>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</si>
  <si>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</si>
  <si>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</si>
  <si>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</si>
  <si>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</si>
  <si>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</si>
  <si>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</si>
  <si>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</si>
  <si>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</si>
  <si>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</si>
  <si>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</si>
  <si>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</si>
  <si>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</si>
  <si>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</si>
  <si>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</si>
  <si>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</si>
  <si>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</si>
  <si>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</si>
  <si>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</si>
  <si>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</si>
  <si>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</si>
  <si>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</si>
  <si>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</si>
  <si>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</si>
  <si>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</si>
  <si>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</si>
  <si>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</si>
  <si>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</si>
  <si>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</si>
  <si>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</si>
  <si>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</si>
  <si>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</si>
  <si>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</si>
  <si>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</si>
  <si>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</si>
  <si>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</si>
  <si>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</si>
  <si>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</si>
  <si>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</si>
  <si>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</si>
  <si>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</si>
  <si>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</si>
  <si>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</si>
  <si>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</si>
  <si>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</si>
  <si>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</si>
  <si>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</si>
  <si>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</si>
  <si>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</si>
  <si>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</si>
  <si>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</si>
  <si>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</si>
  <si>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</si>
  <si>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</si>
  <si>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</si>
  <si>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</si>
  <si>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</si>
  <si>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</si>
  <si>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</si>
  <si>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</si>
  <si>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</si>
  <si>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</si>
  <si>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</si>
  <si>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</si>
  <si>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</si>
  <si>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</si>
  <si>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</si>
  <si>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</si>
  <si>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</si>
  <si>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</si>
  <si>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</si>
  <si>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</si>
  <si>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</si>
  <si>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</si>
  <si>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</si>
  <si>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</si>
  <si>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</si>
  <si>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</si>
  <si>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</si>
  <si>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</si>
  <si>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</si>
  <si>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</si>
  <si>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</si>
  <si>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</si>
  <si>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</si>
  <si>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</si>
  <si>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</si>
  <si>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</si>
  <si>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</si>
  <si>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</si>
  <si>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</si>
  <si>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</si>
  <si>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</si>
  <si>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</si>
  <si>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</si>
  <si>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</si>
  <si>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</si>
  <si>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</si>
  <si>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</si>
  <si>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</si>
  <si>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</si>
  <si>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</si>
  <si>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</si>
  <si>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</si>
  <si>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</si>
  <si>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</si>
  <si>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</si>
  <si>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</si>
  <si>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</si>
  <si>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</si>
  <si>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</si>
  <si>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</si>
  <si>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</si>
  <si>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</si>
  <si>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</si>
  <si>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</si>
  <si>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</si>
  <si>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</si>
  <si>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</si>
  <si>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</si>
  <si>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</si>
  <si>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</si>
  <si>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</si>
  <si>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</si>
  <si>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</si>
  <si>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</si>
  <si>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</si>
  <si>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</si>
  <si>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</si>
  <si>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</si>
  <si>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</si>
  <si>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</si>
  <si>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</si>
  <si>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</si>
  <si>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</si>
  <si>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Súkromné kompenzácie</t>
  </si>
  <si>
    <t>Súkromná medzispotreba</t>
  </si>
  <si>
    <t>Povinné ukazovatele</t>
  </si>
  <si>
    <t>75. zasadnutie Výboru pre makroekonomické prognózy, 17.6.2026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</si>
</sst>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  <numFmt numFmtId="171" formatCode="0.0000"/>
  </numFmts>
  <fonts count="82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517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7" fillId="0" borderId="6" xfId="0" applyFont="1" applyBorder="1"/>
    <xf numFmtId="0" fontId="63" fillId="0" borderId="2" xfId="0" applyFont="1" applyBorder="1" applyAlignment="1">
      <alignment horizontal="left"/>
    </xf>
    <xf numFmtId="0" fontId="65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7" fillId="55" borderId="0" xfId="0" applyFont="1" applyFill="1" applyBorder="1"/>
    <xf numFmtId="0" fontId="59" fillId="55" borderId="36" xfId="0" applyFont="1" applyFill="1" applyBorder="1"/>
    <xf numFmtId="0" fontId="70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6" fillId="0" borderId="0" xfId="0" applyFont="1"/>
    <xf numFmtId="0" fontId="76" fillId="0" borderId="30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3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/>
    </xf>
    <xf numFmtId="0" fontId="75" fillId="0" borderId="35" xfId="0" applyFont="1" applyBorder="1" applyAlignment="1">
      <alignment horizontal="center"/>
    </xf>
    <xf numFmtId="0" fontId="76" fillId="0" borderId="26" xfId="0" applyFont="1" applyBorder="1" applyAlignment="1">
      <alignment horizontal="center"/>
    </xf>
    <xf numFmtId="0" fontId="76" fillId="0" borderId="2" xfId="0" applyFont="1" applyBorder="1" applyAlignment="1"/>
    <xf numFmtId="0" fontId="76" fillId="0" borderId="0" xfId="0" applyFont="1" applyBorder="1" applyAlignment="1">
      <alignment horizontal="center"/>
    </xf>
    <xf numFmtId="0" fontId="77" fillId="0" borderId="27" xfId="0" applyFont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0" xfId="0" applyFont="1" applyBorder="1"/>
    <xf numFmtId="0" fontId="76" fillId="0" borderId="28" xfId="0" applyFont="1" applyBorder="1" applyAlignment="1">
      <alignment horizontal="center"/>
    </xf>
    <xf numFmtId="0" fontId="76" fillId="0" borderId="3" xfId="0" applyFont="1" applyBorder="1" applyAlignment="1"/>
    <xf numFmtId="0" fontId="76" fillId="0" borderId="1" xfId="0" applyFont="1" applyBorder="1" applyAlignment="1">
      <alignment horizontal="center"/>
    </xf>
    <xf numFmtId="0" fontId="76" fillId="0" borderId="30" xfId="0" applyFont="1" applyBorder="1" applyAlignment="1">
      <alignment horizontal="center"/>
    </xf>
    <xf numFmtId="0" fontId="76" fillId="0" borderId="35" xfId="0" applyFont="1" applyBorder="1" applyAlignment="1"/>
    <xf numFmtId="0" fontId="76" fillId="0" borderId="0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36" xfId="0" applyFont="1" applyBorder="1"/>
    <xf numFmtId="0" fontId="54" fillId="0" borderId="26" xfId="0" applyFont="1" applyBorder="1" applyAlignment="1">
      <alignment horizontal="center"/>
    </xf>
    <xf numFmtId="0" fontId="54" fillId="0" borderId="2" xfId="0" applyFont="1" applyBorder="1"/>
    <xf numFmtId="0" fontId="76" fillId="0" borderId="2" xfId="0" applyFont="1" applyBorder="1"/>
    <xf numFmtId="0" fontId="77" fillId="0" borderId="26" xfId="0" applyFont="1" applyFill="1" applyBorder="1" applyAlignment="1">
      <alignment horizontal="center"/>
    </xf>
    <xf numFmtId="0" fontId="77" fillId="0" borderId="2" xfId="0" applyFont="1" applyBorder="1"/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54" fillId="0" borderId="2" xfId="0" applyFont="1" applyFill="1" applyBorder="1"/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9" fillId="0" borderId="2" xfId="0" applyFont="1" applyBorder="1"/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0" fontId="77" fillId="0" borderId="53" xfId="0" applyFont="1" applyBorder="1"/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7" fillId="0" borderId="1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7" fillId="0" borderId="52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6" fillId="0" borderId="3" xfId="0" applyFont="1" applyBorder="1"/>
    <xf numFmtId="0" fontId="76" fillId="0" borderId="1" xfId="0" applyFont="1" applyBorder="1"/>
    <xf numFmtId="0" fontId="76" fillId="0" borderId="5" xfId="0" applyFont="1" applyBorder="1"/>
    <xf numFmtId="0" fontId="75" fillId="0" borderId="2" xfId="0" applyFont="1" applyBorder="1" applyAlignment="1">
      <alignment horizontal="left"/>
    </xf>
    <xf numFmtId="0" fontId="77" fillId="0" borderId="4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77" fillId="0" borderId="5" xfId="0" applyFont="1" applyBorder="1" applyAlignment="1">
      <alignment horizontal="center" vertical="top"/>
    </xf>
    <xf numFmtId="0" fontId="77" fillId="0" borderId="1" xfId="0" applyFont="1" applyBorder="1"/>
    <xf numFmtId="0" fontId="77" fillId="0" borderId="3" xfId="0" applyFont="1" applyBorder="1"/>
    <xf numFmtId="0" fontId="77" fillId="0" borderId="0" xfId="0" applyFont="1" applyBorder="1" applyAlignment="1">
      <alignment horizontal="center" vertical="top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0" fontId="75" fillId="0" borderId="0" xfId="0" applyFont="1" applyAlignment="1"/>
    <xf numFmtId="0" fontId="76" fillId="0" borderId="0" xfId="0" applyFont="1" applyAlignment="1"/>
    <xf numFmtId="0" fontId="77" fillId="0" borderId="0" xfId="0" applyFont="1" applyAlignment="1"/>
    <xf numFmtId="0" fontId="76" fillId="0" borderId="0" xfId="0" applyFont="1" applyAlignment="1">
      <alignment horizontal="center"/>
    </xf>
    <xf numFmtId="0" fontId="75" fillId="0" borderId="0" xfId="0" applyFont="1" applyAlignment="1">
      <alignment horizontal="left"/>
    </xf>
    <xf numFmtId="166" fontId="81" fillId="0" borderId="0" xfId="1365" applyNumberFormat="1" applyFont="1" applyAlignment="1">
      <alignment horizontal="center"/>
    </xf>
    <xf numFmtId="0" fontId="77" fillId="0" borderId="0" xfId="0" applyFont="1"/>
    <xf numFmtId="0" fontId="77" fillId="0" borderId="0" xfId="0" applyFont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0" fontId="75" fillId="0" borderId="0" xfId="0" applyFont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76" fillId="0" borderId="52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75" fillId="0" borderId="36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5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7" fillId="0" borderId="27" xfId="0" applyFont="1" applyBorder="1"/>
    <xf numFmtId="165" fontId="77" fillId="0" borderId="0" xfId="0" applyNumberFormat="1" applyFont="1" applyAlignment="1">
      <alignment horizontal="center"/>
    </xf>
    <xf numFmtId="165" fontId="77" fillId="0" borderId="27" xfId="0" applyNumberFormat="1" applyFont="1" applyBorder="1" applyAlignment="1">
      <alignment horizontal="center"/>
    </xf>
    <xf numFmtId="165" fontId="76" fillId="0" borderId="0" xfId="0" applyNumberFormat="1" applyFont="1" applyAlignment="1">
      <alignment horizontal="center"/>
    </xf>
    <xf numFmtId="165" fontId="76" fillId="0" borderId="32" xfId="0" applyNumberFormat="1" applyFont="1" applyBorder="1" applyAlignment="1">
      <alignment horizontal="center"/>
    </xf>
    <xf numFmtId="165" fontId="77" fillId="0" borderId="32" xfId="0" applyNumberFormat="1" applyFont="1" applyBorder="1" applyAlignment="1">
      <alignment horizontal="center"/>
    </xf>
    <xf numFmtId="165" fontId="77" fillId="0" borderId="33" xfId="0" applyNumberFormat="1" applyFont="1" applyBorder="1" applyAlignment="1">
      <alignment horizontal="center"/>
    </xf>
    <xf numFmtId="165" fontId="76" fillId="0" borderId="37" xfId="0" applyNumberFormat="1" applyFont="1" applyBorder="1" applyAlignment="1">
      <alignment horizontal="center"/>
    </xf>
    <xf numFmtId="165" fontId="77" fillId="0" borderId="37" xfId="0" applyNumberFormat="1" applyFont="1" applyBorder="1" applyAlignment="1">
      <alignment horizontal="center"/>
    </xf>
    <xf numFmtId="165" fontId="77" fillId="0" borderId="38" xfId="0" applyNumberFormat="1" applyFont="1" applyBorder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6" fillId="0" borderId="36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5" fillId="0" borderId="52" xfId="0" applyFont="1" applyBorder="1" applyAlignment="1">
      <alignment horizontal="center"/>
    </xf>
    <xf numFmtId="0" fontId="76" fillId="0" borderId="52" xfId="0" applyFont="1" applyBorder="1"/>
    <xf numFmtId="0" fontId="76" fillId="0" borderId="4" xfId="0" applyFont="1" applyBorder="1"/>
    <xf numFmtId="0" fontId="80" fillId="0" borderId="4" xfId="0" applyFont="1" applyFill="1" applyBorder="1" applyAlignment="1">
      <alignment horizontal="center"/>
    </xf>
    <xf numFmtId="165" fontId="77" fillId="0" borderId="5" xfId="0" applyNumberFormat="1" applyFont="1" applyFill="1" applyBorder="1" applyAlignment="1">
      <alignment horizontal="center"/>
    </xf>
    <xf numFmtId="0" fontId="76" fillId="0" borderId="4" xfId="0" applyFont="1" applyBorder="1" applyAlignme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4" fontId="57" fillId="0" borderId="0" xfId="0" applyNumberFormat="1" applyFont="1" applyFill="1" applyAlignment="1"/>
    <xf numFmtId="0" fontId="68" fillId="0" borderId="35" xfId="0" applyFont="1" applyBorder="1" applyAlignment="1">
      <alignment horizontal="center"/>
    </xf>
    <xf numFmtId="171" fontId="76" fillId="0" borderId="0" xfId="0" applyNumberFormat="1" applyFont="1"/>
    <xf numFmtId="0" fontId="78" fillId="0" borderId="0" xfId="0" applyFont="1" applyFill="1" applyBorder="1" applyAlignment="1"/>
    <xf numFmtId="0" fontId="75" fillId="0" borderId="0" xfId="0" applyFont="1" applyAlignment="1"/>
    <xf numFmtId="0" fontId="75" fillId="0" borderId="41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75" fillId="0" borderId="36" xfId="0" applyFont="1" applyBorder="1" applyAlignment="1">
      <alignment horizontal="center" vertical="center"/>
    </xf>
    <xf numFmtId="0" fontId="75" fillId="0" borderId="35" xfId="0" applyFont="1" applyBorder="1" applyAlignment="1">
      <alignment horizontal="center" vertical="center"/>
    </xf>
    <xf numFmtId="0" fontId="75" fillId="0" borderId="3" xfId="0" applyFont="1" applyBorder="1" applyAlignment="1">
      <alignment horizontal="center" vertical="center"/>
    </xf>
    <xf numFmtId="0" fontId="75" fillId="0" borderId="52" xfId="0" applyFont="1" applyBorder="1" applyAlignment="1">
      <alignment horizontal="center" vertical="center"/>
    </xf>
    <xf numFmtId="0" fontId="75" fillId="0" borderId="5" xfId="0" applyFont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Alignment="1">
      <alignment horizontal="center"/>
    </xf>
    <xf numFmtId="0" fontId="75" fillId="0" borderId="0" xfId="0" applyFont="1" applyBorder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Border="1" applyAlignment="1"/>
    <xf numFmtId="0" fontId="72" fillId="0" borderId="0" xfId="0" applyFont="1" applyAlignment="1"/>
    <xf numFmtId="0" fontId="54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0" fontId="54" fillId="0" borderId="0" xfId="0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R1"/>
    </sheetView>
  </sheetViews>
  <sheetFormatPr defaultColWidth="9.140625" defaultRowHeight="15" customHeight="1" x14ac:dyDescent="0.3"/>
  <cols>
    <col min="1" max="1" width="5.7109375" style="407" customWidth="1"/>
    <col min="2" max="2" width="50.140625" style="336" customWidth="1"/>
    <col min="3" max="4" width="11.140625" style="336" customWidth="1"/>
    <col min="5" max="9" width="11.140625" style="410" customWidth="1"/>
    <col min="10" max="13" width="11.140625" style="336" customWidth="1"/>
    <col min="14" max="14" width="11.140625" style="474" customWidth="1"/>
    <col min="15" max="20" width="11.140625" style="336" customWidth="1"/>
    <col min="21" max="16384" width="9.140625" style="336"/>
  </cols>
  <sheetData>
    <row r="1" spans="1:23" ht="15" customHeight="1" x14ac:dyDescent="0.3">
      <c r="A1" s="497" t="s">
        <v>220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</row>
    <row r="2" spans="1:23" ht="15" customHeight="1" x14ac:dyDescent="0.3">
      <c r="A2" s="498" t="s">
        <v>58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</row>
    <row r="3" spans="1:23" ht="15" customHeight="1" thickBot="1" x14ac:dyDescent="0.35">
      <c r="A3" s="499" t="s">
        <v>60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</row>
    <row r="4" spans="1:23" ht="15" customHeight="1" x14ac:dyDescent="0.3">
      <c r="A4" s="486" t="s">
        <v>219</v>
      </c>
      <c r="B4" s="487"/>
      <c r="C4" s="487"/>
      <c r="D4" s="487"/>
      <c r="E4" s="487"/>
      <c r="F4" s="487"/>
      <c r="G4" s="487"/>
      <c r="H4" s="487"/>
      <c r="I4" s="488"/>
      <c r="J4" s="492" t="s">
        <v>59</v>
      </c>
      <c r="K4" s="492"/>
      <c r="L4" s="492"/>
      <c r="M4" s="493"/>
      <c r="N4" s="495" t="s">
        <v>121</v>
      </c>
      <c r="O4" s="492"/>
      <c r="P4" s="492"/>
      <c r="Q4" s="493"/>
    </row>
    <row r="5" spans="1:23" ht="15" customHeight="1" x14ac:dyDescent="0.3">
      <c r="A5" s="489"/>
      <c r="B5" s="490"/>
      <c r="C5" s="490"/>
      <c r="D5" s="490"/>
      <c r="E5" s="490"/>
      <c r="F5" s="490"/>
      <c r="G5" s="490"/>
      <c r="H5" s="490"/>
      <c r="I5" s="491"/>
      <c r="J5" s="490"/>
      <c r="K5" s="490"/>
      <c r="L5" s="490"/>
      <c r="M5" s="494"/>
      <c r="N5" s="496"/>
      <c r="O5" s="490"/>
      <c r="P5" s="490"/>
      <c r="Q5" s="494"/>
    </row>
    <row r="6" spans="1:23" ht="15" customHeight="1" x14ac:dyDescent="0.3">
      <c r="A6" s="337"/>
      <c r="B6" s="338"/>
      <c r="C6" s="450"/>
      <c r="D6" s="339"/>
      <c r="E6" s="339"/>
      <c r="F6" s="339"/>
      <c r="G6" s="339"/>
      <c r="H6" s="339"/>
      <c r="I6" s="340"/>
      <c r="J6" s="341"/>
      <c r="K6" s="341"/>
      <c r="L6" s="341"/>
      <c r="M6" s="341"/>
      <c r="N6" s="472"/>
      <c r="O6" s="341"/>
      <c r="P6" s="341"/>
      <c r="Q6" s="342"/>
    </row>
    <row r="7" spans="1:23" s="348" customFormat="1" ht="15" customHeight="1" x14ac:dyDescent="0.3">
      <c r="A7" s="343"/>
      <c r="B7" s="344"/>
      <c r="C7" s="407">
        <v>2024</v>
      </c>
      <c r="D7" s="451">
        <v>2025</v>
      </c>
      <c r="E7" s="451">
        <v>2026</v>
      </c>
      <c r="F7" s="451">
        <v>2027</v>
      </c>
      <c r="G7" s="451">
        <v>2028</v>
      </c>
      <c r="H7" s="451">
        <v>2029</v>
      </c>
      <c r="I7" s="346">
        <v>2030</v>
      </c>
      <c r="J7" s="345">
        <v>2026</v>
      </c>
      <c r="K7" s="345">
        <v>2026</v>
      </c>
      <c r="L7" s="345">
        <v>2026</v>
      </c>
      <c r="M7" s="347">
        <v>2026</v>
      </c>
      <c r="N7" s="345">
        <v>2026</v>
      </c>
      <c r="O7" s="345">
        <v>2026</v>
      </c>
      <c r="P7" s="345">
        <v>2026</v>
      </c>
      <c r="Q7" s="347">
        <v>2026</v>
      </c>
    </row>
    <row r="8" spans="1:23" s="348" customFormat="1" ht="15" customHeight="1" x14ac:dyDescent="0.3">
      <c r="A8" s="349"/>
      <c r="B8" s="350"/>
      <c r="C8" s="452" t="s">
        <v>7</v>
      </c>
      <c r="D8" s="453" t="s">
        <v>7</v>
      </c>
      <c r="E8" s="453" t="s">
        <v>61</v>
      </c>
      <c r="F8" s="453" t="s">
        <v>61</v>
      </c>
      <c r="G8" s="453" t="s">
        <v>61</v>
      </c>
      <c r="H8" s="453" t="s">
        <v>61</v>
      </c>
      <c r="I8" s="454" t="s">
        <v>61</v>
      </c>
      <c r="J8" s="351" t="s">
        <v>0</v>
      </c>
      <c r="K8" s="351" t="s">
        <v>1</v>
      </c>
      <c r="L8" s="351" t="s">
        <v>2</v>
      </c>
      <c r="M8" s="351" t="s">
        <v>3</v>
      </c>
      <c r="N8" s="351" t="s">
        <v>0</v>
      </c>
      <c r="O8" s="351" t="s">
        <v>1</v>
      </c>
      <c r="P8" s="351" t="s">
        <v>2</v>
      </c>
      <c r="Q8" s="351" t="s">
        <v>3</v>
      </c>
    </row>
    <row r="9" spans="1:23" s="348" customFormat="1" ht="15" customHeight="1" x14ac:dyDescent="0.3">
      <c r="A9" s="352"/>
      <c r="B9" s="353"/>
      <c r="C9" s="449"/>
      <c r="D9" s="455"/>
      <c r="E9" s="455"/>
      <c r="F9" s="455"/>
      <c r="G9" s="455"/>
      <c r="H9" s="455"/>
      <c r="I9" s="456"/>
      <c r="J9" s="354"/>
      <c r="K9" s="354"/>
      <c r="L9" s="354"/>
      <c r="M9" s="354"/>
      <c r="N9" s="473"/>
      <c r="O9" s="356"/>
      <c r="P9" s="354"/>
      <c r="Q9" s="355"/>
    </row>
    <row r="10" spans="1:23" s="348" customFormat="1" ht="15" customHeight="1" x14ac:dyDescent="0.3">
      <c r="A10" s="357"/>
      <c r="B10" s="358" t="s">
        <v>162</v>
      </c>
      <c r="C10" s="336"/>
      <c r="D10" s="410"/>
      <c r="E10" s="410"/>
      <c r="F10" s="410"/>
      <c r="G10" s="410"/>
      <c r="H10" s="410"/>
      <c r="I10" s="457"/>
      <c r="N10" s="474"/>
      <c r="Q10" s="359"/>
    </row>
    <row r="11" spans="1:23" ht="15" customHeight="1" x14ac:dyDescent="0.3">
      <c r="A11" s="360" t="s">
        <v>6</v>
      </c>
      <c r="B11" s="361" t="s">
        <v>62</v>
      </c>
      <c r="C11" s="458">
        <v>1.9386744554944713</v>
      </c>
      <c r="D11" s="458">
        <v>0.80741869014475665</v>
      </c>
      <c r="E11" s="458">
        <v>0.77299153416505728</v>
      </c>
      <c r="F11" s="458">
        <v>1.549017225191629</v>
      </c>
      <c r="G11" s="458">
        <v>1.8562553368002943</v>
      </c>
      <c r="H11" s="458">
        <v>2.52721493471042</v>
      </c>
      <c r="I11" s="459">
        <v>2.2582430274931564</v>
      </c>
      <c r="J11" s="362">
        <v>0.20386132653749112</v>
      </c>
      <c r="K11" s="362">
        <v>0.20000000000000018</v>
      </c>
      <c r="L11" s="362">
        <v>0.24999999999999467</v>
      </c>
      <c r="M11" s="362">
        <v>-0.30000000000000027</v>
      </c>
      <c r="N11" s="364">
        <v>0.87105310018265047</v>
      </c>
      <c r="O11" s="362">
        <v>0.94632020670231132</v>
      </c>
      <c r="P11" s="362">
        <v>0.92215682325533788</v>
      </c>
      <c r="Q11" s="363">
        <v>0.37007234183583648</v>
      </c>
    </row>
    <row r="12" spans="1:23" ht="15" customHeight="1" x14ac:dyDescent="0.3">
      <c r="A12" s="360" t="s">
        <v>6</v>
      </c>
      <c r="B12" s="365" t="s">
        <v>64</v>
      </c>
      <c r="C12" s="458">
        <v>3.508867496532142</v>
      </c>
      <c r="D12" s="458">
        <v>0.23503134099227552</v>
      </c>
      <c r="E12" s="458">
        <v>0.4253698957511709</v>
      </c>
      <c r="F12" s="458">
        <v>1.1668996374627261</v>
      </c>
      <c r="G12" s="458">
        <v>1.037320363736538</v>
      </c>
      <c r="H12" s="458">
        <v>1.8004409890097994</v>
      </c>
      <c r="I12" s="459">
        <v>2.2482798568971285</v>
      </c>
      <c r="J12" s="362">
        <v>0.48618596810032777</v>
      </c>
      <c r="K12" s="362">
        <v>4.9999999999994493E-2</v>
      </c>
      <c r="L12" s="362">
        <v>4.9999999999994493E-2</v>
      </c>
      <c r="M12" s="362">
        <v>9.9999999999988987E-2</v>
      </c>
      <c r="N12" s="364">
        <v>0.87703463304651397</v>
      </c>
      <c r="O12" s="362">
        <v>-3.8113239046932978E-2</v>
      </c>
      <c r="P12" s="362">
        <v>0.27171512326360503</v>
      </c>
      <c r="Q12" s="363">
        <v>0.60508502536495978</v>
      </c>
      <c r="S12" s="483"/>
      <c r="T12" s="483"/>
      <c r="U12" s="483"/>
      <c r="V12" s="483"/>
      <c r="W12" s="483"/>
    </row>
    <row r="13" spans="1:23" ht="15" customHeight="1" x14ac:dyDescent="0.3">
      <c r="A13" s="360"/>
      <c r="B13" s="365" t="s">
        <v>136</v>
      </c>
      <c r="C13" s="458">
        <v>1.6487226337432936</v>
      </c>
      <c r="D13" s="458">
        <v>2.2243962730293276</v>
      </c>
      <c r="E13" s="458">
        <v>-2.2340284906761765</v>
      </c>
      <c r="F13" s="458">
        <v>-1.5999972450374322</v>
      </c>
      <c r="G13" s="458">
        <v>2.7297072157630664</v>
      </c>
      <c r="H13" s="458">
        <v>5.4143843485072951</v>
      </c>
      <c r="I13" s="459">
        <v>2.3692955667522497</v>
      </c>
      <c r="J13" s="362">
        <v>-6.5099151425089374</v>
      </c>
      <c r="K13" s="362">
        <v>7.117943256798509</v>
      </c>
      <c r="L13" s="362">
        <v>2.7094842147647569</v>
      </c>
      <c r="M13" s="362">
        <v>-7.5879447992905025</v>
      </c>
      <c r="N13" s="364">
        <v>-6.3527411008196584</v>
      </c>
      <c r="O13" s="362">
        <v>-2.7900971360075633</v>
      </c>
      <c r="P13" s="362">
        <v>4.1700868798787205</v>
      </c>
      <c r="Q13" s="363">
        <v>-4.6758387064151252</v>
      </c>
    </row>
    <row r="14" spans="1:23" ht="15" customHeight="1" x14ac:dyDescent="0.3">
      <c r="A14" s="360"/>
      <c r="B14" s="365" t="s">
        <v>67</v>
      </c>
      <c r="C14" s="458">
        <v>3.9699869442576974</v>
      </c>
      <c r="D14" s="458">
        <v>1.1058160409491258</v>
      </c>
      <c r="E14" s="458">
        <v>-0.33524140777629885</v>
      </c>
      <c r="F14" s="458">
        <v>0.4579924195962759</v>
      </c>
      <c r="G14" s="458">
        <v>0.31824429667908216</v>
      </c>
      <c r="H14" s="458">
        <v>0.74580501195400384</v>
      </c>
      <c r="I14" s="459">
        <v>1.9195762564455654</v>
      </c>
      <c r="J14" s="362">
        <v>8.196274589307162E-2</v>
      </c>
      <c r="K14" s="362">
        <v>-0.60202832861434574</v>
      </c>
      <c r="L14" s="362">
        <v>0.13980506254611669</v>
      </c>
      <c r="M14" s="362">
        <v>-0.57096111584751252</v>
      </c>
      <c r="N14" s="364">
        <v>-0.39435012807602643</v>
      </c>
      <c r="O14" s="362">
        <v>-8.3044997812065091E-2</v>
      </c>
      <c r="P14" s="362">
        <v>-7.0058991773225276E-2</v>
      </c>
      <c r="Q14" s="363">
        <v>-0.7005579626664149</v>
      </c>
    </row>
    <row r="15" spans="1:23" ht="15" customHeight="1" x14ac:dyDescent="0.3">
      <c r="A15" s="360"/>
      <c r="B15" s="365" t="s">
        <v>65</v>
      </c>
      <c r="C15" s="458">
        <v>2.2404902334716148E-2</v>
      </c>
      <c r="D15" s="458">
        <v>3.9827467353363399</v>
      </c>
      <c r="E15" s="458">
        <v>1.7099232264920383</v>
      </c>
      <c r="F15" s="458">
        <v>4.1916077725416834</v>
      </c>
      <c r="G15" s="458">
        <v>3.2791569768864548</v>
      </c>
      <c r="H15" s="458">
        <v>2.7970202285712009</v>
      </c>
      <c r="I15" s="459">
        <v>2.6193332994840945</v>
      </c>
      <c r="J15" s="362">
        <v>1.158641297991192</v>
      </c>
      <c r="K15" s="362">
        <v>0.1376176283403252</v>
      </c>
      <c r="L15" s="362">
        <v>0.47971830835922269</v>
      </c>
      <c r="M15" s="362">
        <v>0.57538872456894818</v>
      </c>
      <c r="N15" s="364">
        <v>-6.4018201978510714E-2</v>
      </c>
      <c r="O15" s="362">
        <v>0.68503893866902477</v>
      </c>
      <c r="P15" s="362">
        <v>3.7567783026393409</v>
      </c>
      <c r="Q15" s="363">
        <v>2.5213795027955177</v>
      </c>
    </row>
    <row r="16" spans="1:23" ht="15" customHeight="1" x14ac:dyDescent="0.3">
      <c r="A16" s="360"/>
      <c r="B16" s="365" t="s">
        <v>66</v>
      </c>
      <c r="C16" s="458">
        <v>2.600797067533489</v>
      </c>
      <c r="D16" s="458">
        <v>3.712659942728691</v>
      </c>
      <c r="E16" s="458">
        <v>0.97520893819815768</v>
      </c>
      <c r="F16" s="458">
        <v>3.2748285655263665</v>
      </c>
      <c r="G16" s="458">
        <v>2.9852614421681745</v>
      </c>
      <c r="H16" s="458">
        <v>2.9893708033675193</v>
      </c>
      <c r="I16" s="459">
        <v>2.8129666215132909</v>
      </c>
      <c r="J16" s="362">
        <v>1.578772285638963</v>
      </c>
      <c r="K16" s="362">
        <v>-6.1138837051299966E-2</v>
      </c>
      <c r="L16" s="362">
        <v>-7.2630920787797315E-3</v>
      </c>
      <c r="M16" s="362">
        <v>-8.769106269777005E-2</v>
      </c>
      <c r="N16" s="364">
        <v>-1.2557090056028342</v>
      </c>
      <c r="O16" s="362">
        <v>0.14507253490612104</v>
      </c>
      <c r="P16" s="362">
        <v>3.4754153861559889</v>
      </c>
      <c r="Q16" s="363">
        <v>1.5904534192801467</v>
      </c>
    </row>
    <row r="17" spans="1:17" ht="15" customHeight="1" x14ac:dyDescent="0.3">
      <c r="A17" s="360"/>
      <c r="B17" s="365"/>
      <c r="C17" s="458"/>
      <c r="D17" s="458"/>
      <c r="E17" s="458"/>
      <c r="F17" s="458"/>
      <c r="G17" s="458"/>
      <c r="H17" s="458"/>
      <c r="I17" s="459"/>
      <c r="J17" s="362"/>
      <c r="K17" s="362"/>
      <c r="L17" s="362"/>
      <c r="M17" s="362"/>
      <c r="N17" s="364"/>
      <c r="O17" s="362"/>
      <c r="P17" s="362"/>
      <c r="Q17" s="363"/>
    </row>
    <row r="18" spans="1:17" ht="15" customHeight="1" x14ac:dyDescent="0.3">
      <c r="A18" s="360"/>
      <c r="B18" s="358" t="s">
        <v>175</v>
      </c>
      <c r="C18" s="458"/>
      <c r="D18" s="458"/>
      <c r="E18" s="458"/>
      <c r="F18" s="458"/>
      <c r="G18" s="458"/>
      <c r="H18" s="458"/>
      <c r="I18" s="459"/>
      <c r="J18" s="362"/>
      <c r="K18" s="362"/>
      <c r="L18" s="362"/>
      <c r="M18" s="362"/>
      <c r="N18" s="364"/>
      <c r="O18" s="362"/>
      <c r="P18" s="362"/>
      <c r="Q18" s="363"/>
    </row>
    <row r="19" spans="1:17" ht="15" customHeight="1" x14ac:dyDescent="0.3">
      <c r="A19" s="360" t="s">
        <v>6</v>
      </c>
      <c r="B19" s="361" t="s">
        <v>63</v>
      </c>
      <c r="C19" s="458">
        <v>5.3981643873241891</v>
      </c>
      <c r="D19" s="458">
        <v>5.0279676626972192</v>
      </c>
      <c r="E19" s="458">
        <v>4.7597144654698997</v>
      </c>
      <c r="F19" s="458">
        <v>4.172097803195296</v>
      </c>
      <c r="G19" s="458">
        <v>4.5304889230322054</v>
      </c>
      <c r="H19" s="458">
        <v>4.6889039382678188</v>
      </c>
      <c r="I19" s="459">
        <v>4.4048026264097428</v>
      </c>
      <c r="J19" s="362">
        <v>1.7454841497002604</v>
      </c>
      <c r="K19" s="362">
        <v>-0.26420941514636587</v>
      </c>
      <c r="L19" s="362">
        <v>1.2495084800378642</v>
      </c>
      <c r="M19" s="362">
        <v>0.45776035666522663</v>
      </c>
      <c r="N19" s="364">
        <v>6.7501100980583484</v>
      </c>
      <c r="O19" s="362">
        <v>4.7846188861168981</v>
      </c>
      <c r="P19" s="362">
        <v>4.4493729973677176</v>
      </c>
      <c r="Q19" s="363">
        <v>3.3300918343549979</v>
      </c>
    </row>
    <row r="20" spans="1:17" ht="15" customHeight="1" x14ac:dyDescent="0.3">
      <c r="A20" s="360" t="s">
        <v>6</v>
      </c>
      <c r="B20" s="365" t="s">
        <v>10</v>
      </c>
      <c r="C20" s="458">
        <v>6.5775849386861651</v>
      </c>
      <c r="D20" s="458">
        <v>4.4205284159115843</v>
      </c>
      <c r="E20" s="458">
        <v>4.1553950767811321</v>
      </c>
      <c r="F20" s="458">
        <v>3.8715365842229232</v>
      </c>
      <c r="G20" s="458">
        <v>4.1526091778209206</v>
      </c>
      <c r="H20" s="458">
        <v>4.0780931471014803</v>
      </c>
      <c r="I20" s="459">
        <v>4.6003101322363626</v>
      </c>
      <c r="J20" s="362">
        <v>1.5899333480086542</v>
      </c>
      <c r="K20" s="362">
        <v>0.77963834487637662</v>
      </c>
      <c r="L20" s="362">
        <v>0.83468771074228787</v>
      </c>
      <c r="M20" s="362">
        <v>0.6622340235088231</v>
      </c>
      <c r="N20" s="364">
        <v>4.7114341719050046</v>
      </c>
      <c r="O20" s="362">
        <v>3.9646266387867168</v>
      </c>
      <c r="P20" s="362">
        <v>3.9991467720485785</v>
      </c>
      <c r="Q20" s="363">
        <v>3.9709270829015431</v>
      </c>
    </row>
    <row r="21" spans="1:17" ht="15" customHeight="1" x14ac:dyDescent="0.3">
      <c r="A21" s="360"/>
      <c r="B21" s="365"/>
      <c r="C21" s="458"/>
      <c r="D21" s="458"/>
      <c r="E21" s="458"/>
      <c r="F21" s="458"/>
      <c r="G21" s="458"/>
      <c r="H21" s="458"/>
      <c r="I21" s="459"/>
      <c r="J21" s="362"/>
      <c r="K21" s="362"/>
      <c r="L21" s="362"/>
      <c r="M21" s="362"/>
      <c r="N21" s="364"/>
      <c r="O21" s="362"/>
      <c r="P21" s="362"/>
      <c r="Q21" s="363"/>
    </row>
    <row r="22" spans="1:17" ht="15" customHeight="1" x14ac:dyDescent="0.3">
      <c r="A22" s="360"/>
      <c r="B22" s="358" t="s">
        <v>183</v>
      </c>
      <c r="C22" s="458"/>
      <c r="D22" s="458"/>
      <c r="E22" s="458"/>
      <c r="F22" s="458"/>
      <c r="G22" s="458"/>
      <c r="H22" s="458"/>
      <c r="I22" s="459"/>
      <c r="J22" s="362"/>
      <c r="K22" s="362"/>
      <c r="L22" s="362"/>
      <c r="M22" s="362"/>
      <c r="N22" s="364"/>
      <c r="O22" s="362"/>
      <c r="P22" s="362"/>
      <c r="Q22" s="363"/>
    </row>
    <row r="23" spans="1:17" ht="15" customHeight="1" x14ac:dyDescent="0.3">
      <c r="A23" s="360"/>
      <c r="B23" s="361" t="s">
        <v>69</v>
      </c>
      <c r="C23" s="458">
        <v>130.20751999999999</v>
      </c>
      <c r="D23" s="458">
        <v>136.754312</v>
      </c>
      <c r="E23" s="458">
        <v>143.26342677041782</v>
      </c>
      <c r="F23" s="458">
        <v>149.24051705148875</v>
      </c>
      <c r="G23" s="458">
        <v>156.00184214518242</v>
      </c>
      <c r="H23" s="458">
        <v>163.31661866529825</v>
      </c>
      <c r="I23" s="459">
        <v>170.51039337363088</v>
      </c>
      <c r="J23" s="362" t="s">
        <v>4</v>
      </c>
      <c r="K23" s="362" t="s">
        <v>4</v>
      </c>
      <c r="L23" s="362" t="s">
        <v>4</v>
      </c>
      <c r="M23" s="362" t="s">
        <v>4</v>
      </c>
      <c r="N23" s="364" t="s">
        <v>4</v>
      </c>
      <c r="O23" s="362" t="s">
        <v>4</v>
      </c>
      <c r="P23" s="362" t="s">
        <v>4</v>
      </c>
      <c r="Q23" s="363" t="s">
        <v>4</v>
      </c>
    </row>
    <row r="24" spans="1:17" ht="15" customHeight="1" x14ac:dyDescent="0.3">
      <c r="A24" s="360"/>
      <c r="B24" s="361"/>
      <c r="C24" s="458"/>
      <c r="D24" s="458"/>
      <c r="E24" s="458"/>
      <c r="F24" s="458"/>
      <c r="G24" s="458"/>
      <c r="H24" s="458"/>
      <c r="I24" s="459"/>
      <c r="J24" s="362"/>
      <c r="K24" s="362"/>
      <c r="L24" s="362"/>
      <c r="M24" s="362"/>
      <c r="N24" s="364"/>
      <c r="O24" s="362"/>
      <c r="P24" s="362"/>
      <c r="Q24" s="363"/>
    </row>
    <row r="25" spans="1:17" ht="15" customHeight="1" x14ac:dyDescent="0.3">
      <c r="A25" s="366"/>
      <c r="B25" s="367" t="s">
        <v>5</v>
      </c>
      <c r="C25" s="458"/>
      <c r="D25" s="451"/>
      <c r="E25" s="451"/>
      <c r="F25" s="451"/>
      <c r="G25" s="451"/>
      <c r="H25" s="451"/>
      <c r="I25" s="346"/>
      <c r="J25" s="368"/>
      <c r="K25" s="368"/>
      <c r="L25" s="368"/>
      <c r="M25" s="368"/>
      <c r="N25" s="364"/>
      <c r="O25" s="362"/>
      <c r="P25" s="368"/>
      <c r="Q25" s="369"/>
    </row>
    <row r="26" spans="1:17" ht="15" customHeight="1" x14ac:dyDescent="0.3">
      <c r="A26" s="360" t="s">
        <v>6</v>
      </c>
      <c r="B26" s="365" t="s">
        <v>70</v>
      </c>
      <c r="C26" s="458">
        <v>-0.23291164987561119</v>
      </c>
      <c r="D26" s="458">
        <v>-0.16591083324107858</v>
      </c>
      <c r="E26" s="458">
        <v>-0.16408893731989505</v>
      </c>
      <c r="F26" s="458">
        <v>-2.9395312445501531E-3</v>
      </c>
      <c r="G26" s="458">
        <v>-9.4138004556165722E-2</v>
      </c>
      <c r="H26" s="458">
        <v>-7.7327356530532132E-2</v>
      </c>
      <c r="I26" s="459">
        <v>-8.1406906509062793E-2</v>
      </c>
      <c r="J26" s="362">
        <v>-9.0056404581417837E-2</v>
      </c>
      <c r="K26" s="362">
        <v>0.13999999999998458</v>
      </c>
      <c r="L26" s="362">
        <v>-0.13999999999999568</v>
      </c>
      <c r="M26" s="362">
        <v>-3.9999999999984492E-2</v>
      </c>
      <c r="N26" s="364">
        <v>-0.22735517286550655</v>
      </c>
      <c r="O26" s="362">
        <v>-0.16942559895027909</v>
      </c>
      <c r="P26" s="362">
        <v>-0.12213690047612191</v>
      </c>
      <c r="Q26" s="363">
        <v>-0.13744947719211975</v>
      </c>
    </row>
    <row r="27" spans="1:17" ht="15" customHeight="1" x14ac:dyDescent="0.3">
      <c r="A27" s="360"/>
      <c r="B27" s="365" t="s">
        <v>119</v>
      </c>
      <c r="C27" s="458">
        <v>-0.15480321339919056</v>
      </c>
      <c r="D27" s="458">
        <v>-0.13302939155410698</v>
      </c>
      <c r="E27" s="458">
        <v>-0.16051267572283479</v>
      </c>
      <c r="F27" s="458">
        <v>-2.3548474736068137E-3</v>
      </c>
      <c r="G27" s="458">
        <v>-8.9820406858498458E-2</v>
      </c>
      <c r="H27" s="458">
        <v>-7.314220015840478E-2</v>
      </c>
      <c r="I27" s="459">
        <v>-7.9170099268566219E-2</v>
      </c>
      <c r="J27" s="362">
        <v>-0.1443492741317165</v>
      </c>
      <c r="K27" s="362">
        <v>0.14000000000000679</v>
      </c>
      <c r="L27" s="362">
        <v>-0.13999999999998458</v>
      </c>
      <c r="M27" s="362">
        <v>-3.9999999999995595E-2</v>
      </c>
      <c r="N27" s="364">
        <v>-6.9544539119525961E-2</v>
      </c>
      <c r="O27" s="362">
        <v>-0.17282907837052885</v>
      </c>
      <c r="P27" s="362">
        <v>-0.17570693333696097</v>
      </c>
      <c r="Q27" s="363">
        <v>-0.22339245185386547</v>
      </c>
    </row>
    <row r="28" spans="1:17" ht="15" customHeight="1" x14ac:dyDescent="0.3">
      <c r="A28" s="360"/>
      <c r="B28" s="365"/>
      <c r="C28" s="458"/>
      <c r="D28" s="458"/>
      <c r="E28" s="458"/>
      <c r="F28" s="458"/>
      <c r="G28" s="458"/>
      <c r="H28" s="458"/>
      <c r="I28" s="459"/>
      <c r="J28" s="362"/>
      <c r="K28" s="362"/>
      <c r="L28" s="362"/>
      <c r="M28" s="362"/>
      <c r="N28" s="364"/>
      <c r="O28" s="362"/>
      <c r="P28" s="362"/>
      <c r="Q28" s="363"/>
    </row>
    <row r="29" spans="1:17" ht="15" customHeight="1" x14ac:dyDescent="0.3">
      <c r="A29" s="360"/>
      <c r="B29" s="370" t="s">
        <v>139</v>
      </c>
      <c r="C29" s="458"/>
      <c r="D29" s="458"/>
      <c r="E29" s="458"/>
      <c r="F29" s="458"/>
      <c r="G29" s="458"/>
      <c r="H29" s="458"/>
      <c r="I29" s="459"/>
      <c r="J29" s="362"/>
      <c r="K29" s="362"/>
      <c r="L29" s="362"/>
      <c r="M29" s="362"/>
      <c r="N29" s="364"/>
      <c r="O29" s="362"/>
      <c r="P29" s="362"/>
      <c r="Q29" s="363"/>
    </row>
    <row r="30" spans="1:17" ht="15" customHeight="1" x14ac:dyDescent="0.3">
      <c r="A30" s="360" t="s">
        <v>6</v>
      </c>
      <c r="B30" s="365" t="s">
        <v>177</v>
      </c>
      <c r="C30" s="458">
        <v>6.5734265734265662</v>
      </c>
      <c r="D30" s="458">
        <v>6.2992125984252079</v>
      </c>
      <c r="E30" s="458">
        <v>4.5061728395061618</v>
      </c>
      <c r="F30" s="458">
        <v>4.1937389249852242</v>
      </c>
      <c r="G30" s="458">
        <v>4.7052154195011298</v>
      </c>
      <c r="H30" s="458">
        <v>4.5479155387114334</v>
      </c>
      <c r="I30" s="459">
        <v>4.246504401864315</v>
      </c>
      <c r="J30" s="362">
        <v>1.6356845410619547</v>
      </c>
      <c r="K30" s="362">
        <v>0.40000000000000036</v>
      </c>
      <c r="L30" s="362">
        <v>0.8499999999999952</v>
      </c>
      <c r="M30" s="362">
        <v>0.98999999999997979</v>
      </c>
      <c r="N30" s="364">
        <v>6.1264822134387442</v>
      </c>
      <c r="O30" s="362">
        <v>3.6273919673027066</v>
      </c>
      <c r="P30" s="362">
        <v>4.5111645748197926</v>
      </c>
      <c r="Q30" s="363">
        <v>3.9817639586117615</v>
      </c>
    </row>
    <row r="31" spans="1:17" ht="15" customHeight="1" x14ac:dyDescent="0.3">
      <c r="A31" s="360"/>
      <c r="B31" s="365" t="s">
        <v>178</v>
      </c>
      <c r="C31" s="458">
        <f>100*((1+ROUND(C30,1)/100)/(1+ROUND(C38,1)/100)-1)</f>
        <v>3.6964980544747172</v>
      </c>
      <c r="D31" s="458">
        <f>100*((1+ROUND(D30,1)/100)/(1+ROUND(D38,1)/100)-1)</f>
        <v>2.2115384615384537</v>
      </c>
      <c r="E31" s="458">
        <f t="shared" ref="E31" si="0">100*((1+E30/100)/(1+E38/100)-1)</f>
        <v>0.61831488498047538</v>
      </c>
      <c r="F31" s="458">
        <f t="shared" ref="F31:G31" si="1">100*((1+F30/100)/(1+F38/100)-1)</f>
        <v>1.4273466957984704</v>
      </c>
      <c r="G31" s="458">
        <f t="shared" si="1"/>
        <v>1.2094456963761546</v>
      </c>
      <c r="H31" s="458">
        <f t="shared" ref="H31:I31" si="2">100*((1+H30/100)/(1+H38/100)-1)</f>
        <v>2.1589506764277511</v>
      </c>
      <c r="I31" s="459">
        <f t="shared" si="2"/>
        <v>2.069187135710715</v>
      </c>
      <c r="J31" s="362">
        <f t="shared" ref="J31" si="3">100*((1+J30/100)/(1+J38/100)-1)</f>
        <v>0.23469902052499769</v>
      </c>
      <c r="K31" s="362">
        <f t="shared" ref="K31:M31" si="4">100*((1+K30/100)/(1+K38/100)-1)</f>
        <v>-0.48171050325492848</v>
      </c>
      <c r="L31" s="362">
        <f t="shared" si="4"/>
        <v>-0.15611889237824306</v>
      </c>
      <c r="M31" s="362">
        <f t="shared" si="4"/>
        <v>0.27016578018852488</v>
      </c>
      <c r="N31" s="364">
        <f>100*((1+ROUND(N30,1)/100)/(1+ROUND(N38,1)/100)-1)</f>
        <v>2.314368370298947</v>
      </c>
      <c r="O31" s="362">
        <f t="shared" ref="O31:Q31" si="5">100*((1+ROUND(O30,1)/100)/(1+ROUND(O38,1)/100)-1)</f>
        <v>-9.6432015429115392E-2</v>
      </c>
      <c r="P31" s="362">
        <f t="shared" si="5"/>
        <v>0.57747834456207681</v>
      </c>
      <c r="Q31" s="363">
        <f t="shared" si="5"/>
        <v>-9.6061479346776224E-2</v>
      </c>
    </row>
    <row r="32" spans="1:17" ht="15" customHeight="1" x14ac:dyDescent="0.3">
      <c r="A32" s="360"/>
      <c r="B32" s="365"/>
      <c r="C32" s="458"/>
      <c r="D32" s="458"/>
      <c r="E32" s="458"/>
      <c r="F32" s="458"/>
      <c r="G32" s="458"/>
      <c r="H32" s="458"/>
      <c r="I32" s="459"/>
      <c r="J32" s="362"/>
      <c r="K32" s="362"/>
      <c r="L32" s="362"/>
      <c r="M32" s="362"/>
      <c r="N32" s="364"/>
      <c r="O32" s="362"/>
      <c r="P32" s="362"/>
      <c r="Q32" s="363"/>
    </row>
    <row r="33" spans="1:17" ht="15" customHeight="1" x14ac:dyDescent="0.3">
      <c r="A33" s="360"/>
      <c r="B33" s="370" t="s">
        <v>153</v>
      </c>
      <c r="C33" s="458"/>
      <c r="D33" s="458"/>
      <c r="E33" s="458"/>
      <c r="F33" s="458"/>
      <c r="G33" s="458"/>
      <c r="H33" s="458"/>
      <c r="I33" s="459"/>
      <c r="J33" s="362"/>
      <c r="K33" s="362"/>
      <c r="L33" s="362"/>
      <c r="M33" s="362"/>
      <c r="N33" s="364"/>
      <c r="O33" s="362"/>
      <c r="P33" s="362"/>
      <c r="Q33" s="363"/>
    </row>
    <row r="34" spans="1:17" ht="15" customHeight="1" x14ac:dyDescent="0.3">
      <c r="A34" s="360"/>
      <c r="B34" s="365" t="s">
        <v>36</v>
      </c>
      <c r="C34" s="458">
        <v>5.3352154779909391</v>
      </c>
      <c r="D34" s="458">
        <v>5.4176357653736966</v>
      </c>
      <c r="E34" s="458">
        <v>5.8373753952607599</v>
      </c>
      <c r="F34" s="458">
        <v>5.7833630198304586</v>
      </c>
      <c r="G34" s="458">
        <v>5.593138333176344</v>
      </c>
      <c r="H34" s="458">
        <v>5.4051800308442495</v>
      </c>
      <c r="I34" s="459">
        <v>5.3343211405345725</v>
      </c>
      <c r="J34" s="362">
        <v>5.7900798587067079</v>
      </c>
      <c r="K34" s="362">
        <v>5.7566638198380247</v>
      </c>
      <c r="L34" s="362">
        <v>5.8743989173109874</v>
      </c>
      <c r="M34" s="362">
        <v>5.928667867633278</v>
      </c>
      <c r="N34" s="364" t="s">
        <v>4</v>
      </c>
      <c r="O34" s="362" t="s">
        <v>4</v>
      </c>
      <c r="P34" s="362" t="s">
        <v>4</v>
      </c>
      <c r="Q34" s="363" t="s">
        <v>4</v>
      </c>
    </row>
    <row r="35" spans="1:17" ht="15" customHeight="1" x14ac:dyDescent="0.3">
      <c r="A35" s="360"/>
      <c r="B35" s="371" t="s">
        <v>199</v>
      </c>
      <c r="C35" s="458">
        <v>147.70400000000012</v>
      </c>
      <c r="D35" s="458">
        <v>149.53700000000001</v>
      </c>
      <c r="E35" s="458">
        <v>160.8159742973983</v>
      </c>
      <c r="F35" s="458">
        <v>158.52097691698648</v>
      </c>
      <c r="G35" s="458">
        <v>152.46547158520968</v>
      </c>
      <c r="H35" s="458">
        <v>146.66952969255112</v>
      </c>
      <c r="I35" s="459">
        <v>144.24497099813107</v>
      </c>
      <c r="J35" s="362">
        <v>3.4355691096990215</v>
      </c>
      <c r="K35" s="362">
        <v>-0.81115350023109878</v>
      </c>
      <c r="L35" s="362">
        <v>1.9480576022312679</v>
      </c>
      <c r="M35" s="362">
        <v>0.84066856414113378</v>
      </c>
      <c r="N35" s="364">
        <v>10.441813653577148</v>
      </c>
      <c r="O35" s="362">
        <v>7.0599985904267415</v>
      </c>
      <c r="P35" s="362">
        <v>7.3318167036973136</v>
      </c>
      <c r="Q35" s="363">
        <v>5.455549482301536</v>
      </c>
    </row>
    <row r="36" spans="1:17" ht="15" customHeight="1" x14ac:dyDescent="0.3">
      <c r="A36" s="372"/>
      <c r="B36" s="371"/>
      <c r="C36" s="460"/>
      <c r="D36" s="451"/>
      <c r="E36" s="451"/>
      <c r="F36" s="451"/>
      <c r="G36" s="451"/>
      <c r="H36" s="451"/>
      <c r="I36" s="346"/>
      <c r="J36" s="373"/>
      <c r="K36" s="373"/>
      <c r="L36" s="373"/>
      <c r="M36" s="373"/>
      <c r="N36" s="375"/>
      <c r="O36" s="368"/>
      <c r="P36" s="373"/>
      <c r="Q36" s="374"/>
    </row>
    <row r="37" spans="1:17" ht="15" customHeight="1" x14ac:dyDescent="0.3">
      <c r="A37" s="376"/>
      <c r="B37" s="370" t="s">
        <v>145</v>
      </c>
      <c r="C37" s="460"/>
      <c r="D37" s="451"/>
      <c r="E37" s="451"/>
      <c r="F37" s="451"/>
      <c r="G37" s="451"/>
      <c r="H37" s="451"/>
      <c r="I37" s="346"/>
      <c r="J37" s="373"/>
      <c r="K37" s="373"/>
      <c r="L37" s="373"/>
      <c r="M37" s="373"/>
      <c r="N37" s="475"/>
      <c r="O37" s="377"/>
      <c r="P37" s="373"/>
      <c r="Q37" s="374"/>
    </row>
    <row r="38" spans="1:17" ht="15" customHeight="1" x14ac:dyDescent="0.3">
      <c r="A38" s="360"/>
      <c r="B38" s="361" t="s">
        <v>118</v>
      </c>
      <c r="C38" s="458">
        <v>2.7651790519279906</v>
      </c>
      <c r="D38" s="458">
        <v>3.9913252912436192</v>
      </c>
      <c r="E38" s="458">
        <v>3.863966474662206</v>
      </c>
      <c r="F38" s="458">
        <v>2.7274618919922444</v>
      </c>
      <c r="G38" s="458">
        <v>3.4539955229199837</v>
      </c>
      <c r="H38" s="458">
        <v>2.3384782698584683</v>
      </c>
      <c r="I38" s="459">
        <v>2.133177825016519</v>
      </c>
      <c r="J38" s="362">
        <v>1.3977051203097668</v>
      </c>
      <c r="K38" s="362">
        <v>0.88597835404291536</v>
      </c>
      <c r="L38" s="362">
        <v>1.0076920901078923</v>
      </c>
      <c r="M38" s="362">
        <v>0.71789471395655724</v>
      </c>
      <c r="N38" s="364">
        <v>3.7333333333333218</v>
      </c>
      <c r="O38" s="362">
        <v>3.7343940037843026</v>
      </c>
      <c r="P38" s="362">
        <v>3.8694417346858856</v>
      </c>
      <c r="Q38" s="363">
        <v>4.1149623938558255</v>
      </c>
    </row>
    <row r="39" spans="1:17" ht="15" customHeight="1" thickBot="1" x14ac:dyDescent="0.35">
      <c r="A39" s="378"/>
      <c r="B39" s="379"/>
      <c r="C39" s="461"/>
      <c r="D39" s="462"/>
      <c r="E39" s="462"/>
      <c r="F39" s="462"/>
      <c r="G39" s="462"/>
      <c r="H39" s="462"/>
      <c r="I39" s="463"/>
      <c r="J39" s="380"/>
      <c r="K39" s="380"/>
      <c r="L39" s="380"/>
      <c r="M39" s="380"/>
      <c r="N39" s="476"/>
      <c r="O39" s="382"/>
      <c r="P39" s="380"/>
      <c r="Q39" s="381"/>
    </row>
    <row r="40" spans="1:17" ht="15" customHeight="1" x14ac:dyDescent="0.3">
      <c r="A40" s="375"/>
      <c r="B40" s="361"/>
      <c r="C40" s="464"/>
      <c r="D40" s="465"/>
      <c r="E40" s="465"/>
      <c r="F40" s="465"/>
      <c r="G40" s="465"/>
      <c r="H40" s="465"/>
      <c r="I40" s="466"/>
      <c r="J40" s="445"/>
      <c r="K40" s="383"/>
      <c r="L40" s="383"/>
      <c r="M40" s="383"/>
      <c r="N40" s="384"/>
      <c r="O40" s="385"/>
      <c r="P40" s="385"/>
      <c r="Q40" s="386"/>
    </row>
    <row r="41" spans="1:17" ht="15" customHeight="1" x14ac:dyDescent="0.3">
      <c r="A41" s="375"/>
      <c r="B41" s="370" t="s">
        <v>13</v>
      </c>
      <c r="C41" s="460">
        <f t="shared" ref="C41:H41" si="6">$C$59*C26+$C$59*C30+$C$60*C20+$C$61*C12+$C$62*C19+$C$63*C11</f>
        <v>5.9629625804031736</v>
      </c>
      <c r="D41" s="458">
        <f t="shared" si="6"/>
        <v>5.0884608204738164</v>
      </c>
      <c r="E41" s="458">
        <f t="shared" si="6"/>
        <v>4.0007253794895616</v>
      </c>
      <c r="F41" s="458">
        <f t="shared" si="6"/>
        <v>3.8538864293663804</v>
      </c>
      <c r="G41" s="458">
        <f t="shared" si="6"/>
        <v>4.2048885900944768</v>
      </c>
      <c r="H41" s="458">
        <f t="shared" si="6"/>
        <v>4.190162937613378</v>
      </c>
      <c r="I41" s="467">
        <f t="shared" ref="I41" si="7">$C$59*I26+$C$59*I30+$C$60*I20+$C$61*I12+$C$62*I19+$C$63*I11</f>
        <v>4.1222577501488766</v>
      </c>
      <c r="J41" s="389" t="s">
        <v>4</v>
      </c>
      <c r="K41" s="387" t="s">
        <v>4</v>
      </c>
      <c r="L41" s="387" t="s">
        <v>4</v>
      </c>
      <c r="M41" s="387" t="s">
        <v>4</v>
      </c>
      <c r="N41" s="389" t="s">
        <v>4</v>
      </c>
      <c r="O41" s="387" t="s">
        <v>4</v>
      </c>
      <c r="P41" s="387" t="s">
        <v>4</v>
      </c>
      <c r="Q41" s="388" t="s">
        <v>4</v>
      </c>
    </row>
    <row r="42" spans="1:17" ht="15" customHeight="1" x14ac:dyDescent="0.3">
      <c r="A42" s="390"/>
      <c r="B42" s="391"/>
      <c r="C42" s="392"/>
      <c r="D42" s="398"/>
      <c r="E42" s="398"/>
      <c r="F42" s="398"/>
      <c r="G42" s="398"/>
      <c r="H42" s="398"/>
      <c r="I42" s="399"/>
      <c r="J42" s="393"/>
      <c r="K42" s="392"/>
      <c r="L42" s="392"/>
      <c r="M42" s="392"/>
      <c r="N42" s="393"/>
      <c r="O42" s="392"/>
      <c r="P42" s="392"/>
      <c r="Q42" s="391"/>
    </row>
    <row r="43" spans="1:17" ht="15" customHeight="1" x14ac:dyDescent="0.3">
      <c r="A43" s="375"/>
      <c r="B43" s="394"/>
      <c r="C43" s="468"/>
      <c r="D43" s="469"/>
      <c r="E43" s="469"/>
      <c r="F43" s="469"/>
      <c r="G43" s="469"/>
      <c r="H43" s="469"/>
      <c r="I43" s="470"/>
      <c r="J43" s="445"/>
      <c r="K43" s="383"/>
      <c r="L43" s="383"/>
      <c r="M43" s="383"/>
      <c r="N43" s="384"/>
      <c r="O43" s="385"/>
      <c r="P43" s="385"/>
      <c r="Q43" s="386"/>
    </row>
    <row r="44" spans="1:17" ht="15" customHeight="1" x14ac:dyDescent="0.3">
      <c r="A44" s="375"/>
      <c r="B44" s="370" t="s">
        <v>14</v>
      </c>
      <c r="C44" s="460"/>
      <c r="D44" s="458"/>
      <c r="E44" s="458"/>
      <c r="F44" s="458"/>
      <c r="G44" s="458"/>
      <c r="H44" s="458"/>
      <c r="I44" s="467"/>
      <c r="J44" s="389"/>
      <c r="K44" s="387"/>
      <c r="L44" s="387"/>
      <c r="M44" s="387"/>
      <c r="N44" s="364"/>
      <c r="O44" s="362"/>
      <c r="P44" s="362"/>
      <c r="Q44" s="363"/>
    </row>
    <row r="45" spans="1:17" ht="15" customHeight="1" x14ac:dyDescent="0.3">
      <c r="A45" s="375"/>
      <c r="B45" s="361" t="s">
        <v>193</v>
      </c>
      <c r="C45" s="460">
        <v>7.6750900190102778</v>
      </c>
      <c r="D45" s="458">
        <v>3.0180858983861025</v>
      </c>
      <c r="E45" s="458">
        <v>3.0671944847030286</v>
      </c>
      <c r="F45" s="458">
        <v>4.1052225930076514</v>
      </c>
      <c r="G45" s="458">
        <v>3.8335024531074513</v>
      </c>
      <c r="H45" s="458">
        <v>4.2622211838133417</v>
      </c>
      <c r="I45" s="467">
        <v>4.562071315818339</v>
      </c>
      <c r="J45" s="389">
        <v>1.0749695371025769</v>
      </c>
      <c r="K45" s="387">
        <v>-0.34913408956153136</v>
      </c>
      <c r="L45" s="387">
        <v>1.4858353873127284</v>
      </c>
      <c r="M45" s="387">
        <v>1.3399327039450126</v>
      </c>
      <c r="N45" s="389">
        <v>2.8920020810823122</v>
      </c>
      <c r="O45" s="387">
        <v>2.4381026081568447</v>
      </c>
      <c r="P45" s="387">
        <v>4.4413216662871902</v>
      </c>
      <c r="Q45" s="388">
        <v>2.559239871951946</v>
      </c>
    </row>
    <row r="46" spans="1:17" ht="15" customHeight="1" x14ac:dyDescent="0.3">
      <c r="A46" s="375"/>
      <c r="B46" s="361" t="s">
        <v>184</v>
      </c>
      <c r="C46" s="458">
        <v>8.0677381458872883</v>
      </c>
      <c r="D46" s="458">
        <v>7.0700625464394822</v>
      </c>
      <c r="E46" s="458">
        <v>6.0584456580248167</v>
      </c>
      <c r="F46" s="458">
        <v>6.2993934450970057</v>
      </c>
      <c r="G46" s="458">
        <v>6.0219500026065962</v>
      </c>
      <c r="H46" s="458">
        <v>6.1993107824696088</v>
      </c>
      <c r="I46" s="467">
        <v>6.1578766829529252</v>
      </c>
      <c r="J46" s="389">
        <v>6.3180506288140492</v>
      </c>
      <c r="K46" s="387">
        <v>5.3692367301576196</v>
      </c>
      <c r="L46" s="387">
        <v>5.9544703130334815</v>
      </c>
      <c r="M46" s="387">
        <v>6.5783048802810828</v>
      </c>
      <c r="N46" s="364" t="s">
        <v>4</v>
      </c>
      <c r="O46" s="362" t="s">
        <v>4</v>
      </c>
      <c r="P46" s="362" t="s">
        <v>4</v>
      </c>
      <c r="Q46" s="363" t="s">
        <v>4</v>
      </c>
    </row>
    <row r="47" spans="1:17" ht="15" customHeight="1" x14ac:dyDescent="0.3">
      <c r="A47" s="395"/>
      <c r="B47" s="361"/>
      <c r="C47" s="460"/>
      <c r="D47" s="458"/>
      <c r="E47" s="458"/>
      <c r="F47" s="458"/>
      <c r="G47" s="458"/>
      <c r="H47" s="458"/>
      <c r="I47" s="467"/>
      <c r="J47" s="389"/>
      <c r="K47" s="387"/>
      <c r="L47" s="387"/>
      <c r="M47" s="387"/>
      <c r="N47" s="364"/>
      <c r="O47" s="362"/>
      <c r="P47" s="362"/>
      <c r="Q47" s="363"/>
    </row>
    <row r="48" spans="1:17" ht="15" customHeight="1" x14ac:dyDescent="0.3">
      <c r="A48" s="395"/>
      <c r="B48" s="358" t="s">
        <v>15</v>
      </c>
      <c r="C48" s="407"/>
      <c r="D48" s="451"/>
      <c r="E48" s="451"/>
      <c r="F48" s="451"/>
      <c r="G48" s="451"/>
      <c r="H48" s="451"/>
      <c r="I48" s="471"/>
      <c r="J48" s="446"/>
      <c r="K48" s="373"/>
      <c r="L48" s="373"/>
      <c r="M48" s="373"/>
      <c r="N48" s="375"/>
      <c r="O48" s="368"/>
      <c r="P48" s="368"/>
      <c r="Q48" s="369"/>
    </row>
    <row r="49" spans="1:19" ht="15" customHeight="1" x14ac:dyDescent="0.3">
      <c r="A49" s="396"/>
      <c r="B49" s="361" t="s">
        <v>16</v>
      </c>
      <c r="C49" s="458">
        <v>2.039327936137969</v>
      </c>
      <c r="D49" s="458">
        <v>1.8733282954100927</v>
      </c>
      <c r="E49" s="458">
        <v>2.0500533769148177</v>
      </c>
      <c r="F49" s="458">
        <v>1.7370135020751354</v>
      </c>
      <c r="G49" s="458">
        <v>1.7261060979664622</v>
      </c>
      <c r="H49" s="458">
        <v>1.8500674051772581</v>
      </c>
      <c r="I49" s="467">
        <v>1.990319333675461</v>
      </c>
      <c r="J49" s="364">
        <v>0.59098965909754053</v>
      </c>
      <c r="K49" s="362">
        <v>0.41909126649504191</v>
      </c>
      <c r="L49" s="362">
        <v>0.46460974364175289</v>
      </c>
      <c r="M49" s="362">
        <v>0.48088783880406716</v>
      </c>
      <c r="N49" s="364">
        <v>2.158406860146922</v>
      </c>
      <c r="O49" s="362">
        <v>2.070994739444032</v>
      </c>
      <c r="P49" s="362">
        <v>2.0025632302326901</v>
      </c>
      <c r="Q49" s="363">
        <v>1.9698858776135086</v>
      </c>
    </row>
    <row r="50" spans="1:19" ht="15" customHeight="1" x14ac:dyDescent="0.3">
      <c r="A50" s="395"/>
      <c r="B50" s="361" t="s">
        <v>68</v>
      </c>
      <c r="C50" s="458">
        <v>0.27242678983190327</v>
      </c>
      <c r="D50" s="458">
        <v>-0.77673244199975011</v>
      </c>
      <c r="E50" s="458">
        <v>-2.0184196799599374</v>
      </c>
      <c r="F50" s="458">
        <v>-2.1994764229215646</v>
      </c>
      <c r="G50" s="458">
        <v>-2.0743496075016354</v>
      </c>
      <c r="H50" s="458">
        <v>-1.4232934626154936</v>
      </c>
      <c r="I50" s="467">
        <v>-1.1643371664451618</v>
      </c>
      <c r="J50" s="389">
        <v>-1.5598307977873538</v>
      </c>
      <c r="K50" s="387">
        <v>-1.7746045133476995</v>
      </c>
      <c r="L50" s="387">
        <v>-1.9844309089141809</v>
      </c>
      <c r="M50" s="387">
        <v>-2.7461595078839385</v>
      </c>
      <c r="N50" s="364" t="s">
        <v>4</v>
      </c>
      <c r="O50" s="362" t="s">
        <v>4</v>
      </c>
      <c r="P50" s="362" t="s">
        <v>4</v>
      </c>
      <c r="Q50" s="363" t="s">
        <v>4</v>
      </c>
    </row>
    <row r="51" spans="1:19" ht="15" customHeight="1" x14ac:dyDescent="0.3">
      <c r="A51" s="395"/>
      <c r="B51" s="361"/>
      <c r="C51" s="458"/>
      <c r="D51" s="458"/>
      <c r="E51" s="458"/>
      <c r="F51" s="458"/>
      <c r="G51" s="458"/>
      <c r="H51" s="458"/>
      <c r="I51" s="467"/>
      <c r="J51" s="389"/>
      <c r="K51" s="387"/>
      <c r="L51" s="387"/>
      <c r="M51" s="387"/>
      <c r="N51" s="364"/>
      <c r="O51" s="362"/>
      <c r="P51" s="362"/>
      <c r="Q51" s="363"/>
    </row>
    <row r="52" spans="1:19" ht="15" customHeight="1" x14ac:dyDescent="0.3">
      <c r="A52" s="395"/>
      <c r="B52" s="370" t="s">
        <v>75</v>
      </c>
      <c r="C52" s="458"/>
      <c r="D52" s="458"/>
      <c r="E52" s="458"/>
      <c r="F52" s="458"/>
      <c r="G52" s="458"/>
      <c r="H52" s="458"/>
      <c r="I52" s="467"/>
      <c r="J52" s="389"/>
      <c r="K52" s="387"/>
      <c r="L52" s="387"/>
      <c r="M52" s="387"/>
      <c r="N52" s="364"/>
      <c r="O52" s="362"/>
      <c r="P52" s="362"/>
      <c r="Q52" s="363"/>
    </row>
    <row r="53" spans="1:19" ht="15" customHeight="1" x14ac:dyDescent="0.3">
      <c r="A53" s="395"/>
      <c r="B53" s="365" t="s">
        <v>202</v>
      </c>
      <c r="C53" s="458">
        <f>'Externé prostredie'!S$13</f>
        <v>1</v>
      </c>
      <c r="D53" s="458">
        <f>'Externé prostredie'!T$13</f>
        <v>1.4</v>
      </c>
      <c r="E53" s="458">
        <f>'Externé prostredie'!U$13</f>
        <v>0.81773462517310058</v>
      </c>
      <c r="F53" s="458">
        <f>'Externé prostredie'!V$13</f>
        <v>1.2915695947726595</v>
      </c>
      <c r="G53" s="458">
        <f>'Externé prostredie'!W$13</f>
        <v>1.3532135973196864</v>
      </c>
      <c r="H53" s="458">
        <f>'Externé prostredie'!X$13</f>
        <v>1.4477946791962015</v>
      </c>
      <c r="I53" s="467">
        <f>'Externé prostredie'!Y$13</f>
        <v>1.4477946791961571</v>
      </c>
      <c r="J53" s="364">
        <v>0.14579826865650514</v>
      </c>
      <c r="K53" s="362">
        <v>0.1</v>
      </c>
      <c r="L53" s="362">
        <v>0.3</v>
      </c>
      <c r="M53" s="362">
        <v>0.3</v>
      </c>
      <c r="N53" s="364">
        <v>0.79061722202782292</v>
      </c>
      <c r="O53" s="362">
        <v>0.74647277097268372</v>
      </c>
      <c r="P53" s="362">
        <v>0.74719709452963912</v>
      </c>
      <c r="Q53" s="363">
        <v>0.8483219448232715</v>
      </c>
    </row>
    <row r="54" spans="1:19" ht="15" customHeight="1" x14ac:dyDescent="0.3">
      <c r="A54" s="395"/>
      <c r="B54" s="365" t="s">
        <v>203</v>
      </c>
      <c r="C54" s="458">
        <f>'Externé prostredie'!S$14</f>
        <v>2.3669253808255135</v>
      </c>
      <c r="D54" s="458">
        <f>'Externé prostredie'!T$14</f>
        <v>2.1357603406796315</v>
      </c>
      <c r="E54" s="458">
        <f>'Externé prostredie'!U$14</f>
        <v>2.7</v>
      </c>
      <c r="F54" s="458">
        <f>'Externé prostredie'!V$14</f>
        <v>2.2000000000000002</v>
      </c>
      <c r="G54" s="458">
        <f>'Externé prostredie'!W$14</f>
        <v>2</v>
      </c>
      <c r="H54" s="458">
        <f>'Externé prostredie'!X$14</f>
        <v>2</v>
      </c>
      <c r="I54" s="467">
        <f>'Externé prostredie'!Y$14</f>
        <v>1.9948600000000005</v>
      </c>
      <c r="J54" s="362"/>
      <c r="K54" s="362"/>
      <c r="L54" s="362"/>
      <c r="M54" s="362"/>
      <c r="N54" s="364"/>
      <c r="O54" s="362"/>
      <c r="P54" s="362"/>
      <c r="Q54" s="363"/>
    </row>
    <row r="55" spans="1:19" ht="15" customHeight="1" x14ac:dyDescent="0.3">
      <c r="A55" s="397"/>
      <c r="B55" s="391"/>
      <c r="C55" s="392"/>
      <c r="D55" s="398"/>
      <c r="E55" s="398"/>
      <c r="F55" s="398"/>
      <c r="G55" s="398"/>
      <c r="H55" s="398"/>
      <c r="I55" s="399"/>
      <c r="J55" s="392"/>
      <c r="K55" s="392"/>
      <c r="L55" s="392"/>
      <c r="M55" s="392"/>
      <c r="N55" s="393"/>
      <c r="O55" s="392"/>
      <c r="P55" s="392"/>
      <c r="Q55" s="391"/>
    </row>
    <row r="56" spans="1:19" ht="15" customHeight="1" x14ac:dyDescent="0.3">
      <c r="A56" s="400"/>
      <c r="B56" s="401"/>
      <c r="C56" s="402"/>
      <c r="D56" s="402"/>
      <c r="E56" s="403"/>
      <c r="F56" s="403"/>
      <c r="G56" s="403"/>
      <c r="H56" s="403"/>
      <c r="I56" s="403"/>
      <c r="J56" s="348"/>
      <c r="K56" s="348"/>
      <c r="L56" s="348"/>
      <c r="M56" s="348"/>
      <c r="O56" s="348"/>
      <c r="P56" s="348"/>
      <c r="Q56" s="348"/>
      <c r="R56" s="373"/>
      <c r="S56" s="373"/>
    </row>
    <row r="57" spans="1:19" ht="15" customHeight="1" x14ac:dyDescent="0.3">
      <c r="A57" s="345" t="s">
        <v>6</v>
      </c>
      <c r="B57" s="484" t="s">
        <v>78</v>
      </c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04"/>
      <c r="P57" s="441"/>
      <c r="Q57" s="404"/>
    </row>
    <row r="58" spans="1:19" ht="15" customHeight="1" x14ac:dyDescent="0.3">
      <c r="A58" s="345"/>
      <c r="B58" s="405"/>
      <c r="C58" s="405"/>
      <c r="D58" s="405"/>
      <c r="E58" s="406"/>
      <c r="F58" s="406"/>
      <c r="G58" s="406"/>
      <c r="H58" s="406"/>
      <c r="I58" s="406"/>
      <c r="J58" s="405"/>
      <c r="K58" s="405"/>
      <c r="L58" s="405"/>
      <c r="M58" s="405"/>
      <c r="N58" s="477"/>
      <c r="O58" s="405"/>
      <c r="P58" s="405"/>
      <c r="Q58" s="405"/>
    </row>
    <row r="59" spans="1:19" s="348" customFormat="1" ht="15" customHeight="1" x14ac:dyDescent="0.3">
      <c r="A59" s="407"/>
      <c r="B59" s="408" t="s">
        <v>130</v>
      </c>
      <c r="C59" s="409">
        <v>0.55882742405606423</v>
      </c>
      <c r="D59" s="336"/>
      <c r="E59" s="410"/>
      <c r="F59" s="410"/>
      <c r="G59" s="411"/>
      <c r="H59" s="411"/>
      <c r="I59" s="411"/>
      <c r="J59" s="336"/>
      <c r="K59" s="336"/>
      <c r="L59" s="336"/>
      <c r="M59" s="336"/>
      <c r="N59" s="474"/>
      <c r="O59" s="336"/>
      <c r="P59" s="336"/>
      <c r="Q59" s="336"/>
    </row>
    <row r="60" spans="1:19" ht="15" customHeight="1" x14ac:dyDescent="0.3">
      <c r="B60" s="408" t="s">
        <v>21</v>
      </c>
      <c r="C60" s="409">
        <v>0.24365495896409611</v>
      </c>
    </row>
    <row r="61" spans="1:19" ht="15" customHeight="1" x14ac:dyDescent="0.3">
      <c r="B61" s="408" t="s">
        <v>22</v>
      </c>
      <c r="C61" s="409">
        <v>4.2278324566337976E-2</v>
      </c>
    </row>
    <row r="62" spans="1:19" ht="15" customHeight="1" x14ac:dyDescent="0.3">
      <c r="B62" s="408" t="s">
        <v>73</v>
      </c>
      <c r="C62" s="409">
        <v>0.10629898853426513</v>
      </c>
    </row>
    <row r="63" spans="1:19" ht="15" customHeight="1" x14ac:dyDescent="0.3">
      <c r="B63" s="408" t="s">
        <v>74</v>
      </c>
      <c r="C63" s="409">
        <v>4.8940303879236535E-2</v>
      </c>
    </row>
  </sheetData>
  <mergeCells count="7">
    <mergeCell ref="B57:N57"/>
    <mergeCell ref="A4:I5"/>
    <mergeCell ref="J4:M5"/>
    <mergeCell ref="N4:Q5"/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7"/>
  <sheetViews>
    <sheetView showGridLines="0" zoomScale="70" zoomScaleNormal="70" workbookViewId="0">
      <pane xSplit="4" ySplit="6" topLeftCell="P7" activePane="bottomRight" state="frozen"/>
      <selection pane="topRight" activeCell="E1" sqref="E1"/>
      <selection pane="bottomLeft" activeCell="A7" sqref="A7"/>
      <selection pane="bottomRight" activeCell="S21" sqref="S21"/>
    </sheetView>
  </sheetViews>
  <sheetFormatPr defaultColWidth="9.140625" defaultRowHeight="15.75" x14ac:dyDescent="0.25"/>
  <cols>
    <col min="1" max="1" width="5.7109375" style="139" customWidth="1"/>
    <col min="2" max="2" width="45.7109375" style="139" customWidth="1"/>
    <col min="3" max="3" width="5.7109375" style="139" customWidth="1"/>
    <col min="4" max="4" width="35.7109375" style="167" customWidth="1"/>
    <col min="5" max="6" width="11.140625" style="167" customWidth="1"/>
    <col min="7" max="13" width="11.140625" style="139" customWidth="1"/>
    <col min="14" max="14" width="11.140625" style="168" customWidth="1"/>
    <col min="15" max="22" width="11.140625" style="139" customWidth="1"/>
    <col min="23" max="23" width="10.140625" style="139" customWidth="1"/>
    <col min="24" max="24" width="9.42578125" style="139" bestFit="1" customWidth="1"/>
    <col min="25" max="16384" width="9.140625" style="139"/>
  </cols>
  <sheetData>
    <row r="1" spans="1:27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</row>
    <row r="2" spans="1:27" ht="18.75" x14ac:dyDescent="0.3">
      <c r="A2" s="512" t="s">
        <v>149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  <c r="X2" s="512"/>
      <c r="Y2" s="512"/>
      <c r="Z2" s="512"/>
    </row>
    <row r="3" spans="1:27" x14ac:dyDescent="0.25">
      <c r="A3" s="513" t="s">
        <v>124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</row>
    <row r="4" spans="1:27" s="52" customFormat="1" x14ac:dyDescent="0.25">
      <c r="A4" s="153"/>
      <c r="B4" s="154"/>
      <c r="C4" s="155"/>
      <c r="D4" s="156"/>
      <c r="E4" s="243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6"/>
    </row>
    <row r="5" spans="1:27" s="52" customFormat="1" x14ac:dyDescent="0.25">
      <c r="A5" s="138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0">
        <v>2029</v>
      </c>
      <c r="AA5" s="11">
        <v>2030</v>
      </c>
    </row>
    <row r="6" spans="1:27" s="52" customFormat="1" x14ac:dyDescent="0.25">
      <c r="A6" s="158"/>
      <c r="B6" s="419"/>
      <c r="C6" s="146"/>
      <c r="D6" s="148"/>
      <c r="E6" s="117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7</v>
      </c>
      <c r="V6" s="6" t="s">
        <v>7</v>
      </c>
      <c r="W6" s="6" t="s">
        <v>61</v>
      </c>
      <c r="X6" s="6" t="s">
        <v>61</v>
      </c>
      <c r="Y6" s="6" t="s">
        <v>61</v>
      </c>
      <c r="Z6" s="6" t="s">
        <v>61</v>
      </c>
      <c r="AA6" s="100" t="s">
        <v>61</v>
      </c>
    </row>
    <row r="7" spans="1:27" x14ac:dyDescent="0.25">
      <c r="A7" s="138"/>
      <c r="B7" s="29"/>
      <c r="C7" s="27"/>
      <c r="D7" s="29"/>
      <c r="E7" s="27"/>
      <c r="F7" s="28"/>
      <c r="G7" s="157"/>
      <c r="H7" s="157"/>
      <c r="I7" s="157"/>
      <c r="J7" s="157"/>
      <c r="K7" s="157"/>
      <c r="L7" s="157"/>
      <c r="M7" s="157"/>
      <c r="N7" s="157"/>
      <c r="O7" s="15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60"/>
    </row>
    <row r="8" spans="1:27" x14ac:dyDescent="0.25">
      <c r="A8" s="138"/>
      <c r="B8" s="26" t="s">
        <v>53</v>
      </c>
      <c r="C8" s="138"/>
      <c r="D8" s="161" t="s">
        <v>113</v>
      </c>
      <c r="E8" s="120">
        <v>49950.718999999997</v>
      </c>
      <c r="F8" s="422">
        <v>38417.745999999999</v>
      </c>
      <c r="G8" s="422">
        <v>48038.232000000004</v>
      </c>
      <c r="H8" s="422">
        <v>55000.120999999999</v>
      </c>
      <c r="I8" s="422">
        <v>57681.853999999999</v>
      </c>
      <c r="J8" s="422">
        <v>59115.742999999995</v>
      </c>
      <c r="K8" s="422">
        <v>59281.902000000002</v>
      </c>
      <c r="L8" s="422">
        <v>63870.542999999998</v>
      </c>
      <c r="M8" s="422">
        <v>65664.421000000002</v>
      </c>
      <c r="N8" s="422">
        <v>70106.668999999994</v>
      </c>
      <c r="O8" s="422">
        <v>75262.289000000004</v>
      </c>
      <c r="P8" s="422">
        <v>76982.112000000008</v>
      </c>
      <c r="Q8" s="422">
        <v>70268.70199999999</v>
      </c>
      <c r="R8" s="422">
        <v>83863.754000000001</v>
      </c>
      <c r="S8" s="422">
        <v>103643.114</v>
      </c>
      <c r="T8" s="422">
        <v>99810.631999999998</v>
      </c>
      <c r="U8" s="424">
        <v>99468.141999999993</v>
      </c>
      <c r="V8" s="424">
        <v>103883.90399999999</v>
      </c>
      <c r="W8" s="424">
        <v>105729.45126857283</v>
      </c>
      <c r="X8" s="424">
        <v>112506.23303317436</v>
      </c>
      <c r="Y8" s="136">
        <v>118599.39374886038</v>
      </c>
      <c r="Z8" s="136">
        <v>125572.00428612482</v>
      </c>
      <c r="AA8" s="425">
        <v>132693.13225777936</v>
      </c>
    </row>
    <row r="9" spans="1:27" x14ac:dyDescent="0.25">
      <c r="A9" s="138"/>
      <c r="B9" s="26"/>
      <c r="C9" s="138"/>
      <c r="D9" s="161"/>
      <c r="E9" s="244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7"/>
      <c r="V9" s="427"/>
      <c r="W9" s="427"/>
      <c r="X9" s="427"/>
      <c r="Y9" s="448"/>
      <c r="Z9" s="448"/>
      <c r="AA9" s="428"/>
    </row>
    <row r="10" spans="1:27" x14ac:dyDescent="0.25">
      <c r="A10" s="138"/>
      <c r="B10" s="26" t="s">
        <v>109</v>
      </c>
      <c r="C10" s="138"/>
      <c r="D10" s="161" t="s">
        <v>114</v>
      </c>
      <c r="E10" s="135">
        <v>64963.47800000001</v>
      </c>
      <c r="F10" s="424">
        <v>71991.635999999999</v>
      </c>
      <c r="G10" s="424">
        <v>75852.819000000003</v>
      </c>
      <c r="H10" s="424">
        <v>71676.865000000005</v>
      </c>
      <c r="I10" s="424">
        <v>76544.141000000003</v>
      </c>
      <c r="J10" s="424">
        <v>78505.527000000002</v>
      </c>
      <c r="K10" s="424">
        <v>79737.413</v>
      </c>
      <c r="L10" s="424">
        <v>80298.225000000006</v>
      </c>
      <c r="M10" s="424">
        <v>82472.661999999997</v>
      </c>
      <c r="N10" s="424">
        <v>86742.171999999991</v>
      </c>
      <c r="O10" s="424">
        <v>88431.751999999979</v>
      </c>
      <c r="P10" s="424">
        <v>90973.928999999989</v>
      </c>
      <c r="Q10" s="424">
        <v>94669.399000000005</v>
      </c>
      <c r="R10" s="424">
        <v>96823.979000000007</v>
      </c>
      <c r="S10" s="424">
        <v>94320.582999999984</v>
      </c>
      <c r="T10" s="424">
        <v>99655.22199999998</v>
      </c>
      <c r="U10" s="424">
        <v>100197.936</v>
      </c>
      <c r="V10" s="424">
        <v>102314.754</v>
      </c>
      <c r="W10" s="424">
        <v>104298.304</v>
      </c>
      <c r="X10" s="424">
        <v>105140.428</v>
      </c>
      <c r="Y10" s="136">
        <v>105953.15460742491</v>
      </c>
      <c r="Z10" s="136">
        <v>107594.38722292783</v>
      </c>
      <c r="AA10" s="425">
        <v>109591.61377785102</v>
      </c>
    </row>
    <row r="11" spans="1:27" x14ac:dyDescent="0.25">
      <c r="A11" s="138"/>
      <c r="B11" s="26"/>
      <c r="C11" s="138"/>
      <c r="D11" s="161"/>
      <c r="E11" s="244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7"/>
      <c r="V11" s="427"/>
      <c r="W11" s="427"/>
      <c r="X11" s="427"/>
      <c r="Y11" s="448"/>
      <c r="Z11" s="448"/>
      <c r="AA11" s="428"/>
    </row>
    <row r="12" spans="1:27" x14ac:dyDescent="0.25">
      <c r="A12" s="138"/>
      <c r="B12" s="26" t="s">
        <v>54</v>
      </c>
      <c r="C12" s="138"/>
      <c r="D12" s="161" t="s">
        <v>112</v>
      </c>
      <c r="E12" s="135">
        <v>44298.250000000029</v>
      </c>
      <c r="F12" s="424">
        <v>39985.25700000002</v>
      </c>
      <c r="G12" s="424">
        <v>43719.931000000011</v>
      </c>
      <c r="H12" s="424">
        <v>45458.085000000036</v>
      </c>
      <c r="I12" s="424">
        <v>46755.929000000033</v>
      </c>
      <c r="J12" s="424">
        <v>47098.189000000049</v>
      </c>
      <c r="K12" s="424">
        <v>47874.640000000007</v>
      </c>
      <c r="L12" s="424">
        <v>49933.266000000032</v>
      </c>
      <c r="M12" s="424">
        <v>49617.315000000017</v>
      </c>
      <c r="N12" s="424">
        <v>50406.284000000021</v>
      </c>
      <c r="O12" s="424">
        <v>52826.809000000037</v>
      </c>
      <c r="P12" s="424">
        <v>54251.940999999948</v>
      </c>
      <c r="Q12" s="424">
        <v>53267.885000000009</v>
      </c>
      <c r="R12" s="424">
        <v>58435.683999999994</v>
      </c>
      <c r="S12" s="424">
        <v>63239.563000000002</v>
      </c>
      <c r="T12" s="424">
        <v>71922.642000000007</v>
      </c>
      <c r="U12" s="424">
        <v>74803.359999999986</v>
      </c>
      <c r="V12" s="424">
        <v>77821.622000000003</v>
      </c>
      <c r="W12" s="424">
        <v>81809.869463532756</v>
      </c>
      <c r="X12" s="424">
        <v>84798.483162610442</v>
      </c>
      <c r="Y12" s="136">
        <v>88935.722646532158</v>
      </c>
      <c r="Z12" s="136">
        <v>92971.287125602597</v>
      </c>
      <c r="AA12" s="425">
        <v>97215.443206427823</v>
      </c>
    </row>
    <row r="13" spans="1:27" x14ac:dyDescent="0.25">
      <c r="A13" s="138"/>
      <c r="B13" s="26"/>
      <c r="C13" s="138"/>
      <c r="D13" s="161"/>
      <c r="E13" s="429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48"/>
      <c r="Z13" s="448"/>
      <c r="AA13" s="428"/>
    </row>
    <row r="14" spans="1:27" x14ac:dyDescent="0.25">
      <c r="A14" s="138"/>
      <c r="B14" s="21" t="s">
        <v>108</v>
      </c>
      <c r="C14" s="162"/>
      <c r="D14" s="161" t="s">
        <v>112</v>
      </c>
      <c r="E14" s="135">
        <v>12464.302145781397</v>
      </c>
      <c r="F14" s="424">
        <v>8955.49934204286</v>
      </c>
      <c r="G14" s="424">
        <v>12290.270344372741</v>
      </c>
      <c r="H14" s="424">
        <v>13245.709303605297</v>
      </c>
      <c r="I14" s="424">
        <v>14383.341789678798</v>
      </c>
      <c r="J14" s="424">
        <v>13924.677501577973</v>
      </c>
      <c r="K14" s="424">
        <v>14381.59728222416</v>
      </c>
      <c r="L14" s="424">
        <v>15796.634749455008</v>
      </c>
      <c r="M14" s="424">
        <v>14493.497035138405</v>
      </c>
      <c r="N14" s="424">
        <v>13939.875368756113</v>
      </c>
      <c r="O14" s="424">
        <v>13887.199124675863</v>
      </c>
      <c r="P14" s="424">
        <v>13154.911239274494</v>
      </c>
      <c r="Q14" s="424">
        <v>12134.088777527297</v>
      </c>
      <c r="R14" s="424">
        <v>13520.351159552572</v>
      </c>
      <c r="S14" s="424">
        <v>11655.515998457906</v>
      </c>
      <c r="T14" s="424">
        <v>21306.820365966076</v>
      </c>
      <c r="U14" s="424">
        <v>21122.794427636189</v>
      </c>
      <c r="V14" s="424">
        <v>21166.726681069867</v>
      </c>
      <c r="W14" s="424">
        <v>22948.813864752115</v>
      </c>
      <c r="X14" s="424">
        <v>22832.097237551356</v>
      </c>
      <c r="Y14" s="136">
        <v>24096.112481739154</v>
      </c>
      <c r="Z14" s="136">
        <v>25131.509778650085</v>
      </c>
      <c r="AA14" s="425">
        <v>26500.124991568198</v>
      </c>
    </row>
    <row r="15" spans="1:27" x14ac:dyDescent="0.25">
      <c r="A15" s="138"/>
      <c r="B15" s="26"/>
      <c r="C15" s="138"/>
      <c r="D15" s="29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2"/>
      <c r="AA15" s="16"/>
    </row>
    <row r="16" spans="1:27" s="52" customFormat="1" x14ac:dyDescent="0.25">
      <c r="A16" s="138"/>
      <c r="B16" s="26" t="s">
        <v>116</v>
      </c>
      <c r="C16" s="138"/>
      <c r="D16" s="161" t="s">
        <v>115</v>
      </c>
      <c r="E16" s="120">
        <v>36996.112000000001</v>
      </c>
      <c r="F16" s="422">
        <v>37004.756000000001</v>
      </c>
      <c r="G16" s="422">
        <v>37833.258000000002</v>
      </c>
      <c r="H16" s="422">
        <v>38578.481</v>
      </c>
      <c r="I16" s="422">
        <v>40113.717000000004</v>
      </c>
      <c r="J16" s="422">
        <v>39960.461000000003</v>
      </c>
      <c r="K16" s="422">
        <v>40637.881000000001</v>
      </c>
      <c r="L16" s="422">
        <v>41901.201999999997</v>
      </c>
      <c r="M16" s="422">
        <v>43296.390999999996</v>
      </c>
      <c r="N16" s="422">
        <v>46439.745000000003</v>
      </c>
      <c r="O16" s="422">
        <v>49239.614999999998</v>
      </c>
      <c r="P16" s="422">
        <v>51811.625999999997</v>
      </c>
      <c r="Q16" s="422">
        <v>53280.307999999997</v>
      </c>
      <c r="R16" s="422">
        <v>56637.432000000001</v>
      </c>
      <c r="S16" s="422">
        <v>66224.715000000011</v>
      </c>
      <c r="T16" s="422">
        <v>70572.801000000007</v>
      </c>
      <c r="U16" s="424">
        <v>75366.812000000005</v>
      </c>
      <c r="V16" s="424">
        <v>78795.701000000001</v>
      </c>
      <c r="W16" s="424">
        <v>82133.188395729958</v>
      </c>
      <c r="X16" s="424">
        <v>85313.004832259379</v>
      </c>
      <c r="Y16" s="136">
        <v>88855.720500798605</v>
      </c>
      <c r="Z16" s="136">
        <v>92479.339549349301</v>
      </c>
      <c r="AA16" s="425">
        <v>96733.675976863306</v>
      </c>
    </row>
    <row r="17" spans="1:27" x14ac:dyDescent="0.25">
      <c r="A17" s="138"/>
      <c r="B17" s="26"/>
      <c r="C17" s="138"/>
      <c r="D17" s="29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2"/>
      <c r="AA17" s="16"/>
    </row>
    <row r="18" spans="1:27" x14ac:dyDescent="0.25">
      <c r="A18" s="138"/>
      <c r="B18" s="26" t="s">
        <v>55</v>
      </c>
      <c r="C18" s="138"/>
      <c r="D18" s="161"/>
      <c r="E18" s="244">
        <v>223.42699999999999</v>
      </c>
      <c r="F18" s="426">
        <v>255.691</v>
      </c>
      <c r="G18" s="426">
        <v>389.95400000000001</v>
      </c>
      <c r="H18" s="426">
        <v>568.02200000000005</v>
      </c>
      <c r="I18" s="426">
        <v>568.08399999999995</v>
      </c>
      <c r="J18" s="426">
        <v>604.21900000000005</v>
      </c>
      <c r="K18" s="426">
        <v>712.24400000000003</v>
      </c>
      <c r="L18" s="426">
        <v>669.43499999999995</v>
      </c>
      <c r="M18" s="426">
        <v>607.101</v>
      </c>
      <c r="N18" s="426">
        <v>792.96799999999996</v>
      </c>
      <c r="O18" s="426">
        <v>779.3599999999999</v>
      </c>
      <c r="P18" s="426">
        <v>824.49900000000014</v>
      </c>
      <c r="Q18" s="426">
        <v>776.54200000000003</v>
      </c>
      <c r="R18" s="426">
        <v>772.74699999999996</v>
      </c>
      <c r="S18" s="426">
        <v>904.81200000000013</v>
      </c>
      <c r="T18" s="426">
        <v>914.32999999999993</v>
      </c>
      <c r="U18" s="427">
        <v>988.8839999999999</v>
      </c>
      <c r="V18" s="427">
        <v>1056.9159999999999</v>
      </c>
      <c r="W18" s="427">
        <v>1162.7932239103689</v>
      </c>
      <c r="X18" s="427">
        <v>1000.0323357774863</v>
      </c>
      <c r="Y18" s="448">
        <v>1020.9377074282006</v>
      </c>
      <c r="Z18" s="448">
        <v>1042.7679406261445</v>
      </c>
      <c r="AA18" s="428">
        <v>1078.1055231897385</v>
      </c>
    </row>
    <row r="19" spans="1:27" x14ac:dyDescent="0.25">
      <c r="A19" s="138"/>
      <c r="B19" s="26"/>
      <c r="C19" s="138"/>
      <c r="D19" s="161"/>
      <c r="E19" s="244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7"/>
      <c r="V19" s="427"/>
      <c r="W19" s="427"/>
      <c r="X19" s="427"/>
      <c r="Y19" s="448"/>
      <c r="Z19" s="448"/>
      <c r="AA19" s="428"/>
    </row>
    <row r="20" spans="1:27" x14ac:dyDescent="0.25">
      <c r="A20" s="138"/>
      <c r="B20" s="26" t="s">
        <v>56</v>
      </c>
      <c r="C20" s="138"/>
      <c r="D20" s="161" t="s">
        <v>115</v>
      </c>
      <c r="E20" s="120">
        <f>1000*'Verejná správa'!C15-'Atypické základne'!E18</f>
        <v>3122.8569999999991</v>
      </c>
      <c r="F20" s="422">
        <f>1000*'Verejná správa'!D15-'Atypické základne'!F18</f>
        <v>3644.5910000000003</v>
      </c>
      <c r="G20" s="422">
        <f>1000*'Verejná správa'!E15-'Atypické základne'!G18</f>
        <v>3681.9149999999995</v>
      </c>
      <c r="H20" s="422">
        <f>1000*'Verejná správa'!F15-'Atypické základne'!H18</f>
        <v>3637.2599999999993</v>
      </c>
      <c r="I20" s="422">
        <f>1000*'Verejná správa'!G15-'Atypické základne'!I18</f>
        <v>3725.2560000000003</v>
      </c>
      <c r="J20" s="422">
        <f>1000*'Verejná správa'!H15-'Atypické základne'!J18</f>
        <v>3697.6459999999997</v>
      </c>
      <c r="K20" s="422">
        <f>1000*'Verejná správa'!I15-'Atypické základne'!K18</f>
        <v>3678.8839999999996</v>
      </c>
      <c r="L20" s="422">
        <f>1000*'Verejná správa'!J15-'Atypické základne'!L18</f>
        <v>4061.4839999999999</v>
      </c>
      <c r="M20" s="422">
        <f>1000*'Verejná správa'!K15-'Atypické základne'!M18</f>
        <v>3917.8919999999994</v>
      </c>
      <c r="N20" s="422">
        <f>1000*'Verejná správa'!L15-'Atypické základne'!N18</f>
        <v>4044.4280000000008</v>
      </c>
      <c r="O20" s="422">
        <f>1000*'Verejná správa'!M15-'Atypické základne'!O18</f>
        <v>4115.3869999999997</v>
      </c>
      <c r="P20" s="422">
        <f>1000*'Verejná správa'!N15-'Atypické základne'!P18</f>
        <v>4267.9210000000012</v>
      </c>
      <c r="Q20" s="422">
        <f>1000*'Verejná správa'!O15-'Atypické základne'!Q18</f>
        <v>4378.1859999999997</v>
      </c>
      <c r="R20" s="422">
        <f>1000*'Verejná správa'!P15-'Atypické základne'!R18</f>
        <v>4945.8229999999994</v>
      </c>
      <c r="S20" s="422">
        <f>1000*'Verejná správa'!Q15-'Atypické základne'!S18</f>
        <v>5695.137999999999</v>
      </c>
      <c r="T20" s="422">
        <f>1000*'Verejná správa'!R15-'Atypické základne'!T18</f>
        <v>5761.3470000000016</v>
      </c>
      <c r="U20" s="424">
        <f>1000*'Verejná správa'!S15-'Atypické základne'!U18</f>
        <v>6434.076</v>
      </c>
      <c r="V20" s="424">
        <f>1000*'Verejná správa'!T15-'Atypické základne'!V18</f>
        <v>6786.7859999999991</v>
      </c>
      <c r="W20" s="424">
        <f>1000*'Verejná správa'!U15-'Atypické základne'!W18</f>
        <v>6871.2067760896316</v>
      </c>
      <c r="X20" s="424">
        <f>1000*'Verejná správa'!V15-'Atypické základne'!X18</f>
        <v>6970.9351640003533</v>
      </c>
      <c r="Y20" s="136">
        <f>1000*'Verejná správa'!W15-'Atypické základne'!Y18</f>
        <v>7183.8772135738946</v>
      </c>
      <c r="Z20" s="136">
        <f>1000*'Verejná správa'!X15-'Atypické základne'!Z18</f>
        <v>7287.3090635827248</v>
      </c>
      <c r="AA20" s="425">
        <f>1000*'Verejná správa'!Y15-'Atypické základne'!AA18</f>
        <v>7739.8366485099195</v>
      </c>
    </row>
    <row r="21" spans="1:27" x14ac:dyDescent="0.25">
      <c r="A21" s="138"/>
      <c r="B21" s="26"/>
      <c r="C21" s="138"/>
      <c r="D21" s="161"/>
      <c r="E21" s="244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7"/>
      <c r="V21" s="427"/>
      <c r="W21" s="427"/>
      <c r="X21" s="427"/>
      <c r="Y21" s="448"/>
      <c r="Z21" s="448"/>
      <c r="AA21" s="428"/>
    </row>
    <row r="22" spans="1:27" x14ac:dyDescent="0.25">
      <c r="A22" s="138"/>
      <c r="B22" s="26" t="s">
        <v>110</v>
      </c>
      <c r="C22" s="138"/>
      <c r="D22" s="161"/>
      <c r="E22" s="244">
        <v>523.952</v>
      </c>
      <c r="F22" s="426">
        <v>526.35699999999997</v>
      </c>
      <c r="G22" s="426">
        <v>333.82600000000002</v>
      </c>
      <c r="H22" s="426">
        <v>683.00899999999979</v>
      </c>
      <c r="I22" s="426">
        <v>604.90099999999995</v>
      </c>
      <c r="J22" s="426">
        <v>770.55700000000002</v>
      </c>
      <c r="K22" s="426">
        <v>1178.9639999999999</v>
      </c>
      <c r="L22" s="426">
        <v>1847.6220000000001</v>
      </c>
      <c r="M22" s="426">
        <v>865.303</v>
      </c>
      <c r="N22" s="426">
        <v>775.048</v>
      </c>
      <c r="O22" s="426">
        <v>1011.3589999999999</v>
      </c>
      <c r="P22" s="426">
        <v>824.69699999999989</v>
      </c>
      <c r="Q22" s="426">
        <v>857.36999999999989</v>
      </c>
      <c r="R22" s="426">
        <v>931.00400000000002</v>
      </c>
      <c r="S22" s="426">
        <v>928.91499999999996</v>
      </c>
      <c r="T22" s="426">
        <v>1563.8620000000001</v>
      </c>
      <c r="U22" s="427">
        <v>1276.4499999999998</v>
      </c>
      <c r="V22" s="427">
        <v>1299.239</v>
      </c>
      <c r="W22" s="427">
        <v>1448.148181286396</v>
      </c>
      <c r="X22" s="427">
        <v>1158.0140947379457</v>
      </c>
      <c r="Y22" s="448">
        <v>1168.473215306389</v>
      </c>
      <c r="Z22" s="448">
        <v>1262.9010608720719</v>
      </c>
      <c r="AA22" s="428">
        <v>1377.7948271377236</v>
      </c>
    </row>
    <row r="23" spans="1:27" x14ac:dyDescent="0.25">
      <c r="A23" s="138"/>
      <c r="B23" s="26"/>
      <c r="C23" s="138"/>
      <c r="D23" s="161"/>
      <c r="E23" s="244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7"/>
      <c r="V23" s="427"/>
      <c r="W23" s="427"/>
      <c r="X23" s="427"/>
      <c r="Y23" s="448"/>
      <c r="Z23" s="448"/>
      <c r="AA23" s="428"/>
    </row>
    <row r="24" spans="1:27" x14ac:dyDescent="0.25">
      <c r="A24" s="138"/>
      <c r="B24" s="26" t="s">
        <v>111</v>
      </c>
      <c r="C24" s="138"/>
      <c r="D24" s="161" t="s">
        <v>115</v>
      </c>
      <c r="E24" s="120">
        <v>1850.1430000000003</v>
      </c>
      <c r="F24" s="422">
        <v>2013.9740000000002</v>
      </c>
      <c r="G24" s="422">
        <v>2179.3820000000001</v>
      </c>
      <c r="H24" s="422">
        <v>2004.903</v>
      </c>
      <c r="I24" s="422">
        <v>1806.4560000000001</v>
      </c>
      <c r="J24" s="422">
        <v>1761.8950000000002</v>
      </c>
      <c r="K24" s="422">
        <v>1978.8410000000003</v>
      </c>
      <c r="L24" s="422">
        <v>3340.8620000000001</v>
      </c>
      <c r="M24" s="422">
        <v>1917.5129999999999</v>
      </c>
      <c r="N24" s="422">
        <v>2091.8270000000002</v>
      </c>
      <c r="O24" s="422">
        <v>2359.3810000000003</v>
      </c>
      <c r="P24" s="422">
        <v>2563.777</v>
      </c>
      <c r="Q24" s="422">
        <v>2351.2190000000001</v>
      </c>
      <c r="R24" s="422">
        <v>2140.56</v>
      </c>
      <c r="S24" s="422">
        <v>2449.8740000000003</v>
      </c>
      <c r="T24" s="422">
        <v>2820.817</v>
      </c>
      <c r="U24" s="422">
        <v>3348.5390000000007</v>
      </c>
      <c r="V24" s="422">
        <v>4952.4906518283206</v>
      </c>
      <c r="W24" s="422">
        <v>5677.2583405850946</v>
      </c>
      <c r="X24" s="422">
        <v>5154.7503338337392</v>
      </c>
      <c r="Y24" s="121">
        <v>5477.791822083509</v>
      </c>
      <c r="Z24" s="121">
        <v>6511.2924562826947</v>
      </c>
      <c r="AA24" s="312">
        <v>6546.3477404800815</v>
      </c>
    </row>
    <row r="25" spans="1:27" x14ac:dyDescent="0.25">
      <c r="A25" s="138"/>
      <c r="B25" s="26"/>
      <c r="C25" s="138"/>
      <c r="D25" s="161"/>
      <c r="E25" s="120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4"/>
      <c r="V25" s="424"/>
      <c r="W25" s="424"/>
      <c r="X25" s="424"/>
      <c r="Y25" s="136"/>
      <c r="Z25" s="136"/>
      <c r="AA25" s="425"/>
    </row>
    <row r="26" spans="1:27" x14ac:dyDescent="0.25">
      <c r="A26" s="138"/>
      <c r="B26" s="76" t="s">
        <v>200</v>
      </c>
      <c r="C26" s="138"/>
      <c r="D26" s="161"/>
      <c r="E26" s="120"/>
      <c r="F26" s="422"/>
      <c r="G26" s="422"/>
      <c r="H26" s="422"/>
      <c r="I26" s="422"/>
      <c r="J26" s="422"/>
      <c r="K26" s="422"/>
      <c r="L26" s="422"/>
      <c r="M26" s="422"/>
      <c r="N26" s="430">
        <v>6.52571732361206</v>
      </c>
      <c r="O26" s="430">
        <v>18.769582305979043</v>
      </c>
      <c r="P26" s="430">
        <v>27.578773119392682</v>
      </c>
      <c r="Q26" s="430">
        <v>26.817491043980173</v>
      </c>
      <c r="R26" s="430">
        <v>56.321419560511963</v>
      </c>
      <c r="S26" s="430">
        <v>91.939332737311005</v>
      </c>
      <c r="T26" s="430">
        <v>93.236055434617512</v>
      </c>
      <c r="U26" s="430">
        <v>68.774018555116385</v>
      </c>
      <c r="V26" s="430">
        <v>75.588761943973893</v>
      </c>
      <c r="W26" s="430">
        <v>77.735351010101013</v>
      </c>
      <c r="X26" s="430">
        <v>80.347916666666663</v>
      </c>
      <c r="Y26" s="56">
        <v>83.080833333333331</v>
      </c>
      <c r="Z26" s="56">
        <v>85.879583333333358</v>
      </c>
      <c r="AA26" s="317">
        <v>88.977916666666658</v>
      </c>
    </row>
    <row r="27" spans="1:27" x14ac:dyDescent="0.25">
      <c r="A27" s="158"/>
      <c r="B27" s="163"/>
      <c r="C27" s="158"/>
      <c r="D27" s="164"/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319"/>
      <c r="V27" s="319"/>
      <c r="W27" s="319"/>
      <c r="X27" s="319"/>
      <c r="Y27" s="319"/>
      <c r="Z27" s="319"/>
      <c r="AA27" s="320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20"/>
  <sheetViews>
    <sheetView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AD36" sqref="AD36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3" width="9.140625" style="182" customWidth="1"/>
    <col min="4" max="22" width="9.140625" style="169" customWidth="1"/>
    <col min="23" max="16384" width="9.140625" style="169"/>
  </cols>
  <sheetData>
    <row r="1" spans="1:42" x14ac:dyDescent="0.25">
      <c r="A1" s="507" t="str">
        <f>'Súhrnné indikátory'!A1:Q1</f>
        <v>75. zasadnutie Výboru pre makroekonomické prognózy, 17.6.2026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</row>
    <row r="2" spans="1:42" ht="18.75" x14ac:dyDescent="0.3">
      <c r="A2" s="508" t="s">
        <v>131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</row>
    <row r="3" spans="1:42" x14ac:dyDescent="0.25">
      <c r="A3" s="509" t="s">
        <v>60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</row>
    <row r="4" spans="1:42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  <c r="AM4" s="172"/>
      <c r="AN4" s="172"/>
      <c r="AO4" s="172"/>
      <c r="AP4" s="173"/>
    </row>
    <row r="5" spans="1:42" s="119" customFormat="1" x14ac:dyDescent="0.25">
      <c r="A5" s="174"/>
      <c r="B5" s="416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  <c r="AM5" s="204">
        <v>2030</v>
      </c>
      <c r="AN5" s="175">
        <v>2030</v>
      </c>
      <c r="AO5" s="175">
        <v>2030</v>
      </c>
      <c r="AP5" s="176">
        <v>2030</v>
      </c>
    </row>
    <row r="6" spans="1:42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74"/>
      <c r="B7" s="176"/>
      <c r="C7" s="195"/>
      <c r="D7" s="196"/>
      <c r="E7" s="196"/>
      <c r="F7" s="197"/>
      <c r="G7" s="195"/>
      <c r="H7" s="196"/>
      <c r="I7" s="196"/>
      <c r="J7" s="197"/>
      <c r="K7" s="195"/>
      <c r="L7" s="196"/>
      <c r="M7" s="196"/>
      <c r="N7" s="197"/>
      <c r="O7" s="195"/>
      <c r="P7" s="196"/>
      <c r="Q7" s="196"/>
      <c r="R7" s="197"/>
      <c r="S7" s="195"/>
      <c r="T7" s="196"/>
      <c r="U7" s="196"/>
      <c r="V7" s="197"/>
      <c r="W7" s="195"/>
      <c r="X7" s="196"/>
      <c r="Y7" s="196"/>
      <c r="Z7" s="197"/>
      <c r="AA7" s="195"/>
      <c r="AB7" s="196"/>
      <c r="AC7" s="196"/>
      <c r="AD7" s="197"/>
      <c r="AE7" s="195"/>
      <c r="AF7" s="196"/>
      <c r="AG7" s="196"/>
      <c r="AH7" s="197"/>
      <c r="AI7" s="195"/>
      <c r="AJ7" s="196"/>
      <c r="AK7" s="196"/>
      <c r="AL7" s="197"/>
      <c r="AM7" s="195"/>
      <c r="AN7" s="196"/>
      <c r="AO7" s="196"/>
      <c r="AP7" s="197"/>
    </row>
    <row r="8" spans="1:42" x14ac:dyDescent="0.25">
      <c r="A8" s="174"/>
      <c r="B8" s="88" t="s">
        <v>118</v>
      </c>
      <c r="C8" s="192">
        <v>1.0000000000000009</v>
      </c>
      <c r="D8" s="193">
        <v>2.2333333333333316</v>
      </c>
      <c r="E8" s="193">
        <v>3.8999999999999924</v>
      </c>
      <c r="F8" s="194">
        <v>5.4999999999999938</v>
      </c>
      <c r="G8" s="192">
        <v>9.2666666666666675</v>
      </c>
      <c r="H8" s="193">
        <v>12.53333333333333</v>
      </c>
      <c r="I8" s="193">
        <v>13.93333333333333</v>
      </c>
      <c r="J8" s="194">
        <v>15.233333333333343</v>
      </c>
      <c r="K8" s="192">
        <v>15.133333333333333</v>
      </c>
      <c r="L8" s="193">
        <v>12.166666666666659</v>
      </c>
      <c r="M8" s="193">
        <v>8.9333333333333265</v>
      </c>
      <c r="N8" s="194">
        <v>6.4000000000000057</v>
      </c>
      <c r="O8" s="192">
        <v>3.2000000000000028</v>
      </c>
      <c r="P8" s="193">
        <v>2.1333333333333426</v>
      </c>
      <c r="Q8" s="193">
        <v>2.6666666666666616</v>
      </c>
      <c r="R8" s="194">
        <v>3.066666666666662</v>
      </c>
      <c r="S8" s="192">
        <v>3.8999999999999924</v>
      </c>
      <c r="T8" s="193">
        <v>4.0333333333333332</v>
      </c>
      <c r="U8" s="193">
        <v>4.2999999999999927</v>
      </c>
      <c r="V8" s="194">
        <v>3.7333333333333218</v>
      </c>
      <c r="W8" s="192">
        <v>3.7333333333333218</v>
      </c>
      <c r="X8" s="193">
        <v>3.7343940037843026</v>
      </c>
      <c r="Y8" s="193">
        <v>3.8694417346858856</v>
      </c>
      <c r="Z8" s="194">
        <v>4.1149623938558255</v>
      </c>
      <c r="AA8" s="192">
        <v>3.3132376595751341</v>
      </c>
      <c r="AB8" s="193">
        <v>2.9987227121247</v>
      </c>
      <c r="AC8" s="193">
        <v>2.4167752458430916</v>
      </c>
      <c r="AD8" s="194">
        <v>2.1960767610694827</v>
      </c>
      <c r="AE8" s="192">
        <v>3.3811350475183146</v>
      </c>
      <c r="AF8" s="193">
        <v>3.4752780753978669</v>
      </c>
      <c r="AG8" s="193">
        <v>3.4809787106225731</v>
      </c>
      <c r="AH8" s="194">
        <v>3.4780014665329428</v>
      </c>
      <c r="AI8" s="192">
        <v>2.4408590558990872</v>
      </c>
      <c r="AJ8" s="193">
        <v>2.3410502438096858</v>
      </c>
      <c r="AK8" s="193">
        <v>2.3071608607777621</v>
      </c>
      <c r="AL8" s="194">
        <v>2.2659959549455242</v>
      </c>
      <c r="AM8" s="192">
        <v>2.1432386198234958</v>
      </c>
      <c r="AN8" s="193">
        <v>2.1041208946570111</v>
      </c>
      <c r="AO8" s="193">
        <v>2.1192762853956673</v>
      </c>
      <c r="AP8" s="194">
        <v>2.1659747531529878</v>
      </c>
    </row>
    <row r="9" spans="1:42" x14ac:dyDescent="0.25">
      <c r="A9" s="174"/>
      <c r="B9" s="178" t="s">
        <v>57</v>
      </c>
      <c r="C9" s="514">
        <f t="shared" ref="C9" si="0">AVERAGE(C8:D8)</f>
        <v>1.6166666666666663</v>
      </c>
      <c r="D9" s="515"/>
      <c r="E9" s="515">
        <f t="shared" ref="E9" si="1">AVERAGE(E8:F8)</f>
        <v>4.6999999999999931</v>
      </c>
      <c r="F9" s="516"/>
      <c r="G9" s="514">
        <f t="shared" ref="G9" si="2">AVERAGE(G8:H8)</f>
        <v>10.899999999999999</v>
      </c>
      <c r="H9" s="515"/>
      <c r="I9" s="515">
        <f t="shared" ref="I9" si="3">AVERAGE(I8:J8)</f>
        <v>14.583333333333336</v>
      </c>
      <c r="J9" s="516"/>
      <c r="K9" s="514">
        <f t="shared" ref="K9" si="4">AVERAGE(K8:L8)</f>
        <v>13.649999999999995</v>
      </c>
      <c r="L9" s="515"/>
      <c r="M9" s="515">
        <f t="shared" ref="M9" si="5">AVERAGE(M8:N8)</f>
        <v>7.6666666666666661</v>
      </c>
      <c r="N9" s="516"/>
      <c r="O9" s="514">
        <f t="shared" ref="O9" si="6">AVERAGE(O8:P8)</f>
        <v>2.6666666666666727</v>
      </c>
      <c r="P9" s="515"/>
      <c r="Q9" s="515">
        <f t="shared" ref="Q9" si="7">AVERAGE(Q8:R8)</f>
        <v>2.8666666666666618</v>
      </c>
      <c r="R9" s="516"/>
      <c r="S9" s="514">
        <f t="shared" ref="S9" si="8">AVERAGE(S8:T8)</f>
        <v>3.9666666666666628</v>
      </c>
      <c r="T9" s="515"/>
      <c r="U9" s="515">
        <f t="shared" ref="U9" si="9">AVERAGE(U8:V8)</f>
        <v>4.0166666666666568</v>
      </c>
      <c r="V9" s="516"/>
      <c r="W9" s="514">
        <f t="shared" ref="W9" si="10">AVERAGE(W8:X8)</f>
        <v>3.7338636685588122</v>
      </c>
      <c r="X9" s="515"/>
      <c r="Y9" s="515">
        <f t="shared" ref="Y9" si="11">AVERAGE(Y8:Z8)</f>
        <v>3.9922020642708556</v>
      </c>
      <c r="Z9" s="516"/>
      <c r="AA9" s="514">
        <f t="shared" ref="AA9" si="12">AVERAGE(AA8:AB8)</f>
        <v>3.1559801858499172</v>
      </c>
      <c r="AB9" s="515"/>
      <c r="AC9" s="515">
        <f t="shared" ref="AC9" si="13">AVERAGE(AC8:AD8)</f>
        <v>2.3064260034562869</v>
      </c>
      <c r="AD9" s="516"/>
      <c r="AE9" s="514">
        <f t="shared" ref="AE9" si="14">AVERAGE(AE8:AF8)</f>
        <v>3.428206561458091</v>
      </c>
      <c r="AF9" s="515"/>
      <c r="AG9" s="515">
        <f t="shared" ref="AG9" si="15">AVERAGE(AG8:AH8)</f>
        <v>3.4794900885777578</v>
      </c>
      <c r="AH9" s="516"/>
      <c r="AI9" s="514">
        <f t="shared" ref="AI9" si="16">AVERAGE(AI8:AJ8)</f>
        <v>2.3909546498543865</v>
      </c>
      <c r="AJ9" s="515"/>
      <c r="AK9" s="515">
        <f t="shared" ref="AK9" si="17">AVERAGE(AK8:AL8)</f>
        <v>2.2865784078616431</v>
      </c>
      <c r="AL9" s="516"/>
      <c r="AM9" s="514">
        <f t="shared" ref="AM9" si="18">AVERAGE(AM8:AN8)</f>
        <v>2.1236797572402537</v>
      </c>
      <c r="AN9" s="515"/>
      <c r="AO9" s="515">
        <f t="shared" ref="AO9" si="19">AVERAGE(AO8:AP8)</f>
        <v>2.1426255192743273</v>
      </c>
      <c r="AP9" s="516"/>
    </row>
    <row r="10" spans="1:42" x14ac:dyDescent="0.25">
      <c r="A10" s="174"/>
      <c r="B10" s="88"/>
      <c r="C10" s="330"/>
      <c r="D10" s="331"/>
      <c r="E10" s="331"/>
      <c r="F10" s="332"/>
      <c r="G10" s="330"/>
      <c r="H10" s="331"/>
      <c r="I10" s="331"/>
      <c r="J10" s="332"/>
      <c r="K10" s="330"/>
      <c r="L10" s="331"/>
      <c r="M10" s="331"/>
      <c r="N10" s="332"/>
      <c r="O10" s="330"/>
      <c r="P10" s="331"/>
      <c r="Q10" s="331"/>
      <c r="R10" s="332"/>
      <c r="S10" s="330"/>
      <c r="T10" s="331"/>
      <c r="U10" s="331"/>
      <c r="V10" s="332"/>
      <c r="W10" s="330"/>
      <c r="X10" s="331"/>
      <c r="Y10" s="331"/>
      <c r="Z10" s="332"/>
      <c r="AA10" s="330"/>
      <c r="AB10" s="331"/>
      <c r="AC10" s="331"/>
      <c r="AD10" s="332"/>
      <c r="AE10" s="413"/>
      <c r="AF10" s="414"/>
      <c r="AG10" s="414"/>
      <c r="AH10" s="415"/>
      <c r="AI10" s="442"/>
      <c r="AJ10" s="443"/>
      <c r="AK10" s="443"/>
      <c r="AL10" s="444"/>
      <c r="AM10" s="478"/>
      <c r="AN10" s="479"/>
      <c r="AO10" s="479"/>
      <c r="AP10" s="480"/>
    </row>
    <row r="11" spans="1:42" x14ac:dyDescent="0.25">
      <c r="A11" s="174"/>
      <c r="B11" s="88" t="s">
        <v>43</v>
      </c>
      <c r="C11" s="192">
        <v>0.6611101259088592</v>
      </c>
      <c r="D11" s="193">
        <v>1.9089301503094624</v>
      </c>
      <c r="E11" s="193">
        <v>3.767059889004587</v>
      </c>
      <c r="F11" s="194">
        <v>5.4076053541068259</v>
      </c>
      <c r="G11" s="192">
        <v>10.075069225109301</v>
      </c>
      <c r="H11" s="193">
        <v>13.443629234998822</v>
      </c>
      <c r="I11" s="193">
        <v>15.158707028580132</v>
      </c>
      <c r="J11" s="194">
        <v>16.758140246774687</v>
      </c>
      <c r="K11" s="192">
        <v>16.103127620100864</v>
      </c>
      <c r="L11" s="193">
        <v>12.894539053752151</v>
      </c>
      <c r="M11" s="193">
        <v>8.9206890002798911</v>
      </c>
      <c r="N11" s="194">
        <v>6.1010330953034098</v>
      </c>
      <c r="O11" s="192">
        <v>2.6258261680423223</v>
      </c>
      <c r="P11" s="193">
        <v>1.4227986471334386</v>
      </c>
      <c r="Q11" s="193">
        <v>2.1619691758125947</v>
      </c>
      <c r="R11" s="194">
        <v>2.7382433018718677</v>
      </c>
      <c r="S11" s="192">
        <v>3.4524001640642066</v>
      </c>
      <c r="T11" s="193">
        <v>3.6738406288256531</v>
      </c>
      <c r="U11" s="193">
        <v>3.8994576798170311</v>
      </c>
      <c r="V11" s="194">
        <v>3.155795111903803</v>
      </c>
      <c r="W11" s="192">
        <v>3.5666666666666735</v>
      </c>
      <c r="X11" s="193">
        <v>3.7054274451741254</v>
      </c>
      <c r="Y11" s="193">
        <v>4.0204576837505668</v>
      </c>
      <c r="Z11" s="194">
        <v>4.4333439474449676</v>
      </c>
      <c r="AA11" s="192">
        <v>3.5213412596171096</v>
      </c>
      <c r="AB11" s="193">
        <v>3.0263729299495488</v>
      </c>
      <c r="AC11" s="193">
        <v>2.3038183133929442</v>
      </c>
      <c r="AD11" s="194">
        <v>1.989639311037334</v>
      </c>
      <c r="AE11" s="192">
        <v>3.3887225822362379</v>
      </c>
      <c r="AF11" s="193">
        <v>3.474580744516917</v>
      </c>
      <c r="AG11" s="193">
        <v>3.4751082819002188</v>
      </c>
      <c r="AH11" s="194">
        <v>3.4692684688719666</v>
      </c>
      <c r="AI11" s="192">
        <v>2.1386415001238461</v>
      </c>
      <c r="AJ11" s="193">
        <v>2.0379828572974183</v>
      </c>
      <c r="AK11" s="193">
        <v>2.0038126233903157</v>
      </c>
      <c r="AL11" s="194">
        <v>1.9625687209602365</v>
      </c>
      <c r="AM11" s="192">
        <v>1.8493572807617986</v>
      </c>
      <c r="AN11" s="193">
        <v>1.809372176723298</v>
      </c>
      <c r="AO11" s="193">
        <v>1.823654395625919</v>
      </c>
      <c r="AP11" s="194">
        <v>1.869421567059848</v>
      </c>
    </row>
    <row r="12" spans="1:42" x14ac:dyDescent="0.25">
      <c r="A12" s="174"/>
      <c r="B12" s="178" t="s">
        <v>57</v>
      </c>
      <c r="C12" s="514">
        <f t="shared" ref="C12" si="20">AVERAGE(C11:D11)</f>
        <v>1.2850201381091608</v>
      </c>
      <c r="D12" s="515"/>
      <c r="E12" s="515">
        <f t="shared" ref="E12" si="21">AVERAGE(E11:F11)</f>
        <v>4.5873326215557064</v>
      </c>
      <c r="F12" s="516"/>
      <c r="G12" s="514">
        <f t="shared" ref="G12" si="22">AVERAGE(G11:H11)</f>
        <v>11.759349230054061</v>
      </c>
      <c r="H12" s="515"/>
      <c r="I12" s="515">
        <f t="shared" ref="I12" si="23">AVERAGE(I11:J11)</f>
        <v>15.958423637677409</v>
      </c>
      <c r="J12" s="516"/>
      <c r="K12" s="514">
        <f t="shared" ref="K12" si="24">AVERAGE(K11:L11)</f>
        <v>14.498833336926507</v>
      </c>
      <c r="L12" s="515"/>
      <c r="M12" s="515">
        <f t="shared" ref="M12" si="25">AVERAGE(M11:N11)</f>
        <v>7.51086104779165</v>
      </c>
      <c r="N12" s="516"/>
      <c r="O12" s="514">
        <f t="shared" ref="O12" si="26">AVERAGE(O11:P11)</f>
        <v>2.0243124075878804</v>
      </c>
      <c r="P12" s="515"/>
      <c r="Q12" s="515">
        <f t="shared" ref="Q12" si="27">AVERAGE(Q11:R11)</f>
        <v>2.4501062388422312</v>
      </c>
      <c r="R12" s="516"/>
      <c r="S12" s="514">
        <f t="shared" ref="S12" si="28">AVERAGE(S11:T11)</f>
        <v>3.5631203964449298</v>
      </c>
      <c r="T12" s="515"/>
      <c r="U12" s="515">
        <f t="shared" ref="U12" si="29">AVERAGE(U11:V11)</f>
        <v>3.527626395860417</v>
      </c>
      <c r="V12" s="516"/>
      <c r="W12" s="514">
        <f t="shared" ref="W12" si="30">AVERAGE(W11:X11)</f>
        <v>3.6360470559203995</v>
      </c>
      <c r="X12" s="515"/>
      <c r="Y12" s="515">
        <f t="shared" ref="Y12" si="31">AVERAGE(Y11:Z11)</f>
        <v>4.2269008155977676</v>
      </c>
      <c r="Z12" s="516"/>
      <c r="AA12" s="514">
        <f t="shared" ref="AA12" si="32">AVERAGE(AA11:AB11)</f>
        <v>3.2738570947833292</v>
      </c>
      <c r="AB12" s="515"/>
      <c r="AC12" s="515">
        <f t="shared" ref="AC12" si="33">AVERAGE(AC11:AD11)</f>
        <v>2.1467288122151391</v>
      </c>
      <c r="AD12" s="516"/>
      <c r="AE12" s="514">
        <f t="shared" ref="AE12" si="34">AVERAGE(AE11:AF11)</f>
        <v>3.4316516633765772</v>
      </c>
      <c r="AF12" s="515"/>
      <c r="AG12" s="515">
        <f t="shared" ref="AG12" si="35">AVERAGE(AG11:AH11)</f>
        <v>3.4721883753860929</v>
      </c>
      <c r="AH12" s="516"/>
      <c r="AI12" s="514">
        <f t="shared" ref="AI12" si="36">AVERAGE(AI11:AJ11)</f>
        <v>2.0883121787106322</v>
      </c>
      <c r="AJ12" s="515"/>
      <c r="AK12" s="515">
        <f t="shared" ref="AK12" si="37">AVERAGE(AK11:AL11)</f>
        <v>1.9831906721752761</v>
      </c>
      <c r="AL12" s="516"/>
      <c r="AM12" s="514">
        <f t="shared" ref="AM12" si="38">AVERAGE(AM11:AN11)</f>
        <v>1.8293647287425483</v>
      </c>
      <c r="AN12" s="515"/>
      <c r="AO12" s="515">
        <f t="shared" ref="AO12" si="39">AVERAGE(AO11:AP11)</f>
        <v>1.8465379813428835</v>
      </c>
      <c r="AP12" s="516"/>
    </row>
    <row r="13" spans="1:42" x14ac:dyDescent="0.25">
      <c r="A13" s="174"/>
      <c r="B13" s="119"/>
      <c r="C13" s="330"/>
      <c r="D13" s="331"/>
      <c r="E13" s="331"/>
      <c r="F13" s="332"/>
      <c r="G13" s="330"/>
      <c r="H13" s="331"/>
      <c r="I13" s="331"/>
      <c r="J13" s="332"/>
      <c r="K13" s="330"/>
      <c r="L13" s="331"/>
      <c r="M13" s="331"/>
      <c r="N13" s="332"/>
      <c r="O13" s="330"/>
      <c r="P13" s="331"/>
      <c r="Q13" s="331"/>
      <c r="R13" s="332"/>
      <c r="S13" s="330"/>
      <c r="T13" s="331"/>
      <c r="U13" s="331"/>
      <c r="V13" s="332"/>
      <c r="W13" s="330"/>
      <c r="X13" s="331"/>
      <c r="Y13" s="331"/>
      <c r="Z13" s="332"/>
      <c r="AA13" s="330"/>
      <c r="AB13" s="331"/>
      <c r="AC13" s="331"/>
      <c r="AD13" s="332"/>
      <c r="AE13" s="413"/>
      <c r="AF13" s="414"/>
      <c r="AG13" s="414"/>
      <c r="AH13" s="415"/>
      <c r="AI13" s="442"/>
      <c r="AJ13" s="443"/>
      <c r="AK13" s="443"/>
      <c r="AL13" s="444"/>
      <c r="AM13" s="478"/>
      <c r="AN13" s="479"/>
      <c r="AO13" s="479"/>
      <c r="AP13" s="480"/>
    </row>
    <row r="14" spans="1:42" x14ac:dyDescent="0.25">
      <c r="A14" s="174"/>
      <c r="B14" s="119" t="s">
        <v>177</v>
      </c>
      <c r="C14" s="192">
        <v>3.4990791896869267</v>
      </c>
      <c r="D14" s="193">
        <v>10.477941176470583</v>
      </c>
      <c r="E14" s="193">
        <v>6.4690026954177915</v>
      </c>
      <c r="F14" s="194">
        <v>6.9076305220883594</v>
      </c>
      <c r="G14" s="192">
        <v>7.8291814946619187</v>
      </c>
      <c r="H14" s="193">
        <v>7.4043261231281132</v>
      </c>
      <c r="I14" s="193">
        <v>9.3670886075949422</v>
      </c>
      <c r="J14" s="194">
        <v>6.536438767843733</v>
      </c>
      <c r="K14" s="192">
        <v>9.4884488448844895</v>
      </c>
      <c r="L14" s="193">
        <v>9.9147947327653085</v>
      </c>
      <c r="M14" s="193">
        <v>8.2561728395061706</v>
      </c>
      <c r="N14" s="194">
        <v>10.648801128349783</v>
      </c>
      <c r="O14" s="192">
        <v>9.042954031650341</v>
      </c>
      <c r="P14" s="193">
        <v>7.1176885130373568</v>
      </c>
      <c r="Q14" s="193">
        <v>5.7733428367783279</v>
      </c>
      <c r="R14" s="194">
        <v>4.716379859783304</v>
      </c>
      <c r="S14" s="192">
        <v>4.9067035245335067</v>
      </c>
      <c r="T14" s="193">
        <v>8.8157894736842213</v>
      </c>
      <c r="U14" s="193">
        <v>5.727762803234504</v>
      </c>
      <c r="V14" s="194">
        <v>5.8429701765063902</v>
      </c>
      <c r="W14" s="192">
        <v>6.1264822134387442</v>
      </c>
      <c r="X14" s="193">
        <v>3.6273919673027066</v>
      </c>
      <c r="Y14" s="193">
        <v>4.5111645748197926</v>
      </c>
      <c r="Z14" s="194">
        <v>3.9817639586117615</v>
      </c>
      <c r="AA14" s="192">
        <v>3.4764176318887507</v>
      </c>
      <c r="AB14" s="193">
        <v>4.2699170147527665</v>
      </c>
      <c r="AC14" s="193">
        <v>4.2942518156351417</v>
      </c>
      <c r="AD14" s="194">
        <v>4.5557563253449507</v>
      </c>
      <c r="AE14" s="192">
        <v>4.1109481541666382</v>
      </c>
      <c r="AF14" s="193">
        <v>4.347443335329193</v>
      </c>
      <c r="AG14" s="193">
        <v>4.9120174657877991</v>
      </c>
      <c r="AH14" s="194">
        <v>5.4083019644964869</v>
      </c>
      <c r="AI14" s="192">
        <v>5.0392437737729612</v>
      </c>
      <c r="AJ14" s="193">
        <v>4.7388756853142144</v>
      </c>
      <c r="AK14" s="193">
        <v>4.450732185603079</v>
      </c>
      <c r="AL14" s="194">
        <v>4.0490413857468655</v>
      </c>
      <c r="AM14" s="192">
        <v>4.7178864943909549</v>
      </c>
      <c r="AN14" s="193">
        <v>4.5145203868165229</v>
      </c>
      <c r="AO14" s="193">
        <v>4.1311340597226298</v>
      </c>
      <c r="AP14" s="194">
        <v>3.6424914645118323</v>
      </c>
    </row>
    <row r="15" spans="1:42" x14ac:dyDescent="0.25">
      <c r="A15" s="174"/>
      <c r="B15" s="178" t="s">
        <v>57</v>
      </c>
      <c r="C15" s="514">
        <f t="shared" ref="C15" si="40">AVERAGE(C14:D14)</f>
        <v>6.9885101830787555</v>
      </c>
      <c r="D15" s="515"/>
      <c r="E15" s="515">
        <f t="shared" ref="E15" si="41">AVERAGE(E14:F14)</f>
        <v>6.688316608753075</v>
      </c>
      <c r="F15" s="516"/>
      <c r="G15" s="514">
        <f t="shared" ref="G15" si="42">AVERAGE(G14:H14)</f>
        <v>7.616753808895016</v>
      </c>
      <c r="H15" s="515"/>
      <c r="I15" s="515">
        <f t="shared" ref="I15" si="43">AVERAGE(I14:J14)</f>
        <v>7.9517636877193372</v>
      </c>
      <c r="J15" s="516"/>
      <c r="K15" s="514">
        <f t="shared" ref="K15" si="44">AVERAGE(K14:L14)</f>
        <v>9.7016217888248981</v>
      </c>
      <c r="L15" s="515"/>
      <c r="M15" s="515">
        <f t="shared" ref="M15" si="45">AVERAGE(M14:N14)</f>
        <v>9.4524869839279759</v>
      </c>
      <c r="N15" s="516"/>
      <c r="O15" s="514">
        <f t="shared" ref="O15" si="46">AVERAGE(O14:P14)</f>
        <v>8.0803212723438484</v>
      </c>
      <c r="P15" s="515"/>
      <c r="Q15" s="515">
        <f t="shared" ref="Q15" si="47">AVERAGE(Q14:R14)</f>
        <v>5.244861348280816</v>
      </c>
      <c r="R15" s="516"/>
      <c r="S15" s="514">
        <f t="shared" ref="S15" si="48">AVERAGE(S14:T14)</f>
        <v>6.861246499108864</v>
      </c>
      <c r="T15" s="515"/>
      <c r="U15" s="515">
        <f t="shared" ref="U15" si="49">AVERAGE(U14:V14)</f>
        <v>5.7853664898704471</v>
      </c>
      <c r="V15" s="516"/>
      <c r="W15" s="514">
        <f t="shared" ref="W15" si="50">AVERAGE(W14:X14)</f>
        <v>4.8769370903707259</v>
      </c>
      <c r="X15" s="515"/>
      <c r="Y15" s="515">
        <f t="shared" ref="Y15" si="51">AVERAGE(Y14:Z14)</f>
        <v>4.246464266715777</v>
      </c>
      <c r="Z15" s="516"/>
      <c r="AA15" s="514">
        <f t="shared" ref="AA15" si="52">AVERAGE(AA14:AB14)</f>
        <v>3.8731673233207586</v>
      </c>
      <c r="AB15" s="515"/>
      <c r="AC15" s="515">
        <f t="shared" ref="AC15" si="53">AVERAGE(AC14:AD14)</f>
        <v>4.4250040704900462</v>
      </c>
      <c r="AD15" s="516"/>
      <c r="AE15" s="514">
        <f t="shared" ref="AE15" si="54">AVERAGE(AE14:AF14)</f>
        <v>4.2291957447479156</v>
      </c>
      <c r="AF15" s="515"/>
      <c r="AG15" s="515">
        <f t="shared" ref="AG15" si="55">AVERAGE(AG14:AH14)</f>
        <v>5.160159715142143</v>
      </c>
      <c r="AH15" s="516"/>
      <c r="AI15" s="514">
        <f t="shared" ref="AI15" si="56">AVERAGE(AI14:AJ14)</f>
        <v>4.8890597295435878</v>
      </c>
      <c r="AJ15" s="515"/>
      <c r="AK15" s="515">
        <f t="shared" ref="AK15" si="57">AVERAGE(AK14:AL14)</f>
        <v>4.2498867856749722</v>
      </c>
      <c r="AL15" s="516"/>
      <c r="AM15" s="514">
        <f t="shared" ref="AM15" si="58">AVERAGE(AM14:AN14)</f>
        <v>4.6162034406037389</v>
      </c>
      <c r="AN15" s="515"/>
      <c r="AO15" s="515">
        <f t="shared" ref="AO15" si="59">AVERAGE(AO14:AP14)</f>
        <v>3.886812762117231</v>
      </c>
      <c r="AP15" s="516"/>
    </row>
    <row r="16" spans="1:42" x14ac:dyDescent="0.25">
      <c r="A16" s="174"/>
      <c r="B16" s="179"/>
      <c r="C16" s="330"/>
      <c r="D16" s="331"/>
      <c r="E16" s="331"/>
      <c r="F16" s="332"/>
      <c r="G16" s="330"/>
      <c r="H16" s="331"/>
      <c r="I16" s="331"/>
      <c r="J16" s="332"/>
      <c r="K16" s="330"/>
      <c r="L16" s="331"/>
      <c r="M16" s="331"/>
      <c r="N16" s="332"/>
      <c r="O16" s="330"/>
      <c r="P16" s="331"/>
      <c r="Q16" s="331"/>
      <c r="R16" s="332"/>
      <c r="S16" s="330"/>
      <c r="T16" s="331"/>
      <c r="U16" s="331"/>
      <c r="V16" s="332"/>
      <c r="W16" s="330"/>
      <c r="X16" s="331"/>
      <c r="Y16" s="331"/>
      <c r="Z16" s="332"/>
      <c r="AA16" s="330"/>
      <c r="AB16" s="331"/>
      <c r="AC16" s="331"/>
      <c r="AD16" s="332"/>
      <c r="AE16" s="413"/>
      <c r="AF16" s="414"/>
      <c r="AG16" s="414"/>
      <c r="AH16" s="415"/>
      <c r="AI16" s="442"/>
      <c r="AJ16" s="443"/>
      <c r="AK16" s="443"/>
      <c r="AL16" s="444"/>
      <c r="AM16" s="478"/>
      <c r="AN16" s="479"/>
      <c r="AO16" s="479"/>
      <c r="AP16" s="480"/>
    </row>
    <row r="17" spans="1:42" x14ac:dyDescent="0.25">
      <c r="A17" s="174"/>
      <c r="B17" s="119" t="s">
        <v>178</v>
      </c>
      <c r="C17" s="330">
        <f>100*((1+'Polročné údaje'!G14/100)/(1+'Polročné údaje'!G8/100)-1)</f>
        <v>-1.3155752031770107</v>
      </c>
      <c r="D17" s="331">
        <f>100*((1+'Polročné údaje'!D14/100)/(1+'Polročné údaje'!D8/100)-1)</f>
        <v>8.0645006616927759</v>
      </c>
      <c r="E17" s="331">
        <f>100*((1+'Polročné údaje'!E14/100)/(1+'Polročné údaje'!E8/100)-1)</f>
        <v>2.4725723728756588</v>
      </c>
      <c r="F17" s="332">
        <f>100*((1+'Polročné údaje'!F14/100)/(1+'Polročné údaje'!F8/100)-1)</f>
        <v>1.3342469403681223</v>
      </c>
      <c r="G17" s="330">
        <f>100*((1+'Polročné údaje'!G14/100)/(1+'Polročné údaje'!G8/100)-1)</f>
        <v>-1.3155752031770107</v>
      </c>
      <c r="H17" s="331">
        <f>100*((1+'Polročné údaje'!H14/100)/(1+'Polročné údaje'!H8/100)-1)</f>
        <v>-4.5577670706799855</v>
      </c>
      <c r="I17" s="331">
        <f>100*((1+'Polročné údaje'!I14/100)/(1+'Polročné údaje'!I8/100)-1)</f>
        <v>-4.0078215849078891</v>
      </c>
      <c r="J17" s="332">
        <f>100*((1+'Polročné údaje'!J14/100)/(1+'Polročné údaje'!J8/100)-1)</f>
        <v>-7.5472038462449653</v>
      </c>
      <c r="K17" s="330">
        <f>100*((1+'Polročné údaje'!K14/100)/(1+'Polročné údaje'!K8/100)-1)</f>
        <v>-4.9029106732329293</v>
      </c>
      <c r="L17" s="331">
        <f>100*((1+'Polročné údaje'!L14/100)/(1+'Polročné údaje'!L8/100)-1)</f>
        <v>-2.0076124224974845</v>
      </c>
      <c r="M17" s="331">
        <f>100*((1+'Polročné údaje'!M14/100)/(1+'Polročné údaje'!M8/100)-1)</f>
        <v>-0.62162836030644764</v>
      </c>
      <c r="N17" s="332">
        <f>100*((1+'Polročné údaje'!N14/100)/(1+'Polročné údaje'!N8/100)-1)</f>
        <v>3.9932341431858864</v>
      </c>
      <c r="O17" s="330">
        <f>100*((1+'Polročné údaje'!O14/100)/(1+'Polročné údaje'!O8/100)-1)</f>
        <v>5.6617771624518864</v>
      </c>
      <c r="P17" s="331">
        <f>100*((1+'Polročné údaje'!P14/100)/(1+'Polročné údaje'!P8/100)-1)</f>
        <v>4.8802433221645014</v>
      </c>
      <c r="Q17" s="331">
        <f>100*((1+'Polročné údaje'!Q14/100)/(1+'Polročné údaje'!Q8/100)-1)</f>
        <v>3.0259832825763056</v>
      </c>
      <c r="R17" s="332">
        <f>100*((1+'Polročné údaje'!R14/100)/(1+'Polročné údaje'!R8/100)-1)</f>
        <v>1.6006272895698448</v>
      </c>
      <c r="S17" s="330">
        <f>100*((1+'Polročné údaje'!S14/100)/(1+'Polročné údaje'!S8/100)-1)</f>
        <v>0.96891580802069832</v>
      </c>
      <c r="T17" s="331">
        <f>100*((1+'Polročné údaje'!T14/100)/(1+'Polročné údaje'!T8/100)-1)</f>
        <v>4.5970421086358959</v>
      </c>
      <c r="U17" s="331">
        <f>100*((1+'Polročné údaje'!U14/100)/(1+'Polročné údaje'!U8/100)-1)</f>
        <v>1.3689000989784317</v>
      </c>
      <c r="V17" s="332">
        <f>100*((1+'Polročné údaje'!V14/100)/(1+'Polročné údaje'!V8/100)-1)</f>
        <v>2.0337116097426833</v>
      </c>
      <c r="W17" s="330">
        <f>100*((1+'Polročné údaje'!W14/100)/(1+'Polročné údaje'!W8/100)-1)</f>
        <v>2.3070201286363279</v>
      </c>
      <c r="X17" s="331">
        <f>100*((1+'Polročné údaje'!X14/100)/(1+'Polročné údaje'!X8/100)-1)</f>
        <v>-0.10315000874029367</v>
      </c>
      <c r="Y17" s="331">
        <f>100*((1+'Polročné údaje'!Y14/100)/(1+'Polročné údaje'!Y8/100)-1)</f>
        <v>0.61781677981196381</v>
      </c>
      <c r="Z17" s="332">
        <f>100*((1+'Polročné údaje'!Z14/100)/(1+'Polročné údaje'!Z8/100)-1)</f>
        <v>-0.1279339992845463</v>
      </c>
      <c r="AA17" s="330">
        <f>100*((1+'Polročné údaje'!AA14/100)/(1+'Polročné údaje'!AA8/100)-1)</f>
        <v>0.15794681883003481</v>
      </c>
      <c r="AB17" s="331">
        <f>100*((1+'Polročné údaje'!AB14/100)/(1+'Polročné údaje'!AB8/100)-1)</f>
        <v>1.2341845307936472</v>
      </c>
      <c r="AC17" s="331">
        <f>100*((1+'Polročné údaje'!AC14/100)/(1+'Polročné údaje'!AC8/100)-1)</f>
        <v>1.8331729009093634</v>
      </c>
      <c r="AD17" s="332">
        <f>100*((1+'Polročné údaje'!AD14/100)/(1+'Polročné údaje'!AD8/100)-1)</f>
        <v>2.3089727502869861</v>
      </c>
      <c r="AE17" s="413">
        <f>100*((1+'Polročné údaje'!AE14/100)/(1+'Polročné údaje'!AE8/100)-1)</f>
        <v>0.70594418054403807</v>
      </c>
      <c r="AF17" s="414">
        <f>100*((1+'Polročné údaje'!AF14/100)/(1+'Polročné údaje'!AF8/100)-1)</f>
        <v>0.84287307669355105</v>
      </c>
      <c r="AG17" s="414">
        <f>100*((1+'Polročné údaje'!AG14/100)/(1+'Polročné údaje'!AG8/100)-1)</f>
        <v>1.3829002904650167</v>
      </c>
      <c r="AH17" s="415">
        <f>100*((1+'Polročné údaje'!AH14/100)/(1+'Polročné údaje'!AH8/100)-1)</f>
        <v>1.8654211239166996</v>
      </c>
      <c r="AI17" s="442">
        <f>100*((1+'Polročné údaje'!AI14/100)/(1+'Polročné údaje'!AI8/100)-1)</f>
        <v>2.536472987263827</v>
      </c>
      <c r="AJ17" s="443">
        <f>100*((1+'Polročné údaje'!AJ14/100)/(1+'Polročné údaje'!AJ8/100)-1)</f>
        <v>2.3429752145323279</v>
      </c>
      <c r="AK17" s="443">
        <f>100*((1+'Polročné údaje'!AK14/100)/(1+'Polročné údaje'!AK8/100)-1)</f>
        <v>2.0952309758085708</v>
      </c>
      <c r="AL17" s="444">
        <f>100*((1+'Polročné údaje'!AL14/100)/(1+'Polročné údaje'!AL8/100)-1)</f>
        <v>1.7435369539518186</v>
      </c>
      <c r="AM17" s="478">
        <f>100*((1+'Polročné údaje'!AM14/100)/(1+'Polročné údaje'!AM8/100)-1)</f>
        <v>2.5206248689159549</v>
      </c>
      <c r="AN17" s="479">
        <f>100*((1+'Polročné údaje'!AN14/100)/(1+'Polročné údaje'!AN8/100)-1)</f>
        <v>2.3607269432801559</v>
      </c>
      <c r="AO17" s="479">
        <f>100*((1+'Polročné údaje'!AO14/100)/(1+'Polročné údaje'!AO8/100)-1)</f>
        <v>1.9701057895321838</v>
      </c>
      <c r="AP17" s="480">
        <f>100*((1+'Polročné údaje'!AP14/100)/(1+'Polročné údaje'!AP8/100)-1)</f>
        <v>1.4452137464809667</v>
      </c>
    </row>
    <row r="18" spans="1:42" x14ac:dyDescent="0.25">
      <c r="A18" s="174"/>
      <c r="B18" s="178" t="s">
        <v>57</v>
      </c>
      <c r="C18" s="514">
        <f t="shared" ref="C18" si="60">AVERAGE(C17:D17)</f>
        <v>3.3744627292578828</v>
      </c>
      <c r="D18" s="515"/>
      <c r="E18" s="515">
        <f t="shared" ref="E18" si="61">AVERAGE(E17:F17)</f>
        <v>1.9034096566218905</v>
      </c>
      <c r="F18" s="516"/>
      <c r="G18" s="514">
        <f t="shared" ref="G18" si="62">AVERAGE(G17:H17)</f>
        <v>-2.9366711369284983</v>
      </c>
      <c r="H18" s="515"/>
      <c r="I18" s="515">
        <f t="shared" ref="I18" si="63">AVERAGE(I17:J17)</f>
        <v>-5.7775127155764272</v>
      </c>
      <c r="J18" s="516"/>
      <c r="K18" s="514">
        <f t="shared" ref="K18" si="64">AVERAGE(K17:L17)</f>
        <v>-3.4552615478652067</v>
      </c>
      <c r="L18" s="515"/>
      <c r="M18" s="515">
        <f t="shared" ref="M18" si="65">AVERAGE(M17:N17)</f>
        <v>1.6858028914397194</v>
      </c>
      <c r="N18" s="516"/>
      <c r="O18" s="514">
        <f t="shared" ref="O18" si="66">AVERAGE(O17:P17)</f>
        <v>5.2710102423081935</v>
      </c>
      <c r="P18" s="515"/>
      <c r="Q18" s="515">
        <f t="shared" ref="Q18" si="67">AVERAGE(Q17:R17)</f>
        <v>2.3133052860730752</v>
      </c>
      <c r="R18" s="516"/>
      <c r="S18" s="514">
        <f t="shared" ref="S18" si="68">AVERAGE(S17:T17)</f>
        <v>2.7829789583282971</v>
      </c>
      <c r="T18" s="515"/>
      <c r="U18" s="515">
        <f t="shared" ref="U18" si="69">AVERAGE(U17:V17)</f>
        <v>1.7013058543605575</v>
      </c>
      <c r="V18" s="516"/>
      <c r="W18" s="514">
        <f t="shared" ref="W18" si="70">AVERAGE(W17:X17)</f>
        <v>1.1019350599480171</v>
      </c>
      <c r="X18" s="515"/>
      <c r="Y18" s="515">
        <f t="shared" ref="Y18" si="71">AVERAGE(Y17:Z17)</f>
        <v>0.24494139026370876</v>
      </c>
      <c r="Z18" s="516"/>
      <c r="AA18" s="514">
        <f t="shared" ref="AA18" si="72">AVERAGE(AA17:AB17)</f>
        <v>0.69606567481184101</v>
      </c>
      <c r="AB18" s="515"/>
      <c r="AC18" s="515">
        <f t="shared" ref="AC18" si="73">AVERAGE(AC17:AD17)</f>
        <v>2.0710728255981747</v>
      </c>
      <c r="AD18" s="516"/>
      <c r="AE18" s="514">
        <f t="shared" ref="AE18" si="74">AVERAGE(AE17:AF17)</f>
        <v>0.77440862861879456</v>
      </c>
      <c r="AF18" s="515"/>
      <c r="AG18" s="515">
        <f t="shared" ref="AG18" si="75">AVERAGE(AG17:AH17)</f>
        <v>1.6241607071908581</v>
      </c>
      <c r="AH18" s="516"/>
      <c r="AI18" s="514">
        <f t="shared" ref="AI18" si="76">AVERAGE(AI17:AJ17)</f>
        <v>2.4397241008980775</v>
      </c>
      <c r="AJ18" s="515"/>
      <c r="AK18" s="515">
        <f t="shared" ref="AK18" si="77">AVERAGE(AK17:AL17)</f>
        <v>1.9193839648801947</v>
      </c>
      <c r="AL18" s="516"/>
      <c r="AM18" s="514">
        <f t="shared" ref="AM18" si="78">AVERAGE(AM17:AN17)</f>
        <v>2.4406759060980554</v>
      </c>
      <c r="AN18" s="515"/>
      <c r="AO18" s="515">
        <f t="shared" ref="AO18" si="79">AVERAGE(AO17:AP17)</f>
        <v>1.7076597680065753</v>
      </c>
      <c r="AP18" s="516"/>
    </row>
    <row r="19" spans="1:42" s="119" customFormat="1" x14ac:dyDescent="0.25">
      <c r="A19" s="177"/>
      <c r="B19" s="180"/>
      <c r="C19" s="198"/>
      <c r="D19" s="199"/>
      <c r="E19" s="199"/>
      <c r="F19" s="200"/>
      <c r="G19" s="198"/>
      <c r="H19" s="199"/>
      <c r="I19" s="199"/>
      <c r="J19" s="200"/>
      <c r="K19" s="198"/>
      <c r="L19" s="199"/>
      <c r="M19" s="199"/>
      <c r="N19" s="200"/>
      <c r="O19" s="198"/>
      <c r="P19" s="199"/>
      <c r="Q19" s="199"/>
      <c r="R19" s="200"/>
      <c r="S19" s="198"/>
      <c r="T19" s="199"/>
      <c r="U19" s="199"/>
      <c r="V19" s="200"/>
      <c r="W19" s="198"/>
      <c r="X19" s="199"/>
      <c r="Y19" s="199"/>
      <c r="Z19" s="200"/>
      <c r="AA19" s="198"/>
      <c r="AB19" s="199"/>
      <c r="AC19" s="199"/>
      <c r="AD19" s="200"/>
      <c r="AE19" s="198"/>
      <c r="AF19" s="199"/>
      <c r="AG19" s="199"/>
      <c r="AH19" s="200"/>
      <c r="AI19" s="198"/>
      <c r="AJ19" s="199"/>
      <c r="AK19" s="199"/>
      <c r="AL19" s="200"/>
      <c r="AM19" s="198"/>
      <c r="AN19" s="199"/>
      <c r="AO19" s="199"/>
      <c r="AP19" s="200"/>
    </row>
    <row r="20" spans="1:42" s="119" customFormat="1" x14ac:dyDescent="0.25">
      <c r="C20" s="181"/>
    </row>
  </sheetData>
  <mergeCells count="83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C18:D18"/>
    <mergeCell ref="E18:F18"/>
    <mergeCell ref="K15:L15"/>
    <mergeCell ref="E15:F15"/>
    <mergeCell ref="G15:H15"/>
    <mergeCell ref="I15:J15"/>
    <mergeCell ref="C15:D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W18:X18"/>
    <mergeCell ref="Y18:Z18"/>
    <mergeCell ref="W9:X9"/>
    <mergeCell ref="Y9:Z9"/>
    <mergeCell ref="W12:X12"/>
    <mergeCell ref="Y12:Z12"/>
    <mergeCell ref="W15:X15"/>
    <mergeCell ref="Y15:Z15"/>
    <mergeCell ref="AI18:AJ18"/>
    <mergeCell ref="AK18:AL18"/>
    <mergeCell ref="AI15:AJ15"/>
    <mergeCell ref="AK15:AL15"/>
    <mergeCell ref="AI12:AJ12"/>
    <mergeCell ref="AK12:AL12"/>
    <mergeCell ref="AI9:AJ9"/>
    <mergeCell ref="AK9:AL9"/>
    <mergeCell ref="A1:AL1"/>
    <mergeCell ref="A2:AL2"/>
    <mergeCell ref="A3:AL3"/>
    <mergeCell ref="AM18:AN18"/>
    <mergeCell ref="AO18:AP18"/>
    <mergeCell ref="AM9:AN9"/>
    <mergeCell ref="AO9:AP9"/>
    <mergeCell ref="AM12:AN12"/>
    <mergeCell ref="AO12:AP12"/>
    <mergeCell ref="AM15:AN15"/>
    <mergeCell ref="AO15:AP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P24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M6" sqref="AM6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22" width="9.140625" style="169" customWidth="1"/>
    <col min="23" max="16384" width="9.140625" style="169"/>
  </cols>
  <sheetData>
    <row r="1" spans="1:42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</row>
    <row r="2" spans="1:42" ht="18.75" x14ac:dyDescent="0.3">
      <c r="A2" s="508" t="s">
        <v>150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</row>
    <row r="3" spans="1:42" x14ac:dyDescent="0.25">
      <c r="A3" s="509" t="s">
        <v>60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</row>
    <row r="4" spans="1:42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  <c r="AM4" s="172"/>
      <c r="AN4" s="172"/>
      <c r="AO4" s="172"/>
      <c r="AP4" s="173"/>
    </row>
    <row r="5" spans="1:42" s="119" customFormat="1" x14ac:dyDescent="0.25">
      <c r="A5" s="174"/>
      <c r="B5" s="416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  <c r="AM5" s="204">
        <v>2030</v>
      </c>
      <c r="AN5" s="175">
        <v>2030</v>
      </c>
      <c r="AO5" s="175">
        <v>2030</v>
      </c>
      <c r="AP5" s="176">
        <v>2030</v>
      </c>
    </row>
    <row r="6" spans="1:42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  <c r="AM6" s="1" t="s">
        <v>0</v>
      </c>
      <c r="AN6" s="3" t="s">
        <v>1</v>
      </c>
      <c r="AO6" s="3" t="s">
        <v>2</v>
      </c>
      <c r="AP6" s="2" t="s">
        <v>3</v>
      </c>
    </row>
    <row r="7" spans="1:42" x14ac:dyDescent="0.25">
      <c r="A7" s="174"/>
      <c r="B7" s="176"/>
      <c r="C7" s="335"/>
      <c r="D7" s="172"/>
      <c r="E7" s="172"/>
      <c r="F7" s="173"/>
      <c r="G7" s="335"/>
      <c r="H7" s="172"/>
      <c r="I7" s="172"/>
      <c r="J7" s="173"/>
      <c r="K7" s="335"/>
      <c r="L7" s="172"/>
      <c r="M7" s="172"/>
      <c r="N7" s="173"/>
      <c r="O7" s="335"/>
      <c r="P7" s="172"/>
      <c r="Q7" s="172"/>
      <c r="R7" s="173"/>
      <c r="S7" s="335"/>
      <c r="T7" s="172"/>
      <c r="U7" s="172"/>
      <c r="V7" s="173"/>
      <c r="W7" s="335"/>
      <c r="X7" s="172"/>
      <c r="Y7" s="172"/>
      <c r="Z7" s="173"/>
      <c r="AA7" s="335"/>
      <c r="AB7" s="172"/>
      <c r="AC7" s="172"/>
      <c r="AD7" s="173"/>
      <c r="AE7" s="335"/>
      <c r="AF7" s="172"/>
      <c r="AG7" s="172"/>
      <c r="AH7" s="173"/>
      <c r="AI7" s="335"/>
      <c r="AJ7" s="172"/>
      <c r="AK7" s="172"/>
      <c r="AL7" s="173"/>
      <c r="AM7" s="335"/>
      <c r="AN7" s="172"/>
      <c r="AO7" s="172"/>
      <c r="AP7" s="173"/>
    </row>
    <row r="8" spans="1:42" x14ac:dyDescent="0.25">
      <c r="A8" s="174"/>
      <c r="B8" s="88" t="s">
        <v>185</v>
      </c>
      <c r="C8" s="221">
        <v>22.853170000000002</v>
      </c>
      <c r="D8" s="222">
        <v>25.305933</v>
      </c>
      <c r="E8" s="222">
        <v>26.90465</v>
      </c>
      <c r="F8" s="223">
        <v>26.827815999999999</v>
      </c>
      <c r="G8" s="221">
        <v>24.598770999999999</v>
      </c>
      <c r="H8" s="222">
        <v>27.314413999999999</v>
      </c>
      <c r="I8" s="222">
        <v>29.059239000000002</v>
      </c>
      <c r="J8" s="223">
        <v>28.987333000000003</v>
      </c>
      <c r="K8" s="221">
        <v>27.738049</v>
      </c>
      <c r="L8" s="222">
        <v>30.579168000000003</v>
      </c>
      <c r="M8" s="222">
        <v>32.709750999999997</v>
      </c>
      <c r="N8" s="223">
        <v>32.51173</v>
      </c>
      <c r="O8" s="221">
        <v>30.012907999999999</v>
      </c>
      <c r="P8" s="222">
        <v>32.550094000000001</v>
      </c>
      <c r="Q8" s="222">
        <v>33.762996000000001</v>
      </c>
      <c r="R8" s="223">
        <v>33.881521999999997</v>
      </c>
      <c r="S8" s="221">
        <v>30.911081000000003</v>
      </c>
      <c r="T8" s="222">
        <v>34.243713999999997</v>
      </c>
      <c r="U8" s="222">
        <v>35.72131000000001</v>
      </c>
      <c r="V8" s="223">
        <v>35.878206999999989</v>
      </c>
      <c r="W8" s="221">
        <v>32.997612999999994</v>
      </c>
      <c r="X8" s="222">
        <v>35.882145207351861</v>
      </c>
      <c r="Y8" s="222">
        <v>37.310684321446026</v>
      </c>
      <c r="Z8" s="223">
        <v>37.07298424161997</v>
      </c>
      <c r="AA8" s="221">
        <v>33.933702513198092</v>
      </c>
      <c r="AB8" s="222">
        <v>37.418028103439411</v>
      </c>
      <c r="AC8" s="222">
        <v>38.900984967754852</v>
      </c>
      <c r="AD8" s="223">
        <v>38.987801467096403</v>
      </c>
      <c r="AE8" s="221">
        <v>35.595776343671943</v>
      </c>
      <c r="AF8" s="222">
        <v>39.113955368287293</v>
      </c>
      <c r="AG8" s="222">
        <v>40.598228032037149</v>
      </c>
      <c r="AH8" s="223">
        <v>40.693882401186059</v>
      </c>
      <c r="AI8" s="221">
        <v>37.230871011432697</v>
      </c>
      <c r="AJ8" s="222">
        <v>40.958122388858612</v>
      </c>
      <c r="AK8" s="222">
        <v>42.530185534363056</v>
      </c>
      <c r="AL8" s="223">
        <v>42.597439730643877</v>
      </c>
      <c r="AM8" s="221">
        <v>38.906469112255188</v>
      </c>
      <c r="AN8" s="222">
        <v>42.809475676123064</v>
      </c>
      <c r="AO8" s="222">
        <v>44.41052775112032</v>
      </c>
      <c r="AP8" s="223">
        <v>44.383920834132297</v>
      </c>
    </row>
    <row r="9" spans="1:42" x14ac:dyDescent="0.25">
      <c r="A9" s="174"/>
      <c r="B9" s="106" t="s">
        <v>23</v>
      </c>
      <c r="C9" s="183">
        <v>3.076517767092346</v>
      </c>
      <c r="D9" s="184">
        <v>14.725599675869528</v>
      </c>
      <c r="E9" s="184">
        <v>6.8609940223394394</v>
      </c>
      <c r="F9" s="185">
        <v>7.6796230689641254</v>
      </c>
      <c r="G9" s="183">
        <v>7.6383320125829268</v>
      </c>
      <c r="H9" s="184">
        <v>7.9367988526643174</v>
      </c>
      <c r="I9" s="184">
        <v>8.0082402112646065</v>
      </c>
      <c r="J9" s="185">
        <v>8.0495445473459437</v>
      </c>
      <c r="K9" s="183">
        <v>12.761930260662213</v>
      </c>
      <c r="L9" s="184">
        <v>11.952495118511418</v>
      </c>
      <c r="M9" s="184">
        <v>12.562311077726429</v>
      </c>
      <c r="N9" s="185">
        <v>12.158403810381579</v>
      </c>
      <c r="O9" s="183">
        <v>8.2012220830671936</v>
      </c>
      <c r="P9" s="184">
        <v>6.4453225149879723</v>
      </c>
      <c r="Q9" s="184">
        <v>3.2199725396870216</v>
      </c>
      <c r="R9" s="185">
        <v>4.2132239656271775</v>
      </c>
      <c r="S9" s="183">
        <v>2.9926223743464098</v>
      </c>
      <c r="T9" s="184">
        <v>5.203118614649771</v>
      </c>
      <c r="U9" s="184">
        <v>5.8001783964906739</v>
      </c>
      <c r="V9" s="185">
        <v>5.8931384487390881</v>
      </c>
      <c r="W9" s="183">
        <v>6.7501100980583484</v>
      </c>
      <c r="X9" s="184">
        <v>4.7846188861168981</v>
      </c>
      <c r="Y9" s="184">
        <v>4.4493729973677176</v>
      </c>
      <c r="Z9" s="185">
        <v>3.3300918343549979</v>
      </c>
      <c r="AA9" s="183">
        <v>2.8368400865786736</v>
      </c>
      <c r="AB9" s="184">
        <v>4.2803541628076092</v>
      </c>
      <c r="AC9" s="184">
        <v>4.2623196953659903</v>
      </c>
      <c r="AD9" s="185">
        <v>5.1649934976822465</v>
      </c>
      <c r="AE9" s="183">
        <v>4.8980031867356777</v>
      </c>
      <c r="AF9" s="184">
        <v>4.532380114097978</v>
      </c>
      <c r="AG9" s="184">
        <v>4.3629822373113525</v>
      </c>
      <c r="AH9" s="185">
        <v>4.3759352153506015</v>
      </c>
      <c r="AI9" s="183">
        <v>4.5935075329560426</v>
      </c>
      <c r="AJ9" s="184">
        <v>4.7148568923983669</v>
      </c>
      <c r="AK9" s="184">
        <v>4.7587237078459355</v>
      </c>
      <c r="AL9" s="185">
        <v>4.6777481457565218</v>
      </c>
      <c r="AM9" s="183">
        <v>4.5005611077644669</v>
      </c>
      <c r="AN9" s="184">
        <v>4.520112688974387</v>
      </c>
      <c r="AO9" s="184">
        <v>4.4211944837108774</v>
      </c>
      <c r="AP9" s="185">
        <v>4.1938696663106123</v>
      </c>
    </row>
    <row r="10" spans="1:42" x14ac:dyDescent="0.25">
      <c r="A10" s="174"/>
      <c r="B10" s="88" t="s">
        <v>186</v>
      </c>
      <c r="C10" s="221">
        <v>22.625029999999999</v>
      </c>
      <c r="D10" s="222">
        <v>24.957464999999999</v>
      </c>
      <c r="E10" s="222">
        <v>26.148728999999999</v>
      </c>
      <c r="F10" s="223">
        <v>25.923998000000001</v>
      </c>
      <c r="G10" s="221">
        <v>23.026756000000002</v>
      </c>
      <c r="H10" s="222">
        <v>24.982005000000001</v>
      </c>
      <c r="I10" s="222">
        <v>26.211511999999999</v>
      </c>
      <c r="J10" s="223">
        <v>25.977663</v>
      </c>
      <c r="K10" s="221">
        <v>23.229316999999998</v>
      </c>
      <c r="L10" s="222">
        <v>25.549049999999998</v>
      </c>
      <c r="M10" s="222">
        <v>26.903462000000001</v>
      </c>
      <c r="N10" s="223">
        <v>26.632925</v>
      </c>
      <c r="O10" s="221">
        <v>23.949625000000001</v>
      </c>
      <c r="P10" s="222">
        <v>26.084635000000002</v>
      </c>
      <c r="Q10" s="222">
        <v>27.219913999999999</v>
      </c>
      <c r="R10" s="223">
        <v>27.044130000000003</v>
      </c>
      <c r="S10" s="221">
        <v>24.142271000000001</v>
      </c>
      <c r="T10" s="222">
        <v>26.221606000000001</v>
      </c>
      <c r="U10" s="222">
        <v>27.456194</v>
      </c>
      <c r="V10" s="223">
        <v>27.320357000000001</v>
      </c>
      <c r="W10" s="221">
        <v>24.352563</v>
      </c>
      <c r="X10" s="222">
        <v>26.469746356099865</v>
      </c>
      <c r="Y10" s="222">
        <v>27.709383166377222</v>
      </c>
      <c r="Z10" s="223">
        <v>27.421462084947809</v>
      </c>
      <c r="AA10" s="221">
        <v>24.523913870825734</v>
      </c>
      <c r="AB10" s="222">
        <v>26.74519739587587</v>
      </c>
      <c r="AC10" s="222">
        <v>28.144280411160047</v>
      </c>
      <c r="AD10" s="223">
        <v>28.180995545066175</v>
      </c>
      <c r="AE10" s="221">
        <v>25.065638532611526</v>
      </c>
      <c r="AF10" s="222">
        <v>27.256713923054981</v>
      </c>
      <c r="AG10" s="222">
        <v>28.620891735067335</v>
      </c>
      <c r="AH10" s="223">
        <v>28.648369587117166</v>
      </c>
      <c r="AI10" s="221">
        <v>25.660672964226549</v>
      </c>
      <c r="AJ10" s="222">
        <v>27.947373422606592</v>
      </c>
      <c r="AK10" s="222">
        <v>29.366922727111263</v>
      </c>
      <c r="AL10" s="223">
        <v>29.386260294490633</v>
      </c>
      <c r="AM10" s="221">
        <v>26.244022035199066</v>
      </c>
      <c r="AN10" s="222">
        <v>28.600733501792238</v>
      </c>
      <c r="AO10" s="222">
        <v>30.043597850487764</v>
      </c>
      <c r="AP10" s="223">
        <v>30.010265649677553</v>
      </c>
    </row>
    <row r="11" spans="1:42" x14ac:dyDescent="0.25">
      <c r="A11" s="174"/>
      <c r="B11" s="106" t="s">
        <v>23</v>
      </c>
      <c r="C11" s="183">
        <v>2.551454132364861</v>
      </c>
      <c r="D11" s="184">
        <v>12.652844949295217</v>
      </c>
      <c r="E11" s="184">
        <v>3.9342475619477124</v>
      </c>
      <c r="F11" s="185">
        <v>3.9236721378665296</v>
      </c>
      <c r="G11" s="183">
        <v>1.775582176023649</v>
      </c>
      <c r="H11" s="184">
        <v>9.8327294058120351E-2</v>
      </c>
      <c r="I11" s="184">
        <v>0.24009962396260853</v>
      </c>
      <c r="J11" s="185">
        <v>0.20700896520668977</v>
      </c>
      <c r="K11" s="183">
        <v>0.87967666830706115</v>
      </c>
      <c r="L11" s="184">
        <v>2.2698138119818578</v>
      </c>
      <c r="M11" s="184">
        <v>2.6398706034203689</v>
      </c>
      <c r="N11" s="185">
        <v>2.5224054989088085</v>
      </c>
      <c r="O11" s="183">
        <v>3.1008574208187145</v>
      </c>
      <c r="P11" s="184">
        <v>2.0963010366334744</v>
      </c>
      <c r="Q11" s="184">
        <v>1.1762501049121576</v>
      </c>
      <c r="R11" s="185">
        <v>1.5439723575236375</v>
      </c>
      <c r="S11" s="183">
        <v>0.80438002682714504</v>
      </c>
      <c r="T11" s="184">
        <v>0.52510222972257381</v>
      </c>
      <c r="U11" s="184">
        <v>0.86804094972525725</v>
      </c>
      <c r="V11" s="185">
        <v>1.0213935519463924</v>
      </c>
      <c r="W11" s="183">
        <v>0.87105310018265047</v>
      </c>
      <c r="X11" s="184">
        <v>0.94632020670231132</v>
      </c>
      <c r="Y11" s="184">
        <v>0.92215682325533788</v>
      </c>
      <c r="Z11" s="185">
        <v>0.37007234183583648</v>
      </c>
      <c r="AA11" s="183">
        <v>0.70362561355754583</v>
      </c>
      <c r="AB11" s="184">
        <v>1.0406259133364459</v>
      </c>
      <c r="AC11" s="184">
        <v>1.5694945000094052</v>
      </c>
      <c r="AD11" s="185">
        <v>2.7698503375401362</v>
      </c>
      <c r="AE11" s="183">
        <v>2.2089649500451225</v>
      </c>
      <c r="AF11" s="184">
        <v>1.912554690129098</v>
      </c>
      <c r="AG11" s="184">
        <v>1.6934571321223002</v>
      </c>
      <c r="AH11" s="185">
        <v>1.6584724315490629</v>
      </c>
      <c r="AI11" s="183">
        <v>2.3739049409846613</v>
      </c>
      <c r="AJ11" s="184">
        <v>2.533905963504357</v>
      </c>
      <c r="AK11" s="184">
        <v>2.6065959053604981</v>
      </c>
      <c r="AL11" s="185">
        <v>2.5756813319850691</v>
      </c>
      <c r="AM11" s="183">
        <v>2.2733194557514436</v>
      </c>
      <c r="AN11" s="184">
        <v>2.3378228404718149</v>
      </c>
      <c r="AO11" s="184">
        <v>2.30420847858126</v>
      </c>
      <c r="AP11" s="185">
        <v>2.1234595655708954</v>
      </c>
    </row>
    <row r="12" spans="1:42" x14ac:dyDescent="0.25">
      <c r="A12" s="174"/>
      <c r="B12" s="88" t="s">
        <v>187</v>
      </c>
      <c r="C12" s="221">
        <v>12.910384000000001</v>
      </c>
      <c r="D12" s="222">
        <v>14.329231000000002</v>
      </c>
      <c r="E12" s="222">
        <v>15.137956000000001</v>
      </c>
      <c r="F12" s="223">
        <v>15.278471999999999</v>
      </c>
      <c r="G12" s="221">
        <v>15.577774000000002</v>
      </c>
      <c r="H12" s="222">
        <v>16.715600000000002</v>
      </c>
      <c r="I12" s="222">
        <v>17.364103</v>
      </c>
      <c r="J12" s="223">
        <v>17.816462999999999</v>
      </c>
      <c r="K12" s="221">
        <v>17.475523000000003</v>
      </c>
      <c r="L12" s="222">
        <v>17.937045999999999</v>
      </c>
      <c r="M12" s="222">
        <v>18.410254999999999</v>
      </c>
      <c r="N12" s="223">
        <v>18.264911000000001</v>
      </c>
      <c r="O12" s="221">
        <v>18.521300000000004</v>
      </c>
      <c r="P12" s="222">
        <v>18.942710000000002</v>
      </c>
      <c r="Q12" s="222">
        <v>19.522683000000001</v>
      </c>
      <c r="R12" s="223">
        <v>19.842673999999999</v>
      </c>
      <c r="S12" s="221">
        <v>19.377433</v>
      </c>
      <c r="T12" s="222">
        <v>20.049485000000001</v>
      </c>
      <c r="U12" s="222">
        <v>20.420330000000003</v>
      </c>
      <c r="V12" s="223">
        <v>20.378382999999999</v>
      </c>
      <c r="W12" s="221">
        <v>20.290388</v>
      </c>
      <c r="X12" s="222">
        <v>20.844372223249547</v>
      </c>
      <c r="Y12" s="222">
        <v>21.236968968036667</v>
      </c>
      <c r="Z12" s="223">
        <v>21.187593729604401</v>
      </c>
      <c r="AA12" s="221">
        <v>20.984737259968941</v>
      </c>
      <c r="AB12" s="222">
        <v>21.588816715304645</v>
      </c>
      <c r="AC12" s="222">
        <v>22.063586805265288</v>
      </c>
      <c r="AD12" s="223">
        <v>22.157211896762995</v>
      </c>
      <c r="AE12" s="221">
        <v>21.947686524559849</v>
      </c>
      <c r="AF12" s="222">
        <v>22.455294972812499</v>
      </c>
      <c r="AG12" s="222">
        <v>22.928671628988404</v>
      </c>
      <c r="AH12" s="223">
        <v>23.066929806049014</v>
      </c>
      <c r="AI12" s="221">
        <v>22.776994699089315</v>
      </c>
      <c r="AJ12" s="222">
        <v>23.382479898889788</v>
      </c>
      <c r="AK12" s="222">
        <v>23.900275014957696</v>
      </c>
      <c r="AL12" s="223">
        <v>24.025371735116401</v>
      </c>
      <c r="AM12" s="221">
        <v>23.814761991568588</v>
      </c>
      <c r="AN12" s="222">
        <v>24.492729295133714</v>
      </c>
      <c r="AO12" s="222">
        <v>25.022375856595506</v>
      </c>
      <c r="AP12" s="223">
        <v>25.083461575056791</v>
      </c>
    </row>
    <row r="13" spans="1:42" x14ac:dyDescent="0.25">
      <c r="A13" s="174"/>
      <c r="B13" s="106" t="s">
        <v>23</v>
      </c>
      <c r="C13" s="183">
        <v>-3.9937415597318227</v>
      </c>
      <c r="D13" s="184">
        <v>10.036403808124316</v>
      </c>
      <c r="E13" s="184">
        <v>8.7287817370741205</v>
      </c>
      <c r="F13" s="185">
        <v>10.610921488363756</v>
      </c>
      <c r="G13" s="183">
        <v>20.660810708651269</v>
      </c>
      <c r="H13" s="184">
        <v>16.653852534026427</v>
      </c>
      <c r="I13" s="184">
        <v>14.705730416973072</v>
      </c>
      <c r="J13" s="185">
        <v>16.611549898445332</v>
      </c>
      <c r="K13" s="183">
        <v>12.182414509287387</v>
      </c>
      <c r="L13" s="184">
        <v>7.307221996219071</v>
      </c>
      <c r="M13" s="184">
        <v>6.0247972498205238</v>
      </c>
      <c r="N13" s="185">
        <v>2.5170428047362803</v>
      </c>
      <c r="O13" s="183">
        <v>5.9842386405259518</v>
      </c>
      <c r="P13" s="184">
        <v>5.6066311030255722</v>
      </c>
      <c r="Q13" s="184">
        <v>6.0424366745599034</v>
      </c>
      <c r="R13" s="185">
        <v>8.6382189324656355</v>
      </c>
      <c r="S13" s="183">
        <v>4.6224239119284194</v>
      </c>
      <c r="T13" s="184">
        <v>5.8427490047622488</v>
      </c>
      <c r="U13" s="184">
        <v>4.597969449178696</v>
      </c>
      <c r="V13" s="185">
        <v>2.6997822974867081</v>
      </c>
      <c r="W13" s="183">
        <v>4.7114341719050046</v>
      </c>
      <c r="X13" s="184">
        <v>3.9646266387867168</v>
      </c>
      <c r="Y13" s="184">
        <v>3.9991467720485785</v>
      </c>
      <c r="Z13" s="185">
        <v>3.9709270829015431</v>
      </c>
      <c r="AA13" s="183">
        <v>3.4220600412813384</v>
      </c>
      <c r="AB13" s="184">
        <v>3.5714411740582763</v>
      </c>
      <c r="AC13" s="184">
        <v>3.892353181250785</v>
      </c>
      <c r="AD13" s="185">
        <v>4.5763486856168489</v>
      </c>
      <c r="AE13" s="183">
        <v>4.5888078209483041</v>
      </c>
      <c r="AF13" s="184">
        <v>4.0135514092052738</v>
      </c>
      <c r="AG13" s="184">
        <v>3.9208712135448076</v>
      </c>
      <c r="AH13" s="185">
        <v>4.105741794250406</v>
      </c>
      <c r="AI13" s="183">
        <v>3.7785676116772304</v>
      </c>
      <c r="AJ13" s="184">
        <v>4.1290258141782221</v>
      </c>
      <c r="AK13" s="184">
        <v>4.2375040372635953</v>
      </c>
      <c r="AL13" s="185">
        <v>4.1550476683552828</v>
      </c>
      <c r="AM13" s="183">
        <v>4.5562081661316034</v>
      </c>
      <c r="AN13" s="184">
        <v>4.7482106305441141</v>
      </c>
      <c r="AO13" s="184">
        <v>4.6949285769120053</v>
      </c>
      <c r="AP13" s="185">
        <v>4.4040518981599996</v>
      </c>
    </row>
    <row r="14" spans="1:42" x14ac:dyDescent="0.25">
      <c r="A14" s="174"/>
      <c r="B14" s="88" t="s">
        <v>188</v>
      </c>
      <c r="C14" s="221">
        <v>12.751416000000001</v>
      </c>
      <c r="D14" s="222">
        <v>14.002619000000001</v>
      </c>
      <c r="E14" s="222">
        <v>14.599125000000001</v>
      </c>
      <c r="F14" s="223">
        <v>14.514799</v>
      </c>
      <c r="G14" s="221">
        <v>13.951263000000001</v>
      </c>
      <c r="H14" s="222">
        <v>14.568343</v>
      </c>
      <c r="I14" s="222">
        <v>14.950377</v>
      </c>
      <c r="J14" s="223">
        <v>15.150551999999999</v>
      </c>
      <c r="K14" s="221">
        <v>13.586159</v>
      </c>
      <c r="L14" s="222">
        <v>13.973965</v>
      </c>
      <c r="M14" s="222">
        <v>14.621493000000001</v>
      </c>
      <c r="N14" s="223">
        <v>14.727285999999999</v>
      </c>
      <c r="O14" s="221">
        <v>14.161797</v>
      </c>
      <c r="P14" s="222">
        <v>14.449005999999999</v>
      </c>
      <c r="Q14" s="222">
        <v>14.99414</v>
      </c>
      <c r="R14" s="223">
        <v>15.300818000000001</v>
      </c>
      <c r="S14" s="221">
        <v>14.203543999999999</v>
      </c>
      <c r="T14" s="222">
        <v>14.712247999999999</v>
      </c>
      <c r="U14" s="222">
        <v>15.031031</v>
      </c>
      <c r="V14" s="223">
        <v>15.097385000000001</v>
      </c>
      <c r="W14" s="221">
        <v>14.328113999999999</v>
      </c>
      <c r="X14" s="222">
        <v>14.706640685750582</v>
      </c>
      <c r="Y14" s="222">
        <v>15.071872584409441</v>
      </c>
      <c r="Z14" s="223">
        <v>15.188737015856695</v>
      </c>
      <c r="AA14" s="221">
        <v>14.386157231376826</v>
      </c>
      <c r="AB14" s="222">
        <v>14.813984631746694</v>
      </c>
      <c r="AC14" s="222">
        <v>15.279772832762879</v>
      </c>
      <c r="AD14" s="223">
        <v>15.50736698101605</v>
      </c>
      <c r="AE14" s="221">
        <v>14.613423119232623</v>
      </c>
      <c r="AF14" s="222">
        <v>14.953302028955983</v>
      </c>
      <c r="AG14" s="222">
        <v>15.393800061792255</v>
      </c>
      <c r="AH14" s="223">
        <v>15.649016755408105</v>
      </c>
      <c r="AI14" s="221">
        <v>14.820572950253808</v>
      </c>
      <c r="AJ14" s="222">
        <v>15.226487896431255</v>
      </c>
      <c r="AK14" s="222">
        <v>15.697570167939997</v>
      </c>
      <c r="AL14" s="223">
        <v>15.956149987559856</v>
      </c>
      <c r="AM14" s="221">
        <v>15.138166851246133</v>
      </c>
      <c r="AN14" s="222">
        <v>15.590064163730007</v>
      </c>
      <c r="AO14" s="222">
        <v>16.070621020044324</v>
      </c>
      <c r="AP14" s="223">
        <v>16.289135197984788</v>
      </c>
    </row>
    <row r="15" spans="1:42" x14ac:dyDescent="0.25">
      <c r="A15" s="174"/>
      <c r="B15" s="106" t="s">
        <v>23</v>
      </c>
      <c r="C15" s="183">
        <v>-4.3888803494104511</v>
      </c>
      <c r="D15" s="184">
        <v>7.3974241557437814</v>
      </c>
      <c r="E15" s="184">
        <v>4.5746186773153896</v>
      </c>
      <c r="F15" s="185">
        <v>4.6502560199604748</v>
      </c>
      <c r="G15" s="183">
        <v>9.4095196956949678</v>
      </c>
      <c r="H15" s="184">
        <v>4.0401299214096964</v>
      </c>
      <c r="I15" s="184">
        <v>2.4059798104338448</v>
      </c>
      <c r="J15" s="185">
        <v>4.380033095876823</v>
      </c>
      <c r="K15" s="183">
        <v>-2.6169960382798396</v>
      </c>
      <c r="L15" s="184">
        <v>-4.0799286507738124</v>
      </c>
      <c r="M15" s="184">
        <v>-2.1998375024255279</v>
      </c>
      <c r="N15" s="185">
        <v>-2.7937331920315445</v>
      </c>
      <c r="O15" s="183">
        <v>4.2369443784663563</v>
      </c>
      <c r="P15" s="184">
        <v>3.3994718034573435</v>
      </c>
      <c r="Q15" s="184">
        <v>2.5486248223762109</v>
      </c>
      <c r="R15" s="185">
        <v>3.894349576697298</v>
      </c>
      <c r="S15" s="183">
        <v>0.29478603598116493</v>
      </c>
      <c r="T15" s="184">
        <v>1.8218692690694427</v>
      </c>
      <c r="U15" s="184">
        <v>0.24603611811016002</v>
      </c>
      <c r="V15" s="185">
        <v>-1.3295563675092437</v>
      </c>
      <c r="W15" s="183">
        <v>0.87703463304651397</v>
      </c>
      <c r="X15" s="184">
        <v>-3.8113239046932978E-2</v>
      </c>
      <c r="Y15" s="184">
        <v>0.27171512326360503</v>
      </c>
      <c r="Z15" s="185">
        <v>0.60508502536495978</v>
      </c>
      <c r="AA15" s="183">
        <v>0.40510029007883031</v>
      </c>
      <c r="AB15" s="184">
        <v>0.72990119422797761</v>
      </c>
      <c r="AC15" s="184">
        <v>1.3793922897709088</v>
      </c>
      <c r="AD15" s="185">
        <v>2.0978042139166098</v>
      </c>
      <c r="AE15" s="183">
        <v>1.5797539551432038</v>
      </c>
      <c r="AF15" s="184">
        <v>0.94044513122233386</v>
      </c>
      <c r="AG15" s="184">
        <v>0.74626259354380053</v>
      </c>
      <c r="AH15" s="185">
        <v>0.91343536633563538</v>
      </c>
      <c r="AI15" s="183">
        <v>1.4175311925961998</v>
      </c>
      <c r="AJ15" s="184">
        <v>1.8269267011812307</v>
      </c>
      <c r="AK15" s="184">
        <v>1.9733276054540116</v>
      </c>
      <c r="AL15" s="185">
        <v>1.9626359722926923</v>
      </c>
      <c r="AM15" s="183">
        <v>2.1429259317999882</v>
      </c>
      <c r="AN15" s="184">
        <v>2.3877881082739139</v>
      </c>
      <c r="AO15" s="184">
        <v>2.3764878775074827</v>
      </c>
      <c r="AP15" s="185">
        <v>2.0868769138203236</v>
      </c>
    </row>
    <row r="16" spans="1:42" x14ac:dyDescent="0.25">
      <c r="A16" s="174"/>
      <c r="B16" s="88" t="s">
        <v>189</v>
      </c>
      <c r="C16" s="221">
        <v>7.8435552479999995</v>
      </c>
      <c r="D16" s="222">
        <v>8.4875179260000007</v>
      </c>
      <c r="E16" s="222">
        <v>8.3843715150000016</v>
      </c>
      <c r="F16" s="223">
        <v>9.5119249500000009</v>
      </c>
      <c r="G16" s="221">
        <v>8.647331544</v>
      </c>
      <c r="H16" s="222">
        <v>9.3308277269999991</v>
      </c>
      <c r="I16" s="222">
        <v>9.2900221920000003</v>
      </c>
      <c r="J16" s="223">
        <v>10.221268722000001</v>
      </c>
      <c r="K16" s="221">
        <v>9.5052864029999995</v>
      </c>
      <c r="L16" s="222">
        <v>10.265278715999999</v>
      </c>
      <c r="M16" s="222">
        <v>10.062713048999999</v>
      </c>
      <c r="N16" s="223">
        <v>11.32956072</v>
      </c>
      <c r="O16" s="221">
        <v>10.355685572999999</v>
      </c>
      <c r="P16" s="222">
        <v>10.96175208</v>
      </c>
      <c r="Q16" s="222">
        <v>10.620410723999999</v>
      </c>
      <c r="R16" s="223">
        <v>11.826824972999999</v>
      </c>
      <c r="S16" s="221">
        <v>10.846425743999998</v>
      </c>
      <c r="T16" s="222">
        <v>11.937520055999999</v>
      </c>
      <c r="U16" s="222">
        <v>11.196898632</v>
      </c>
      <c r="V16" s="223">
        <v>12.480289995000001</v>
      </c>
      <c r="W16" s="221">
        <v>11.484759393000001</v>
      </c>
      <c r="X16" s="222">
        <v>12.349581836932796</v>
      </c>
      <c r="Y16" s="222">
        <v>11.687716685288002</v>
      </c>
      <c r="Z16" s="223">
        <v>12.959388555094508</v>
      </c>
      <c r="AA16" s="221">
        <v>11.874089047737298</v>
      </c>
      <c r="AB16" s="222">
        <v>12.858639667584919</v>
      </c>
      <c r="AC16" s="222">
        <v>12.194892578871208</v>
      </c>
      <c r="AD16" s="223">
        <v>13.572939414250543</v>
      </c>
      <c r="AE16" s="221">
        <v>12.351721977245004</v>
      </c>
      <c r="AF16" s="222">
        <v>13.404863528018026</v>
      </c>
      <c r="AG16" s="222">
        <v>12.780822950853011</v>
      </c>
      <c r="AH16" s="223">
        <v>14.293570601108065</v>
      </c>
      <c r="AI16" s="221">
        <v>12.963367854756161</v>
      </c>
      <c r="AJ16" s="222">
        <v>14.028641803582898</v>
      </c>
      <c r="AK16" s="222">
        <v>13.339628759265862</v>
      </c>
      <c r="AL16" s="223">
        <v>14.8620041946426</v>
      </c>
      <c r="AM16" s="221">
        <v>13.567882063638379</v>
      </c>
      <c r="AN16" s="222">
        <v>14.652675080390033</v>
      </c>
      <c r="AO16" s="222">
        <v>13.87890490657967</v>
      </c>
      <c r="AP16" s="223">
        <v>15.384105948235359</v>
      </c>
    </row>
    <row r="17" spans="1:42" x14ac:dyDescent="0.25">
      <c r="A17" s="174"/>
      <c r="B17" s="106" t="s">
        <v>23</v>
      </c>
      <c r="C17" s="183">
        <v>0.70704894511219862</v>
      </c>
      <c r="D17" s="184">
        <v>9.9273983670421728</v>
      </c>
      <c r="E17" s="184">
        <v>6.6242957413298997</v>
      </c>
      <c r="F17" s="185">
        <v>7.1370026075146864</v>
      </c>
      <c r="G17" s="183">
        <v>10.247601637088643</v>
      </c>
      <c r="H17" s="184">
        <v>9.9358824140644231</v>
      </c>
      <c r="I17" s="184">
        <v>10.801652519568727</v>
      </c>
      <c r="J17" s="185">
        <v>7.4574155676028653</v>
      </c>
      <c r="K17" s="183">
        <v>9.921614022019277</v>
      </c>
      <c r="L17" s="184">
        <v>10.014663396860701</v>
      </c>
      <c r="M17" s="184">
        <v>8.3174274617491726</v>
      </c>
      <c r="N17" s="185">
        <v>10.842998341434251</v>
      </c>
      <c r="O17" s="183">
        <v>8.9465917589984567</v>
      </c>
      <c r="P17" s="184">
        <v>6.7847486977089311</v>
      </c>
      <c r="Q17" s="184">
        <v>5.5422197998125533</v>
      </c>
      <c r="R17" s="185">
        <v>4.3890867906483111</v>
      </c>
      <c r="S17" s="183">
        <v>4.7388477328771828</v>
      </c>
      <c r="T17" s="184">
        <v>8.9015694651616286</v>
      </c>
      <c r="U17" s="184">
        <v>5.4281131208725686</v>
      </c>
      <c r="V17" s="185">
        <v>5.5252785383382852</v>
      </c>
      <c r="W17" s="183">
        <v>5.8851981663463171</v>
      </c>
      <c r="X17" s="184">
        <v>3.4518206377855298</v>
      </c>
      <c r="Y17" s="184">
        <v>4.3835178777565709</v>
      </c>
      <c r="Z17" s="185">
        <v>3.8388415676754883</v>
      </c>
      <c r="AA17" s="183">
        <v>3.3899678819096168</v>
      </c>
      <c r="AB17" s="184">
        <v>4.1220653247523664</v>
      </c>
      <c r="AC17" s="184">
        <v>4.3393924342948642</v>
      </c>
      <c r="AD17" s="185">
        <v>4.7344120947345303</v>
      </c>
      <c r="AE17" s="183">
        <v>4.0224806095649379</v>
      </c>
      <c r="AF17" s="184">
        <v>4.2479132672958553</v>
      </c>
      <c r="AG17" s="184">
        <v>4.8047194199724474</v>
      </c>
      <c r="AH17" s="185">
        <v>5.3093229466633973</v>
      </c>
      <c r="AI17" s="183">
        <v>4.9519077472595541</v>
      </c>
      <c r="AJ17" s="184">
        <v>4.6533728169711575</v>
      </c>
      <c r="AK17" s="184">
        <v>4.3722208699836118</v>
      </c>
      <c r="AL17" s="185">
        <v>3.9768481186252203</v>
      </c>
      <c r="AM17" s="183">
        <v>4.6632496713454374</v>
      </c>
      <c r="AN17" s="184">
        <v>4.4482800654854326</v>
      </c>
      <c r="AO17" s="184">
        <v>4.0426623337566303</v>
      </c>
      <c r="AP17" s="185">
        <v>3.5129969468112865</v>
      </c>
    </row>
    <row r="18" spans="1:42" x14ac:dyDescent="0.25">
      <c r="A18" s="174"/>
      <c r="B18" s="88" t="s">
        <v>190</v>
      </c>
      <c r="C18" s="221">
        <v>12.788884000000003</v>
      </c>
      <c r="D18" s="222">
        <v>14.581524</v>
      </c>
      <c r="E18" s="222">
        <v>16.300640999999999</v>
      </c>
      <c r="F18" s="223">
        <v>14.764634999999998</v>
      </c>
      <c r="G18" s="221">
        <v>13.767325999999999</v>
      </c>
      <c r="H18" s="222">
        <v>15.843204</v>
      </c>
      <c r="I18" s="222">
        <v>17.489035000000001</v>
      </c>
      <c r="J18" s="223">
        <v>16.139998000000006</v>
      </c>
      <c r="K18" s="221">
        <v>15.851435</v>
      </c>
      <c r="L18" s="222">
        <v>17.880932000000001</v>
      </c>
      <c r="M18" s="222">
        <v>20.070589999999996</v>
      </c>
      <c r="N18" s="223">
        <v>18.119685</v>
      </c>
      <c r="O18" s="221">
        <v>16.985916</v>
      </c>
      <c r="P18" s="222">
        <v>18.835216000000003</v>
      </c>
      <c r="Q18" s="222">
        <v>20.274811</v>
      </c>
      <c r="R18" s="223">
        <v>18.707417</v>
      </c>
      <c r="S18" s="221">
        <v>17.277305000000005</v>
      </c>
      <c r="T18" s="222">
        <v>19.278514999999999</v>
      </c>
      <c r="U18" s="222">
        <v>21.490014000000009</v>
      </c>
      <c r="V18" s="223">
        <v>19.775787999999988</v>
      </c>
      <c r="W18" s="221">
        <v>18.562025999999996</v>
      </c>
      <c r="X18" s="222">
        <v>20.402614819391943</v>
      </c>
      <c r="Y18" s="222">
        <v>22.456118446753123</v>
      </c>
      <c r="Z18" s="223">
        <v>20.389110197387719</v>
      </c>
      <c r="AA18" s="221">
        <v>18.83778823993444</v>
      </c>
      <c r="AB18" s="222">
        <v>21.189490531972481</v>
      </c>
      <c r="AC18" s="222">
        <v>23.313288555678604</v>
      </c>
      <c r="AD18" s="223">
        <v>21.457915835024938</v>
      </c>
      <c r="AE18" s="221">
        <v>19.976926502159813</v>
      </c>
      <c r="AF18" s="222">
        <v>22.282083247628552</v>
      </c>
      <c r="AG18" s="222">
        <v>24.343785552623334</v>
      </c>
      <c r="AH18" s="223">
        <v>22.332927344120474</v>
      </c>
      <c r="AI18" s="221">
        <v>20.765626108706826</v>
      </c>
      <c r="AJ18" s="222">
        <v>23.269092732174411</v>
      </c>
      <c r="AK18" s="222">
        <v>25.500092078370677</v>
      </c>
      <c r="AL18" s="223">
        <v>23.43647620635068</v>
      </c>
      <c r="AM18" s="221">
        <v>21.670829914608039</v>
      </c>
      <c r="AN18" s="222">
        <v>24.336028979869489</v>
      </c>
      <c r="AO18" s="222">
        <v>26.685417189379901</v>
      </c>
      <c r="AP18" s="223">
        <v>24.523167122570385</v>
      </c>
    </row>
    <row r="19" spans="1:42" x14ac:dyDescent="0.25">
      <c r="A19" s="174"/>
      <c r="B19" s="106" t="s">
        <v>23</v>
      </c>
      <c r="C19" s="183">
        <v>4.311320853979006</v>
      </c>
      <c r="D19" s="184">
        <v>19.341978802398117</v>
      </c>
      <c r="E19" s="184">
        <v>7.0748888451993563</v>
      </c>
      <c r="F19" s="185">
        <v>8.8377959038528964</v>
      </c>
      <c r="G19" s="183">
        <v>7.6507222991466506</v>
      </c>
      <c r="H19" s="184">
        <v>8.6525935149165392</v>
      </c>
      <c r="I19" s="184">
        <v>7.2904740371866561</v>
      </c>
      <c r="J19" s="185">
        <v>9.3152522903546586</v>
      </c>
      <c r="K19" s="183">
        <v>15.138081280271853</v>
      </c>
      <c r="L19" s="184">
        <v>12.861842844414539</v>
      </c>
      <c r="M19" s="184">
        <v>14.760991672782374</v>
      </c>
      <c r="N19" s="185">
        <v>12.265720231192056</v>
      </c>
      <c r="O19" s="183">
        <v>7.1569608682116037</v>
      </c>
      <c r="P19" s="184">
        <v>5.3368806502927191</v>
      </c>
      <c r="Q19" s="184">
        <v>1.0175136854472244</v>
      </c>
      <c r="R19" s="185">
        <v>3.2436104711533353</v>
      </c>
      <c r="S19" s="183">
        <v>1.7154741610638125</v>
      </c>
      <c r="T19" s="184">
        <v>2.3535647268393411</v>
      </c>
      <c r="U19" s="184">
        <v>5.9936588311477301</v>
      </c>
      <c r="V19" s="185">
        <v>5.7109487643322909</v>
      </c>
      <c r="W19" s="183">
        <v>7.4358877151268432</v>
      </c>
      <c r="X19" s="184">
        <v>5.8308423620384575</v>
      </c>
      <c r="Y19" s="184">
        <v>4.495597102696669</v>
      </c>
      <c r="Z19" s="185">
        <v>3.1013793098294329</v>
      </c>
      <c r="AA19" s="183">
        <v>1.4856257605416534</v>
      </c>
      <c r="AB19" s="184">
        <v>3.8567395382705927</v>
      </c>
      <c r="AC19" s="184">
        <v>3.8170893645665505</v>
      </c>
      <c r="AD19" s="185">
        <v>5.2420415961759836</v>
      </c>
      <c r="AE19" s="183">
        <v>6.0470913448878116</v>
      </c>
      <c r="AF19" s="184">
        <v>5.1562953531491207</v>
      </c>
      <c r="AG19" s="184">
        <v>4.4202129377141297</v>
      </c>
      <c r="AH19" s="185">
        <v>4.0778028762107787</v>
      </c>
      <c r="AI19" s="183">
        <v>3.9480528021252459</v>
      </c>
      <c r="AJ19" s="184">
        <v>4.4296104344323517</v>
      </c>
      <c r="AK19" s="184">
        <v>4.7499043369725324</v>
      </c>
      <c r="AL19" s="185">
        <v>4.9413533892176176</v>
      </c>
      <c r="AM19" s="183">
        <v>4.3591452584310408</v>
      </c>
      <c r="AN19" s="184">
        <v>4.5852077688436133</v>
      </c>
      <c r="AO19" s="184">
        <v>4.6483169839791172</v>
      </c>
      <c r="AP19" s="185">
        <v>4.6367504510991253</v>
      </c>
    </row>
    <row r="20" spans="1:42" x14ac:dyDescent="0.25">
      <c r="A20" s="174"/>
      <c r="B20" s="88" t="s">
        <v>191</v>
      </c>
      <c r="C20" s="221">
        <v>19.927617999999999</v>
      </c>
      <c r="D20" s="222">
        <v>20.625397</v>
      </c>
      <c r="E20" s="222">
        <v>19.864477999999998</v>
      </c>
      <c r="F20" s="223">
        <v>23.446261</v>
      </c>
      <c r="G20" s="221">
        <v>25.155121999999999</v>
      </c>
      <c r="H20" s="222">
        <v>25.484723000000002</v>
      </c>
      <c r="I20" s="222">
        <v>25.057880000000001</v>
      </c>
      <c r="J20" s="223">
        <v>27.945388999999999</v>
      </c>
      <c r="K20" s="221">
        <v>26.064305000000001</v>
      </c>
      <c r="L20" s="222">
        <v>25.065246999999999</v>
      </c>
      <c r="M20" s="222">
        <v>23.299562000000002</v>
      </c>
      <c r="N20" s="223">
        <v>25.381518</v>
      </c>
      <c r="O20" s="221">
        <v>23.423223</v>
      </c>
      <c r="P20" s="222">
        <v>25.112867999999999</v>
      </c>
      <c r="Q20" s="222">
        <v>24.050528999999997</v>
      </c>
      <c r="R20" s="223">
        <v>26.881522</v>
      </c>
      <c r="S20" s="221">
        <v>26.372717999999999</v>
      </c>
      <c r="T20" s="222">
        <v>25.721588000000001</v>
      </c>
      <c r="U20" s="222">
        <v>24.240917</v>
      </c>
      <c r="V20" s="223">
        <v>27.548681000000002</v>
      </c>
      <c r="W20" s="221">
        <v>25.705794999999998</v>
      </c>
      <c r="X20" s="222">
        <v>26.326260414994788</v>
      </c>
      <c r="Y20" s="222">
        <v>25.426738573888905</v>
      </c>
      <c r="Z20" s="223">
        <v>28.270657279689125</v>
      </c>
      <c r="AA20" s="221">
        <v>27.340246613673276</v>
      </c>
      <c r="AB20" s="222">
        <v>27.745146709818968</v>
      </c>
      <c r="AC20" s="222">
        <v>27.049124121254113</v>
      </c>
      <c r="AD20" s="223">
        <v>30.371715588428</v>
      </c>
      <c r="AE20" s="221">
        <v>28.88417321842676</v>
      </c>
      <c r="AF20" s="222">
        <v>29.219240116596854</v>
      </c>
      <c r="AG20" s="222">
        <v>28.482398223422287</v>
      </c>
      <c r="AH20" s="223">
        <v>32.013582190414482</v>
      </c>
      <c r="AI20" s="221">
        <v>30.562825764400362</v>
      </c>
      <c r="AJ20" s="222">
        <v>30.946358168321879</v>
      </c>
      <c r="AK20" s="222">
        <v>30.169898913722637</v>
      </c>
      <c r="AL20" s="223">
        <v>33.892921439679938</v>
      </c>
      <c r="AM20" s="221">
        <v>32.355950272385357</v>
      </c>
      <c r="AN20" s="222">
        <v>32.746041421999415</v>
      </c>
      <c r="AO20" s="222">
        <v>31.868542399782424</v>
      </c>
      <c r="AP20" s="223">
        <v>35.722598163612176</v>
      </c>
    </row>
    <row r="21" spans="1:42" x14ac:dyDescent="0.25">
      <c r="A21" s="174"/>
      <c r="B21" s="106" t="s">
        <v>23</v>
      </c>
      <c r="C21" s="183">
        <v>5.6006512518272933</v>
      </c>
      <c r="D21" s="184">
        <v>49.796527576338121</v>
      </c>
      <c r="E21" s="184">
        <v>12.951399542428188</v>
      </c>
      <c r="F21" s="185">
        <v>16.984012495984736</v>
      </c>
      <c r="G21" s="183">
        <v>26.232457888343717</v>
      </c>
      <c r="H21" s="184">
        <v>23.559914992181731</v>
      </c>
      <c r="I21" s="184">
        <v>26.144165479707059</v>
      </c>
      <c r="J21" s="185">
        <v>19.18910652747574</v>
      </c>
      <c r="K21" s="183">
        <v>3.6143056670526308</v>
      </c>
      <c r="L21" s="184">
        <v>-1.6459900309687581</v>
      </c>
      <c r="M21" s="184">
        <v>-7.0170261809857752</v>
      </c>
      <c r="N21" s="185">
        <v>-9.1745761706877644</v>
      </c>
      <c r="O21" s="183">
        <v>-10.132946188283166</v>
      </c>
      <c r="P21" s="184">
        <v>0.18998815371737976</v>
      </c>
      <c r="Q21" s="184">
        <v>3.2230949234152817</v>
      </c>
      <c r="R21" s="185">
        <v>5.9098277731064019</v>
      </c>
      <c r="S21" s="183">
        <v>12.592182553186637</v>
      </c>
      <c r="T21" s="184">
        <v>2.4239366049309874</v>
      </c>
      <c r="U21" s="184">
        <v>0.79161668335860913</v>
      </c>
      <c r="V21" s="185">
        <v>2.4818498000224842</v>
      </c>
      <c r="W21" s="183">
        <v>-2.5288368077950985</v>
      </c>
      <c r="X21" s="184">
        <v>2.3508362508364078</v>
      </c>
      <c r="Y21" s="184">
        <v>4.8918181349695056</v>
      </c>
      <c r="Z21" s="185">
        <v>2.6207290276043516</v>
      </c>
      <c r="AA21" s="183">
        <v>6.3583001952411067</v>
      </c>
      <c r="AB21" s="184">
        <v>5.3896234119754416</v>
      </c>
      <c r="AC21" s="184">
        <v>6.3806277893274865</v>
      </c>
      <c r="AD21" s="185">
        <v>7.4319400781967859</v>
      </c>
      <c r="AE21" s="183">
        <v>5.647083680588838</v>
      </c>
      <c r="AF21" s="184">
        <v>5.3129775170956517</v>
      </c>
      <c r="AG21" s="184">
        <v>5.2987819337261488</v>
      </c>
      <c r="AH21" s="185">
        <v>5.4059066805302702</v>
      </c>
      <c r="AI21" s="183">
        <v>5.8116690177674846</v>
      </c>
      <c r="AJ21" s="184">
        <v>5.9108931130074316</v>
      </c>
      <c r="AK21" s="184">
        <v>5.9247141938793879</v>
      </c>
      <c r="AL21" s="185">
        <v>5.8704434826670759</v>
      </c>
      <c r="AM21" s="183">
        <v>5.8670115185279537</v>
      </c>
      <c r="AN21" s="184">
        <v>5.8154928728245903</v>
      </c>
      <c r="AO21" s="184">
        <v>5.6302591232321619</v>
      </c>
      <c r="AP21" s="185">
        <v>5.398403696738141</v>
      </c>
    </row>
    <row r="22" spans="1:42" x14ac:dyDescent="0.25">
      <c r="A22" s="174"/>
      <c r="B22" s="103" t="s">
        <v>192</v>
      </c>
      <c r="C22" s="221">
        <v>2.9955348940211399</v>
      </c>
      <c r="D22" s="222">
        <v>3.6058447636161945</v>
      </c>
      <c r="E22" s="222">
        <v>4.6446313353992048</v>
      </c>
      <c r="F22" s="223">
        <v>2.2743401665160334</v>
      </c>
      <c r="G22" s="221">
        <v>2.0481901382628873</v>
      </c>
      <c r="H22" s="222">
        <v>3.3784225963574386</v>
      </c>
      <c r="I22" s="222">
        <v>4.4454257780650135</v>
      </c>
      <c r="J22" s="223">
        <v>1.783477485772567</v>
      </c>
      <c r="K22" s="221">
        <v>3.7698504897553127</v>
      </c>
      <c r="L22" s="222">
        <v>5.5441531274975864</v>
      </c>
      <c r="M22" s="222">
        <v>7.2611606627224035</v>
      </c>
      <c r="N22" s="223">
        <v>4.731656085990771</v>
      </c>
      <c r="O22" s="221">
        <v>4.4265851592701244</v>
      </c>
      <c r="P22" s="222">
        <v>5.7404982106472868</v>
      </c>
      <c r="Q22" s="222">
        <v>6.8578640970592266</v>
      </c>
      <c r="R22" s="223">
        <v>4.0978469606595507</v>
      </c>
      <c r="S22" s="221">
        <v>4.1559912643544061</v>
      </c>
      <c r="T22" s="222">
        <v>5.4120808146322199</v>
      </c>
      <c r="U22" s="222">
        <v>7.4301277545357802</v>
      </c>
      <c r="V22" s="223">
        <v>4.1685268475474606</v>
      </c>
      <c r="W22" s="221">
        <v>4.8243264711721636</v>
      </c>
      <c r="X22" s="222">
        <v>5.8991406803711612</v>
      </c>
      <c r="Y22" s="222">
        <v>7.7130746063582984</v>
      </c>
      <c r="Z22" s="223">
        <v>4.5122721068504941</v>
      </c>
      <c r="AA22" s="221">
        <v>4.3729386522523326</v>
      </c>
      <c r="AB22" s="222">
        <v>5.8038746487836157</v>
      </c>
      <c r="AC22" s="222">
        <v>7.9241113551202869</v>
      </c>
      <c r="AD22" s="223">
        <v>4.7311725813951195</v>
      </c>
      <c r="AE22" s="221">
        <v>4.7886818213594013</v>
      </c>
      <c r="AF22" s="222">
        <v>6.2588895883493452</v>
      </c>
      <c r="AG22" s="222">
        <v>8.2180021912007906</v>
      </c>
      <c r="AH22" s="223">
        <v>4.8305388808296161</v>
      </c>
      <c r="AI22" s="221">
        <v>4.8658273444511462</v>
      </c>
      <c r="AJ22" s="222">
        <v>6.5150303923240118</v>
      </c>
      <c r="AK22" s="222">
        <v>8.6168121952545516</v>
      </c>
      <c r="AL22" s="223">
        <v>5.1338398466203801</v>
      </c>
      <c r="AM22" s="221">
        <v>5.072557374232936</v>
      </c>
      <c r="AN22" s="222">
        <v>6.8678836645496748</v>
      </c>
      <c r="AO22" s="222">
        <v>9.0883791960267075</v>
      </c>
      <c r="AP22" s="223">
        <v>5.4713047567588831</v>
      </c>
    </row>
    <row r="23" spans="1:42" x14ac:dyDescent="0.25">
      <c r="A23" s="174"/>
      <c r="B23" s="106" t="s">
        <v>23</v>
      </c>
      <c r="C23" s="183">
        <v>24.664488234480508</v>
      </c>
      <c r="D23" s="184">
        <v>49.833040562204857</v>
      </c>
      <c r="E23" s="184">
        <v>-1.3085635481745572</v>
      </c>
      <c r="F23" s="185">
        <v>-13.140775249963399</v>
      </c>
      <c r="G23" s="183">
        <v>-31.625228524263925</v>
      </c>
      <c r="H23" s="184">
        <v>-6.3070426534580175</v>
      </c>
      <c r="I23" s="184">
        <v>-4.2889422851699717</v>
      </c>
      <c r="J23" s="185">
        <v>-21.582641329128815</v>
      </c>
      <c r="K23" s="183">
        <v>84.057642858909659</v>
      </c>
      <c r="L23" s="184">
        <v>64.104784684876421</v>
      </c>
      <c r="M23" s="184">
        <v>63.340049417786283</v>
      </c>
      <c r="N23" s="185">
        <v>165.30506405249699</v>
      </c>
      <c r="O23" s="183">
        <v>17.420708627557225</v>
      </c>
      <c r="P23" s="184">
        <v>3.5414801617920544</v>
      </c>
      <c r="Q23" s="184">
        <v>-5.5541611650825278</v>
      </c>
      <c r="R23" s="185">
        <v>-13.395080154024042</v>
      </c>
      <c r="S23" s="183">
        <v>-6.1129264473550933</v>
      </c>
      <c r="T23" s="184">
        <v>-5.7210608550653301</v>
      </c>
      <c r="U23" s="184">
        <v>8.3446339760794075</v>
      </c>
      <c r="V23" s="185">
        <v>1.7248054299356719</v>
      </c>
      <c r="W23" s="183">
        <v>16.081246670319381</v>
      </c>
      <c r="X23" s="184">
        <v>8.9994935852050659</v>
      </c>
      <c r="Y23" s="184">
        <v>3.8081021103545609</v>
      </c>
      <c r="Z23" s="185">
        <v>8.2462047594889398</v>
      </c>
      <c r="AA23" s="183">
        <v>-9.3564940436163475</v>
      </c>
      <c r="AB23" s="184">
        <v>-1.6149137094582877</v>
      </c>
      <c r="AC23" s="184">
        <v>2.7360911119415299</v>
      </c>
      <c r="AD23" s="185">
        <v>4.8512250449677774</v>
      </c>
      <c r="AE23" s="183">
        <v>9.507180460739729</v>
      </c>
      <c r="AF23" s="184">
        <v>7.8398478103087976</v>
      </c>
      <c r="AG23" s="184">
        <v>3.7088175936674794</v>
      </c>
      <c r="AH23" s="185">
        <v>2.1002467723381102</v>
      </c>
      <c r="AI23" s="183">
        <v>1.6109970545055807</v>
      </c>
      <c r="AJ23" s="184">
        <v>4.0924320577800488</v>
      </c>
      <c r="AK23" s="184">
        <v>4.8528826687437077</v>
      </c>
      <c r="AL23" s="185">
        <v>6.2788225759746519</v>
      </c>
      <c r="AM23" s="183">
        <v>4.2486100543115191</v>
      </c>
      <c r="AN23" s="184">
        <v>5.415988122501969</v>
      </c>
      <c r="AO23" s="184">
        <v>5.4726387216824435</v>
      </c>
      <c r="AP23" s="185">
        <v>6.5733431548445465</v>
      </c>
    </row>
    <row r="24" spans="1:42" x14ac:dyDescent="0.25">
      <c r="A24" s="177"/>
      <c r="B24" s="186"/>
      <c r="C24" s="177"/>
      <c r="D24" s="137"/>
      <c r="E24" s="137"/>
      <c r="F24" s="187"/>
      <c r="G24" s="177"/>
      <c r="H24" s="137"/>
      <c r="I24" s="137"/>
      <c r="J24" s="187"/>
      <c r="K24" s="177"/>
      <c r="L24" s="137"/>
      <c r="M24" s="137"/>
      <c r="N24" s="187"/>
      <c r="O24" s="177"/>
      <c r="P24" s="137"/>
      <c r="Q24" s="137"/>
      <c r="R24" s="187"/>
      <c r="S24" s="177"/>
      <c r="T24" s="137"/>
      <c r="U24" s="137"/>
      <c r="V24" s="187"/>
      <c r="W24" s="177"/>
      <c r="X24" s="137"/>
      <c r="Y24" s="137"/>
      <c r="Z24" s="187"/>
      <c r="AA24" s="177"/>
      <c r="AB24" s="137"/>
      <c r="AC24" s="137"/>
      <c r="AD24" s="187"/>
      <c r="AE24" s="177"/>
      <c r="AF24" s="137"/>
      <c r="AG24" s="137"/>
      <c r="AH24" s="187"/>
      <c r="AI24" s="177"/>
      <c r="AJ24" s="137"/>
      <c r="AK24" s="137"/>
      <c r="AL24" s="187"/>
      <c r="AM24" s="177"/>
      <c r="AN24" s="137"/>
      <c r="AO24" s="137"/>
      <c r="AP24" s="187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0"/>
  <sheetViews>
    <sheetView showGridLines="0" zoomScaleNormal="10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T10" sqref="T10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57" customWidth="1"/>
    <col min="21" max="21" width="9.140625" style="257"/>
    <col min="22" max="26" width="9.140625" style="7"/>
    <col min="27" max="27" width="13.7109375" style="7" bestFit="1" customWidth="1"/>
    <col min="28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2"/>
      <c r="R1" s="502"/>
      <c r="S1" s="271"/>
    </row>
    <row r="2" spans="1:25" ht="18.75" x14ac:dyDescent="0.3">
      <c r="A2" s="505" t="s">
        <v>86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</row>
    <row r="4" spans="1:25" x14ac:dyDescent="0.25">
      <c r="A4" s="233"/>
      <c r="B4" s="45"/>
      <c r="C4" s="23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82"/>
      <c r="Y4" s="272"/>
    </row>
    <row r="5" spans="1:25" s="12" customFormat="1" x14ac:dyDescent="0.25">
      <c r="A5" s="47"/>
      <c r="B5" s="416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233"/>
      <c r="B7" s="11"/>
      <c r="C7" s="23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2"/>
      <c r="T7" s="82"/>
      <c r="U7" s="82"/>
      <c r="V7" s="82"/>
      <c r="W7" s="82"/>
      <c r="X7" s="82"/>
      <c r="Y7" s="272"/>
    </row>
    <row r="8" spans="1:25" s="52" customFormat="1" x14ac:dyDescent="0.25">
      <c r="A8" s="27" t="s">
        <v>6</v>
      </c>
      <c r="B8" s="21" t="s">
        <v>77</v>
      </c>
      <c r="C8" s="68">
        <v>1.3642364442023602</v>
      </c>
      <c r="D8" s="68">
        <v>-3.8107015606815509</v>
      </c>
      <c r="E8" s="68">
        <v>11.134514469342594</v>
      </c>
      <c r="F8" s="68">
        <v>2.6334968689117444</v>
      </c>
      <c r="G8" s="68">
        <v>-0.21161270296021772</v>
      </c>
      <c r="H8" s="68">
        <v>0.3058313915844435</v>
      </c>
      <c r="I8" s="68">
        <v>2.3452556578926975</v>
      </c>
      <c r="J8" s="68">
        <v>2.9156390794281117</v>
      </c>
      <c r="K8" s="68">
        <v>2.1886801636357367</v>
      </c>
      <c r="L8" s="68">
        <v>3.5652161760290069</v>
      </c>
      <c r="M8" s="68">
        <v>2.5509705198355048</v>
      </c>
      <c r="N8" s="68">
        <v>2.2248051902984178</v>
      </c>
      <c r="O8" s="68">
        <v>-5.0580378406764765</v>
      </c>
      <c r="P8" s="68">
        <v>5.6468411525511408</v>
      </c>
      <c r="Q8" s="68">
        <v>3.7776678095493788</v>
      </c>
      <c r="R8" s="68">
        <v>1.5301626021813064E-4</v>
      </c>
      <c r="S8" s="68">
        <v>0.75395589699274179</v>
      </c>
      <c r="T8" s="68">
        <v>1.4775513954977004</v>
      </c>
      <c r="U8" s="68">
        <v>1.243192471310417</v>
      </c>
      <c r="V8" s="68">
        <v>1.5241606093348015</v>
      </c>
      <c r="W8" s="68">
        <v>1.899152674696758</v>
      </c>
      <c r="X8" s="68">
        <v>1.9144263044706733</v>
      </c>
      <c r="Y8" s="276">
        <v>1.9177161050213609</v>
      </c>
    </row>
    <row r="9" spans="1:25" s="52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68"/>
      <c r="X9" s="68"/>
      <c r="Y9" s="20"/>
    </row>
    <row r="10" spans="1:25" s="52" customFormat="1" x14ac:dyDescent="0.25">
      <c r="A10" s="27" t="s">
        <v>6</v>
      </c>
      <c r="B10" s="21" t="s">
        <v>76</v>
      </c>
      <c r="C10" s="68">
        <v>2.3617302738879964</v>
      </c>
      <c r="D10" s="68">
        <v>-10.617007090444163</v>
      </c>
      <c r="E10" s="68">
        <v>10.132748599079511</v>
      </c>
      <c r="F10" s="68">
        <v>5.5322338806658822</v>
      </c>
      <c r="G10" s="68">
        <v>-0.37592500709097143</v>
      </c>
      <c r="H10" s="68">
        <v>1.45894871585599</v>
      </c>
      <c r="I10" s="68">
        <v>6.3802332728930544</v>
      </c>
      <c r="J10" s="68">
        <v>6.2777235859341696</v>
      </c>
      <c r="K10" s="68">
        <v>4.0946468647106604</v>
      </c>
      <c r="L10" s="68">
        <v>6.2455097454517716</v>
      </c>
      <c r="M10" s="68">
        <v>4.9969252339270076</v>
      </c>
      <c r="N10" s="68">
        <v>3.5492116857284817</v>
      </c>
      <c r="O10" s="68">
        <v>-8.040829281472373</v>
      </c>
      <c r="P10" s="68">
        <v>10.955026672702783</v>
      </c>
      <c r="Q10" s="68">
        <v>8.308579512067805</v>
      </c>
      <c r="R10" s="68">
        <v>-1.5450465198798335</v>
      </c>
      <c r="S10" s="68">
        <v>-2.3443934999844984E-2</v>
      </c>
      <c r="T10" s="68">
        <v>3.8617472227091554</v>
      </c>
      <c r="U10" s="68">
        <v>2.2231516592869482</v>
      </c>
      <c r="V10" s="68">
        <v>2.5387573014819642</v>
      </c>
      <c r="W10" s="68">
        <v>3.0911912524248297</v>
      </c>
      <c r="X10" s="68">
        <v>2.8735813984464675</v>
      </c>
      <c r="Y10" s="276">
        <v>2.826676800770489</v>
      </c>
    </row>
    <row r="11" spans="1:25" s="52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</row>
    <row r="12" spans="1:25" s="264" customFormat="1" x14ac:dyDescent="0.25">
      <c r="A12" s="263"/>
      <c r="B12" s="21" t="s">
        <v>79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</v>
      </c>
      <c r="U12" s="19">
        <v>0.56747612629291222</v>
      </c>
      <c r="V12" s="19">
        <v>0.93970596132797368</v>
      </c>
      <c r="W12" s="19">
        <v>1.2782463056071283</v>
      </c>
      <c r="X12" s="19">
        <v>1.1005766014811904</v>
      </c>
      <c r="Y12" s="20">
        <v>1.1043477643191597</v>
      </c>
    </row>
    <row r="13" spans="1:25" s="264" customFormat="1" x14ac:dyDescent="0.25">
      <c r="A13" s="263"/>
      <c r="B13" s="21" t="s">
        <v>204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6.4</v>
      </c>
      <c r="Q13" s="19">
        <v>3.6</v>
      </c>
      <c r="R13" s="19">
        <v>0.5</v>
      </c>
      <c r="S13" s="19">
        <v>1</v>
      </c>
      <c r="T13" s="19">
        <v>1.4</v>
      </c>
      <c r="U13" s="19">
        <v>0.81773462517310058</v>
      </c>
      <c r="V13" s="19">
        <v>1.2915695947726595</v>
      </c>
      <c r="W13" s="19">
        <v>1.3532135973196864</v>
      </c>
      <c r="X13" s="19">
        <v>1.4477946791962015</v>
      </c>
      <c r="Y13" s="20">
        <v>1.4477946791961571</v>
      </c>
    </row>
    <row r="14" spans="1:25" s="52" customFormat="1" x14ac:dyDescent="0.25">
      <c r="A14" s="27"/>
      <c r="B14" s="21" t="s">
        <v>203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2.1357603406796315</v>
      </c>
      <c r="U14" s="19">
        <v>2.7</v>
      </c>
      <c r="V14" s="19">
        <v>2.2000000000000002</v>
      </c>
      <c r="W14" s="19">
        <v>2</v>
      </c>
      <c r="X14" s="19">
        <v>2</v>
      </c>
      <c r="Y14" s="20">
        <v>1.9948600000000005</v>
      </c>
    </row>
    <row r="15" spans="1:25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4"/>
    </row>
    <row r="16" spans="1:25" s="261" customFormat="1" x14ac:dyDescent="0.25">
      <c r="A16" s="260"/>
      <c r="B16" s="21" t="s">
        <v>82</v>
      </c>
      <c r="C16" s="53">
        <v>4.6342326811759298</v>
      </c>
      <c r="D16" s="54">
        <v>1.2283497498274674</v>
      </c>
      <c r="E16" s="54">
        <v>0.81095030977476623</v>
      </c>
      <c r="F16" s="54">
        <v>1.3905997439663056</v>
      </c>
      <c r="G16" s="54">
        <v>0.57318108685745994</v>
      </c>
      <c r="H16" s="54">
        <v>0.22066122325741891</v>
      </c>
      <c r="I16" s="54">
        <v>0.20994567177991094</v>
      </c>
      <c r="J16" s="54">
        <v>-1.9382499686304039E-2</v>
      </c>
      <c r="K16" s="54">
        <v>-0.26369565923207228</v>
      </c>
      <c r="L16" s="54">
        <v>-0.32905611555788905</v>
      </c>
      <c r="M16" s="54">
        <v>-0.32209295810342725</v>
      </c>
      <c r="N16" s="54">
        <v>-0.35631935033565471</v>
      </c>
      <c r="O16" s="54">
        <v>-0.42515962497647281</v>
      </c>
      <c r="P16" s="54">
        <v>-0.5487562927410754</v>
      </c>
      <c r="Q16" s="54">
        <v>0.34155541851994925</v>
      </c>
      <c r="R16" s="54">
        <v>3.4324285968406962</v>
      </c>
      <c r="S16" s="54">
        <v>3.5715150197628449</v>
      </c>
      <c r="T16" s="54">
        <v>2.1792614655875524</v>
      </c>
      <c r="U16" s="54">
        <v>2.1657907631318247</v>
      </c>
      <c r="V16" s="54">
        <v>2.4565659632644139</v>
      </c>
      <c r="W16" s="54">
        <v>2.518768137128323</v>
      </c>
      <c r="X16" s="54">
        <v>2.5308008382831173</v>
      </c>
      <c r="Y16" s="277">
        <v>2.5614111678581275</v>
      </c>
    </row>
    <row r="17" spans="1:27" x14ac:dyDescent="0.25">
      <c r="A17" s="47"/>
      <c r="B17" s="21" t="s">
        <v>81</v>
      </c>
      <c r="C17" s="53">
        <v>3.8541666666666665</v>
      </c>
      <c r="D17" s="54">
        <v>1.2291666666666667</v>
      </c>
      <c r="E17" s="54">
        <v>1</v>
      </c>
      <c r="F17" s="54">
        <v>1.25</v>
      </c>
      <c r="G17" s="54">
        <v>0.875</v>
      </c>
      <c r="H17" s="54">
        <v>0.54166666666666663</v>
      </c>
      <c r="I17" s="54">
        <v>0.15833333333333333</v>
      </c>
      <c r="J17" s="54">
        <v>4.9999999999999996E-2</v>
      </c>
      <c r="K17" s="54">
        <v>8.3333333333333332E-3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0.57701612903225807</v>
      </c>
      <c r="R17" s="54">
        <v>3.8025537634408604</v>
      </c>
      <c r="S17" s="54">
        <v>4.1330152329749108</v>
      </c>
      <c r="T17" s="54">
        <v>2.4117575524833583</v>
      </c>
      <c r="U17" s="54">
        <v>2.2728055516079482</v>
      </c>
      <c r="V17" s="54">
        <v>2.6014459204972624</v>
      </c>
      <c r="W17" s="54">
        <v>2.6578512649923289</v>
      </c>
      <c r="X17" s="54">
        <v>2.6702619542756278</v>
      </c>
      <c r="Y17" s="277">
        <v>2.7004120962565423</v>
      </c>
    </row>
    <row r="18" spans="1:27" x14ac:dyDescent="0.25">
      <c r="A18" s="47"/>
      <c r="B18" s="21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277"/>
    </row>
    <row r="19" spans="1:27" s="261" customFormat="1" x14ac:dyDescent="0.25">
      <c r="A19" s="260"/>
      <c r="B19" s="21" t="s">
        <v>122</v>
      </c>
      <c r="C19" s="53">
        <v>4.6087126375721912</v>
      </c>
      <c r="D19" s="54">
        <v>4.9276557459194761</v>
      </c>
      <c r="E19" s="54">
        <v>4.1231193340729959</v>
      </c>
      <c r="F19" s="54">
        <v>4.7745187115516066</v>
      </c>
      <c r="G19" s="54">
        <v>3.9359903282580624</v>
      </c>
      <c r="H19" s="54">
        <v>2.9067826536862582</v>
      </c>
      <c r="I19" s="54">
        <v>2.1738355217754535</v>
      </c>
      <c r="J19" s="54">
        <v>0.91065391244910687</v>
      </c>
      <c r="K19" s="54">
        <v>0.58498611895351027</v>
      </c>
      <c r="L19" s="54">
        <v>0.98035223351527723</v>
      </c>
      <c r="M19" s="54">
        <v>0.96543571585419397</v>
      </c>
      <c r="N19" s="54">
        <v>0.32305212842712844</v>
      </c>
      <c r="O19" s="54">
        <v>6.2895656879352529E-2</v>
      </c>
      <c r="P19" s="54">
        <v>-6.0742534036012319E-2</v>
      </c>
      <c r="Q19" s="54">
        <v>2.0283489083380384</v>
      </c>
      <c r="R19" s="54">
        <v>3.6737792160737812</v>
      </c>
      <c r="S19" s="54">
        <v>3.4779860583056235</v>
      </c>
      <c r="T19" s="54">
        <v>3.491142454043541</v>
      </c>
      <c r="U19" s="54">
        <v>3.7146303202589053</v>
      </c>
      <c r="V19" s="54">
        <v>3.7785164285002213</v>
      </c>
      <c r="W19" s="54">
        <v>3.7797493859428233</v>
      </c>
      <c r="X19" s="54">
        <v>3.7799013018904204</v>
      </c>
      <c r="Y19" s="277">
        <v>3.7804195331829877</v>
      </c>
      <c r="Z19" s="412"/>
      <c r="AA19" s="412"/>
    </row>
    <row r="20" spans="1:27" x14ac:dyDescent="0.25">
      <c r="A20" s="47"/>
      <c r="B20" s="21" t="s">
        <v>123</v>
      </c>
      <c r="C20" s="53">
        <v>4.1854321591198014</v>
      </c>
      <c r="D20" s="54">
        <v>3.6048256791517663</v>
      </c>
      <c r="E20" s="54">
        <v>3.0118344783236082</v>
      </c>
      <c r="F20" s="54">
        <v>2.8416613309459415</v>
      </c>
      <c r="G20" s="54">
        <v>1.6847380952866551</v>
      </c>
      <c r="H20" s="54">
        <v>1.6985597643097643</v>
      </c>
      <c r="I20" s="54">
        <v>1.3077586241625143</v>
      </c>
      <c r="J20" s="54">
        <v>0.55007383701348234</v>
      </c>
      <c r="K20" s="54">
        <v>0.11484593606876219</v>
      </c>
      <c r="L20" s="54">
        <v>0.385503515458607</v>
      </c>
      <c r="M20" s="54">
        <v>0.48243285660772872</v>
      </c>
      <c r="N20" s="54">
        <v>-0.21688162600176328</v>
      </c>
      <c r="O20" s="54">
        <v>-0.48420784710458625</v>
      </c>
      <c r="P20" s="54">
        <v>-0.33760701737875648</v>
      </c>
      <c r="Q20" s="54">
        <v>1.1675121165066817</v>
      </c>
      <c r="R20" s="54">
        <v>2.4546536420101641</v>
      </c>
      <c r="S20" s="54">
        <v>2.3412108758391361</v>
      </c>
      <c r="T20" s="54">
        <v>2.6577190220280609</v>
      </c>
      <c r="U20" s="54">
        <v>3.0329492526457735</v>
      </c>
      <c r="V20" s="54">
        <v>3.0913494042278473</v>
      </c>
      <c r="W20" s="54">
        <v>3.1005965850473598</v>
      </c>
      <c r="X20" s="54">
        <v>3.1017359546543322</v>
      </c>
      <c r="Y20" s="277">
        <v>3.1056226893485737</v>
      </c>
    </row>
    <row r="21" spans="1:27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4"/>
    </row>
    <row r="22" spans="1:27" x14ac:dyDescent="0.25">
      <c r="A22" s="47"/>
      <c r="B22" s="21" t="s">
        <v>80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60.643528843095943</v>
      </c>
      <c r="U22" s="19">
        <v>77.483438311802871</v>
      </c>
      <c r="V22" s="19">
        <v>66.759916381219995</v>
      </c>
      <c r="W22" s="19">
        <v>62.325528007346186</v>
      </c>
      <c r="X22" s="19">
        <v>60.157499950157849</v>
      </c>
      <c r="Y22" s="20">
        <v>58.576958105646632</v>
      </c>
    </row>
    <row r="23" spans="1:27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</row>
    <row r="24" spans="1:27" x14ac:dyDescent="0.25">
      <c r="A24" s="47"/>
      <c r="B24" s="21" t="s">
        <v>176</v>
      </c>
      <c r="C24" s="53">
        <v>1.4710045187903882</v>
      </c>
      <c r="D24" s="54">
        <v>1.3940793220245939</v>
      </c>
      <c r="E24" s="54">
        <v>1.3271961255411255</v>
      </c>
      <c r="F24" s="54">
        <v>1.3922485782514589</v>
      </c>
      <c r="G24" s="54">
        <v>1.2864058588211305</v>
      </c>
      <c r="H24" s="54">
        <v>1.3284606327247632</v>
      </c>
      <c r="I24" s="54">
        <v>1.3289351708858772</v>
      </c>
      <c r="J24" s="54">
        <v>1.1104218664125731</v>
      </c>
      <c r="K24" s="54">
        <v>1.1068564339042601</v>
      </c>
      <c r="L24" s="54">
        <v>1.129689346963423</v>
      </c>
      <c r="M24" s="54">
        <v>1.1811922203400462</v>
      </c>
      <c r="N24" s="54">
        <v>1.1194735497051258</v>
      </c>
      <c r="O24" s="54">
        <v>1.1414469918125354</v>
      </c>
      <c r="P24" s="54">
        <v>1.1833247272413574</v>
      </c>
      <c r="Q24" s="54">
        <v>1.0539325036075036</v>
      </c>
      <c r="R24" s="54">
        <v>1.0816933450969322</v>
      </c>
      <c r="S24" s="54">
        <v>1.0818977020202019</v>
      </c>
      <c r="T24" s="54">
        <v>1.1299309999058911</v>
      </c>
      <c r="U24" s="54">
        <v>1.1763441184573002</v>
      </c>
      <c r="V24" s="54">
        <v>1.1995833333333337</v>
      </c>
      <c r="W24" s="54">
        <v>1.2100000000000002</v>
      </c>
      <c r="X24" s="54">
        <v>1.2154166666666666</v>
      </c>
      <c r="Y24" s="277">
        <v>1.2200000000000002</v>
      </c>
    </row>
    <row r="25" spans="1:27" x14ac:dyDescent="0.25">
      <c r="A25" s="47"/>
      <c r="B25" s="21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277"/>
    </row>
    <row r="26" spans="1:27" x14ac:dyDescent="0.25">
      <c r="A26" s="47"/>
      <c r="B26" s="21" t="s">
        <v>146</v>
      </c>
      <c r="C26" s="67">
        <v>-3.6206637318380475</v>
      </c>
      <c r="D26" s="68">
        <v>-7.0928544723549258</v>
      </c>
      <c r="E26" s="68">
        <v>1.833155525974739</v>
      </c>
      <c r="F26" s="68">
        <v>0.42232621267095372</v>
      </c>
      <c r="G26" s="68">
        <v>-1.2617149929873728</v>
      </c>
      <c r="H26" s="68">
        <v>-1.6594156163533547</v>
      </c>
      <c r="I26" s="68">
        <v>-2.3518397596952734</v>
      </c>
      <c r="J26" s="68">
        <v>0.28872172100247173</v>
      </c>
      <c r="K26" s="68">
        <v>-0.11092557902768752</v>
      </c>
      <c r="L26" s="68">
        <v>0.75632986091278553</v>
      </c>
      <c r="M26" s="68">
        <v>0.4615605077196161</v>
      </c>
      <c r="N26" s="68">
        <v>-0.22154757996327712</v>
      </c>
      <c r="O26" s="68">
        <v>-1.572111639785323</v>
      </c>
      <c r="P26" s="68">
        <v>0.56082899599720903</v>
      </c>
      <c r="Q26" s="68">
        <v>0.61846654067601037</v>
      </c>
      <c r="R26" s="68">
        <v>1.0521174465871752</v>
      </c>
      <c r="S26" s="68">
        <v>-1.153478034042521</v>
      </c>
      <c r="T26" s="68">
        <v>0.68003862941927729</v>
      </c>
      <c r="U26" s="68">
        <v>0.80708220924783358</v>
      </c>
      <c r="V26" s="68">
        <v>0.18638110762572158</v>
      </c>
      <c r="W26" s="68">
        <v>-0.30059447596001432</v>
      </c>
      <c r="X26" s="68">
        <v>-0.13732172366888173</v>
      </c>
      <c r="Y26" s="276">
        <v>3.5997529415943141E-2</v>
      </c>
    </row>
    <row r="27" spans="1:27" x14ac:dyDescent="0.25">
      <c r="A27" s="47"/>
      <c r="B27" s="21"/>
      <c r="C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78"/>
    </row>
    <row r="28" spans="1:27" x14ac:dyDescent="0.25">
      <c r="A28" s="47"/>
      <c r="B28" s="21" t="s">
        <v>98</v>
      </c>
      <c r="C28" s="53">
        <v>1.353595652173913</v>
      </c>
      <c r="D28" s="54">
        <v>1.4568956521739131</v>
      </c>
      <c r="E28" s="54">
        <v>1.3226956521739131</v>
      </c>
      <c r="F28" s="54">
        <v>1.3149045454545454</v>
      </c>
      <c r="G28" s="54">
        <v>1.3126761904761903</v>
      </c>
      <c r="H28" s="54">
        <v>1.3702999999999999</v>
      </c>
      <c r="I28" s="54">
        <v>1.2306739130434783</v>
      </c>
      <c r="J28" s="54">
        <v>1.0898652173913044</v>
      </c>
      <c r="K28" s="54">
        <v>1.0538045454545455</v>
      </c>
      <c r="L28" s="54">
        <v>1.183747619047619</v>
      </c>
      <c r="M28" s="54">
        <v>1.1376095238095241</v>
      </c>
      <c r="N28" s="54">
        <v>1.1113954545454545</v>
      </c>
      <c r="O28" s="54">
        <v>1.2172521739130433</v>
      </c>
      <c r="P28" s="54">
        <v>1.1306826086956521</v>
      </c>
      <c r="Q28" s="54">
        <v>1.0590227272727271</v>
      </c>
      <c r="R28" s="54">
        <v>1.0918380952380953</v>
      </c>
      <c r="S28" s="54">
        <v>1.0463045454545454</v>
      </c>
      <c r="T28" s="54">
        <v>1.1715695652173914</v>
      </c>
      <c r="U28" s="54">
        <v>1.19</v>
      </c>
      <c r="V28" s="54">
        <v>1.21</v>
      </c>
      <c r="W28" s="54">
        <v>1.21</v>
      </c>
      <c r="X28" s="54">
        <v>1.22</v>
      </c>
      <c r="Y28" s="277">
        <v>1.22</v>
      </c>
    </row>
    <row r="29" spans="1:27" x14ac:dyDescent="0.25">
      <c r="A29" s="47"/>
      <c r="B29" s="21" t="s">
        <v>99</v>
      </c>
      <c r="C29" s="53">
        <v>26.138217391304348</v>
      </c>
      <c r="D29" s="54">
        <v>26.107130434782611</v>
      </c>
      <c r="E29" s="54">
        <v>25.157173913043483</v>
      </c>
      <c r="F29" s="54">
        <v>25.525409090909093</v>
      </c>
      <c r="G29" s="54">
        <v>25.187333333333331</v>
      </c>
      <c r="H29" s="54">
        <v>27.495863636363637</v>
      </c>
      <c r="I29" s="54">
        <v>27.634869565217389</v>
      </c>
      <c r="J29" s="54">
        <v>27.029304347826088</v>
      </c>
      <c r="K29" s="54">
        <v>27.028772727272727</v>
      </c>
      <c r="L29" s="54">
        <v>25.662809523809521</v>
      </c>
      <c r="M29" s="54">
        <v>25.837666666666667</v>
      </c>
      <c r="N29" s="54">
        <v>25.486000000000004</v>
      </c>
      <c r="O29" s="54">
        <v>26.29808695652174</v>
      </c>
      <c r="P29" s="54">
        <v>25.230000000000004</v>
      </c>
      <c r="Q29" s="54">
        <v>24.259818181818183</v>
      </c>
      <c r="R29" s="54">
        <v>24.484666666666666</v>
      </c>
      <c r="S29" s="54">
        <v>25.123136363636362</v>
      </c>
      <c r="T29" s="54">
        <v>24.257695652173918</v>
      </c>
      <c r="U29" s="54">
        <v>24.3</v>
      </c>
      <c r="V29" s="54">
        <v>24.25</v>
      </c>
      <c r="W29" s="54">
        <v>24.25</v>
      </c>
      <c r="X29" s="54">
        <v>24.25</v>
      </c>
      <c r="Y29" s="277">
        <v>24.25</v>
      </c>
    </row>
    <row r="30" spans="1:27" x14ac:dyDescent="0.25">
      <c r="A30" s="47"/>
      <c r="B30" s="21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276"/>
    </row>
    <row r="31" spans="1:27" x14ac:dyDescent="0.25">
      <c r="A31" s="47"/>
      <c r="B31" s="21" t="s">
        <v>100</v>
      </c>
      <c r="C31" s="53">
        <v>1.5353286956521741</v>
      </c>
      <c r="D31" s="54">
        <v>1.501191304347826</v>
      </c>
      <c r="E31" s="54">
        <v>1.2790682608695654</v>
      </c>
      <c r="F31" s="54">
        <v>1.227431818181818</v>
      </c>
      <c r="G31" s="54">
        <v>1.2086900000000003</v>
      </c>
      <c r="H31" s="54">
        <v>1.2246018181818183</v>
      </c>
      <c r="I31" s="54">
        <v>1.2024634782608694</v>
      </c>
      <c r="J31" s="54">
        <v>1.0829091304347827</v>
      </c>
      <c r="K31" s="54">
        <v>1.0749204545454543</v>
      </c>
      <c r="L31" s="54">
        <v>1.1683290476190478</v>
      </c>
      <c r="M31" s="54">
        <v>1.1285204761904764</v>
      </c>
      <c r="N31" s="54">
        <v>1.0916127272727272</v>
      </c>
      <c r="O31" s="54">
        <v>1.0813895652173913</v>
      </c>
      <c r="P31" s="54">
        <v>1.0405213043478263</v>
      </c>
      <c r="Q31" s="54">
        <v>0.98707954545454546</v>
      </c>
      <c r="R31" s="54">
        <v>0.94371050000000012</v>
      </c>
      <c r="S31" s="54">
        <v>0.93370952380952388</v>
      </c>
      <c r="T31" s="54">
        <v>0.93309772727272733</v>
      </c>
      <c r="U31" s="54">
        <v>0.92</v>
      </c>
      <c r="V31" s="54">
        <v>0.93500000000000005</v>
      </c>
      <c r="W31" s="54">
        <v>0.95</v>
      </c>
      <c r="X31" s="54">
        <v>0.94</v>
      </c>
      <c r="Y31" s="277">
        <v>0.94</v>
      </c>
    </row>
    <row r="32" spans="1:27" x14ac:dyDescent="0.25">
      <c r="A32" s="47"/>
      <c r="B32" s="21" t="s">
        <v>101</v>
      </c>
      <c r="C32" s="53">
        <v>123.2295652173913</v>
      </c>
      <c r="D32" s="54">
        <v>131.15521739130438</v>
      </c>
      <c r="E32" s="54">
        <v>110.06391304347825</v>
      </c>
      <c r="F32" s="54">
        <v>102.34454545454543</v>
      </c>
      <c r="G32" s="54">
        <v>110.15619047619049</v>
      </c>
      <c r="H32" s="54">
        <v>141.95727272727277</v>
      </c>
      <c r="I32" s="54">
        <v>146.98086956521738</v>
      </c>
      <c r="J32" s="54">
        <v>132.50260869565219</v>
      </c>
      <c r="K32" s="54">
        <v>122.34545454545454</v>
      </c>
      <c r="L32" s="54">
        <v>133.67904761904762</v>
      </c>
      <c r="M32" s="54">
        <v>127.60571428571427</v>
      </c>
      <c r="N32" s="54">
        <v>121.26863636363638</v>
      </c>
      <c r="O32" s="54">
        <v>126.31956521739126</v>
      </c>
      <c r="P32" s="54">
        <v>128.8230434782609</v>
      </c>
      <c r="Q32" s="54">
        <v>142.85272727272729</v>
      </c>
      <c r="R32" s="54">
        <v>156.99333333333331</v>
      </c>
      <c r="S32" s="54">
        <v>161.18227272727276</v>
      </c>
      <c r="T32" s="54">
        <v>182.70913043478262</v>
      </c>
      <c r="U32" s="54">
        <v>183</v>
      </c>
      <c r="V32" s="54">
        <v>177</v>
      </c>
      <c r="W32" s="54">
        <v>170</v>
      </c>
      <c r="X32" s="54">
        <v>164</v>
      </c>
      <c r="Y32" s="277">
        <v>164</v>
      </c>
    </row>
    <row r="33" spans="1:25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4"/>
    </row>
    <row r="34" spans="1:25" x14ac:dyDescent="0.25">
      <c r="A34" s="47"/>
      <c r="B34" s="21" t="s">
        <v>87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85.065884941666667</v>
      </c>
      <c r="U34" s="19">
        <v>88.67487248228008</v>
      </c>
      <c r="V34" s="19">
        <v>91.297183256547271</v>
      </c>
      <c r="W34" s="19">
        <v>95.507449532754222</v>
      </c>
      <c r="X34" s="19">
        <v>99.309142315963584</v>
      </c>
      <c r="Y34" s="20">
        <v>104.28434092008756</v>
      </c>
    </row>
    <row r="35" spans="1:25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62"/>
      <c r="R35" s="262"/>
      <c r="S35" s="262"/>
      <c r="T35" s="262"/>
      <c r="U35" s="262"/>
      <c r="V35" s="262"/>
      <c r="W35" s="262"/>
      <c r="X35" s="262"/>
      <c r="Y35" s="279"/>
    </row>
    <row r="36" spans="1:25" s="261" customFormat="1" x14ac:dyDescent="0.25">
      <c r="A36" s="260"/>
      <c r="B36" s="21" t="s">
        <v>205</v>
      </c>
      <c r="C36" s="53">
        <v>2.1359608622466659</v>
      </c>
      <c r="D36" s="54">
        <v>1.1832958440142589</v>
      </c>
      <c r="E36" s="54">
        <v>0.9471533212865898</v>
      </c>
      <c r="F36" s="54">
        <v>1.1651145752453076</v>
      </c>
      <c r="G36" s="54">
        <v>1.2080150947964114</v>
      </c>
      <c r="H36" s="54">
        <v>0.98574118360010821</v>
      </c>
      <c r="I36" s="54">
        <v>0.77154398839848315</v>
      </c>
      <c r="J36" s="54">
        <v>0.58468774787914157</v>
      </c>
      <c r="K36" s="54">
        <v>0.41965000000000008</v>
      </c>
      <c r="L36" s="54">
        <v>0.2713916666666667</v>
      </c>
      <c r="M36" s="54">
        <v>0.2113666666666667</v>
      </c>
      <c r="N36" s="54">
        <v>0.17787500000000001</v>
      </c>
      <c r="O36" s="54">
        <v>0.13440833333333335</v>
      </c>
      <c r="P36" s="54">
        <v>9.923333333333334E-2</v>
      </c>
      <c r="Q36" s="54">
        <v>0.12</v>
      </c>
      <c r="R36" s="54">
        <v>0.65749999999999997</v>
      </c>
      <c r="S36" s="54">
        <v>0.99833333333333341</v>
      </c>
      <c r="T36" s="54">
        <v>0.73583333333333323</v>
      </c>
      <c r="U36" s="54">
        <v>0.71439967867258081</v>
      </c>
      <c r="V36" s="54">
        <v>0.73221622916210782</v>
      </c>
      <c r="W36" s="54">
        <v>0.73481202472525908</v>
      </c>
      <c r="X36" s="54">
        <v>0.7406832178467071</v>
      </c>
      <c r="Y36" s="277">
        <v>0.74510770171263607</v>
      </c>
    </row>
    <row r="37" spans="1:25" x14ac:dyDescent="0.25">
      <c r="A37" s="57"/>
      <c r="B37" s="255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1"/>
    </row>
    <row r="38" spans="1:25" x14ac:dyDescent="0.25">
      <c r="B38" s="256"/>
      <c r="C38" s="256"/>
      <c r="D38" s="256"/>
      <c r="E38" s="256"/>
      <c r="F38" s="256"/>
      <c r="G38" s="256"/>
      <c r="H38" s="280"/>
      <c r="I38" s="76"/>
      <c r="J38" s="257"/>
      <c r="K38" s="257"/>
      <c r="L38" s="257"/>
      <c r="M38" s="257"/>
      <c r="N38" s="257"/>
      <c r="O38" s="257"/>
      <c r="P38" s="257"/>
      <c r="Q38" s="257"/>
      <c r="R38" s="257"/>
      <c r="V38" s="257"/>
    </row>
    <row r="39" spans="1:25" s="12" customFormat="1" x14ac:dyDescent="0.25">
      <c r="A39" s="10" t="s">
        <v>6</v>
      </c>
      <c r="B39" s="503" t="s">
        <v>134</v>
      </c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4"/>
      <c r="Q39" s="504"/>
      <c r="R39" s="504"/>
      <c r="S39" s="76"/>
      <c r="T39" s="76"/>
      <c r="U39" s="76"/>
      <c r="V39" s="76"/>
    </row>
    <row r="40" spans="1:25" x14ac:dyDescent="0.25"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V40" s="257"/>
    </row>
  </sheetData>
  <mergeCells count="4">
    <mergeCell ref="A1:R1"/>
    <mergeCell ref="B39:R39"/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8"/>
  <sheetViews>
    <sheetView showGridLines="0" zoomScale="90" zoomScaleNormal="90" workbookViewId="0">
      <pane xSplit="2" ySplit="6" topLeftCell="C30" activePane="bottomRight" state="frozen"/>
      <selection pane="topRight" activeCell="C1" sqref="C1"/>
      <selection pane="bottomLeft" activeCell="A7" sqref="A7"/>
      <selection pane="bottomRight" activeCell="V64" sqref="V64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39" customWidth="1"/>
    <col min="18" max="18" width="11.140625" style="7" customWidth="1"/>
    <col min="19" max="20" width="11.140625" style="257" customWidth="1"/>
    <col min="21" max="21" width="10.5703125" style="257" bestFit="1" customWidth="1"/>
    <col min="22" max="16384" width="9.140625" style="7"/>
  </cols>
  <sheetData>
    <row r="1" spans="1:25" x14ac:dyDescent="0.25">
      <c r="A1" s="481" t="str">
        <f>'Súhrnné indikátory'!A1:Q1</f>
        <v>75. zasadnutie Výboru pre makroekonomické prognózy, 17.6.2026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</row>
    <row r="2" spans="1:25" ht="18.75" x14ac:dyDescent="0.3">
      <c r="A2" s="498" t="s">
        <v>8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</row>
    <row r="3" spans="1:25" ht="15.75" customHeight="1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</row>
    <row r="4" spans="1:25" x14ac:dyDescent="0.25">
      <c r="A4" s="61"/>
      <c r="B4" s="62"/>
      <c r="C4" s="23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6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15"/>
      <c r="B6" s="10"/>
      <c r="C6" s="58" t="s">
        <v>7</v>
      </c>
      <c r="D6" s="59" t="s">
        <v>7</v>
      </c>
      <c r="E6" s="59" t="s">
        <v>7</v>
      </c>
      <c r="F6" s="59" t="s">
        <v>7</v>
      </c>
      <c r="G6" s="59" t="s">
        <v>7</v>
      </c>
      <c r="H6" s="59" t="s">
        <v>7</v>
      </c>
      <c r="I6" s="59" t="s">
        <v>7</v>
      </c>
      <c r="J6" s="59" t="s">
        <v>7</v>
      </c>
      <c r="K6" s="59" t="s">
        <v>7</v>
      </c>
      <c r="L6" s="59" t="s">
        <v>7</v>
      </c>
      <c r="M6" s="59" t="s">
        <v>7</v>
      </c>
      <c r="N6" s="59" t="s">
        <v>7</v>
      </c>
      <c r="O6" s="59" t="s">
        <v>7</v>
      </c>
      <c r="P6" s="6" t="s">
        <v>7</v>
      </c>
      <c r="Q6" s="59" t="s">
        <v>7</v>
      </c>
      <c r="R6" s="6" t="s">
        <v>7</v>
      </c>
      <c r="S6" s="6" t="s">
        <v>7</v>
      </c>
      <c r="T6" s="6" t="s">
        <v>7</v>
      </c>
      <c r="U6" s="282" t="s">
        <v>61</v>
      </c>
      <c r="V6" s="282" t="s">
        <v>61</v>
      </c>
      <c r="W6" s="282" t="s">
        <v>61</v>
      </c>
      <c r="X6" s="282" t="s">
        <v>61</v>
      </c>
      <c r="Y6" s="275" t="s">
        <v>61</v>
      </c>
    </row>
    <row r="7" spans="1:25" s="12" customFormat="1" x14ac:dyDescent="0.25">
      <c r="A7" s="61"/>
      <c r="B7" s="51"/>
      <c r="C7" s="23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47"/>
      <c r="R7" s="65"/>
      <c r="S7" s="283"/>
      <c r="T7" s="283"/>
      <c r="U7" s="283"/>
      <c r="V7" s="283"/>
      <c r="W7" s="283"/>
      <c r="X7" s="283"/>
      <c r="Y7" s="284"/>
    </row>
    <row r="8" spans="1:25" s="12" customFormat="1" x14ac:dyDescent="0.25">
      <c r="A8" s="15"/>
      <c r="B8" s="4" t="s">
        <v>158</v>
      </c>
      <c r="C8" s="235"/>
      <c r="D8" s="66"/>
      <c r="J8" s="10"/>
      <c r="K8" s="10"/>
      <c r="L8" s="10"/>
      <c r="M8" s="10"/>
      <c r="N8" s="10"/>
      <c r="O8" s="10"/>
      <c r="P8" s="10"/>
      <c r="Q8" s="28"/>
      <c r="R8" s="10"/>
      <c r="S8" s="84"/>
      <c r="T8" s="84"/>
      <c r="U8" s="84"/>
      <c r="V8" s="84"/>
      <c r="W8" s="84"/>
      <c r="X8" s="84"/>
      <c r="Y8" s="273"/>
    </row>
    <row r="9" spans="1:25" s="12" customFormat="1" x14ac:dyDescent="0.25">
      <c r="A9" s="15"/>
      <c r="B9" s="4"/>
      <c r="C9" s="235"/>
      <c r="D9" s="66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3"/>
      <c r="X9" s="23"/>
      <c r="Y9" s="24"/>
    </row>
    <row r="10" spans="1:25" x14ac:dyDescent="0.25">
      <c r="A10" s="15"/>
      <c r="B10" s="17" t="s">
        <v>69</v>
      </c>
      <c r="C10" s="67">
        <v>75.852818999999997</v>
      </c>
      <c r="D10" s="68">
        <v>71.676865000000006</v>
      </c>
      <c r="E10" s="68">
        <v>76.544140999999996</v>
      </c>
      <c r="F10" s="68">
        <v>78.505527000000001</v>
      </c>
      <c r="G10" s="68">
        <v>79.737413000000004</v>
      </c>
      <c r="H10" s="68">
        <v>80.298225000000002</v>
      </c>
      <c r="I10" s="68">
        <v>82.472662</v>
      </c>
      <c r="J10" s="68">
        <v>86.742171999999997</v>
      </c>
      <c r="K10" s="68">
        <v>88.431751999999975</v>
      </c>
      <c r="L10" s="68">
        <v>90.973928999999984</v>
      </c>
      <c r="M10" s="68">
        <v>94.669398999999999</v>
      </c>
      <c r="N10" s="68">
        <v>96.823979000000008</v>
      </c>
      <c r="O10" s="68">
        <v>94.320582999999985</v>
      </c>
      <c r="P10" s="19">
        <v>99.655221999999981</v>
      </c>
      <c r="Q10" s="19">
        <v>100.197936</v>
      </c>
      <c r="R10" s="19">
        <v>102.31475400000001</v>
      </c>
      <c r="S10" s="19">
        <v>104.298304</v>
      </c>
      <c r="T10" s="19">
        <v>105.140428</v>
      </c>
      <c r="U10" s="19">
        <v>105.95315460742491</v>
      </c>
      <c r="V10" s="19">
        <v>107.59438722292784</v>
      </c>
      <c r="W10" s="19">
        <v>109.59161377785102</v>
      </c>
      <c r="X10" s="19">
        <v>112.36122940843502</v>
      </c>
      <c r="Y10" s="20">
        <v>114.89861903715661</v>
      </c>
    </row>
    <row r="11" spans="1:25" x14ac:dyDescent="0.25">
      <c r="A11" s="15"/>
      <c r="B11" s="69" t="s">
        <v>23</v>
      </c>
      <c r="C11" s="70">
        <v>5.3633772123194978</v>
      </c>
      <c r="D11" s="71">
        <v>-5.5053379097222415</v>
      </c>
      <c r="E11" s="71">
        <v>6.7905815914242273</v>
      </c>
      <c r="F11" s="71">
        <v>2.5624247321555327</v>
      </c>
      <c r="G11" s="71">
        <v>1.5691710470270515</v>
      </c>
      <c r="H11" s="71">
        <v>0.70332354524720309</v>
      </c>
      <c r="I11" s="71">
        <v>2.7079515144948552</v>
      </c>
      <c r="J11" s="71">
        <v>5.1768790972213319</v>
      </c>
      <c r="K11" s="71">
        <v>1.9478184152455613</v>
      </c>
      <c r="L11" s="71">
        <v>2.874733274536978</v>
      </c>
      <c r="M11" s="71">
        <v>4.0621198189648489</v>
      </c>
      <c r="N11" s="71">
        <v>2.2758991001939233</v>
      </c>
      <c r="O11" s="71">
        <v>-2.585512417332092</v>
      </c>
      <c r="P11" s="110">
        <v>5.6558588065555027</v>
      </c>
      <c r="Q11" s="110">
        <v>0.54459163213746997</v>
      </c>
      <c r="R11" s="110">
        <v>2.1126363321495978</v>
      </c>
      <c r="S11" s="110">
        <v>1.9386744554944713</v>
      </c>
      <c r="T11" s="110">
        <v>0.80741869014475665</v>
      </c>
      <c r="U11" s="110">
        <v>0.77299153416505728</v>
      </c>
      <c r="V11" s="110">
        <v>1.549017225191629</v>
      </c>
      <c r="W11" s="110">
        <v>1.8562553368002943</v>
      </c>
      <c r="X11" s="110">
        <v>2.52721493471042</v>
      </c>
      <c r="Y11" s="285">
        <v>2.2582430274931564</v>
      </c>
    </row>
    <row r="12" spans="1:25" x14ac:dyDescent="0.25">
      <c r="A12" s="15"/>
      <c r="B12" s="17" t="s">
        <v>24</v>
      </c>
      <c r="C12" s="67">
        <v>43.414640999999996</v>
      </c>
      <c r="D12" s="68">
        <v>43.408971999999999</v>
      </c>
      <c r="E12" s="68">
        <v>43.953910999999998</v>
      </c>
      <c r="F12" s="68">
        <v>43.155455000000003</v>
      </c>
      <c r="G12" s="68">
        <v>43.388159999999999</v>
      </c>
      <c r="H12" s="68">
        <v>42.671631999999995</v>
      </c>
      <c r="I12" s="68">
        <v>43.440747999999999</v>
      </c>
      <c r="J12" s="68">
        <v>44.856675000000003</v>
      </c>
      <c r="K12" s="68">
        <v>46.504330000000003</v>
      </c>
      <c r="L12" s="68">
        <v>49.369723</v>
      </c>
      <c r="M12" s="68">
        <v>51.399027000000004</v>
      </c>
      <c r="N12" s="68">
        <v>52.891309999999997</v>
      </c>
      <c r="O12" s="68">
        <v>53.280308000000005</v>
      </c>
      <c r="P12" s="19">
        <v>54.88409</v>
      </c>
      <c r="Q12" s="19">
        <v>57.526418000000007</v>
      </c>
      <c r="R12" s="19">
        <v>55.705822999999995</v>
      </c>
      <c r="S12" s="19">
        <v>57.802520999999992</v>
      </c>
      <c r="T12" s="19">
        <v>58.022143999999997</v>
      </c>
      <c r="U12" s="19">
        <v>58.320139345066302</v>
      </c>
      <c r="V12" s="19">
        <v>59.000676839651646</v>
      </c>
      <c r="W12" s="19">
        <v>59.612702875251749</v>
      </c>
      <c r="X12" s="19">
        <v>60.685994412474386</v>
      </c>
      <c r="Y12" s="20">
        <v>62.050385400807777</v>
      </c>
    </row>
    <row r="13" spans="1:25" x14ac:dyDescent="0.25">
      <c r="A13" s="15"/>
      <c r="B13" s="69" t="s">
        <v>23</v>
      </c>
      <c r="C13" s="70">
        <v>7.1359367256316864</v>
      </c>
      <c r="D13" s="71">
        <v>-1.3057806927374571E-2</v>
      </c>
      <c r="E13" s="71">
        <v>1.2553602974058053</v>
      </c>
      <c r="F13" s="71">
        <v>-1.8165755488743662</v>
      </c>
      <c r="G13" s="71">
        <v>0.53922499484710951</v>
      </c>
      <c r="H13" s="71">
        <v>-1.6514367053131473</v>
      </c>
      <c r="I13" s="71">
        <v>1.8024058700168766</v>
      </c>
      <c r="J13" s="71">
        <v>3.2594443355349334</v>
      </c>
      <c r="K13" s="71">
        <v>3.6731545528062348</v>
      </c>
      <c r="L13" s="71">
        <v>6.1615617298432124</v>
      </c>
      <c r="M13" s="71">
        <v>4.1104220900733068</v>
      </c>
      <c r="N13" s="71">
        <v>2.9033292789764298</v>
      </c>
      <c r="O13" s="71">
        <v>0.73546675247788684</v>
      </c>
      <c r="P13" s="110">
        <v>3.0100839507158916</v>
      </c>
      <c r="Q13" s="110">
        <v>4.814378811783171</v>
      </c>
      <c r="R13" s="110">
        <v>-3.1647981280531146</v>
      </c>
      <c r="S13" s="110">
        <v>3.7638758159986185</v>
      </c>
      <c r="T13" s="110">
        <v>0.37995401619248526</v>
      </c>
      <c r="U13" s="110">
        <v>0.51358899296500837</v>
      </c>
      <c r="V13" s="110">
        <v>1.1668996374627483</v>
      </c>
      <c r="W13" s="110">
        <v>1.0373203637365602</v>
      </c>
      <c r="X13" s="110">
        <v>1.800440989009755</v>
      </c>
      <c r="Y13" s="285">
        <v>2.2482798568971507</v>
      </c>
    </row>
    <row r="14" spans="1:25" x14ac:dyDescent="0.25">
      <c r="A14" s="15"/>
      <c r="B14" s="17" t="s">
        <v>25</v>
      </c>
      <c r="C14" s="67">
        <v>0.62799200000000011</v>
      </c>
      <c r="D14" s="68">
        <v>0.64171699999999998</v>
      </c>
      <c r="E14" s="68">
        <v>0.66877500000000001</v>
      </c>
      <c r="F14" s="68">
        <v>0.69247700000000001</v>
      </c>
      <c r="G14" s="68">
        <v>0.71189100000000005</v>
      </c>
      <c r="H14" s="68">
        <v>0.73243099999999994</v>
      </c>
      <c r="I14" s="68">
        <v>1.0836520000000001</v>
      </c>
      <c r="J14" s="68">
        <v>1.0903139999999998</v>
      </c>
      <c r="K14" s="68">
        <v>1.1115269999999997</v>
      </c>
      <c r="L14" s="68">
        <v>1.0674939999999999</v>
      </c>
      <c r="M14" s="68">
        <v>1.1191019999999998</v>
      </c>
      <c r="N14" s="68">
        <v>1.097645</v>
      </c>
      <c r="O14" s="68">
        <v>0.92487799999999998</v>
      </c>
      <c r="P14" s="19">
        <v>0.98386899999999988</v>
      </c>
      <c r="Q14" s="19">
        <v>1.0939159999999999</v>
      </c>
      <c r="R14" s="19">
        <v>1.204024</v>
      </c>
      <c r="S14" s="19">
        <v>1.10324</v>
      </c>
      <c r="T14" s="19">
        <v>1.023442</v>
      </c>
      <c r="U14" s="19">
        <v>0.97857987520760781</v>
      </c>
      <c r="V14" s="19">
        <v>0.98999892022368863</v>
      </c>
      <c r="W14" s="19">
        <v>1.0002683806239405</v>
      </c>
      <c r="X14" s="19">
        <v>1.0182776225487984</v>
      </c>
      <c r="Y14" s="20">
        <v>1.041171353223854</v>
      </c>
    </row>
    <row r="15" spans="1:25" x14ac:dyDescent="0.25">
      <c r="A15" s="15"/>
      <c r="B15" s="69" t="s">
        <v>23</v>
      </c>
      <c r="C15" s="70">
        <v>-1.8308982386738837E-2</v>
      </c>
      <c r="D15" s="71">
        <v>2.1855373953808099</v>
      </c>
      <c r="E15" s="71">
        <v>4.2165004199670619</v>
      </c>
      <c r="F15" s="71">
        <v>3.5440918096519836</v>
      </c>
      <c r="G15" s="71">
        <v>2.803558818560048</v>
      </c>
      <c r="H15" s="71">
        <v>2.8852731668190579</v>
      </c>
      <c r="I15" s="71">
        <v>47.952776439009305</v>
      </c>
      <c r="J15" s="71">
        <v>0.61477300830892201</v>
      </c>
      <c r="K15" s="71">
        <v>1.945586317336101</v>
      </c>
      <c r="L15" s="71">
        <v>-3.9614872153352909</v>
      </c>
      <c r="M15" s="71">
        <v>4.8345002407507609</v>
      </c>
      <c r="N15" s="71">
        <v>-1.9173408679458936</v>
      </c>
      <c r="O15" s="71">
        <v>-15.739788365090723</v>
      </c>
      <c r="P15" s="110">
        <v>6.3782466444222807</v>
      </c>
      <c r="Q15" s="110">
        <v>11.185127288287378</v>
      </c>
      <c r="R15" s="110">
        <v>10.065489489138102</v>
      </c>
      <c r="S15" s="110">
        <v>-8.3705972638419048</v>
      </c>
      <c r="T15" s="110">
        <v>-7.2330589898843449</v>
      </c>
      <c r="U15" s="110">
        <v>-4.3834555150553012</v>
      </c>
      <c r="V15" s="110">
        <v>1.1668996374627261</v>
      </c>
      <c r="W15" s="110">
        <v>1.0373203637365158</v>
      </c>
      <c r="X15" s="110">
        <v>1.8004409890097772</v>
      </c>
      <c r="Y15" s="285">
        <v>2.2482798568971507</v>
      </c>
    </row>
    <row r="16" spans="1:25" x14ac:dyDescent="0.25">
      <c r="A16" s="15"/>
      <c r="B16" s="17" t="s">
        <v>135</v>
      </c>
      <c r="C16" s="67">
        <v>16.330107000000002</v>
      </c>
      <c r="D16" s="68">
        <v>17.258758999999998</v>
      </c>
      <c r="E16" s="68">
        <v>17.637764999999998</v>
      </c>
      <c r="F16" s="68">
        <v>17.102753</v>
      </c>
      <c r="G16" s="68">
        <v>17.036776000000003</v>
      </c>
      <c r="H16" s="68">
        <v>17.254798999999998</v>
      </c>
      <c r="I16" s="68">
        <v>17.797467000000001</v>
      </c>
      <c r="J16" s="68">
        <v>18.706493999999999</v>
      </c>
      <c r="K16" s="68">
        <v>19.155779000000003</v>
      </c>
      <c r="L16" s="68">
        <v>19.354054000000005</v>
      </c>
      <c r="M16" s="68">
        <v>19.307911000000001</v>
      </c>
      <c r="N16" s="68">
        <v>20.221116000000002</v>
      </c>
      <c r="O16" s="68">
        <v>20.035183</v>
      </c>
      <c r="P16" s="19">
        <v>20.777176000000001</v>
      </c>
      <c r="Q16" s="19">
        <v>20.174519</v>
      </c>
      <c r="R16" s="19">
        <v>19.667974000000001</v>
      </c>
      <c r="S16" s="19">
        <v>20.448790000000002</v>
      </c>
      <c r="T16" s="19">
        <v>20.674916</v>
      </c>
      <c r="U16" s="19">
        <v>20.605605120545036</v>
      </c>
      <c r="V16" s="19">
        <v>20.699977230009072</v>
      </c>
      <c r="W16" s="19">
        <v>20.765853726957449</v>
      </c>
      <c r="X16" s="19">
        <v>20.920726504828135</v>
      </c>
      <c r="Y16" s="20">
        <v>21.322315803490728</v>
      </c>
    </row>
    <row r="17" spans="1:25" x14ac:dyDescent="0.25">
      <c r="A17" s="15"/>
      <c r="B17" s="69" t="s">
        <v>23</v>
      </c>
      <c r="C17" s="70">
        <v>5.8607992120325969</v>
      </c>
      <c r="D17" s="71">
        <v>5.6867477965698354</v>
      </c>
      <c r="E17" s="71">
        <v>2.1960211623558878</v>
      </c>
      <c r="F17" s="71">
        <v>-3.033332171054548</v>
      </c>
      <c r="G17" s="71">
        <v>-0.38576830291590092</v>
      </c>
      <c r="H17" s="71">
        <v>1.2797198249246078</v>
      </c>
      <c r="I17" s="71">
        <v>3.1450264937887829</v>
      </c>
      <c r="J17" s="71">
        <v>5.1076200899824675</v>
      </c>
      <c r="K17" s="71">
        <v>2.4017595173098982</v>
      </c>
      <c r="L17" s="71">
        <v>1.0350662324930759</v>
      </c>
      <c r="M17" s="71">
        <v>-0.2384151661455669</v>
      </c>
      <c r="N17" s="71">
        <v>4.7296934401655388</v>
      </c>
      <c r="O17" s="71">
        <v>-0.91949920073650659</v>
      </c>
      <c r="P17" s="110">
        <v>3.7034500757991529</v>
      </c>
      <c r="Q17" s="110">
        <v>-2.9005722433115944</v>
      </c>
      <c r="R17" s="110">
        <v>-2.5108157473295756</v>
      </c>
      <c r="S17" s="110">
        <v>3.9699869442576974</v>
      </c>
      <c r="T17" s="110">
        <v>1.1058160409491258</v>
      </c>
      <c r="U17" s="110">
        <v>-0.33524140777629885</v>
      </c>
      <c r="V17" s="110">
        <v>0.4579924195962759</v>
      </c>
      <c r="W17" s="110">
        <v>0.31824429667908216</v>
      </c>
      <c r="X17" s="110">
        <v>0.74580501195400384</v>
      </c>
      <c r="Y17" s="285">
        <v>1.9195762564455654</v>
      </c>
    </row>
    <row r="18" spans="1:25" x14ac:dyDescent="0.25">
      <c r="A18" s="15"/>
      <c r="B18" s="17" t="s">
        <v>138</v>
      </c>
      <c r="C18" s="67">
        <v>18.771063999999999</v>
      </c>
      <c r="D18" s="68">
        <v>15.144048000000002</v>
      </c>
      <c r="E18" s="68">
        <v>16.386861</v>
      </c>
      <c r="F18" s="68">
        <v>18.545510000000004</v>
      </c>
      <c r="G18" s="68">
        <v>16.663588999999998</v>
      </c>
      <c r="H18" s="68">
        <v>16.892633</v>
      </c>
      <c r="I18" s="68">
        <v>17.364888000000004</v>
      </c>
      <c r="J18" s="68">
        <v>20.937620000000003</v>
      </c>
      <c r="K18" s="68">
        <v>19.007017000000001</v>
      </c>
      <c r="L18" s="68">
        <v>19.017798000000003</v>
      </c>
      <c r="M18" s="68">
        <v>19.664648999999997</v>
      </c>
      <c r="N18" s="68">
        <v>20.648778999999998</v>
      </c>
      <c r="O18" s="68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21.61863</v>
      </c>
      <c r="T18" s="19">
        <v>22.099514000000003</v>
      </c>
      <c r="U18" s="19">
        <v>21.605804560939031</v>
      </c>
      <c r="V18" s="19">
        <v>21.260112283195834</v>
      </c>
      <c r="W18" s="19">
        <v>21.840451102269562</v>
      </c>
      <c r="X18" s="19">
        <v>23.022977068394233</v>
      </c>
      <c r="Y18" s="20">
        <v>23.568459443410084</v>
      </c>
    </row>
    <row r="19" spans="1:25" x14ac:dyDescent="0.25">
      <c r="A19" s="15"/>
      <c r="B19" s="69" t="s">
        <v>23</v>
      </c>
      <c r="C19" s="70">
        <v>3.4068163209565627</v>
      </c>
      <c r="D19" s="71">
        <v>-19.322378315901535</v>
      </c>
      <c r="E19" s="71">
        <v>8.2066102801575891</v>
      </c>
      <c r="F19" s="71">
        <v>13.173047601978194</v>
      </c>
      <c r="G19" s="71">
        <v>-10.14758289203156</v>
      </c>
      <c r="H19" s="71">
        <v>1.3745178184603635</v>
      </c>
      <c r="I19" s="71">
        <v>2.7956269457816374</v>
      </c>
      <c r="J19" s="71">
        <v>20.574460370835681</v>
      </c>
      <c r="K19" s="71">
        <v>-9.2207376005486896</v>
      </c>
      <c r="L19" s="71">
        <v>5.672115724419946E-2</v>
      </c>
      <c r="M19" s="71">
        <v>3.4012928310627411</v>
      </c>
      <c r="N19" s="71">
        <v>5.0045642818236979</v>
      </c>
      <c r="O19" s="71">
        <v>-9.6434612429141744</v>
      </c>
      <c r="P19" s="110">
        <v>5.0587961252303693</v>
      </c>
      <c r="Q19" s="110">
        <v>4.3422632542789774</v>
      </c>
      <c r="R19" s="110">
        <v>3.9871339025316033</v>
      </c>
      <c r="S19" s="110">
        <v>1.6487226337432936</v>
      </c>
      <c r="T19" s="110">
        <v>2.2243962730293276</v>
      </c>
      <c r="U19" s="110">
        <v>-2.2340284906761765</v>
      </c>
      <c r="V19" s="110">
        <v>-1.5999972450374322</v>
      </c>
      <c r="W19" s="110">
        <v>2.7297072157630664</v>
      </c>
      <c r="X19" s="110">
        <v>5.4143843485072951</v>
      </c>
      <c r="Y19" s="285">
        <v>2.3692955667522497</v>
      </c>
    </row>
    <row r="20" spans="1:25" x14ac:dyDescent="0.25">
      <c r="A20" s="15"/>
      <c r="B20" s="17" t="s">
        <v>26</v>
      </c>
      <c r="C20" s="67">
        <v>52.959694999999996</v>
      </c>
      <c r="D20" s="68">
        <v>44.293599999999998</v>
      </c>
      <c r="E20" s="68">
        <v>52.282727999999999</v>
      </c>
      <c r="F20" s="68">
        <v>57.557807999999994</v>
      </c>
      <c r="G20" s="68">
        <v>62.858976999999996</v>
      </c>
      <c r="H20" s="68">
        <v>66.241749999999996</v>
      </c>
      <c r="I20" s="68">
        <v>68.428550999999999</v>
      </c>
      <c r="J20" s="68">
        <v>73.049133999999995</v>
      </c>
      <c r="K20" s="68">
        <v>76.630352999999999</v>
      </c>
      <c r="L20" s="68">
        <v>79.420994000000007</v>
      </c>
      <c r="M20" s="68">
        <v>83.770425000000003</v>
      </c>
      <c r="N20" s="68">
        <v>84.906817000000004</v>
      </c>
      <c r="O20" s="68">
        <v>79.510688999999999</v>
      </c>
      <c r="P20" s="19">
        <v>87.987373000000005</v>
      </c>
      <c r="Q20" s="19">
        <v>90.423524999999998</v>
      </c>
      <c r="R20" s="19">
        <v>89.815164999999993</v>
      </c>
      <c r="S20" s="19">
        <v>89.835288000000006</v>
      </c>
      <c r="T20" s="19">
        <v>93.413200000000003</v>
      </c>
      <c r="U20" s="19">
        <v>95.010494003409462</v>
      </c>
      <c r="V20" s="19">
        <v>98.992961254786607</v>
      </c>
      <c r="W20" s="19">
        <v>102.23909585039947</v>
      </c>
      <c r="X20" s="19">
        <v>105.09874404284344</v>
      </c>
      <c r="Y20" s="20">
        <v>107.85163044289718</v>
      </c>
    </row>
    <row r="21" spans="1:25" x14ac:dyDescent="0.25">
      <c r="A21" s="15"/>
      <c r="B21" s="69" t="s">
        <v>23</v>
      </c>
      <c r="C21" s="70">
        <v>3.0081489718031484</v>
      </c>
      <c r="D21" s="71">
        <v>-16.3635666708428</v>
      </c>
      <c r="E21" s="71">
        <v>18.036754745606576</v>
      </c>
      <c r="F21" s="71">
        <v>10.089527080530303</v>
      </c>
      <c r="G21" s="71">
        <v>9.2101648485293239</v>
      </c>
      <c r="H21" s="71">
        <v>5.3815272876617248</v>
      </c>
      <c r="I21" s="71">
        <v>3.3012427962727298</v>
      </c>
      <c r="J21" s="71">
        <v>6.7524197611608106</v>
      </c>
      <c r="K21" s="71">
        <v>4.9024797473985249</v>
      </c>
      <c r="L21" s="71">
        <v>3.6416914326363736</v>
      </c>
      <c r="M21" s="71">
        <v>5.4764247851141201</v>
      </c>
      <c r="N21" s="71">
        <v>1.3565551326736314</v>
      </c>
      <c r="O21" s="71">
        <v>-6.3553530690003468</v>
      </c>
      <c r="P21" s="110">
        <v>10.661062187500359</v>
      </c>
      <c r="Q21" s="110">
        <v>2.7687518298790348</v>
      </c>
      <c r="R21" s="110">
        <v>-0.67278952020505267</v>
      </c>
      <c r="S21" s="110">
        <v>2.2404902334716148E-2</v>
      </c>
      <c r="T21" s="110">
        <v>3.9827467353363399</v>
      </c>
      <c r="U21" s="110">
        <v>1.7099232264920383</v>
      </c>
      <c r="V21" s="110">
        <v>4.1916077725416834</v>
      </c>
      <c r="W21" s="110">
        <v>3.2791569768864548</v>
      </c>
      <c r="X21" s="110">
        <v>2.7970202285712009</v>
      </c>
      <c r="Y21" s="285">
        <v>2.6193332994840945</v>
      </c>
    </row>
    <row r="22" spans="1:25" x14ac:dyDescent="0.25">
      <c r="A22" s="15"/>
      <c r="B22" s="17" t="s">
        <v>27</v>
      </c>
      <c r="C22" s="67">
        <v>58.466217</v>
      </c>
      <c r="D22" s="68">
        <v>47.497073000000007</v>
      </c>
      <c r="E22" s="68">
        <v>55.856864999999999</v>
      </c>
      <c r="F22" s="68">
        <v>59.872301999999998</v>
      </c>
      <c r="G22" s="68">
        <v>61.195747000000004</v>
      </c>
      <c r="H22" s="68">
        <v>64.269531000000001</v>
      </c>
      <c r="I22" s="68">
        <v>66.893835999999993</v>
      </c>
      <c r="J22" s="68">
        <v>73.006967000000003</v>
      </c>
      <c r="K22" s="68">
        <v>76.399582999999993</v>
      </c>
      <c r="L22" s="68">
        <v>79.296231999999989</v>
      </c>
      <c r="M22" s="68">
        <v>83.282877999999997</v>
      </c>
      <c r="N22" s="68">
        <v>85.24560799999999</v>
      </c>
      <c r="O22" s="68">
        <v>78.50851999999999</v>
      </c>
      <c r="P22" s="19">
        <v>87.654963000000009</v>
      </c>
      <c r="Q22" s="19">
        <v>91.273336000000015</v>
      </c>
      <c r="R22" s="19">
        <v>84.264629000000014</v>
      </c>
      <c r="S22" s="19">
        <v>86.456181000000001</v>
      </c>
      <c r="T22" s="19">
        <v>89.666004999999998</v>
      </c>
      <c r="U22" s="19">
        <v>90.540435895285199</v>
      </c>
      <c r="V22" s="19">
        <v>93.505479953336092</v>
      </c>
      <c r="W22" s="19">
        <v>96.296862992697328</v>
      </c>
      <c r="X22" s="19">
        <v>99.175533299559845</v>
      </c>
      <c r="Y22" s="20">
        <v>101.96530794798426</v>
      </c>
    </row>
    <row r="23" spans="1:25" x14ac:dyDescent="0.25">
      <c r="A23" s="15"/>
      <c r="B23" s="69" t="s">
        <v>23</v>
      </c>
      <c r="C23" s="70">
        <v>4.1371613807062113</v>
      </c>
      <c r="D23" s="71">
        <v>-18.761508034631337</v>
      </c>
      <c r="E23" s="71">
        <v>17.600646675638298</v>
      </c>
      <c r="F23" s="71">
        <v>7.1887976527146735</v>
      </c>
      <c r="G23" s="71">
        <v>2.2104461592273639</v>
      </c>
      <c r="H23" s="71">
        <v>5.0228719325870586</v>
      </c>
      <c r="I23" s="71">
        <v>4.0832801471664792</v>
      </c>
      <c r="J23" s="71">
        <v>9.1385565031731897</v>
      </c>
      <c r="K23" s="71">
        <v>4.6469756783622973</v>
      </c>
      <c r="L23" s="71">
        <v>3.7914460868196054</v>
      </c>
      <c r="M23" s="71">
        <v>5.0275352301733633</v>
      </c>
      <c r="N23" s="71">
        <v>2.3567028987638849</v>
      </c>
      <c r="O23" s="71">
        <v>-7.9031496848494527</v>
      </c>
      <c r="P23" s="110">
        <v>11.650255284394628</v>
      </c>
      <c r="Q23" s="110">
        <v>4.1279727652158149</v>
      </c>
      <c r="R23" s="110">
        <v>-7.6788110385271668</v>
      </c>
      <c r="S23" s="110">
        <v>2.600797067533489</v>
      </c>
      <c r="T23" s="110">
        <v>3.712659942728691</v>
      </c>
      <c r="U23" s="110">
        <v>0.97520893819815768</v>
      </c>
      <c r="V23" s="110">
        <v>3.2748285655263665</v>
      </c>
      <c r="W23" s="110">
        <v>2.9852614421681745</v>
      </c>
      <c r="X23" s="110">
        <v>2.9893708033675193</v>
      </c>
      <c r="Y23" s="285">
        <v>2.8129666215132909</v>
      </c>
    </row>
    <row r="24" spans="1:25" x14ac:dyDescent="0.25">
      <c r="A24" s="41"/>
      <c r="B24" s="72"/>
      <c r="C24" s="201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9"/>
      <c r="Q24" s="329"/>
      <c r="R24" s="329"/>
      <c r="S24" s="286"/>
      <c r="T24" s="286"/>
      <c r="U24" s="333"/>
      <c r="V24" s="333"/>
      <c r="W24" s="333"/>
      <c r="X24" s="333"/>
      <c r="Y24" s="321"/>
    </row>
    <row r="25" spans="1:25" x14ac:dyDescent="0.25">
      <c r="A25" s="15"/>
      <c r="B25" s="73"/>
      <c r="C25" s="231"/>
      <c r="D25" s="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48"/>
      <c r="Q25" s="248"/>
      <c r="R25" s="248"/>
      <c r="S25" s="248"/>
      <c r="T25" s="248"/>
      <c r="U25" s="248"/>
      <c r="V25" s="248"/>
      <c r="W25" s="248"/>
      <c r="X25" s="248"/>
      <c r="Y25" s="322"/>
    </row>
    <row r="26" spans="1:25" x14ac:dyDescent="0.25">
      <c r="A26" s="15"/>
      <c r="B26" s="4" t="s">
        <v>159</v>
      </c>
      <c r="C26" s="47"/>
      <c r="D26" s="1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25"/>
      <c r="Q26" s="25"/>
      <c r="R26" s="25"/>
      <c r="S26" s="25"/>
      <c r="T26" s="25"/>
      <c r="U26" s="270"/>
      <c r="V26" s="270"/>
      <c r="W26" s="270"/>
      <c r="X26" s="270"/>
      <c r="Y26" s="323"/>
    </row>
    <row r="27" spans="1:25" x14ac:dyDescent="0.25">
      <c r="A27" s="15"/>
      <c r="B27" s="66"/>
      <c r="C27" s="47"/>
      <c r="D27" s="1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5"/>
      <c r="Q27" s="25"/>
      <c r="R27" s="25"/>
      <c r="S27" s="25"/>
      <c r="T27" s="25"/>
      <c r="U27" s="270"/>
      <c r="V27" s="270"/>
      <c r="W27" s="270"/>
      <c r="X27" s="270"/>
      <c r="Y27" s="323"/>
    </row>
    <row r="28" spans="1:25" x14ac:dyDescent="0.25">
      <c r="A28" s="15"/>
      <c r="B28" s="17" t="s">
        <v>69</v>
      </c>
      <c r="C28" s="67">
        <v>68.556645000000032</v>
      </c>
      <c r="D28" s="68">
        <v>64.05514100000002</v>
      </c>
      <c r="E28" s="68">
        <v>68.726722000000009</v>
      </c>
      <c r="F28" s="68">
        <v>71.629533000000038</v>
      </c>
      <c r="G28" s="68">
        <v>73.727607000000035</v>
      </c>
      <c r="H28" s="68">
        <v>74.64267100000005</v>
      </c>
      <c r="I28" s="68">
        <v>76.562300000000008</v>
      </c>
      <c r="J28" s="68">
        <v>80.376307000000025</v>
      </c>
      <c r="K28" s="68">
        <v>81.621573000000012</v>
      </c>
      <c r="L28" s="68">
        <v>84.960370000000026</v>
      </c>
      <c r="M28" s="68">
        <v>90.275851000000046</v>
      </c>
      <c r="N28" s="68">
        <v>94.547483999999955</v>
      </c>
      <c r="O28" s="68">
        <v>94.320583000000013</v>
      </c>
      <c r="P28" s="19">
        <v>101.89156899999999</v>
      </c>
      <c r="Q28" s="19">
        <v>109.959757</v>
      </c>
      <c r="R28" s="19">
        <v>123.53869800000001</v>
      </c>
      <c r="S28" s="19">
        <v>130.20751999999999</v>
      </c>
      <c r="T28" s="19">
        <v>136.754312</v>
      </c>
      <c r="U28" s="19">
        <v>143.26342677041782</v>
      </c>
      <c r="V28" s="19">
        <v>149.24051705148875</v>
      </c>
      <c r="W28" s="19">
        <v>156.00184214518242</v>
      </c>
      <c r="X28" s="19">
        <v>163.31661866529825</v>
      </c>
      <c r="Y28" s="20">
        <v>170.51039337363088</v>
      </c>
    </row>
    <row r="29" spans="1:25" x14ac:dyDescent="0.25">
      <c r="A29" s="15"/>
      <c r="B29" s="69" t="s">
        <v>23</v>
      </c>
      <c r="C29" s="70">
        <v>8.5088559731011379</v>
      </c>
      <c r="D29" s="71">
        <v>-6.5661089453837977</v>
      </c>
      <c r="E29" s="71">
        <v>7.2930617700146749</v>
      </c>
      <c r="F29" s="71">
        <v>4.2237006444160619</v>
      </c>
      <c r="G29" s="71">
        <v>2.9290627931358948</v>
      </c>
      <c r="H29" s="71">
        <v>1.241141598424611</v>
      </c>
      <c r="I29" s="71">
        <v>2.5717581837337411</v>
      </c>
      <c r="J29" s="71">
        <v>4.9815731763544591</v>
      </c>
      <c r="K29" s="71">
        <v>1.5492948686980368</v>
      </c>
      <c r="L29" s="71">
        <v>4.0905815427007441</v>
      </c>
      <c r="M29" s="71">
        <v>6.2564240245187364</v>
      </c>
      <c r="N29" s="71">
        <v>4.7317560041609807</v>
      </c>
      <c r="O29" s="71">
        <v>-0.23998629090958845</v>
      </c>
      <c r="P29" s="110">
        <v>8.0268651435286174</v>
      </c>
      <c r="Q29" s="110">
        <v>7.9184058889111952</v>
      </c>
      <c r="R29" s="110">
        <v>12.349009647229403</v>
      </c>
      <c r="S29" s="110">
        <v>5.3981643873241891</v>
      </c>
      <c r="T29" s="110">
        <v>5.0279676626972192</v>
      </c>
      <c r="U29" s="110">
        <v>4.7597144654698997</v>
      </c>
      <c r="V29" s="110">
        <v>4.172097803195296</v>
      </c>
      <c r="W29" s="110">
        <v>4.5304889230322054</v>
      </c>
      <c r="X29" s="110">
        <v>4.6889039382678188</v>
      </c>
      <c r="Y29" s="285">
        <v>4.4048026264097428</v>
      </c>
    </row>
    <row r="30" spans="1:25" x14ac:dyDescent="0.25">
      <c r="A30" s="15"/>
      <c r="B30" s="17" t="s">
        <v>24</v>
      </c>
      <c r="C30" s="67">
        <v>36.996112000000004</v>
      </c>
      <c r="D30" s="68">
        <v>37.004756</v>
      </c>
      <c r="E30" s="68">
        <v>37.833258000000001</v>
      </c>
      <c r="F30" s="68">
        <v>38.578480999999996</v>
      </c>
      <c r="G30" s="68">
        <v>40.113717000000001</v>
      </c>
      <c r="H30" s="68">
        <v>39.960461000000002</v>
      </c>
      <c r="I30" s="68">
        <v>40.637881</v>
      </c>
      <c r="J30" s="68">
        <v>41.901201999999998</v>
      </c>
      <c r="K30" s="68">
        <v>43.296390999999993</v>
      </c>
      <c r="L30" s="68">
        <v>46.439745000000002</v>
      </c>
      <c r="M30" s="68">
        <v>49.239615000000001</v>
      </c>
      <c r="N30" s="68">
        <v>51.811625999999997</v>
      </c>
      <c r="O30" s="68">
        <v>53.280307999999998</v>
      </c>
      <c r="P30" s="19">
        <v>56.637432000000004</v>
      </c>
      <c r="Q30" s="19">
        <v>66.224715000000018</v>
      </c>
      <c r="R30" s="19">
        <v>70.572801000000013</v>
      </c>
      <c r="S30" s="19">
        <v>75.36681200000001</v>
      </c>
      <c r="T30" s="19">
        <v>78.795700999999994</v>
      </c>
      <c r="U30" s="19">
        <v>82.13318839572996</v>
      </c>
      <c r="V30" s="19">
        <v>85.313004832259381</v>
      </c>
      <c r="W30" s="19">
        <v>88.855720500798611</v>
      </c>
      <c r="X30" s="19">
        <v>92.479339549349305</v>
      </c>
      <c r="Y30" s="20">
        <v>96.73367597686331</v>
      </c>
    </row>
    <row r="31" spans="1:25" x14ac:dyDescent="0.25">
      <c r="A31" s="15"/>
      <c r="B31" s="69" t="s">
        <v>23</v>
      </c>
      <c r="C31" s="70">
        <v>11.872579102679159</v>
      </c>
      <c r="D31" s="71">
        <v>2.3364617341403715E-2</v>
      </c>
      <c r="E31" s="71">
        <v>2.2389068043037419</v>
      </c>
      <c r="F31" s="71">
        <v>1.9697563450654876</v>
      </c>
      <c r="G31" s="71">
        <v>3.9795138642187755</v>
      </c>
      <c r="H31" s="71">
        <v>-0.38205384955973809</v>
      </c>
      <c r="I31" s="71">
        <v>1.695225688212143</v>
      </c>
      <c r="J31" s="71">
        <v>3.10872754413547</v>
      </c>
      <c r="K31" s="71">
        <v>3.3297111619852826</v>
      </c>
      <c r="L31" s="71">
        <v>7.2600831787573483</v>
      </c>
      <c r="M31" s="71">
        <v>6.0290382731429615</v>
      </c>
      <c r="N31" s="71">
        <v>5.2234587943061683</v>
      </c>
      <c r="O31" s="71">
        <v>2.834657225387982</v>
      </c>
      <c r="P31" s="110">
        <v>6.3008719844487526</v>
      </c>
      <c r="Q31" s="110">
        <v>16.927467686034923</v>
      </c>
      <c r="R31" s="110">
        <v>6.5656545294305868</v>
      </c>
      <c r="S31" s="110">
        <v>6.7930008899604211</v>
      </c>
      <c r="T31" s="110">
        <v>4.5496006916147635</v>
      </c>
      <c r="U31" s="110">
        <v>4.2356211739647431</v>
      </c>
      <c r="V31" s="110">
        <v>3.8715365842229232</v>
      </c>
      <c r="W31" s="110">
        <v>4.1526091778209429</v>
      </c>
      <c r="X31" s="110">
        <v>4.0780931471014581</v>
      </c>
      <c r="Y31" s="285">
        <v>4.6003101322363849</v>
      </c>
    </row>
    <row r="32" spans="1:25" x14ac:dyDescent="0.25">
      <c r="A32" s="15"/>
      <c r="B32" s="17" t="s">
        <v>25</v>
      </c>
      <c r="C32" s="67">
        <v>0.49544999999999995</v>
      </c>
      <c r="D32" s="68">
        <v>0.50814700000000002</v>
      </c>
      <c r="E32" s="68">
        <v>0.52913300000000008</v>
      </c>
      <c r="F32" s="68">
        <v>0.55660600000000005</v>
      </c>
      <c r="G32" s="68">
        <v>0.58145599999999997</v>
      </c>
      <c r="H32" s="68">
        <v>0.60375699999999999</v>
      </c>
      <c r="I32" s="68">
        <v>0.89469299999999996</v>
      </c>
      <c r="J32" s="68">
        <v>0.90515799999999991</v>
      </c>
      <c r="K32" s="68">
        <v>0.93208499999999994</v>
      </c>
      <c r="L32" s="68">
        <v>0.92114699999999994</v>
      </c>
      <c r="M32" s="68">
        <v>1.0017280000000002</v>
      </c>
      <c r="N32" s="68">
        <v>1.0329539999999999</v>
      </c>
      <c r="O32" s="68">
        <v>0.92487799999999998</v>
      </c>
      <c r="P32" s="19">
        <v>1.0186109999999999</v>
      </c>
      <c r="Q32" s="19">
        <v>1.2492249999999998</v>
      </c>
      <c r="R32" s="19">
        <v>1.5149340000000002</v>
      </c>
      <c r="S32" s="19">
        <v>1.462555</v>
      </c>
      <c r="T32" s="19">
        <v>1.4299300000000001</v>
      </c>
      <c r="U32" s="19">
        <v>1.4261345251606516</v>
      </c>
      <c r="V32" s="19">
        <v>1.4813478450424808</v>
      </c>
      <c r="W32" s="19">
        <v>1.5428624316111668</v>
      </c>
      <c r="X32" s="19">
        <v>1.6057817987039047</v>
      </c>
      <c r="Y32" s="20">
        <v>1.6796527414912883</v>
      </c>
    </row>
    <row r="33" spans="1:25" x14ac:dyDescent="0.25">
      <c r="A33" s="15"/>
      <c r="B33" s="69" t="s">
        <v>23</v>
      </c>
      <c r="C33" s="70">
        <v>3.9742965549660836</v>
      </c>
      <c r="D33" s="71">
        <v>2.5627207589060674</v>
      </c>
      <c r="E33" s="71">
        <v>4.1299072906068712</v>
      </c>
      <c r="F33" s="71">
        <v>5.1920783621508981</v>
      </c>
      <c r="G33" s="71">
        <v>4.4645584129527904</v>
      </c>
      <c r="H33" s="71">
        <v>3.8353718940040027</v>
      </c>
      <c r="I33" s="71">
        <v>48.187598653100515</v>
      </c>
      <c r="J33" s="71">
        <v>1.1696749611319168</v>
      </c>
      <c r="K33" s="71">
        <v>2.9748397517339598</v>
      </c>
      <c r="L33" s="71">
        <v>-1.1734981251709908</v>
      </c>
      <c r="M33" s="71">
        <v>8.747898001079113</v>
      </c>
      <c r="N33" s="71">
        <v>3.1172134551494812</v>
      </c>
      <c r="O33" s="71">
        <v>-10.462808605223472</v>
      </c>
      <c r="P33" s="110">
        <v>10.134633973345686</v>
      </c>
      <c r="Q33" s="110">
        <v>22.640046101995747</v>
      </c>
      <c r="R33" s="110">
        <v>21.269907342552408</v>
      </c>
      <c r="S33" s="110">
        <v>-3.4575103601873214</v>
      </c>
      <c r="T33" s="110">
        <v>-2.230685341747829</v>
      </c>
      <c r="U33" s="110">
        <v>-0.26543081405022706</v>
      </c>
      <c r="V33" s="110">
        <v>3.8715365842229676</v>
      </c>
      <c r="W33" s="110">
        <v>4.1526091778208762</v>
      </c>
      <c r="X33" s="110">
        <v>4.0780931471014581</v>
      </c>
      <c r="Y33" s="285">
        <v>4.6003101322363849</v>
      </c>
    </row>
    <row r="34" spans="1:25" x14ac:dyDescent="0.25">
      <c r="A34" s="15"/>
      <c r="B34" s="17" t="s">
        <v>135</v>
      </c>
      <c r="C34" s="67">
        <v>12.392040999999997</v>
      </c>
      <c r="D34" s="68">
        <v>13.167116999999998</v>
      </c>
      <c r="E34" s="68">
        <v>13.573015999999999</v>
      </c>
      <c r="F34" s="68">
        <v>13.425647</v>
      </c>
      <c r="G34" s="68">
        <v>13.624621000000001</v>
      </c>
      <c r="H34" s="68">
        <v>13.948775000000001</v>
      </c>
      <c r="I34" s="68">
        <v>14.431773999999999</v>
      </c>
      <c r="J34" s="68">
        <v>15.274038000000001</v>
      </c>
      <c r="K34" s="68">
        <v>15.840704999999998</v>
      </c>
      <c r="L34" s="68">
        <v>16.515622999999998</v>
      </c>
      <c r="M34" s="68">
        <v>17.174747</v>
      </c>
      <c r="N34" s="68">
        <v>18.985530999999998</v>
      </c>
      <c r="O34" s="68">
        <v>20.035183</v>
      </c>
      <c r="P34" s="19">
        <v>21.584396999999999</v>
      </c>
      <c r="Q34" s="19">
        <v>23.367086</v>
      </c>
      <c r="R34" s="19">
        <v>25.107745999999999</v>
      </c>
      <c r="S34" s="19">
        <v>27.493005</v>
      </c>
      <c r="T34" s="19">
        <v>29.272827000000003</v>
      </c>
      <c r="U34" s="19">
        <v>30.625779585474536</v>
      </c>
      <c r="V34" s="19">
        <v>31.740199445730731</v>
      </c>
      <c r="W34" s="19">
        <v>32.983728262578182</v>
      </c>
      <c r="X34" s="19">
        <v>34.303684923111838</v>
      </c>
      <c r="Y34" s="20">
        <v>35.962120890940675</v>
      </c>
    </row>
    <row r="35" spans="1:25" x14ac:dyDescent="0.25">
      <c r="A35" s="15"/>
      <c r="B35" s="69" t="s">
        <v>23</v>
      </c>
      <c r="C35" s="70">
        <v>10.635034246125862</v>
      </c>
      <c r="D35" s="71">
        <v>6.2546274661292811</v>
      </c>
      <c r="E35" s="71">
        <v>3.0826717800107817</v>
      </c>
      <c r="F35" s="71">
        <v>-1.0857498436603996</v>
      </c>
      <c r="G35" s="71">
        <v>1.4820440310995942</v>
      </c>
      <c r="H35" s="71">
        <v>2.3791781070460649</v>
      </c>
      <c r="I35" s="71">
        <v>3.4626624918675519</v>
      </c>
      <c r="J35" s="71">
        <v>5.8361778669760334</v>
      </c>
      <c r="K35" s="71">
        <v>3.7100012452502495</v>
      </c>
      <c r="L35" s="71">
        <v>4.2606563281116783</v>
      </c>
      <c r="M35" s="71">
        <v>3.9909121199969144</v>
      </c>
      <c r="N35" s="71">
        <v>10.543293592621762</v>
      </c>
      <c r="O35" s="71">
        <v>5.528694456847183</v>
      </c>
      <c r="P35" s="110">
        <v>7.7324674299206642</v>
      </c>
      <c r="Q35" s="110">
        <v>8.2591559078532448</v>
      </c>
      <c r="R35" s="110">
        <v>7.4491958475267239</v>
      </c>
      <c r="S35" s="110">
        <v>9.5000921229647659</v>
      </c>
      <c r="T35" s="110">
        <v>6.4737266806593308</v>
      </c>
      <c r="U35" s="110">
        <v>4.6218719684112841</v>
      </c>
      <c r="V35" s="110">
        <v>3.6388293631707258</v>
      </c>
      <c r="W35" s="110">
        <v>3.9178355478630023</v>
      </c>
      <c r="X35" s="110">
        <v>4.001841908306103</v>
      </c>
      <c r="Y35" s="285">
        <v>4.8345708968178025</v>
      </c>
    </row>
    <row r="36" spans="1:25" x14ac:dyDescent="0.25">
      <c r="A36" s="15"/>
      <c r="B36" s="17" t="s">
        <v>138</v>
      </c>
      <c r="C36" s="67">
        <v>17.571159999999999</v>
      </c>
      <c r="D36" s="68">
        <v>13.899921000000001</v>
      </c>
      <c r="E36" s="68">
        <v>15.016618999999999</v>
      </c>
      <c r="F36" s="68">
        <v>17.149182999999997</v>
      </c>
      <c r="G36" s="68">
        <v>15.51999</v>
      </c>
      <c r="H36" s="68">
        <v>15.817574</v>
      </c>
      <c r="I36" s="68">
        <v>16.212933</v>
      </c>
      <c r="J36" s="68">
        <v>19.547724000000002</v>
      </c>
      <c r="K36" s="68">
        <v>17.679329999999997</v>
      </c>
      <c r="L36" s="68">
        <v>18.074064999999997</v>
      </c>
      <c r="M36" s="68">
        <v>19.269161</v>
      </c>
      <c r="N36" s="68">
        <v>20.499102999999998</v>
      </c>
      <c r="O36" s="68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26.586288</v>
      </c>
      <c r="T36" s="19">
        <v>28.077731999999997</v>
      </c>
      <c r="U36" s="19">
        <v>28.086868804845597</v>
      </c>
      <c r="V36" s="19">
        <v>28.453514075468235</v>
      </c>
      <c r="W36" s="19">
        <v>29.920012093860105</v>
      </c>
      <c r="X36" s="19">
        <v>32.411024818252905</v>
      </c>
      <c r="Y36" s="20">
        <v>34.065670726726495</v>
      </c>
    </row>
    <row r="37" spans="1:25" x14ac:dyDescent="0.25">
      <c r="A37" s="15"/>
      <c r="B37" s="69" t="s">
        <v>23</v>
      </c>
      <c r="C37" s="70">
        <v>6.0282077962577674</v>
      </c>
      <c r="D37" s="71">
        <v>-20.893549429861203</v>
      </c>
      <c r="E37" s="71">
        <v>8.0338442211290051</v>
      </c>
      <c r="F37" s="71">
        <v>14.20135917412566</v>
      </c>
      <c r="G37" s="71">
        <v>-9.5001202098082267</v>
      </c>
      <c r="H37" s="71">
        <v>1.9174239158659345</v>
      </c>
      <c r="I37" s="71">
        <v>2.4994920207106253</v>
      </c>
      <c r="J37" s="71">
        <v>20.568708943656301</v>
      </c>
      <c r="K37" s="71">
        <v>-9.5581153079509651</v>
      </c>
      <c r="L37" s="71">
        <v>2.2327486392301088</v>
      </c>
      <c r="M37" s="71">
        <v>6.6122147950668619</v>
      </c>
      <c r="N37" s="71">
        <v>6.3829556460709425</v>
      </c>
      <c r="O37" s="71">
        <v>-8.9837150435314044</v>
      </c>
      <c r="P37" s="110">
        <v>7.0287522641002464</v>
      </c>
      <c r="Q37" s="110">
        <v>15.307728567899526</v>
      </c>
      <c r="R37" s="110">
        <v>13.400222360232261</v>
      </c>
      <c r="S37" s="110">
        <v>1.8194992607577065</v>
      </c>
      <c r="T37" s="110">
        <v>5.6098241318983444</v>
      </c>
      <c r="U37" s="110">
        <v>3.2541107115080514E-2</v>
      </c>
      <c r="V37" s="110">
        <v>1.3053974551958003</v>
      </c>
      <c r="W37" s="110">
        <v>5.1540137169076017</v>
      </c>
      <c r="X37" s="110">
        <v>8.3255739221575364</v>
      </c>
      <c r="Y37" s="285">
        <v>5.1051946606197607</v>
      </c>
    </row>
    <row r="38" spans="1:25" x14ac:dyDescent="0.25">
      <c r="A38" s="15"/>
      <c r="B38" s="17" t="s">
        <v>26</v>
      </c>
      <c r="C38" s="67">
        <v>54.985492000000001</v>
      </c>
      <c r="D38" s="68">
        <v>43.619025000000001</v>
      </c>
      <c r="E38" s="68">
        <v>52.975301000000002</v>
      </c>
      <c r="F38" s="68">
        <v>60.622259999999997</v>
      </c>
      <c r="G38" s="68">
        <v>67.024929</v>
      </c>
      <c r="H38" s="68">
        <v>69.327382999999998</v>
      </c>
      <c r="I38" s="68">
        <v>69.242951000000005</v>
      </c>
      <c r="J38" s="68">
        <v>72.896366999999998</v>
      </c>
      <c r="K38" s="68">
        <v>75.346250999999995</v>
      </c>
      <c r="L38" s="68">
        <v>79.822321000000002</v>
      </c>
      <c r="M38" s="68">
        <v>85.696005999999997</v>
      </c>
      <c r="N38" s="68">
        <v>86.836273000000006</v>
      </c>
      <c r="O38" s="68">
        <v>79.510688999999999</v>
      </c>
      <c r="P38" s="19">
        <v>92.478684999999999</v>
      </c>
      <c r="Q38" s="19">
        <v>108.934375</v>
      </c>
      <c r="R38" s="19">
        <v>113.029948</v>
      </c>
      <c r="S38" s="19">
        <v>111.30594399999998</v>
      </c>
      <c r="T38" s="19">
        <v>116.370575</v>
      </c>
      <c r="U38" s="19">
        <v>120.02826360530375</v>
      </c>
      <c r="V38" s="19">
        <v>128.84392682735856</v>
      </c>
      <c r="W38" s="19">
        <v>135.76310353066791</v>
      </c>
      <c r="X38" s="19">
        <v>142.90360220656399</v>
      </c>
      <c r="Y38" s="20">
        <v>150.10292714886157</v>
      </c>
    </row>
    <row r="39" spans="1:25" x14ac:dyDescent="0.25">
      <c r="A39" s="15"/>
      <c r="B39" s="69" t="s">
        <v>23</v>
      </c>
      <c r="C39" s="70">
        <v>4.379741205860066</v>
      </c>
      <c r="D39" s="71">
        <v>-20.67175646987026</v>
      </c>
      <c r="E39" s="71">
        <v>21.449988852341374</v>
      </c>
      <c r="F39" s="71">
        <v>14.434951488052894</v>
      </c>
      <c r="G39" s="71">
        <v>10.561580845055939</v>
      </c>
      <c r="H39" s="71">
        <v>3.4352203491330835</v>
      </c>
      <c r="I39" s="71">
        <v>-0.12178737512708038</v>
      </c>
      <c r="J39" s="71">
        <v>5.2762280452200772</v>
      </c>
      <c r="K39" s="71">
        <v>3.3607765391106437</v>
      </c>
      <c r="L39" s="71">
        <v>5.9406671740044548</v>
      </c>
      <c r="M39" s="71">
        <v>7.3584492738566265</v>
      </c>
      <c r="N39" s="71">
        <v>1.3305952671819998</v>
      </c>
      <c r="O39" s="71">
        <v>-8.4360875322228583</v>
      </c>
      <c r="P39" s="110">
        <v>16.309751761804002</v>
      </c>
      <c r="Q39" s="110">
        <v>17.794035458008505</v>
      </c>
      <c r="R39" s="110">
        <v>3.7596699847958881</v>
      </c>
      <c r="S39" s="110">
        <v>-1.5252630214427909</v>
      </c>
      <c r="T39" s="110">
        <v>4.5501891615060686</v>
      </c>
      <c r="U39" s="110">
        <v>3.1431387232586427</v>
      </c>
      <c r="V39" s="110">
        <v>7.3446561311958147</v>
      </c>
      <c r="W39" s="110">
        <v>5.3702001124046106</v>
      </c>
      <c r="X39" s="110">
        <v>5.2595281709092001</v>
      </c>
      <c r="Y39" s="285">
        <v>5.0378890602709392</v>
      </c>
    </row>
    <row r="40" spans="1:25" x14ac:dyDescent="0.25">
      <c r="A40" s="15"/>
      <c r="B40" s="17" t="s">
        <v>27</v>
      </c>
      <c r="C40" s="67">
        <v>56.394700000000007</v>
      </c>
      <c r="D40" s="68">
        <v>43.953546000000003</v>
      </c>
      <c r="E40" s="68">
        <v>53.625684999999997</v>
      </c>
      <c r="F40" s="68">
        <v>60.559206000000003</v>
      </c>
      <c r="G40" s="68">
        <v>63.450049</v>
      </c>
      <c r="H40" s="68">
        <v>65.703549999999993</v>
      </c>
      <c r="I40" s="68">
        <v>66.085750000000004</v>
      </c>
      <c r="J40" s="68">
        <v>71.319643999999997</v>
      </c>
      <c r="K40" s="68">
        <v>73.823196999999979</v>
      </c>
      <c r="L40" s="68">
        <v>78.751695999999995</v>
      </c>
      <c r="M40" s="68">
        <v>84.684284000000005</v>
      </c>
      <c r="N40" s="68">
        <v>86.868831</v>
      </c>
      <c r="O40" s="68">
        <v>78.508520000000004</v>
      </c>
      <c r="P40" s="19">
        <v>92.943067000000013</v>
      </c>
      <c r="Q40" s="19">
        <v>115.445457</v>
      </c>
      <c r="R40" s="19">
        <v>111.05797399999999</v>
      </c>
      <c r="S40" s="19">
        <v>111.625997</v>
      </c>
      <c r="T40" s="19">
        <v>116.58013399999999</v>
      </c>
      <c r="U40" s="19">
        <v>119.17428223428125</v>
      </c>
      <c r="V40" s="19">
        <v>126.81281712654365</v>
      </c>
      <c r="W40" s="19">
        <v>133.68079994606524</v>
      </c>
      <c r="X40" s="19">
        <v>141.54006570510984</v>
      </c>
      <c r="Y40" s="20">
        <v>149.56673476030673</v>
      </c>
    </row>
    <row r="41" spans="1:25" x14ac:dyDescent="0.25">
      <c r="A41" s="15"/>
      <c r="B41" s="69" t="s">
        <v>23</v>
      </c>
      <c r="C41" s="70">
        <v>7.2793338727353163</v>
      </c>
      <c r="D41" s="71">
        <v>-22.060856782640926</v>
      </c>
      <c r="E41" s="71">
        <v>22.005366756984746</v>
      </c>
      <c r="F41" s="71">
        <v>12.929477730680761</v>
      </c>
      <c r="G41" s="71">
        <v>4.7735814105620777</v>
      </c>
      <c r="H41" s="71">
        <v>3.5516142785011695</v>
      </c>
      <c r="I41" s="71">
        <v>0.58170372833736828</v>
      </c>
      <c r="J41" s="71">
        <v>7.9198526157303162</v>
      </c>
      <c r="K41" s="71">
        <v>3.510327393109236</v>
      </c>
      <c r="L41" s="71">
        <v>6.676084483309519</v>
      </c>
      <c r="M41" s="71">
        <v>7.5332828387594475</v>
      </c>
      <c r="N41" s="71">
        <v>2.5796368544605208</v>
      </c>
      <c r="O41" s="71">
        <v>-9.6240629737494707</v>
      </c>
      <c r="P41" s="110">
        <v>18.385962440764402</v>
      </c>
      <c r="Q41" s="110">
        <v>24.210939800383379</v>
      </c>
      <c r="R41" s="110">
        <v>-3.8004812956823564</v>
      </c>
      <c r="S41" s="110">
        <v>0.51146530009633651</v>
      </c>
      <c r="T41" s="110">
        <v>4.4381570002908877</v>
      </c>
      <c r="U41" s="110">
        <v>2.2252060838094945</v>
      </c>
      <c r="V41" s="110">
        <v>6.4095497359455855</v>
      </c>
      <c r="W41" s="110">
        <v>5.4158427950292909</v>
      </c>
      <c r="X41" s="110">
        <v>5.8791283132772376</v>
      </c>
      <c r="Y41" s="285">
        <v>5.67095190694622</v>
      </c>
    </row>
    <row r="42" spans="1:25" x14ac:dyDescent="0.25">
      <c r="A42" s="41"/>
      <c r="B42" s="72"/>
      <c r="C42" s="201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7"/>
      <c r="O42" s="327"/>
      <c r="P42" s="329"/>
      <c r="Q42" s="329"/>
      <c r="R42" s="329"/>
      <c r="S42" s="286"/>
      <c r="T42" s="286"/>
      <c r="U42" s="333"/>
      <c r="V42" s="333"/>
      <c r="W42" s="333"/>
      <c r="X42" s="333"/>
      <c r="Y42" s="321"/>
    </row>
    <row r="43" spans="1:25" x14ac:dyDescent="0.25">
      <c r="A43" s="77"/>
      <c r="B43" s="78"/>
      <c r="C43" s="23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49"/>
      <c r="Q43" s="249"/>
      <c r="R43" s="249"/>
      <c r="S43" s="248"/>
      <c r="T43" s="248"/>
      <c r="U43" s="248"/>
      <c r="V43" s="248"/>
      <c r="W43" s="248"/>
      <c r="X43" s="248"/>
      <c r="Y43" s="322"/>
    </row>
    <row r="44" spans="1:25" x14ac:dyDescent="0.25">
      <c r="A44" s="15"/>
      <c r="B44" s="5" t="s">
        <v>141</v>
      </c>
      <c r="C44" s="202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250"/>
      <c r="Q44" s="250"/>
      <c r="R44" s="250"/>
      <c r="S44" s="287"/>
      <c r="T44" s="287"/>
      <c r="U44" s="110"/>
      <c r="V44" s="110"/>
      <c r="W44" s="110"/>
      <c r="X44" s="110"/>
      <c r="Y44" s="285"/>
    </row>
    <row r="45" spans="1:25" x14ac:dyDescent="0.25">
      <c r="A45" s="15"/>
      <c r="B45" s="79"/>
      <c r="C45" s="202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250"/>
      <c r="Q45" s="250"/>
      <c r="R45" s="250"/>
      <c r="S45" s="287"/>
      <c r="T45" s="287"/>
      <c r="U45" s="110"/>
      <c r="V45" s="110"/>
      <c r="W45" s="110"/>
      <c r="X45" s="110"/>
      <c r="Y45" s="285"/>
    </row>
    <row r="46" spans="1:25" x14ac:dyDescent="0.25">
      <c r="A46" s="15"/>
      <c r="B46" s="5" t="s">
        <v>18</v>
      </c>
      <c r="C46" s="55">
        <v>6.7968117851912675</v>
      </c>
      <c r="D46" s="56">
        <v>-7.4875911994780306</v>
      </c>
      <c r="E46" s="56">
        <v>6.6790030507054166</v>
      </c>
      <c r="F46" s="56">
        <v>0.21952561986422922</v>
      </c>
      <c r="G46" s="56">
        <v>-4.3099959064028592</v>
      </c>
      <c r="H46" s="56">
        <v>0.1642265469535393</v>
      </c>
      <c r="I46" s="56">
        <v>3.3090445025404001</v>
      </c>
      <c r="J46" s="56">
        <v>7.062916193974667</v>
      </c>
      <c r="K46" s="56">
        <v>1.6818313011576467</v>
      </c>
      <c r="L46" s="56">
        <v>2.948245331608943</v>
      </c>
      <c r="M46" s="56">
        <v>3.5383049137077482</v>
      </c>
      <c r="N46" s="56">
        <v>3.2377357756332534</v>
      </c>
      <c r="O46" s="56">
        <v>-3.9565632806724325</v>
      </c>
      <c r="P46" s="38">
        <v>6.3659466566274316</v>
      </c>
      <c r="Q46" s="38">
        <v>1.7797702562942375</v>
      </c>
      <c r="R46" s="38">
        <v>-5.037925132509713</v>
      </c>
      <c r="S46" s="19">
        <v>4.0672032500806452</v>
      </c>
      <c r="T46" s="19">
        <v>0.56166589247701482</v>
      </c>
      <c r="U46" s="19">
        <v>0.5214833958071986</v>
      </c>
      <c r="V46" s="19">
        <v>0.71183936043120077</v>
      </c>
      <c r="W46" s="19">
        <v>1.4411768735713557</v>
      </c>
      <c r="X46" s="19">
        <v>2.5450370247847971</v>
      </c>
      <c r="Y46" s="20">
        <v>2.2911014130514795</v>
      </c>
    </row>
    <row r="47" spans="1:25" x14ac:dyDescent="0.25">
      <c r="A47" s="15"/>
      <c r="B47" s="21" t="s">
        <v>9</v>
      </c>
      <c r="C47" s="55">
        <v>4.023095127328415</v>
      </c>
      <c r="D47" s="56">
        <v>9.2929967441276878E-3</v>
      </c>
      <c r="E47" s="56">
        <v>0.79663919452950571</v>
      </c>
      <c r="F47" s="56">
        <v>-1.0164775381044469</v>
      </c>
      <c r="G47" s="56">
        <v>0.319324013964008</v>
      </c>
      <c r="H47" s="56">
        <v>-0.87791661863923998</v>
      </c>
      <c r="I47" s="56">
        <v>1.3460770770462283</v>
      </c>
      <c r="J47" s="56">
        <v>1.7280283738143412</v>
      </c>
      <c r="K47" s="56">
        <v>1.925456743232121</v>
      </c>
      <c r="L47" s="56">
        <v>3.2015333135093824</v>
      </c>
      <c r="M47" s="56">
        <v>2.2862703885197662</v>
      </c>
      <c r="N47" s="56">
        <v>1.5570099901024987</v>
      </c>
      <c r="O47" s="56">
        <v>0.23049455548610157</v>
      </c>
      <c r="P47" s="38">
        <v>1.762895167855357</v>
      </c>
      <c r="Q47" s="38">
        <v>2.7620991100697179</v>
      </c>
      <c r="R47" s="38">
        <v>-1.7082507567820611</v>
      </c>
      <c r="S47" s="19">
        <v>1.9516813772527861</v>
      </c>
      <c r="T47" s="19">
        <v>0.13274137228540878</v>
      </c>
      <c r="U47" s="19">
        <v>0.23887698651627187</v>
      </c>
      <c r="V47" s="19">
        <v>0.6530408589054375</v>
      </c>
      <c r="W47" s="19">
        <v>0.57833898639827119</v>
      </c>
      <c r="X47" s="19">
        <v>0.9957322455420371</v>
      </c>
      <c r="Y47" s="20">
        <v>1.2345950984372129</v>
      </c>
    </row>
    <row r="48" spans="1:25" x14ac:dyDescent="0.25">
      <c r="A48" s="15"/>
      <c r="B48" s="21" t="s">
        <v>11</v>
      </c>
      <c r="C48" s="55">
        <v>1.255823662626586</v>
      </c>
      <c r="D48" s="56">
        <v>1.2242814601260874</v>
      </c>
      <c r="E48" s="56">
        <v>0.52877033614681834</v>
      </c>
      <c r="F48" s="56">
        <v>-0.69895878771439701</v>
      </c>
      <c r="G48" s="56">
        <v>-8.4041216613957581E-2</v>
      </c>
      <c r="H48" s="56">
        <v>0.27342622715888387</v>
      </c>
      <c r="I48" s="56">
        <v>0.67581568583863649</v>
      </c>
      <c r="J48" s="56">
        <v>1.1022161501225682</v>
      </c>
      <c r="K48" s="56">
        <v>0.5179545192850411</v>
      </c>
      <c r="L48" s="56">
        <v>0.22421245255889707</v>
      </c>
      <c r="M48" s="56">
        <v>-5.0721124730145124E-2</v>
      </c>
      <c r="N48" s="56">
        <v>0.96462532734574746</v>
      </c>
      <c r="O48" s="56">
        <v>-0.19203197588068643</v>
      </c>
      <c r="P48" s="38">
        <v>0.78667134616841661</v>
      </c>
      <c r="Q48" s="38">
        <v>-0.60474201743286404</v>
      </c>
      <c r="R48" s="38">
        <v>-0.5055443457438068</v>
      </c>
      <c r="S48" s="19">
        <v>0.76315093324663508</v>
      </c>
      <c r="T48" s="19">
        <v>0.21680697703387411</v>
      </c>
      <c r="U48" s="19">
        <v>-6.5922196412369752E-2</v>
      </c>
      <c r="V48" s="19">
        <v>8.906965518271158E-2</v>
      </c>
      <c r="W48" s="19">
        <v>6.1226703965405908E-2</v>
      </c>
      <c r="X48" s="19">
        <v>0.1413180922626269</v>
      </c>
      <c r="Y48" s="20">
        <v>0.35740913549709469</v>
      </c>
    </row>
    <row r="49" spans="1:25" x14ac:dyDescent="0.25">
      <c r="A49" s="15"/>
      <c r="B49" s="21" t="s">
        <v>137</v>
      </c>
      <c r="C49" s="55">
        <v>0.85902617909669365</v>
      </c>
      <c r="D49" s="56">
        <v>-4.7816495785080813</v>
      </c>
      <c r="E49" s="56">
        <v>1.7339109348602229</v>
      </c>
      <c r="F49" s="56">
        <v>2.8201361616952516</v>
      </c>
      <c r="G49" s="56">
        <v>-2.3971828123642838</v>
      </c>
      <c r="H49" s="56">
        <v>0.28724784437137646</v>
      </c>
      <c r="I49" s="56">
        <v>0.58812632533284637</v>
      </c>
      <c r="J49" s="56">
        <v>4.3320197424935794</v>
      </c>
      <c r="K49" s="56">
        <v>-2.2256797996711484</v>
      </c>
      <c r="L49" s="56">
        <v>1.2191322410985004E-2</v>
      </c>
      <c r="M49" s="56">
        <v>0.7110289806214648</v>
      </c>
      <c r="N49" s="56">
        <v>1.0395439396419965</v>
      </c>
      <c r="O49" s="56">
        <v>-2.0565742294065412</v>
      </c>
      <c r="P49" s="38">
        <v>1.0006787171788423</v>
      </c>
      <c r="Q49" s="38">
        <v>0.85408770651275701</v>
      </c>
      <c r="R49" s="38">
        <v>0.8138580818670802</v>
      </c>
      <c r="S49" s="19">
        <v>0.34271694578867656</v>
      </c>
      <c r="T49" s="19">
        <v>0.46106598243438535</v>
      </c>
      <c r="U49" s="19">
        <v>-0.46957145643440873</v>
      </c>
      <c r="V49" s="19">
        <v>-0.32626898087560308</v>
      </c>
      <c r="W49" s="19">
        <v>0.53937648055126464</v>
      </c>
      <c r="X49" s="19">
        <v>1.0790296130885746</v>
      </c>
      <c r="Y49" s="20">
        <v>0.4854720599692019</v>
      </c>
    </row>
    <row r="50" spans="1:25" x14ac:dyDescent="0.25">
      <c r="A50" s="15"/>
      <c r="B50" s="21" t="s">
        <v>19</v>
      </c>
      <c r="C50" s="55">
        <v>0.65886681613958631</v>
      </c>
      <c r="D50" s="56">
        <v>-3.9395160778401652</v>
      </c>
      <c r="E50" s="56">
        <v>3.6196825851688672</v>
      </c>
      <c r="F50" s="56">
        <v>-0.8851742160121705</v>
      </c>
      <c r="G50" s="56">
        <v>-2.1480958913886399</v>
      </c>
      <c r="H50" s="56">
        <v>0.48146909406253258</v>
      </c>
      <c r="I50" s="56">
        <v>0.69902541432266885</v>
      </c>
      <c r="J50" s="56">
        <v>-9.9348072455815672E-2</v>
      </c>
      <c r="K50" s="56">
        <v>1.4640998383116355</v>
      </c>
      <c r="L50" s="56">
        <v>-0.48969175687031635</v>
      </c>
      <c r="M50" s="56">
        <v>0.59172666929665352</v>
      </c>
      <c r="N50" s="56">
        <v>-0.32344348145698082</v>
      </c>
      <c r="O50" s="56">
        <v>-1.9384516308713153</v>
      </c>
      <c r="P50" s="38">
        <v>2.81570142542482</v>
      </c>
      <c r="Q50" s="38">
        <v>-1.2316745428553655</v>
      </c>
      <c r="R50" s="38">
        <v>-3.6379881118509281</v>
      </c>
      <c r="S50" s="19">
        <v>1.0096539937925282</v>
      </c>
      <c r="T50" s="19">
        <v>-0.2489484392766356</v>
      </c>
      <c r="U50" s="19">
        <v>0.81810006213769437</v>
      </c>
      <c r="V50" s="19">
        <v>0.29599782721865786</v>
      </c>
      <c r="W50" s="19">
        <v>0.26223470265642534</v>
      </c>
      <c r="X50" s="19">
        <v>0.32895707389154949</v>
      </c>
      <c r="Y50" s="277">
        <v>0.21362511914796858</v>
      </c>
    </row>
    <row r="51" spans="1:25" x14ac:dyDescent="0.25">
      <c r="A51" s="15"/>
      <c r="B51" s="80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38"/>
      <c r="Q51" s="38"/>
      <c r="R51" s="38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5" t="s">
        <v>20</v>
      </c>
      <c r="C52" s="55">
        <v>-1.0781294093663862</v>
      </c>
      <c r="D52" s="56">
        <v>3.0362075271058773</v>
      </c>
      <c r="E52" s="56">
        <v>-0.51713199231021145</v>
      </c>
      <c r="F52" s="56">
        <v>1.6456426103207584</v>
      </c>
      <c r="G52" s="56">
        <v>5.0668075892287172</v>
      </c>
      <c r="H52" s="56">
        <v>0.38750818263943376</v>
      </c>
      <c r="I52" s="56">
        <v>-0.54484890543968933</v>
      </c>
      <c r="J52" s="56">
        <v>-1.809748786816177</v>
      </c>
      <c r="K52" s="56">
        <v>0.21742941829955886</v>
      </c>
      <c r="L52" s="56">
        <v>-0.11987549449432415</v>
      </c>
      <c r="M52" s="56">
        <v>0.39877908318107258</v>
      </c>
      <c r="N52" s="56">
        <v>-0.87286706024193028</v>
      </c>
      <c r="O52" s="56">
        <v>1.38494618156521</v>
      </c>
      <c r="P52" s="38">
        <v>-0.7100878500719231</v>
      </c>
      <c r="Q52" s="38">
        <v>-1.1863111398216524</v>
      </c>
      <c r="R52" s="38">
        <v>6.3877034353282474</v>
      </c>
      <c r="S52" s="19">
        <v>-2.122302908532621</v>
      </c>
      <c r="T52" s="19">
        <v>0.35291849040996842</v>
      </c>
      <c r="U52" s="19">
        <v>0.6875215574776502</v>
      </c>
      <c r="V52" s="19">
        <v>0.96025757524256083</v>
      </c>
      <c r="W52" s="19">
        <v>0.42265360488498371</v>
      </c>
      <c r="X52" s="19">
        <v>-1.7357271932419833E-2</v>
      </c>
      <c r="Y52" s="20">
        <v>-3.2830050511965594E-2</v>
      </c>
    </row>
    <row r="53" spans="1:25" x14ac:dyDescent="0.25">
      <c r="A53" s="15"/>
      <c r="B53" s="5"/>
      <c r="C53" s="201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9"/>
      <c r="Q53" s="329"/>
      <c r="R53" s="329"/>
      <c r="S53" s="286"/>
      <c r="T53" s="286"/>
      <c r="U53" s="333"/>
      <c r="V53" s="333"/>
      <c r="W53" s="333"/>
      <c r="X53" s="333"/>
      <c r="Y53" s="321"/>
    </row>
    <row r="54" spans="1:25" s="12" customFormat="1" x14ac:dyDescent="0.25">
      <c r="A54" s="77"/>
      <c r="B54" s="81"/>
      <c r="C54" s="232"/>
      <c r="D54" s="63"/>
      <c r="E54" s="82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35"/>
      <c r="V54" s="35"/>
      <c r="W54" s="35"/>
      <c r="X54" s="35"/>
      <c r="Y54" s="36"/>
    </row>
    <row r="55" spans="1:25" s="12" customFormat="1" x14ac:dyDescent="0.25">
      <c r="A55" s="15"/>
      <c r="B55" s="4" t="s">
        <v>142</v>
      </c>
      <c r="C55" s="15"/>
      <c r="E55" s="8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19"/>
      <c r="Y55" s="20"/>
    </row>
    <row r="56" spans="1:25" x14ac:dyDescent="0.25">
      <c r="A56" s="15"/>
      <c r="B56" s="85"/>
      <c r="C56" s="15"/>
      <c r="D56" s="12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19"/>
      <c r="Y56" s="20"/>
    </row>
    <row r="57" spans="1:25" x14ac:dyDescent="0.25">
      <c r="A57" s="15"/>
      <c r="B57" s="4" t="s">
        <v>83</v>
      </c>
      <c r="C57" s="18">
        <v>2.3319301092506226</v>
      </c>
      <c r="D57" s="19">
        <v>-20.571711480255406</v>
      </c>
      <c r="E57" s="19">
        <v>8.3931099494200918</v>
      </c>
      <c r="F57" s="19">
        <v>12.166287347121015</v>
      </c>
      <c r="G57" s="19">
        <v>-8.4311971408744437</v>
      </c>
      <c r="H57" s="19">
        <v>0.70666959987212918</v>
      </c>
      <c r="I57" s="19">
        <v>-1.2357822890416954</v>
      </c>
      <c r="J57" s="19">
        <v>8.0711535737645814</v>
      </c>
      <c r="K57" s="19">
        <v>3.0044747177034923</v>
      </c>
      <c r="L57" s="19">
        <v>-6.7200114227917579E-2</v>
      </c>
      <c r="M57" s="19">
        <v>1.1910060329927179</v>
      </c>
      <c r="N57" s="19">
        <v>5.1273151729019562</v>
      </c>
      <c r="O57" s="19">
        <v>-8.6630696662235351</v>
      </c>
      <c r="P57" s="19">
        <v>6.0665383310753755</v>
      </c>
      <c r="Q57" s="19">
        <v>7.0750280942226507</v>
      </c>
      <c r="R57" s="19">
        <v>-1.7351887303739326</v>
      </c>
      <c r="S57" s="19">
        <v>1.3778599800632285</v>
      </c>
      <c r="T57" s="19">
        <v>-3.1746250009901882</v>
      </c>
      <c r="U57" s="19">
        <v>-4.9243259789802423</v>
      </c>
      <c r="V57" s="19">
        <v>1.9390565146282439</v>
      </c>
      <c r="W57" s="19">
        <v>2.0336365375982437</v>
      </c>
      <c r="X57" s="19">
        <v>2.2935275865048621</v>
      </c>
      <c r="Y57" s="20">
        <v>2.5200316293270979</v>
      </c>
    </row>
    <row r="58" spans="1:25" x14ac:dyDescent="0.25">
      <c r="A58" s="15"/>
      <c r="B58" s="86" t="s">
        <v>160</v>
      </c>
      <c r="C58" s="18">
        <v>2.4107457603470839</v>
      </c>
      <c r="D58" s="19">
        <v>-20.631427683092404</v>
      </c>
      <c r="E58" s="19">
        <v>8.3870318570604709</v>
      </c>
      <c r="F58" s="19">
        <v>10.88223960650088</v>
      </c>
      <c r="G58" s="19">
        <v>-8.6793008848433004</v>
      </c>
      <c r="H58" s="19">
        <v>1.8952639768050557</v>
      </c>
      <c r="I58" s="19">
        <v>-0.63674345384089637</v>
      </c>
      <c r="J58" s="19">
        <v>3.5251536432527804</v>
      </c>
      <c r="K58" s="19">
        <v>6.1666738885056311</v>
      </c>
      <c r="L58" s="19">
        <v>-3.2967228315786588</v>
      </c>
      <c r="M58" s="19">
        <v>3.5610696481385347</v>
      </c>
      <c r="N58" s="19">
        <v>5.6212883157494122</v>
      </c>
      <c r="O58" s="19">
        <v>-7.8311293891101865</v>
      </c>
      <c r="P58" s="19">
        <v>6.1027058961975662</v>
      </c>
      <c r="Q58" s="19">
        <v>7.4839965465219205</v>
      </c>
      <c r="R58" s="19">
        <v>-1.9552154060150195</v>
      </c>
      <c r="S58" s="19">
        <v>-0.3707192690869196</v>
      </c>
      <c r="T58" s="19">
        <v>-3.7531135984004793</v>
      </c>
      <c r="U58" s="19">
        <v>-4.5843917023690421</v>
      </c>
      <c r="V58" s="19">
        <v>4.9342498751723651</v>
      </c>
      <c r="W58" s="19">
        <v>2.2183993889273141</v>
      </c>
      <c r="X58" s="19">
        <v>1.675581338722169</v>
      </c>
      <c r="Y58" s="20">
        <v>2.3904122175215079</v>
      </c>
    </row>
    <row r="59" spans="1:25" x14ac:dyDescent="0.25">
      <c r="A59" s="15"/>
      <c r="B59" s="16" t="s">
        <v>161</v>
      </c>
      <c r="C59" s="18">
        <v>-7.881565109646943E-2</v>
      </c>
      <c r="D59" s="19">
        <v>5.9716202837008042E-2</v>
      </c>
      <c r="E59" s="19">
        <v>6.0780923596189538E-3</v>
      </c>
      <c r="F59" s="19">
        <v>-0.20740000466696198</v>
      </c>
      <c r="G59" s="19">
        <v>-0.48351933205321562</v>
      </c>
      <c r="H59" s="19">
        <v>-1.1572171055550886</v>
      </c>
      <c r="I59" s="19">
        <v>-2.2137998622166675E-2</v>
      </c>
      <c r="J59" s="19">
        <v>3.5343373112405025</v>
      </c>
      <c r="K59" s="19">
        <v>-3.781308788913309</v>
      </c>
      <c r="L59" s="19">
        <v>0.20572911382852033</v>
      </c>
      <c r="M59" s="19">
        <v>0.83974634171833751</v>
      </c>
      <c r="N59" s="19">
        <v>0.2899384339848628</v>
      </c>
      <c r="O59" s="19">
        <v>-0.2466871769914141</v>
      </c>
      <c r="P59" s="19">
        <v>-0.4986219309283389</v>
      </c>
      <c r="Q59" s="19">
        <v>3.6682069369200723E-2</v>
      </c>
      <c r="R59" s="19">
        <v>0.799314788059304</v>
      </c>
      <c r="S59" s="19">
        <v>-0.64760411515607208</v>
      </c>
      <c r="T59" s="19">
        <v>0.20076198806179879</v>
      </c>
      <c r="U59" s="19">
        <v>-0.33765401089796826</v>
      </c>
      <c r="V59" s="19">
        <v>-7.3124871617026521E-2</v>
      </c>
      <c r="W59" s="19">
        <v>0.2346698720826689</v>
      </c>
      <c r="X59" s="19">
        <v>0.69275559027678169</v>
      </c>
      <c r="Y59" s="20">
        <v>0.13594069949596604</v>
      </c>
    </row>
    <row r="60" spans="1:25" x14ac:dyDescent="0.25">
      <c r="A60" s="15"/>
      <c r="B60" s="16" t="s">
        <v>201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3.5679138860474414E-6</v>
      </c>
      <c r="Q60" s="19">
        <v>6.5827012119852314E-5</v>
      </c>
      <c r="R60" s="19">
        <v>0.32412079251204845</v>
      </c>
      <c r="S60" s="19">
        <v>0.58301922267798367</v>
      </c>
      <c r="T60" s="19">
        <v>0.41237692232416634</v>
      </c>
      <c r="U60" s="19">
        <v>2.8206924670835548E-2</v>
      </c>
      <c r="V60" s="19">
        <v>-1.2351136516953036</v>
      </c>
      <c r="W60" s="19">
        <v>-3.943628861082544E-3</v>
      </c>
      <c r="X60" s="19">
        <v>-7.4809342494107242E-2</v>
      </c>
      <c r="Y60" s="20">
        <v>-6.3212876903686321E-3</v>
      </c>
    </row>
    <row r="61" spans="1:25" x14ac:dyDescent="0.25">
      <c r="A61" s="15"/>
      <c r="B61" s="161" t="s">
        <v>206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1.9851073074017893</v>
      </c>
      <c r="T61" s="19">
        <v>-0.17071261017594014</v>
      </c>
      <c r="U61" s="19">
        <v>-2.2869247145475721E-2</v>
      </c>
      <c r="V61" s="19">
        <v>-1.3508547163678075</v>
      </c>
      <c r="W61" s="19">
        <v>-0.41548909455063343</v>
      </c>
      <c r="X61" s="19">
        <v>0</v>
      </c>
      <c r="Y61" s="20">
        <v>0</v>
      </c>
    </row>
    <row r="62" spans="1:25" x14ac:dyDescent="0.25">
      <c r="A62" s="15"/>
      <c r="B62" s="86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0"/>
    </row>
    <row r="63" spans="1:25" x14ac:dyDescent="0.25">
      <c r="A63" s="15"/>
      <c r="B63" s="4" t="s">
        <v>84</v>
      </c>
      <c r="C63" s="18">
        <v>1.0748832886952406</v>
      </c>
      <c r="D63" s="19">
        <v>1.2493331643369976</v>
      </c>
      <c r="E63" s="19">
        <v>-0.18650627250456522</v>
      </c>
      <c r="F63" s="19">
        <v>1.0067671611905666</v>
      </c>
      <c r="G63" s="19">
        <v>-1.7163857511678153</v>
      </c>
      <c r="H63" s="19">
        <v>0.66784506693705703</v>
      </c>
      <c r="I63" s="19">
        <v>4.0314096123453664</v>
      </c>
      <c r="J63" s="19">
        <v>12.503307359849289</v>
      </c>
      <c r="K63" s="19">
        <v>-12.22520797110398</v>
      </c>
      <c r="L63" s="19">
        <v>0.12391629551328071</v>
      </c>
      <c r="M63" s="19">
        <v>2.2102893410632083</v>
      </c>
      <c r="N63" s="19">
        <v>-0.12275089108746752</v>
      </c>
      <c r="O63" s="19">
        <v>-0.98038942428340192</v>
      </c>
      <c r="P63" s="19">
        <v>-1.0077477292180521</v>
      </c>
      <c r="Q63" s="19">
        <v>-8.2001342582112544E-2</v>
      </c>
      <c r="R63" s="19">
        <v>3.1373796082974406</v>
      </c>
      <c r="S63" s="19">
        <v>0.2795374476710546</v>
      </c>
      <c r="T63" s="19">
        <v>5.3990201879060962</v>
      </c>
      <c r="U63" s="19">
        <v>2.6902985270441429</v>
      </c>
      <c r="V63" s="19">
        <v>-3.5390537596664009</v>
      </c>
      <c r="W63" s="19">
        <v>0.69607067816483181</v>
      </c>
      <c r="X63" s="19">
        <v>3.1208567620024397</v>
      </c>
      <c r="Y63" s="20">
        <v>-0.15073606257487829</v>
      </c>
    </row>
    <row r="64" spans="1:25" x14ac:dyDescent="0.25">
      <c r="A64" s="15"/>
      <c r="B64" s="16" t="s">
        <v>160</v>
      </c>
      <c r="C64" s="18">
        <v>1.2028112052771263</v>
      </c>
      <c r="D64" s="19">
        <v>1.1524061034189932</v>
      </c>
      <c r="E64" s="19">
        <v>-0.19637179643973846</v>
      </c>
      <c r="F64" s="19">
        <v>1.5584332139896839</v>
      </c>
      <c r="G64" s="19">
        <v>-1.4615831936710189</v>
      </c>
      <c r="H64" s="19">
        <v>-5.8383206133317191E-2</v>
      </c>
      <c r="I64" s="19">
        <v>4.1724375997297258</v>
      </c>
      <c r="J64" s="19">
        <v>5.2961579922861564</v>
      </c>
      <c r="K64" s="19">
        <v>-3.4510448989503701</v>
      </c>
      <c r="L64" s="19">
        <v>-0.6451198302865333</v>
      </c>
      <c r="M64" s="19">
        <v>0.65493364033033274</v>
      </c>
      <c r="N64" s="19">
        <v>0.55269999138773618</v>
      </c>
      <c r="O64" s="19">
        <v>-0.97129361906726064</v>
      </c>
      <c r="P64" s="19">
        <v>-0.667211350952718</v>
      </c>
      <c r="Q64" s="19">
        <v>-0.38381577584808219</v>
      </c>
      <c r="R64" s="19">
        <v>-2.7116673646090232</v>
      </c>
      <c r="S64" s="19">
        <v>4.7174531068577679</v>
      </c>
      <c r="T64" s="19">
        <v>2.0799302549728327</v>
      </c>
      <c r="U64" s="19">
        <v>1.2096259348666494</v>
      </c>
      <c r="V64" s="19">
        <v>2.590945940410065</v>
      </c>
      <c r="W64" s="19">
        <v>-1.4737309060712436E-2</v>
      </c>
      <c r="X64" s="19">
        <v>1.6766758928111418</v>
      </c>
      <c r="Y64" s="20">
        <v>-0.66599300966999087</v>
      </c>
    </row>
    <row r="65" spans="1:25" x14ac:dyDescent="0.25">
      <c r="A65" s="15"/>
      <c r="B65" s="16" t="s">
        <v>161</v>
      </c>
      <c r="C65" s="18">
        <v>-0.12792791658188751</v>
      </c>
      <c r="D65" s="19">
        <v>9.692706091800625E-2</v>
      </c>
      <c r="E65" s="19">
        <v>9.8655239351717605E-3</v>
      </c>
      <c r="F65" s="19">
        <v>-0.55166605279911873</v>
      </c>
      <c r="G65" s="19">
        <v>-0.2548025574967932</v>
      </c>
      <c r="H65" s="19">
        <v>0.72622827307037219</v>
      </c>
      <c r="I65" s="19">
        <v>-0.14102798738435599</v>
      </c>
      <c r="J65" s="19">
        <v>7.2071493675631277</v>
      </c>
      <c r="K65" s="19">
        <v>-8.7741630721536072</v>
      </c>
      <c r="L65" s="19">
        <v>0.76903612579981107</v>
      </c>
      <c r="M65" s="19">
        <v>1.5553557007328771</v>
      </c>
      <c r="N65" s="19">
        <v>-0.67545088247520424</v>
      </c>
      <c r="O65" s="19">
        <v>-9.0958052161384337E-3</v>
      </c>
      <c r="P65" s="19">
        <v>-0.34053637826533706</v>
      </c>
      <c r="Q65" s="19">
        <v>0.29586191740725964</v>
      </c>
      <c r="R65" s="19">
        <v>5.5084480613610385</v>
      </c>
      <c r="S65" s="19">
        <v>-6.2590350977345484</v>
      </c>
      <c r="T65" s="19">
        <v>0.3077301769309988</v>
      </c>
      <c r="U65" s="19">
        <v>5.4645692611742167E-2</v>
      </c>
      <c r="V65" s="19">
        <v>-0.29447039858085305</v>
      </c>
      <c r="W65" s="19">
        <v>0.70105311389149305</v>
      </c>
      <c r="X65" s="19">
        <v>2.0882831762935363</v>
      </c>
      <c r="Y65" s="20">
        <v>0.5656934498277324</v>
      </c>
    </row>
    <row r="66" spans="1:25" x14ac:dyDescent="0.25">
      <c r="A66" s="15"/>
      <c r="B66" s="16" t="s">
        <v>201</v>
      </c>
      <c r="C66" s="18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5.9525158587090052E-3</v>
      </c>
      <c r="R66" s="19">
        <v>0.34059891154542621</v>
      </c>
      <c r="S66" s="19">
        <v>1.8211194385478346</v>
      </c>
      <c r="T66" s="19">
        <v>3.0113597560022689</v>
      </c>
      <c r="U66" s="19">
        <v>1.4260268995657503</v>
      </c>
      <c r="V66" s="19">
        <v>-5.8355293014956091</v>
      </c>
      <c r="W66" s="19">
        <v>9.7548733340484025E-3</v>
      </c>
      <c r="X66" s="19">
        <v>-0.64410230710224026</v>
      </c>
      <c r="Y66" s="20">
        <v>-5.0436502732620708E-2</v>
      </c>
    </row>
    <row r="67" spans="1:25" x14ac:dyDescent="0.25">
      <c r="A67" s="41"/>
      <c r="B67" s="40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251"/>
      <c r="R67" s="42"/>
      <c r="S67" s="99"/>
      <c r="T67" s="99"/>
      <c r="U67" s="99"/>
      <c r="V67" s="99"/>
      <c r="W67" s="99"/>
      <c r="X67" s="99"/>
      <c r="Y67" s="255"/>
    </row>
    <row r="68" spans="1:25" x14ac:dyDescent="0.25">
      <c r="O68" s="152"/>
      <c r="P68" s="152"/>
      <c r="Q68" s="252"/>
      <c r="R68" s="152"/>
      <c r="S68" s="288"/>
      <c r="T68" s="288"/>
    </row>
  </sheetData>
  <mergeCells count="2">
    <mergeCell ref="A2:Y2"/>
    <mergeCell ref="A3:Y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20"/>
  <sheetViews>
    <sheetView zoomScale="70" zoomScaleNormal="7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T6" sqref="T6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18" width="11.140625" style="169" customWidth="1"/>
    <col min="19" max="20" width="11.140625" style="289" customWidth="1"/>
    <col min="21" max="21" width="10" style="289" customWidth="1"/>
    <col min="22" max="22" width="10" style="169" customWidth="1"/>
    <col min="23" max="16384" width="9.140625" style="169"/>
  </cols>
  <sheetData>
    <row r="1" spans="1:25" x14ac:dyDescent="0.25">
      <c r="A1" s="507" t="str">
        <f>'Súhrnné indikátory'!A1:Q1</f>
        <v>75. zasadnutie Výboru pre makroekonomické prognózy, 17.6.2026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</row>
    <row r="2" spans="1:25" ht="18.75" x14ac:dyDescent="0.3">
      <c r="A2" s="508" t="s">
        <v>15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</row>
    <row r="3" spans="1:25" x14ac:dyDescent="0.25">
      <c r="A3" s="509" t="s">
        <v>60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</row>
    <row r="4" spans="1:25" x14ac:dyDescent="0.25">
      <c r="A4" s="212"/>
      <c r="B4" s="203"/>
      <c r="C4" s="212"/>
      <c r="D4" s="13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90"/>
      <c r="T4" s="290"/>
      <c r="U4" s="290"/>
      <c r="V4" s="290"/>
      <c r="W4" s="290"/>
      <c r="X4" s="290"/>
      <c r="Y4" s="291"/>
    </row>
    <row r="5" spans="1:25" s="119" customFormat="1" x14ac:dyDescent="0.25">
      <c r="A5" s="174"/>
      <c r="B5" s="417"/>
      <c r="C5" s="204">
        <v>2008</v>
      </c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259">
        <v>2024</v>
      </c>
      <c r="T5" s="259">
        <v>2025</v>
      </c>
      <c r="U5" s="259">
        <v>2026</v>
      </c>
      <c r="V5" s="259">
        <v>2027</v>
      </c>
      <c r="W5" s="259">
        <v>2028</v>
      </c>
      <c r="X5" s="259">
        <v>2029</v>
      </c>
      <c r="Y5" s="292">
        <v>2030</v>
      </c>
    </row>
    <row r="6" spans="1:25" s="119" customFormat="1" x14ac:dyDescent="0.25">
      <c r="A6" s="174"/>
      <c r="B6" s="175"/>
      <c r="C6" s="215" t="s">
        <v>7</v>
      </c>
      <c r="D6" s="216" t="s">
        <v>7</v>
      </c>
      <c r="E6" s="216" t="s">
        <v>7</v>
      </c>
      <c r="F6" s="216" t="s">
        <v>7</v>
      </c>
      <c r="G6" s="216" t="s">
        <v>7</v>
      </c>
      <c r="H6" s="216" t="s">
        <v>7</v>
      </c>
      <c r="I6" s="216" t="s">
        <v>7</v>
      </c>
      <c r="J6" s="216" t="s">
        <v>7</v>
      </c>
      <c r="K6" s="216" t="s">
        <v>7</v>
      </c>
      <c r="L6" s="216" t="s">
        <v>7</v>
      </c>
      <c r="M6" s="216" t="s">
        <v>7</v>
      </c>
      <c r="N6" s="216" t="s">
        <v>7</v>
      </c>
      <c r="O6" s="216" t="s">
        <v>7</v>
      </c>
      <c r="P6" s="6" t="s">
        <v>7</v>
      </c>
      <c r="Q6" s="216" t="s">
        <v>7</v>
      </c>
      <c r="R6" s="6" t="s">
        <v>7</v>
      </c>
      <c r="S6" s="6" t="s">
        <v>7</v>
      </c>
      <c r="T6" s="6" t="s">
        <v>7</v>
      </c>
      <c r="U6" s="293" t="s">
        <v>61</v>
      </c>
      <c r="V6" s="293" t="s">
        <v>61</v>
      </c>
      <c r="W6" s="293" t="s">
        <v>61</v>
      </c>
      <c r="X6" s="293" t="s">
        <v>61</v>
      </c>
      <c r="Y6" s="294" t="s">
        <v>61</v>
      </c>
    </row>
    <row r="7" spans="1:25" s="119" customFormat="1" x14ac:dyDescent="0.25">
      <c r="A7" s="212"/>
      <c r="B7" s="213"/>
      <c r="C7" s="214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68"/>
      <c r="T7" s="268"/>
      <c r="U7" s="268"/>
      <c r="V7" s="268"/>
      <c r="W7" s="268"/>
      <c r="X7" s="268"/>
      <c r="Y7" s="269"/>
    </row>
    <row r="8" spans="1:25" x14ac:dyDescent="0.25">
      <c r="A8" s="174"/>
      <c r="B8" s="119" t="s">
        <v>72</v>
      </c>
      <c r="C8" s="188">
        <v>5.1204697039435532</v>
      </c>
      <c r="D8" s="189">
        <v>-4.7009154538261484</v>
      </c>
      <c r="E8" s="189">
        <v>8.9414557429604571</v>
      </c>
      <c r="F8" s="189">
        <v>2.4070766144419276</v>
      </c>
      <c r="G8" s="189">
        <v>2.8769328243178682</v>
      </c>
      <c r="H8" s="189">
        <v>2.0345836147824592</v>
      </c>
      <c r="I8" s="189">
        <v>1.1461847361775801</v>
      </c>
      <c r="J8" s="189">
        <v>2.9464903466588588</v>
      </c>
      <c r="K8" s="189">
        <v>-0.81118418915727686</v>
      </c>
      <c r="L8" s="189">
        <v>1.8437049791860671</v>
      </c>
      <c r="M8" s="189">
        <v>4.1643171627234521</v>
      </c>
      <c r="N8" s="189">
        <v>3.6486268216298523</v>
      </c>
      <c r="O8" s="189">
        <v>1.6778117859548747</v>
      </c>
      <c r="P8" s="189">
        <v>8.6587797165109457</v>
      </c>
      <c r="Q8" s="189">
        <v>6.0431139728464034</v>
      </c>
      <c r="R8" s="189">
        <v>12.036941629858845</v>
      </c>
      <c r="S8" s="206">
        <v>5.5615771007910819</v>
      </c>
      <c r="T8" s="206">
        <v>5.1678718427199843</v>
      </c>
      <c r="U8" s="206">
        <v>4.9281374264392053</v>
      </c>
      <c r="V8" s="206">
        <v>4.174550954976608</v>
      </c>
      <c r="W8" s="206">
        <v>4.62446304140951</v>
      </c>
      <c r="X8" s="206">
        <v>4.7655317531997587</v>
      </c>
      <c r="Y8" s="267">
        <v>4.4875255040745854</v>
      </c>
    </row>
    <row r="9" spans="1:25" x14ac:dyDescent="0.25">
      <c r="A9" s="174"/>
      <c r="B9" s="119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206"/>
      <c r="T9" s="206"/>
      <c r="U9" s="206"/>
      <c r="V9" s="206"/>
      <c r="W9" s="206"/>
      <c r="X9" s="206"/>
      <c r="Y9" s="267"/>
    </row>
    <row r="10" spans="1:25" x14ac:dyDescent="0.25">
      <c r="A10" s="174"/>
      <c r="B10" s="119" t="s">
        <v>71</v>
      </c>
      <c r="C10" s="188">
        <v>2.0732142351446603</v>
      </c>
      <c r="D10" s="189">
        <v>-3.6189685556438866</v>
      </c>
      <c r="E10" s="189">
        <v>8.4312557241096329</v>
      </c>
      <c r="F10" s="189">
        <v>0.77475681987795308</v>
      </c>
      <c r="G10" s="189">
        <v>1.5177298157958541</v>
      </c>
      <c r="H10" s="189">
        <v>1.4925506008310885</v>
      </c>
      <c r="I10" s="189">
        <v>1.2804852106641951</v>
      </c>
      <c r="J10" s="189">
        <v>3.1380102342813077</v>
      </c>
      <c r="K10" s="189">
        <v>-0.42192418783575381</v>
      </c>
      <c r="L10" s="189">
        <v>0.65410174624103146</v>
      </c>
      <c r="M10" s="189">
        <v>2.0132171109649599</v>
      </c>
      <c r="N10" s="189">
        <v>1.2181682341075861</v>
      </c>
      <c r="O10" s="189">
        <v>-0.71280500683025272</v>
      </c>
      <c r="P10" s="189">
        <v>6.2739039272032171</v>
      </c>
      <c r="Q10" s="189">
        <v>-1.202565938795086</v>
      </c>
      <c r="R10" s="189">
        <v>1.8290015402746107</v>
      </c>
      <c r="S10" s="206">
        <v>2.0967234641923183</v>
      </c>
      <c r="T10" s="206">
        <v>0.94170082057072335</v>
      </c>
      <c r="U10" s="206">
        <v>0.93500501144989645</v>
      </c>
      <c r="V10" s="206">
        <v>1.5514086059716048</v>
      </c>
      <c r="W10" s="206">
        <v>1.9478252882576097</v>
      </c>
      <c r="X10" s="206">
        <v>2.6022604854417208</v>
      </c>
      <c r="Y10" s="267">
        <v>2.3392651252835739</v>
      </c>
    </row>
    <row r="11" spans="1:25" x14ac:dyDescent="0.25">
      <c r="A11" s="174"/>
      <c r="B11" s="119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06"/>
      <c r="T11" s="206"/>
      <c r="U11" s="206"/>
      <c r="V11" s="206"/>
      <c r="W11" s="206"/>
      <c r="X11" s="206"/>
      <c r="Y11" s="267"/>
    </row>
    <row r="12" spans="1:25" x14ac:dyDescent="0.25">
      <c r="A12" s="174"/>
      <c r="B12" s="119" t="s">
        <v>42</v>
      </c>
      <c r="C12" s="205">
        <v>4.5067158139812324</v>
      </c>
      <c r="D12" s="206">
        <v>6.4108191576383922</v>
      </c>
      <c r="E12" s="206">
        <v>-2.6748249510999633</v>
      </c>
      <c r="F12" s="206">
        <v>1.3096166875952164</v>
      </c>
      <c r="G12" s="206">
        <v>0.97503802756928604</v>
      </c>
      <c r="H12" s="206">
        <v>1.1402030073896396</v>
      </c>
      <c r="I12" s="206">
        <v>0.60564978491550736</v>
      </c>
      <c r="J12" s="206">
        <v>0.38916126906161086</v>
      </c>
      <c r="K12" s="206">
        <v>2.6707415436976634</v>
      </c>
      <c r="L12" s="206">
        <v>4.5429743620530205</v>
      </c>
      <c r="M12" s="206">
        <v>3.8325014519791978</v>
      </c>
      <c r="N12" s="206">
        <v>5.4251925136946433</v>
      </c>
      <c r="O12" s="206">
        <v>4.5686650283140562</v>
      </c>
      <c r="P12" s="206">
        <v>0.6293912686180736</v>
      </c>
      <c r="Q12" s="206">
        <v>7.1868643089255446</v>
      </c>
      <c r="R12" s="206">
        <v>8.3839808466259491</v>
      </c>
      <c r="S12" s="206">
        <v>5.5074451346426301</v>
      </c>
      <c r="T12" s="206">
        <v>5.2525723974326644</v>
      </c>
      <c r="U12" s="206">
        <v>3.0032190613472842</v>
      </c>
      <c r="V12" s="206">
        <v>3.2830042721382569</v>
      </c>
      <c r="W12" s="206">
        <v>2.1068402577331335</v>
      </c>
      <c r="X12" s="206">
        <v>2.1929315211532741</v>
      </c>
      <c r="Y12" s="267">
        <v>1.7807152142096161</v>
      </c>
    </row>
    <row r="13" spans="1:25" x14ac:dyDescent="0.25">
      <c r="A13" s="174"/>
      <c r="B13" s="119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67"/>
    </row>
    <row r="14" spans="1:25" x14ac:dyDescent="0.25">
      <c r="A14" s="174"/>
      <c r="B14" s="103" t="s">
        <v>120</v>
      </c>
      <c r="C14" s="205">
        <v>1.1885393645789444</v>
      </c>
      <c r="D14" s="206">
        <v>0.19238522761755306</v>
      </c>
      <c r="E14" s="206">
        <v>0.10590761558904038</v>
      </c>
      <c r="F14" s="206">
        <v>0.9786014308371227</v>
      </c>
      <c r="G14" s="206">
        <v>0.63680763407143459</v>
      </c>
      <c r="H14" s="206">
        <v>0.54137638061113602</v>
      </c>
      <c r="I14" s="206">
        <v>0.97777878516389638</v>
      </c>
      <c r="J14" s="206">
        <v>1.2990969147528064</v>
      </c>
      <c r="K14" s="206">
        <v>1.3801127059309248</v>
      </c>
      <c r="L14" s="206">
        <v>1.2524269563783719</v>
      </c>
      <c r="M14" s="206">
        <v>1.1256966792466239</v>
      </c>
      <c r="N14" s="206">
        <v>0.72951675959678219</v>
      </c>
      <c r="O14" s="206">
        <v>0.17480332239940832</v>
      </c>
      <c r="P14" s="206">
        <v>9.4738926090376374E-2</v>
      </c>
      <c r="Q14" s="206">
        <v>0.11479568435097676</v>
      </c>
      <c r="R14" s="206">
        <v>-6.0915192357924308E-2</v>
      </c>
      <c r="S14" s="206">
        <v>4.4830957481623024E-2</v>
      </c>
      <c r="T14" s="206">
        <v>0.15117128227890575</v>
      </c>
      <c r="U14" s="206">
        <v>0.18373862956031495</v>
      </c>
      <c r="V14" s="206">
        <v>-0.11929269836539191</v>
      </c>
      <c r="W14" s="206">
        <v>-5.0828707570460541E-2</v>
      </c>
      <c r="X14" s="206">
        <v>-9.0115169149418417E-2</v>
      </c>
      <c r="Y14" s="267">
        <v>-6.1308534919168878E-2</v>
      </c>
    </row>
    <row r="15" spans="1:25" x14ac:dyDescent="0.25">
      <c r="A15" s="174"/>
      <c r="B15" s="88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95"/>
      <c r="T15" s="295"/>
      <c r="U15" s="295"/>
      <c r="V15" s="295"/>
      <c r="W15" s="295"/>
      <c r="X15" s="295"/>
      <c r="Y15" s="296"/>
    </row>
    <row r="16" spans="1:25" x14ac:dyDescent="0.25">
      <c r="A16" s="174"/>
      <c r="B16" s="103" t="s">
        <v>16</v>
      </c>
      <c r="C16" s="188">
        <v>5.3268274530509307</v>
      </c>
      <c r="D16" s="189">
        <v>2.5709045693771193</v>
      </c>
      <c r="E16" s="189">
        <v>1.9092837432508336</v>
      </c>
      <c r="F16" s="189">
        <v>2.4624220867167423</v>
      </c>
      <c r="G16" s="189">
        <v>2.5724014505671189</v>
      </c>
      <c r="H16" s="189">
        <v>1.6990458368153938</v>
      </c>
      <c r="I16" s="189">
        <v>1.8983505739017303</v>
      </c>
      <c r="J16" s="189">
        <v>3.2876555217853376</v>
      </c>
      <c r="K16" s="189">
        <v>2.5402842847211726</v>
      </c>
      <c r="L16" s="189">
        <v>1.9009740103361761</v>
      </c>
      <c r="M16" s="189">
        <v>2.41722611528008</v>
      </c>
      <c r="N16" s="189">
        <v>1.772204112823883</v>
      </c>
      <c r="O16" s="189">
        <v>2.169159364640727</v>
      </c>
      <c r="P16" s="189">
        <v>1.9268630093383976</v>
      </c>
      <c r="Q16" s="189">
        <v>1.3114350020405618</v>
      </c>
      <c r="R16" s="189">
        <v>2.2690417367678961</v>
      </c>
      <c r="S16" s="206">
        <v>2.039327936137969</v>
      </c>
      <c r="T16" s="206">
        <v>1.8733282954100927</v>
      </c>
      <c r="U16" s="206">
        <v>2.0500533769148177</v>
      </c>
      <c r="V16" s="206">
        <v>1.7370135020751354</v>
      </c>
      <c r="W16" s="206">
        <v>1.7261060979664622</v>
      </c>
      <c r="X16" s="206">
        <v>1.8500674051772581</v>
      </c>
      <c r="Y16" s="267">
        <v>1.990319333675461</v>
      </c>
    </row>
    <row r="17" spans="1:25" x14ac:dyDescent="0.25">
      <c r="A17" s="174"/>
      <c r="B17" s="209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95"/>
      <c r="T17" s="295"/>
      <c r="U17" s="295"/>
      <c r="V17" s="295"/>
      <c r="W17" s="295"/>
      <c r="X17" s="295"/>
      <c r="Y17" s="296"/>
    </row>
    <row r="18" spans="1:25" x14ac:dyDescent="0.25">
      <c r="A18" s="174"/>
      <c r="B18" s="103" t="s">
        <v>68</v>
      </c>
      <c r="C18" s="188">
        <v>2.8241898243930752</v>
      </c>
      <c r="D18" s="189">
        <v>-5.2719958651564429</v>
      </c>
      <c r="E18" s="189">
        <v>-0.73467025790237006</v>
      </c>
      <c r="F18" s="189">
        <v>-0.63778795342042116</v>
      </c>
      <c r="G18" s="189">
        <v>-1.6096204412867077</v>
      </c>
      <c r="H18" s="189">
        <v>-2.5729480064210608</v>
      </c>
      <c r="I18" s="189">
        <v>-1.7988723468154388</v>
      </c>
      <c r="J18" s="189">
        <v>-2.6859142783441925E-3</v>
      </c>
      <c r="K18" s="189">
        <v>-0.58045879689020419</v>
      </c>
      <c r="L18" s="189">
        <v>0.36958805231166458</v>
      </c>
      <c r="M18" s="189">
        <v>1.9815952281635907</v>
      </c>
      <c r="N18" s="189">
        <v>2.4863265422607306</v>
      </c>
      <c r="O18" s="189">
        <v>-2.2831053281671343</v>
      </c>
      <c r="P18" s="189">
        <v>1.2918687148875119</v>
      </c>
      <c r="Q18" s="189">
        <v>0.52517344551796796</v>
      </c>
      <c r="R18" s="189">
        <v>0.37143503005945266</v>
      </c>
      <c r="S18" s="206">
        <v>0.27242678983190327</v>
      </c>
      <c r="T18" s="206">
        <v>-0.77673244199975011</v>
      </c>
      <c r="U18" s="206">
        <v>-2.0184196799599374</v>
      </c>
      <c r="V18" s="206">
        <v>-2.1994764229215646</v>
      </c>
      <c r="W18" s="206">
        <v>-2.0743496075016354</v>
      </c>
      <c r="X18" s="206">
        <v>-1.4232934626154936</v>
      </c>
      <c r="Y18" s="267">
        <v>-1.1643371664451618</v>
      </c>
    </row>
    <row r="19" spans="1:25" s="119" customFormat="1" x14ac:dyDescent="0.25">
      <c r="A19" s="177"/>
      <c r="B19" s="210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297"/>
      <c r="T19" s="297"/>
      <c r="U19" s="297"/>
      <c r="V19" s="297"/>
      <c r="W19" s="297"/>
      <c r="X19" s="297"/>
      <c r="Y19" s="298"/>
    </row>
    <row r="20" spans="1:25" s="119" customFormat="1" x14ac:dyDescent="0.25">
      <c r="S20" s="125"/>
      <c r="T20" s="125"/>
      <c r="U20" s="125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83"/>
  <sheetViews>
    <sheetView showGridLines="0" zoomScale="87" zoomScaleNormal="87" workbookViewId="0">
      <pane xSplit="2" ySplit="6" topLeftCell="N61" activePane="bottomRight" state="frozen"/>
      <selection pane="topRight" activeCell="C1" sqref="C1"/>
      <selection pane="bottomLeft" activeCell="A7" sqref="A7"/>
      <selection pane="bottomRight" activeCell="Y72" sqref="Y72:Y83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57" customWidth="1"/>
    <col min="21" max="21" width="10.140625" style="257" customWidth="1"/>
    <col min="22" max="22" width="10.140625" style="7" customWidth="1"/>
    <col min="23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</row>
    <row r="2" spans="1:25" ht="18.75" x14ac:dyDescent="0.3">
      <c r="A2" s="498" t="s">
        <v>148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</row>
    <row r="4" spans="1:25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15"/>
      <c r="B7" s="87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4"/>
      <c r="T7" s="84"/>
      <c r="U7" s="84"/>
      <c r="V7" s="84"/>
      <c r="W7" s="84"/>
      <c r="X7" s="84"/>
      <c r="Y7" s="273"/>
    </row>
    <row r="8" spans="1:25" s="12" customFormat="1" x14ac:dyDescent="0.25">
      <c r="A8" s="15"/>
      <c r="B8" s="4" t="s">
        <v>174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4"/>
      <c r="T8" s="84"/>
      <c r="U8" s="84"/>
      <c r="V8" s="84"/>
      <c r="W8" s="84"/>
      <c r="X8" s="84"/>
      <c r="Y8" s="273"/>
    </row>
    <row r="9" spans="1:25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4"/>
      <c r="T9" s="84"/>
      <c r="U9" s="84"/>
      <c r="V9" s="84"/>
      <c r="W9" s="84"/>
      <c r="X9" s="84"/>
      <c r="Y9" s="273"/>
    </row>
    <row r="10" spans="1:25" s="12" customFormat="1" x14ac:dyDescent="0.25">
      <c r="A10" s="15"/>
      <c r="B10" s="88" t="s">
        <v>85</v>
      </c>
      <c r="C10" s="89">
        <v>12.392040999999997</v>
      </c>
      <c r="D10" s="90">
        <v>13.167116999999998</v>
      </c>
      <c r="E10" s="90">
        <v>13.573015999999999</v>
      </c>
      <c r="F10" s="90">
        <v>13.425647</v>
      </c>
      <c r="G10" s="90">
        <v>13.624621000000001</v>
      </c>
      <c r="H10" s="90">
        <v>13.948775000000001</v>
      </c>
      <c r="I10" s="90">
        <v>14.431773999999999</v>
      </c>
      <c r="J10" s="90">
        <v>15.274038000000001</v>
      </c>
      <c r="K10" s="90">
        <v>15.840704999999998</v>
      </c>
      <c r="L10" s="90">
        <v>16.515622999999998</v>
      </c>
      <c r="M10" s="90">
        <v>17.174747</v>
      </c>
      <c r="N10" s="90">
        <v>18.985530999999998</v>
      </c>
      <c r="O10" s="90">
        <v>20.035183</v>
      </c>
      <c r="P10" s="90">
        <v>21.584396999999999</v>
      </c>
      <c r="Q10" s="90">
        <v>23.367086</v>
      </c>
      <c r="R10" s="90">
        <v>25.107745999999999</v>
      </c>
      <c r="S10" s="90">
        <v>27.493005</v>
      </c>
      <c r="T10" s="90">
        <v>29.272827000000003</v>
      </c>
      <c r="U10" s="90">
        <v>30.625779585474536</v>
      </c>
      <c r="V10" s="90">
        <v>31.740199445730731</v>
      </c>
      <c r="W10" s="90">
        <v>32.983728262578182</v>
      </c>
      <c r="X10" s="90">
        <v>34.303684923111838</v>
      </c>
      <c r="Y10" s="299">
        <v>35.962120890940675</v>
      </c>
    </row>
    <row r="11" spans="1:25" s="12" customFormat="1" x14ac:dyDescent="0.25">
      <c r="A11" s="15"/>
      <c r="B11" s="217" t="s">
        <v>23</v>
      </c>
      <c r="C11" s="91">
        <v>10.635034246125862</v>
      </c>
      <c r="D11" s="92">
        <v>6.2546274661292811</v>
      </c>
      <c r="E11" s="92">
        <v>3.0826717800107817</v>
      </c>
      <c r="F11" s="92">
        <v>-1.0857498436603996</v>
      </c>
      <c r="G11" s="92">
        <v>1.4820440310995942</v>
      </c>
      <c r="H11" s="92">
        <v>2.3791781070460649</v>
      </c>
      <c r="I11" s="92">
        <v>3.4626624918675519</v>
      </c>
      <c r="J11" s="92">
        <v>5.8361778669760334</v>
      </c>
      <c r="K11" s="92">
        <v>3.7100012452502495</v>
      </c>
      <c r="L11" s="92">
        <v>4.2606563281116783</v>
      </c>
      <c r="M11" s="92">
        <v>3.9909121199969144</v>
      </c>
      <c r="N11" s="92">
        <v>10.543293592621762</v>
      </c>
      <c r="O11" s="92">
        <v>5.528694456847183</v>
      </c>
      <c r="P11" s="92">
        <v>7.7324674299206642</v>
      </c>
      <c r="Q11" s="92">
        <v>8.2591559078532448</v>
      </c>
      <c r="R11" s="92">
        <v>7.4491958475267239</v>
      </c>
      <c r="S11" s="92">
        <v>9.5000921229647659</v>
      </c>
      <c r="T11" s="92">
        <v>6.4737266806593308</v>
      </c>
      <c r="U11" s="92">
        <v>4.6218719684112841</v>
      </c>
      <c r="V11" s="92">
        <v>3.6388293631707258</v>
      </c>
      <c r="W11" s="92">
        <v>3.9178355478630023</v>
      </c>
      <c r="X11" s="92">
        <v>4.001841908306103</v>
      </c>
      <c r="Y11" s="300">
        <v>4.8345708968178025</v>
      </c>
    </row>
    <row r="12" spans="1:25" s="12" customFormat="1" x14ac:dyDescent="0.25">
      <c r="A12" s="15"/>
      <c r="B12" s="17" t="s">
        <v>117</v>
      </c>
      <c r="C12" s="89">
        <v>2.3740950000000001</v>
      </c>
      <c r="D12" s="90">
        <v>2.5403310000000001</v>
      </c>
      <c r="E12" s="90">
        <v>2.5132080000000001</v>
      </c>
      <c r="F12" s="90">
        <v>2.6879119999999999</v>
      </c>
      <c r="G12" s="90">
        <v>2.4113569999999998</v>
      </c>
      <c r="H12" s="90">
        <v>2.5324520000000001</v>
      </c>
      <c r="I12" s="90">
        <v>3.1578050000000002</v>
      </c>
      <c r="J12" s="90">
        <v>5.1884840000000008</v>
      </c>
      <c r="K12" s="90">
        <v>2.782816</v>
      </c>
      <c r="L12" s="90">
        <v>2.8668749999999998</v>
      </c>
      <c r="M12" s="90">
        <v>3.3707400000000001</v>
      </c>
      <c r="N12" s="90">
        <v>3.388474</v>
      </c>
      <c r="O12" s="90">
        <v>3.2085889999999999</v>
      </c>
      <c r="P12" s="90">
        <v>3.071564</v>
      </c>
      <c r="Q12" s="90">
        <v>3.3787890000000003</v>
      </c>
      <c r="R12" s="90">
        <v>4.3846790000000002</v>
      </c>
      <c r="S12" s="90">
        <v>4.6249890000000002</v>
      </c>
      <c r="T12" s="90">
        <v>6.2517973288779007</v>
      </c>
      <c r="U12" s="90">
        <v>7.1260000000000021</v>
      </c>
      <c r="V12" s="90">
        <v>6.318248105204427</v>
      </c>
      <c r="W12" s="90">
        <v>6.666585858312275</v>
      </c>
      <c r="X12" s="90">
        <v>7.8077448077189295</v>
      </c>
      <c r="Y12" s="299">
        <v>7.9653324569587474</v>
      </c>
    </row>
    <row r="13" spans="1:25" s="12" customFormat="1" x14ac:dyDescent="0.25">
      <c r="A13" s="15"/>
      <c r="B13" s="217" t="s">
        <v>23</v>
      </c>
      <c r="C13" s="91">
        <v>11.116129494254645</v>
      </c>
      <c r="D13" s="92">
        <v>7.0020786868259188</v>
      </c>
      <c r="E13" s="92">
        <v>-1.0676955089710782</v>
      </c>
      <c r="F13" s="92">
        <v>6.951434182924765</v>
      </c>
      <c r="G13" s="92">
        <v>-10.288841301352125</v>
      </c>
      <c r="H13" s="92">
        <v>5.0218611346225517</v>
      </c>
      <c r="I13" s="92">
        <v>24.693577607788807</v>
      </c>
      <c r="J13" s="92">
        <v>64.306662380989323</v>
      </c>
      <c r="K13" s="92">
        <v>-46.365527965394136</v>
      </c>
      <c r="L13" s="92">
        <v>3.0206452744270695</v>
      </c>
      <c r="M13" s="92">
        <v>17.575408763897983</v>
      </c>
      <c r="N13" s="92">
        <v>0.52611592706646171</v>
      </c>
      <c r="O13" s="92">
        <v>-5.3087318952425244</v>
      </c>
      <c r="P13" s="92">
        <v>-4.2705687764933442</v>
      </c>
      <c r="Q13" s="92">
        <v>10.002233389895189</v>
      </c>
      <c r="R13" s="92">
        <v>29.770725546934116</v>
      </c>
      <c r="S13" s="92">
        <v>5.4806748681032413</v>
      </c>
      <c r="T13" s="92">
        <v>35.174317795737451</v>
      </c>
      <c r="U13" s="92">
        <v>13.983221546291036</v>
      </c>
      <c r="V13" s="92">
        <v>-11.335277782705234</v>
      </c>
      <c r="W13" s="92">
        <v>5.5132015601115469</v>
      </c>
      <c r="X13" s="92">
        <v>17.117591727762616</v>
      </c>
      <c r="Y13" s="300">
        <v>2.0183504087380344</v>
      </c>
    </row>
    <row r="14" spans="1:25" s="12" customFormat="1" x14ac:dyDescent="0.25">
      <c r="A14" s="15"/>
      <c r="B14" s="21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2"/>
      <c r="T14" s="92"/>
      <c r="U14" s="92"/>
      <c r="V14" s="431"/>
      <c r="W14" s="431"/>
      <c r="X14" s="431"/>
      <c r="Y14" s="432"/>
    </row>
    <row r="15" spans="1:25" s="12" customFormat="1" x14ac:dyDescent="0.25">
      <c r="A15" s="15"/>
      <c r="B15" s="17" t="s">
        <v>28</v>
      </c>
      <c r="C15" s="89">
        <v>3.3462839999999994</v>
      </c>
      <c r="D15" s="90">
        <v>3.9002820000000002</v>
      </c>
      <c r="E15" s="90">
        <v>4.0718689999999995</v>
      </c>
      <c r="F15" s="90">
        <v>4.2052819999999995</v>
      </c>
      <c r="G15" s="90">
        <v>4.2933399999999997</v>
      </c>
      <c r="H15" s="90">
        <v>4.3018649999999994</v>
      </c>
      <c r="I15" s="90">
        <v>4.3911280000000001</v>
      </c>
      <c r="J15" s="90">
        <v>4.7309190000000001</v>
      </c>
      <c r="K15" s="90">
        <v>4.5249929999999994</v>
      </c>
      <c r="L15" s="90">
        <v>4.8373960000000009</v>
      </c>
      <c r="M15" s="90">
        <v>4.8947469999999997</v>
      </c>
      <c r="N15" s="90">
        <v>5.0924200000000006</v>
      </c>
      <c r="O15" s="90">
        <v>5.1547280000000004</v>
      </c>
      <c r="P15" s="90">
        <v>5.7185699999999997</v>
      </c>
      <c r="Q15" s="90">
        <v>6.5999499999999989</v>
      </c>
      <c r="R15" s="90">
        <v>6.6756770000000012</v>
      </c>
      <c r="S15" s="90">
        <v>7.4229599999999998</v>
      </c>
      <c r="T15" s="90">
        <v>7.8437019999999995</v>
      </c>
      <c r="U15" s="90">
        <v>8.0340000000000007</v>
      </c>
      <c r="V15" s="90">
        <v>7.9709674997778395</v>
      </c>
      <c r="W15" s="90">
        <v>8.2048149210020949</v>
      </c>
      <c r="X15" s="90">
        <v>8.330077004208869</v>
      </c>
      <c r="Y15" s="299">
        <v>8.8179421716996593</v>
      </c>
    </row>
    <row r="16" spans="1:25" s="12" customFormat="1" x14ac:dyDescent="0.25">
      <c r="A16" s="15"/>
      <c r="B16" s="217" t="s">
        <v>23</v>
      </c>
      <c r="C16" s="91">
        <v>1.883900573893138</v>
      </c>
      <c r="D16" s="92">
        <v>16.555618112509318</v>
      </c>
      <c r="E16" s="92">
        <v>4.3993485599246096</v>
      </c>
      <c r="F16" s="92">
        <v>3.2764560942407428</v>
      </c>
      <c r="G16" s="92">
        <v>2.0939856114287059</v>
      </c>
      <c r="H16" s="92">
        <v>0.19856335626806665</v>
      </c>
      <c r="I16" s="92">
        <v>2.0749837570449126</v>
      </c>
      <c r="J16" s="92">
        <v>7.7381256023509204</v>
      </c>
      <c r="K16" s="92">
        <v>-4.3527695147602463</v>
      </c>
      <c r="L16" s="92">
        <v>6.9039443817924484</v>
      </c>
      <c r="M16" s="92">
        <v>1.1855758759464541</v>
      </c>
      <c r="N16" s="92">
        <v>4.0384722642457627</v>
      </c>
      <c r="O16" s="92">
        <v>1.2235440124734209</v>
      </c>
      <c r="P16" s="92">
        <v>10.938346310416369</v>
      </c>
      <c r="Q16" s="92">
        <v>15.412594407343082</v>
      </c>
      <c r="R16" s="92">
        <v>1.1473874802082173</v>
      </c>
      <c r="S16" s="92">
        <v>11.194115593070153</v>
      </c>
      <c r="T16" s="92">
        <v>5.6681162231777993</v>
      </c>
      <c r="U16" s="92">
        <v>2.4261248068832897</v>
      </c>
      <c r="V16" s="92">
        <v>-0.78457182253125479</v>
      </c>
      <c r="W16" s="92">
        <v>2.9337394893502289</v>
      </c>
      <c r="X16" s="92">
        <v>1.5266899303985282</v>
      </c>
      <c r="Y16" s="300">
        <v>5.8566705595193058</v>
      </c>
    </row>
    <row r="17" spans="1:25" x14ac:dyDescent="0.25">
      <c r="A17" s="15"/>
      <c r="B17" s="17" t="s">
        <v>152</v>
      </c>
      <c r="C17" s="89">
        <v>5.2845420000000001</v>
      </c>
      <c r="D17" s="90">
        <v>5.6714630000000001</v>
      </c>
      <c r="E17" s="90">
        <v>5.9928160000000004</v>
      </c>
      <c r="F17" s="90">
        <v>6.1371660000000006</v>
      </c>
      <c r="G17" s="90">
        <v>6.2785010000000003</v>
      </c>
      <c r="H17" s="90">
        <v>6.6522540000000001</v>
      </c>
      <c r="I17" s="90">
        <v>6.9239199999999999</v>
      </c>
      <c r="J17" s="90">
        <v>7.2737610000000004</v>
      </c>
      <c r="K17" s="90">
        <v>7.6965000000000003</v>
      </c>
      <c r="L17" s="90">
        <v>8.0815359999999998</v>
      </c>
      <c r="M17" s="90">
        <v>8.5245449999999998</v>
      </c>
      <c r="N17" s="90">
        <v>9.7617060000000002</v>
      </c>
      <c r="O17" s="90">
        <v>10.620389999999999</v>
      </c>
      <c r="P17" s="90">
        <v>11.411350000000001</v>
      </c>
      <c r="Q17" s="90">
        <v>11.895740999999999</v>
      </c>
      <c r="R17" s="90">
        <v>13.550979999999999</v>
      </c>
      <c r="S17" s="90">
        <v>14.847295999999998</v>
      </c>
      <c r="T17" s="90">
        <v>16.049917999999998</v>
      </c>
      <c r="U17" s="90">
        <v>16.946496868954167</v>
      </c>
      <c r="V17" s="90">
        <v>17.656935214917539</v>
      </c>
      <c r="W17" s="90">
        <v>18.344826619735546</v>
      </c>
      <c r="X17" s="90">
        <v>19.11301968752792</v>
      </c>
      <c r="Y17" s="299">
        <v>19.854322280965434</v>
      </c>
    </row>
    <row r="18" spans="1:25" x14ac:dyDescent="0.25">
      <c r="A18" s="15"/>
      <c r="B18" s="217" t="s">
        <v>23</v>
      </c>
      <c r="C18" s="91">
        <v>11.356643763350526</v>
      </c>
      <c r="D18" s="92">
        <v>7.3217508726394653</v>
      </c>
      <c r="E18" s="92">
        <v>5.6661394070630644</v>
      </c>
      <c r="F18" s="92">
        <v>2.4087173709321119</v>
      </c>
      <c r="G18" s="92">
        <v>2.3029359153720064</v>
      </c>
      <c r="H18" s="92">
        <v>5.9529018152581381</v>
      </c>
      <c r="I18" s="92">
        <v>4.0838188078807569</v>
      </c>
      <c r="J18" s="92">
        <v>5.0526435891806942</v>
      </c>
      <c r="K18" s="92">
        <v>5.8118351702784787</v>
      </c>
      <c r="L18" s="92">
        <v>5.0027415058792934</v>
      </c>
      <c r="M18" s="92">
        <v>5.4817425796284347</v>
      </c>
      <c r="N18" s="92">
        <v>14.512927082911764</v>
      </c>
      <c r="O18" s="92">
        <v>8.7964542263411651</v>
      </c>
      <c r="P18" s="92">
        <v>7.4475607769582952</v>
      </c>
      <c r="Q18" s="92">
        <v>4.2448176596108222</v>
      </c>
      <c r="R18" s="92">
        <v>13.914551434837064</v>
      </c>
      <c r="S18" s="92">
        <v>9.5662158751617987</v>
      </c>
      <c r="T18" s="92">
        <v>8.0999395445473752</v>
      </c>
      <c r="U18" s="92">
        <v>5.5861897173192343</v>
      </c>
      <c r="V18" s="92">
        <v>4.1922431016695239</v>
      </c>
      <c r="W18" s="92">
        <v>3.8958709223605004</v>
      </c>
      <c r="X18" s="92">
        <v>4.187518823241132</v>
      </c>
      <c r="Y18" s="300">
        <v>3.8785215813974316</v>
      </c>
    </row>
    <row r="19" spans="1:25" x14ac:dyDescent="0.25">
      <c r="A19" s="15"/>
      <c r="B19" s="17" t="s">
        <v>29</v>
      </c>
      <c r="C19" s="89">
        <v>6.2554999999999999E-2</v>
      </c>
      <c r="D19" s="90">
        <v>6.7953999999999987E-2</v>
      </c>
      <c r="E19" s="90">
        <v>7.5835000000000014E-2</v>
      </c>
      <c r="F19" s="90">
        <v>7.8894000000000006E-2</v>
      </c>
      <c r="G19" s="90">
        <v>8.979899999999999E-2</v>
      </c>
      <c r="H19" s="90">
        <v>9.3698000000000004E-2</v>
      </c>
      <c r="I19" s="90">
        <v>8.0685000000000007E-2</v>
      </c>
      <c r="J19" s="90">
        <v>0.102843</v>
      </c>
      <c r="K19" s="90">
        <v>0.10823599999999998</v>
      </c>
      <c r="L19" s="90">
        <v>6.3568E-2</v>
      </c>
      <c r="M19" s="90">
        <v>0.125415</v>
      </c>
      <c r="N19" s="90">
        <v>0.13456700000000002</v>
      </c>
      <c r="O19" s="90">
        <v>0.134598</v>
      </c>
      <c r="P19" s="90">
        <v>0.1479</v>
      </c>
      <c r="Q19" s="90">
        <v>0.12062799999999999</v>
      </c>
      <c r="R19" s="90">
        <v>9.5799999999999996E-2</v>
      </c>
      <c r="S19" s="90">
        <v>0.14087799999999998</v>
      </c>
      <c r="T19" s="90">
        <v>0.15157599999999999</v>
      </c>
      <c r="U19" s="90">
        <v>0.15255280971077256</v>
      </c>
      <c r="V19" s="90">
        <v>0.13420222479979485</v>
      </c>
      <c r="W19" s="90">
        <v>0.1394600472690242</v>
      </c>
      <c r="X19" s="90">
        <v>0.14504101788597951</v>
      </c>
      <c r="Y19" s="299">
        <v>0.15205312872514337</v>
      </c>
    </row>
    <row r="20" spans="1:25" x14ac:dyDescent="0.25">
      <c r="A20" s="15"/>
      <c r="B20" s="217" t="s">
        <v>23</v>
      </c>
      <c r="C20" s="91">
        <v>-48.554628068588357</v>
      </c>
      <c r="D20" s="92">
        <v>8.6308048916953197</v>
      </c>
      <c r="E20" s="92">
        <v>11.597551284692598</v>
      </c>
      <c r="F20" s="92">
        <v>4.0337574998351666</v>
      </c>
      <c r="G20" s="92">
        <v>13.822343904479407</v>
      </c>
      <c r="H20" s="92">
        <v>4.3419191750465158</v>
      </c>
      <c r="I20" s="92">
        <v>-13.888236675275889</v>
      </c>
      <c r="J20" s="92">
        <v>27.46235359732292</v>
      </c>
      <c r="K20" s="92">
        <v>5.2439154828233248</v>
      </c>
      <c r="L20" s="92">
        <v>-41.269078679921648</v>
      </c>
      <c r="M20" s="92">
        <v>97.292662975081782</v>
      </c>
      <c r="N20" s="92">
        <v>7.2973727225611018</v>
      </c>
      <c r="O20" s="92">
        <v>2.3036851531199609E-2</v>
      </c>
      <c r="P20" s="92">
        <v>9.8827620024071869</v>
      </c>
      <c r="Q20" s="92">
        <v>-18.439486139283311</v>
      </c>
      <c r="R20" s="92">
        <v>-20.582286036409446</v>
      </c>
      <c r="S20" s="92">
        <v>47.05427974947807</v>
      </c>
      <c r="T20" s="92">
        <v>7.593804568491902</v>
      </c>
      <c r="U20" s="92">
        <v>0.6444356037714094</v>
      </c>
      <c r="V20" s="92">
        <v>-12.029004871014093</v>
      </c>
      <c r="W20" s="92">
        <v>3.9178355478629578</v>
      </c>
      <c r="X20" s="92">
        <v>4.001841908306103</v>
      </c>
      <c r="Y20" s="300">
        <v>4.8345708968178025</v>
      </c>
    </row>
    <row r="21" spans="1:25" x14ac:dyDescent="0.25">
      <c r="A21" s="15"/>
      <c r="B21" s="17" t="s">
        <v>30</v>
      </c>
      <c r="C21" s="89">
        <v>2.547005</v>
      </c>
      <c r="D21" s="90">
        <v>2.3327070000000001</v>
      </c>
      <c r="E21" s="90">
        <v>2.4912299999999998</v>
      </c>
      <c r="F21" s="90">
        <v>2.4209430000000003</v>
      </c>
      <c r="G21" s="90">
        <v>2.4071020000000005</v>
      </c>
      <c r="H21" s="90">
        <v>2.4266999999999999</v>
      </c>
      <c r="I21" s="90">
        <v>2.6199749999999997</v>
      </c>
      <c r="J21" s="90">
        <v>2.6896610000000001</v>
      </c>
      <c r="K21" s="90">
        <v>2.803048</v>
      </c>
      <c r="L21" s="90">
        <v>2.8302080000000003</v>
      </c>
      <c r="M21" s="90">
        <v>2.9253659999999999</v>
      </c>
      <c r="N21" s="90">
        <v>3.2040660000000001</v>
      </c>
      <c r="O21" s="90">
        <v>3.129982</v>
      </c>
      <c r="P21" s="90">
        <v>3.4842389999999996</v>
      </c>
      <c r="Q21" s="90">
        <v>3.8155070000000002</v>
      </c>
      <c r="R21" s="90">
        <v>4.2905650000000009</v>
      </c>
      <c r="S21" s="90">
        <v>4.8891369999999998</v>
      </c>
      <c r="T21" s="90">
        <v>5.2623670000000002</v>
      </c>
      <c r="U21" s="90">
        <v>5.4320000000000013</v>
      </c>
      <c r="V21" s="90">
        <v>5.6713698400398291</v>
      </c>
      <c r="W21" s="90">
        <v>5.7962660515947908</v>
      </c>
      <c r="X21" s="90">
        <v>5.9903539544245286</v>
      </c>
      <c r="Y21" s="299">
        <v>6.1573247726905374</v>
      </c>
    </row>
    <row r="22" spans="1:25" x14ac:dyDescent="0.25">
      <c r="A22" s="15"/>
      <c r="B22" s="217" t="s">
        <v>23</v>
      </c>
      <c r="C22" s="91">
        <v>30.22656412175726</v>
      </c>
      <c r="D22" s="92">
        <v>-8.4137251399192472</v>
      </c>
      <c r="E22" s="92">
        <v>6.7956670083298087</v>
      </c>
      <c r="F22" s="92">
        <v>-2.8213773918907448</v>
      </c>
      <c r="G22" s="92">
        <v>-0.57171936720525895</v>
      </c>
      <c r="H22" s="92">
        <v>0.81417405660415554</v>
      </c>
      <c r="I22" s="92">
        <v>7.964519718135743</v>
      </c>
      <c r="J22" s="92">
        <v>2.6597963721027851</v>
      </c>
      <c r="K22" s="92">
        <v>4.2156613788875141</v>
      </c>
      <c r="L22" s="92">
        <v>0.96894523390254061</v>
      </c>
      <c r="M22" s="92">
        <v>3.3622263805345609</v>
      </c>
      <c r="N22" s="92">
        <v>9.5270130301644329</v>
      </c>
      <c r="O22" s="92">
        <v>-2.3121870772949249</v>
      </c>
      <c r="P22" s="92">
        <v>11.318180104550102</v>
      </c>
      <c r="Q22" s="92">
        <v>9.5076141447242968</v>
      </c>
      <c r="R22" s="92">
        <v>12.450717558636381</v>
      </c>
      <c r="S22" s="92">
        <v>13.950889917761389</v>
      </c>
      <c r="T22" s="92">
        <v>7.6338625814740046</v>
      </c>
      <c r="U22" s="92">
        <v>3.2235113970576545</v>
      </c>
      <c r="V22" s="92">
        <v>4.4066612673016925</v>
      </c>
      <c r="W22" s="92">
        <v>2.2022230092136885</v>
      </c>
      <c r="X22" s="92">
        <v>3.3484988629246315</v>
      </c>
      <c r="Y22" s="300">
        <v>2.7873280867265482</v>
      </c>
    </row>
    <row r="23" spans="1:25" x14ac:dyDescent="0.25">
      <c r="A23" s="15"/>
      <c r="B23" s="17" t="s">
        <v>133</v>
      </c>
      <c r="C23" s="89">
        <v>1.2080709999999999</v>
      </c>
      <c r="D23" s="90">
        <v>1.1772539999999998</v>
      </c>
      <c r="E23" s="90">
        <v>1.435662</v>
      </c>
      <c r="F23" s="90">
        <v>1.7918990000000001</v>
      </c>
      <c r="G23" s="90">
        <v>2.1236920000000001</v>
      </c>
      <c r="H23" s="90">
        <v>2.2764319999999998</v>
      </c>
      <c r="I23" s="90">
        <v>2.3404750000000001</v>
      </c>
      <c r="J23" s="90">
        <v>2.3929839999999998</v>
      </c>
      <c r="K23" s="90">
        <v>2.3204370000000001</v>
      </c>
      <c r="L23" s="90">
        <v>2.4111419999999999</v>
      </c>
      <c r="M23" s="90">
        <v>2.4483449999999998</v>
      </c>
      <c r="N23" s="90">
        <v>2.5702040000000004</v>
      </c>
      <c r="O23" s="90">
        <v>2.3794939999999998</v>
      </c>
      <c r="P23" s="90">
        <v>2.5916390000000002</v>
      </c>
      <c r="Q23" s="90">
        <v>2.9178760000000001</v>
      </c>
      <c r="R23" s="90">
        <v>3.3874599999999999</v>
      </c>
      <c r="S23" s="90">
        <v>3.6218750000000002</v>
      </c>
      <c r="T23" s="90">
        <v>3.8463579999999995</v>
      </c>
      <c r="U23" s="90">
        <v>3.9990000000000001</v>
      </c>
      <c r="V23" s="90">
        <v>4.0808435430761376</v>
      </c>
      <c r="W23" s="90">
        <v>4.172113381444901</v>
      </c>
      <c r="X23" s="90">
        <v>4.2848551511017865</v>
      </c>
      <c r="Y23" s="299">
        <v>4.4012423396975118</v>
      </c>
    </row>
    <row r="24" spans="1:25" x14ac:dyDescent="0.25">
      <c r="A24" s="15"/>
      <c r="B24" s="217" t="s">
        <v>23</v>
      </c>
      <c r="C24" s="91">
        <v>0.70296206022149033</v>
      </c>
      <c r="D24" s="92">
        <v>-2.5509262286736445</v>
      </c>
      <c r="E24" s="92">
        <v>21.950063452746839</v>
      </c>
      <c r="F24" s="92">
        <v>24.813431016492736</v>
      </c>
      <c r="G24" s="92">
        <v>18.516277982185379</v>
      </c>
      <c r="H24" s="92">
        <v>7.192191711415763</v>
      </c>
      <c r="I24" s="92">
        <v>2.8133060860153103</v>
      </c>
      <c r="J24" s="92">
        <v>2.2435189438041458</v>
      </c>
      <c r="K24" s="92">
        <v>-3.0316542024518389</v>
      </c>
      <c r="L24" s="92">
        <v>3.9089619756968119</v>
      </c>
      <c r="M24" s="92">
        <v>1.5429617998442113</v>
      </c>
      <c r="N24" s="92">
        <v>4.9771988833273273</v>
      </c>
      <c r="O24" s="92">
        <v>-7.4200335848827788</v>
      </c>
      <c r="P24" s="92">
        <v>8.9155509532699249</v>
      </c>
      <c r="Q24" s="92">
        <v>12.588057210128412</v>
      </c>
      <c r="R24" s="92">
        <v>16.093350094383709</v>
      </c>
      <c r="S24" s="92">
        <v>6.9200817131420012</v>
      </c>
      <c r="T24" s="92">
        <v>6.1979775668679737</v>
      </c>
      <c r="U24" s="92">
        <v>3.9684813530098006</v>
      </c>
      <c r="V24" s="92">
        <v>2.0466002269601935</v>
      </c>
      <c r="W24" s="92">
        <v>2.2365434353301517</v>
      </c>
      <c r="X24" s="92">
        <v>2.7022700331753802</v>
      </c>
      <c r="Y24" s="300">
        <v>2.7162455787052231</v>
      </c>
    </row>
    <row r="25" spans="1:25" x14ac:dyDescent="0.25">
      <c r="A25" s="15"/>
      <c r="B25" s="17" t="s">
        <v>31</v>
      </c>
      <c r="C25" s="89">
        <v>2.3597260000000002</v>
      </c>
      <c r="D25" s="90">
        <v>2.3719650000000003</v>
      </c>
      <c r="E25" s="90">
        <v>2.3769279999999999</v>
      </c>
      <c r="F25" s="90">
        <v>2.3752610000000005</v>
      </c>
      <c r="G25" s="90">
        <v>2.6795709999999997</v>
      </c>
      <c r="H25" s="90">
        <v>2.7506900000000001</v>
      </c>
      <c r="I25" s="90">
        <v>2.7565410000000004</v>
      </c>
      <c r="J25" s="90">
        <v>2.8698380000000001</v>
      </c>
      <c r="K25" s="90">
        <v>3.0283650000000004</v>
      </c>
      <c r="L25" s="90">
        <v>3.1140569999999999</v>
      </c>
      <c r="M25" s="90">
        <v>3.153019</v>
      </c>
      <c r="N25" s="90">
        <v>3.3629759999999997</v>
      </c>
      <c r="O25" s="90">
        <v>3.3749789999999997</v>
      </c>
      <c r="P25" s="90">
        <v>3.4139770000000005</v>
      </c>
      <c r="Q25" s="90">
        <v>3.8531360000000001</v>
      </c>
      <c r="R25" s="90">
        <v>3.8821839999999996</v>
      </c>
      <c r="S25" s="90">
        <v>3.8146089999999999</v>
      </c>
      <c r="T25" s="90">
        <v>3.8116220000000003</v>
      </c>
      <c r="U25" s="90">
        <v>4.0597299068095953</v>
      </c>
      <c r="V25" s="90">
        <v>4.3875682092718655</v>
      </c>
      <c r="W25" s="90">
        <v>4.6704740044216289</v>
      </c>
      <c r="X25" s="90">
        <v>5.0100484101663296</v>
      </c>
      <c r="Y25" s="299">
        <v>5.3817208765574174</v>
      </c>
    </row>
    <row r="26" spans="1:25" x14ac:dyDescent="0.25">
      <c r="A26" s="15"/>
      <c r="B26" s="217" t="s">
        <v>23</v>
      </c>
      <c r="C26" s="91">
        <v>2.9083712597621769</v>
      </c>
      <c r="D26" s="92">
        <v>0.51866191244238635</v>
      </c>
      <c r="E26" s="92">
        <v>0.20923580238323414</v>
      </c>
      <c r="F26" s="92">
        <v>-7.0132540825784684E-2</v>
      </c>
      <c r="G26" s="92">
        <v>12.811644699256174</v>
      </c>
      <c r="H26" s="92">
        <v>2.6541188869412258</v>
      </c>
      <c r="I26" s="92">
        <v>0.2127102654243096</v>
      </c>
      <c r="J26" s="92">
        <v>4.1101148141819754</v>
      </c>
      <c r="K26" s="92">
        <v>5.5239006522319389</v>
      </c>
      <c r="L26" s="92">
        <v>2.8296456999073571</v>
      </c>
      <c r="M26" s="92">
        <v>1.2511652805327733</v>
      </c>
      <c r="N26" s="92">
        <v>6.6589195942047708</v>
      </c>
      <c r="O26" s="92">
        <v>0.35691601724188171</v>
      </c>
      <c r="P26" s="92">
        <v>1.155503486095788</v>
      </c>
      <c r="Q26" s="92">
        <v>12.863560592235967</v>
      </c>
      <c r="R26" s="92">
        <v>0.75387943742446506</v>
      </c>
      <c r="S26" s="92">
        <v>-1.7406439262023565</v>
      </c>
      <c r="T26" s="92">
        <v>-7.8304224626946084E-2</v>
      </c>
      <c r="U26" s="92">
        <v>6.5092474230024733</v>
      </c>
      <c r="V26" s="92">
        <v>8.0753722535178873</v>
      </c>
      <c r="W26" s="92">
        <v>6.4478950903127386</v>
      </c>
      <c r="X26" s="92">
        <v>7.2706625799269897</v>
      </c>
      <c r="Y26" s="300">
        <v>7.4185404204257788</v>
      </c>
    </row>
    <row r="27" spans="1:25" s="12" customFormat="1" x14ac:dyDescent="0.25">
      <c r="A27" s="41"/>
      <c r="B27" s="1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301"/>
      <c r="T27" s="301"/>
      <c r="U27" s="301"/>
      <c r="V27" s="301"/>
      <c r="W27" s="301"/>
      <c r="X27" s="301"/>
      <c r="Y27" s="302"/>
    </row>
    <row r="28" spans="1:25" s="12" customFormat="1" x14ac:dyDescent="0.25">
      <c r="A28" s="15"/>
      <c r="B28" s="87"/>
      <c r="C28" s="238"/>
      <c r="D28" s="218"/>
      <c r="E28" s="218"/>
      <c r="F28" s="219"/>
      <c r="G28" s="219"/>
      <c r="H28" s="219"/>
      <c r="I28" s="219"/>
      <c r="J28" s="219"/>
      <c r="K28" s="23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303"/>
    </row>
    <row r="29" spans="1:25" x14ac:dyDescent="0.25">
      <c r="A29" s="15"/>
      <c r="B29" s="4" t="s">
        <v>173</v>
      </c>
      <c r="C29" s="240"/>
      <c r="D29" s="22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304"/>
    </row>
    <row r="30" spans="1:25" x14ac:dyDescent="0.25">
      <c r="A30" s="15"/>
      <c r="B30" s="4"/>
      <c r="C30" s="240"/>
      <c r="D30" s="220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304"/>
    </row>
    <row r="31" spans="1:25" x14ac:dyDescent="0.25">
      <c r="A31" s="15"/>
      <c r="B31" s="21" t="s">
        <v>170</v>
      </c>
      <c r="C31" s="224" t="s">
        <v>4</v>
      </c>
      <c r="D31" s="225" t="s">
        <v>4</v>
      </c>
      <c r="E31" s="225" t="s">
        <v>4</v>
      </c>
      <c r="F31" s="225">
        <f>'Verejná správa'!F32+'Verejná správa'!F33</f>
        <v>1996.9297288399998</v>
      </c>
      <c r="G31" s="225">
        <f>'Verejná správa'!G32+'Verejná správa'!G33</f>
        <v>1919.9631082700002</v>
      </c>
      <c r="H31" s="225">
        <f>'Verejná správa'!H32+'Verejná správa'!H33</f>
        <v>1934.0444355099999</v>
      </c>
      <c r="I31" s="225">
        <f>'Verejná správa'!I32+'Verejná správa'!I33</f>
        <v>1896.9747779499999</v>
      </c>
      <c r="J31" s="225">
        <f>'Verejná správa'!J32+'Verejná správa'!J33</f>
        <v>4096.2634809400006</v>
      </c>
      <c r="K31" s="225">
        <f>'Verejná správa'!K32+'Verejná správa'!K33</f>
        <v>1289.3982751899998</v>
      </c>
      <c r="L31" s="225">
        <f>'Verejná správa'!L32+'Verejná správa'!L33</f>
        <v>1438.9757884800001</v>
      </c>
      <c r="M31" s="225">
        <f>'Verejná správa'!M32+'Verejná správa'!M33</f>
        <v>2068.5454288000001</v>
      </c>
      <c r="N31" s="225">
        <f>'Verejná správa'!N32+'Verejná správa'!N33</f>
        <v>2185.6188074299998</v>
      </c>
      <c r="O31" s="225">
        <f>'Verejná správa'!O32+'Verejná správa'!O33</f>
        <v>2469.3940564599998</v>
      </c>
      <c r="P31" s="225">
        <f>'Verejná správa'!P32+'Verejná správa'!P33</f>
        <v>2366.3225701700003</v>
      </c>
      <c r="Q31" s="225">
        <f>'Verejná správa'!Q32+'Verejná správa'!Q33</f>
        <v>2241.5385963500012</v>
      </c>
      <c r="R31" s="225">
        <f>'Verejná správa'!R32+'Verejná správa'!R33</f>
        <v>4928.6859364400007</v>
      </c>
      <c r="S31" s="225">
        <f>'Verejná správa'!S32+'Verejná správa'!S33</f>
        <v>3009.9501769099998</v>
      </c>
      <c r="T31" s="225">
        <f>'Verejná správa'!T32+'Verejná správa'!T33</f>
        <v>2399.47515742</v>
      </c>
      <c r="U31" s="225">
        <f>'Verejná správa'!U32+'Verejná správa'!U33</f>
        <v>2143.9075083321336</v>
      </c>
      <c r="V31" s="225">
        <f>'Verejná správa'!V32+'Verejná správa'!V33</f>
        <v>2256.1628672312381</v>
      </c>
      <c r="W31" s="225">
        <f>'Verejná správa'!W32+'Verejná správa'!W33</f>
        <v>2534.18697368724</v>
      </c>
      <c r="X31" s="225">
        <f>'Verejná správa'!X32+'Verejná správa'!X33</f>
        <v>3797.1880917157155</v>
      </c>
      <c r="Y31" s="305">
        <f>'Verejná správa'!Y32+'Verejná správa'!Y33</f>
        <v>5262.7661905336718</v>
      </c>
    </row>
    <row r="32" spans="1:25" x14ac:dyDescent="0.25">
      <c r="A32" s="15"/>
      <c r="B32" s="97" t="s">
        <v>168</v>
      </c>
      <c r="C32" s="224" t="s">
        <v>4</v>
      </c>
      <c r="D32" s="225" t="s">
        <v>4</v>
      </c>
      <c r="E32" s="225" t="s">
        <v>4</v>
      </c>
      <c r="F32" s="225">
        <f>'Verejná správa'!F36+'Verejná správa'!F40</f>
        <v>927.40472384999987</v>
      </c>
      <c r="G32" s="225">
        <f>'Verejná správa'!G36+'Verejná správa'!G40</f>
        <v>913.69804933</v>
      </c>
      <c r="H32" s="225">
        <f>'Verejná správa'!H36+'Verejná správa'!H40</f>
        <v>1103.36847369</v>
      </c>
      <c r="I32" s="225">
        <f>'Verejná správa'!I36+'Verejná správa'!I40</f>
        <v>1145.9282930100001</v>
      </c>
      <c r="J32" s="225">
        <f>'Verejná správa'!J36+'Verejná správa'!J40</f>
        <v>2653.7189340700006</v>
      </c>
      <c r="K32" s="225">
        <f>'Verejná správa'!K36+'Verejná správa'!K40</f>
        <v>577.52535250000005</v>
      </c>
      <c r="L32" s="225">
        <f>'Verejná správa'!L36+'Verejná správa'!L40</f>
        <v>654.40260884000008</v>
      </c>
      <c r="M32" s="225">
        <f>'Verejná správa'!M36+'Verejná správa'!M40</f>
        <v>998.12183404999996</v>
      </c>
      <c r="N32" s="225">
        <f>'Verejná správa'!N36+'Verejná správa'!N40</f>
        <v>1019.30771439</v>
      </c>
      <c r="O32" s="225">
        <f>'Verejná správa'!O36+'Verejná správa'!O40</f>
        <v>1051.0968033300001</v>
      </c>
      <c r="P32" s="225">
        <f>'Verejná správa'!P36+'Verejná správa'!P40</f>
        <v>1059.3288283900001</v>
      </c>
      <c r="Q32" s="225">
        <f>'Verejná správa'!Q36+'Verejná správa'!Q40</f>
        <v>1249.6001484609828</v>
      </c>
      <c r="R32" s="225">
        <f>'Verejná správa'!R36+'Verejná správa'!R40</f>
        <v>3083.2953254556905</v>
      </c>
      <c r="S32" s="225">
        <f>'Verejná správa'!S36+'Verejná správa'!S40</f>
        <v>1221.473297052908</v>
      </c>
      <c r="T32" s="225">
        <f>'Verejná správa'!T36+'Verejná správa'!T40</f>
        <v>1023.4212923921903</v>
      </c>
      <c r="U32" s="225">
        <f>'Verejná správa'!U36+'Verejná správa'!U40</f>
        <v>1107.9171054733715</v>
      </c>
      <c r="V32" s="225">
        <f>'Verejná správa'!V36+'Verejná správa'!V40</f>
        <v>1133.7595404389967</v>
      </c>
      <c r="W32" s="225">
        <f>'Verejná správa'!W36+'Verejná správa'!W40</f>
        <v>1472.8159226037728</v>
      </c>
      <c r="X32" s="225">
        <f>'Verejná správa'!X36+'Verejná správa'!X40</f>
        <v>2147.6220341852691</v>
      </c>
      <c r="Y32" s="305">
        <f>'Verejná správa'!Y36+'Verejná správa'!Y40</f>
        <v>2807.5715434634571</v>
      </c>
    </row>
    <row r="33" spans="1:25" x14ac:dyDescent="0.25">
      <c r="A33" s="15"/>
      <c r="B33" s="97" t="s">
        <v>169</v>
      </c>
      <c r="C33" s="224" t="s">
        <v>4</v>
      </c>
      <c r="D33" s="225" t="s">
        <v>4</v>
      </c>
      <c r="E33" s="225" t="s">
        <v>4</v>
      </c>
      <c r="F33" s="225">
        <f>'Verejná správa'!F37+'Verejná správa'!F41</f>
        <v>1069.5250049900001</v>
      </c>
      <c r="G33" s="225">
        <f>'Verejná správa'!G37+'Verejná správa'!G41</f>
        <v>1006.2650589400001</v>
      </c>
      <c r="H33" s="225">
        <f>'Verejná správa'!H37+'Verejná správa'!H41</f>
        <v>830.67596182</v>
      </c>
      <c r="I33" s="225">
        <f>'Verejná správa'!I37+'Verejná správa'!I41</f>
        <v>751.0464849399998</v>
      </c>
      <c r="J33" s="225">
        <f>'Verejná správa'!J37+'Verejná správa'!J41</f>
        <v>1442.5445468699997</v>
      </c>
      <c r="K33" s="225">
        <f>'Verejná správa'!K37+'Verejná správa'!K41</f>
        <v>711.87292268999988</v>
      </c>
      <c r="L33" s="225">
        <f>'Verejná správa'!L37+'Verejná správa'!L41</f>
        <v>784.57317963999992</v>
      </c>
      <c r="M33" s="225">
        <f>'Verejná správa'!M37+'Verejná správa'!M41</f>
        <v>1070.4235947500001</v>
      </c>
      <c r="N33" s="225">
        <f>'Verejná správa'!N37+'Verejná správa'!N41</f>
        <v>1166.3110930400001</v>
      </c>
      <c r="O33" s="225">
        <f>'Verejná správa'!O37+'Verejná správa'!O41</f>
        <v>1418.2972531299997</v>
      </c>
      <c r="P33" s="225">
        <f>'Verejná správa'!P37+'Verejná správa'!P41</f>
        <v>1306.9937417799999</v>
      </c>
      <c r="Q33" s="225">
        <f>'Verejná správa'!Q37+'Verejná správa'!Q41</f>
        <v>991.93844788901811</v>
      </c>
      <c r="R33" s="225">
        <f>'Verejná správa'!R37+'Verejná správa'!R41</f>
        <v>1845.3906109843101</v>
      </c>
      <c r="S33" s="225">
        <f>'Verejná správa'!S37+'Verejná správa'!S41</f>
        <v>1788.4768798570915</v>
      </c>
      <c r="T33" s="225">
        <f>'Verejná správa'!T37+'Verejná správa'!T41</f>
        <v>1376.0538650278097</v>
      </c>
      <c r="U33" s="225">
        <f>'Verejná správa'!U37+'Verejná správa'!U41</f>
        <v>1035.9904028587621</v>
      </c>
      <c r="V33" s="225">
        <f>'Verejná správa'!V37+'Verejná správa'!V41</f>
        <v>1122.4033267922414</v>
      </c>
      <c r="W33" s="225">
        <f>'Verejná správa'!W37+'Verejná správa'!W41</f>
        <v>1061.3710510834671</v>
      </c>
      <c r="X33" s="225">
        <f>'Verejná správa'!X37+'Verejná správa'!X41</f>
        <v>1649.5660575304464</v>
      </c>
      <c r="Y33" s="305">
        <f>'Verejná správa'!Y37+'Verejná správa'!Y41</f>
        <v>2455.1946470702142</v>
      </c>
    </row>
    <row r="34" spans="1:25" x14ac:dyDescent="0.25">
      <c r="A34" s="15"/>
      <c r="B34" s="98"/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305"/>
    </row>
    <row r="35" spans="1:25" x14ac:dyDescent="0.25">
      <c r="A35" s="15"/>
      <c r="B35" s="21" t="s">
        <v>171</v>
      </c>
      <c r="C35" s="224" t="s">
        <v>4</v>
      </c>
      <c r="D35" s="225" t="s">
        <v>4</v>
      </c>
      <c r="E35" s="225" t="s">
        <v>4</v>
      </c>
      <c r="F35" s="225">
        <f>'Verejná správa'!F36+'Verejná správa'!F37</f>
        <v>713.55979961999992</v>
      </c>
      <c r="G35" s="225">
        <f>'Verejná správa'!G36+'Verejná správa'!G37</f>
        <v>754.87396156000011</v>
      </c>
      <c r="H35" s="225">
        <f>'Verejná správa'!H36+'Verejná správa'!H37</f>
        <v>829.9633594899999</v>
      </c>
      <c r="I35" s="225">
        <f>'Verejná správa'!I36+'Verejná správa'!I37</f>
        <v>821.80890164999994</v>
      </c>
      <c r="J35" s="225">
        <f>'Verejná správa'!J36+'Verejná správa'!J37</f>
        <v>1279.72196998</v>
      </c>
      <c r="K35" s="225">
        <f>'Verejná správa'!K36+'Verejná správa'!K37</f>
        <v>928.51191842999992</v>
      </c>
      <c r="L35" s="225">
        <f>'Verejná správa'!L36+'Verejná správa'!L37</f>
        <v>894.16106428000001</v>
      </c>
      <c r="M35" s="225">
        <f>'Verejná správa'!M36+'Verejná správa'!M37</f>
        <v>1060.47766409</v>
      </c>
      <c r="N35" s="225">
        <f>'Verejná správa'!N36+'Verejná správa'!N37</f>
        <v>1239.5783225099999</v>
      </c>
      <c r="O35" s="225">
        <f>'Verejná správa'!O36+'Verejná správa'!O37</f>
        <v>1569.26203661</v>
      </c>
      <c r="P35" s="225">
        <f>'Verejná správa'!P36+'Verejná správa'!P37</f>
        <v>1608.81410611</v>
      </c>
      <c r="Q35" s="225">
        <f>'Verejná správa'!Q36+'Verejná správa'!Q37</f>
        <v>1331.0385242329721</v>
      </c>
      <c r="R35" s="225">
        <f>'Verejná správa'!R36+'Verejná správa'!R37</f>
        <v>2311.6474126830572</v>
      </c>
      <c r="S35" s="225">
        <f>'Verejná správa'!S36+'Verejná správa'!S37</f>
        <v>2194.7965794619895</v>
      </c>
      <c r="T35" s="225">
        <f>'Verejná správa'!T36+'Verejná správa'!T37</f>
        <v>1417.6592850946477</v>
      </c>
      <c r="U35" s="225">
        <f>'Verejná správa'!U36+'Verejná správa'!U37</f>
        <v>1220.6341260647214</v>
      </c>
      <c r="V35" s="225">
        <f>'Verejná správa'!V36+'Verejná správa'!V37</f>
        <v>1411.9230559517355</v>
      </c>
      <c r="W35" s="225">
        <f>'Verejná správa'!W36+'Verejná správa'!W37</f>
        <v>1397.4948627359458</v>
      </c>
      <c r="X35" s="225">
        <f>'Verejná správa'!X36+'Verejná správa'!X37</f>
        <v>1774.0378063586513</v>
      </c>
      <c r="Y35" s="305">
        <f>'Verejná správa'!Y36+'Verejná správa'!Y37</f>
        <v>2952.0611967947448</v>
      </c>
    </row>
    <row r="36" spans="1:25" x14ac:dyDescent="0.25">
      <c r="A36" s="15"/>
      <c r="B36" s="97" t="s">
        <v>168</v>
      </c>
      <c r="C36" s="224" t="s">
        <v>4</v>
      </c>
      <c r="D36" s="225" t="s">
        <v>4</v>
      </c>
      <c r="E36" s="225" t="s">
        <v>4</v>
      </c>
      <c r="F36" s="420">
        <v>145.70809191000001</v>
      </c>
      <c r="G36" s="420">
        <v>170.38005935999999</v>
      </c>
      <c r="H36" s="420">
        <v>242.75551082999996</v>
      </c>
      <c r="I36" s="420">
        <v>310.03753741000003</v>
      </c>
      <c r="J36" s="420">
        <v>649.43352173000017</v>
      </c>
      <c r="K36" s="420">
        <v>289.46364584999998</v>
      </c>
      <c r="L36" s="420">
        <v>221.15885648000003</v>
      </c>
      <c r="M36" s="420">
        <v>261.57906390999995</v>
      </c>
      <c r="N36" s="420">
        <v>404.95861369000005</v>
      </c>
      <c r="O36" s="420">
        <v>434.14015146000008</v>
      </c>
      <c r="P36" s="420">
        <v>495.53063764000001</v>
      </c>
      <c r="Q36" s="420">
        <v>561.26242162048823</v>
      </c>
      <c r="R36" s="420">
        <v>914.33667788053162</v>
      </c>
      <c r="S36" s="420">
        <v>685.78556589721188</v>
      </c>
      <c r="T36" s="420">
        <v>385.46934656733396</v>
      </c>
      <c r="U36" s="420">
        <v>439.47613752691854</v>
      </c>
      <c r="V36" s="420">
        <v>530.73150546945965</v>
      </c>
      <c r="W36" s="447">
        <v>651.3754825010692</v>
      </c>
      <c r="X36" s="447">
        <v>661.42633196084728</v>
      </c>
      <c r="Y36" s="421">
        <v>1093.4089675790933</v>
      </c>
    </row>
    <row r="37" spans="1:25" x14ac:dyDescent="0.25">
      <c r="A37" s="15"/>
      <c r="B37" s="97" t="s">
        <v>169</v>
      </c>
      <c r="C37" s="224" t="s">
        <v>4</v>
      </c>
      <c r="D37" s="225" t="s">
        <v>4</v>
      </c>
      <c r="E37" s="225" t="s">
        <v>4</v>
      </c>
      <c r="F37" s="420">
        <v>567.85170770999991</v>
      </c>
      <c r="G37" s="420">
        <v>584.49390220000009</v>
      </c>
      <c r="H37" s="420">
        <v>587.20784865999997</v>
      </c>
      <c r="I37" s="420">
        <v>511.77136423999991</v>
      </c>
      <c r="J37" s="420">
        <v>630.28844824999987</v>
      </c>
      <c r="K37" s="420">
        <v>639.04827257999989</v>
      </c>
      <c r="L37" s="420">
        <v>673.00220779999995</v>
      </c>
      <c r="M37" s="420">
        <v>798.89860018000013</v>
      </c>
      <c r="N37" s="420">
        <v>834.61970881999991</v>
      </c>
      <c r="O37" s="420">
        <v>1135.1218851499998</v>
      </c>
      <c r="P37" s="420">
        <v>1113.2834684699999</v>
      </c>
      <c r="Q37" s="420">
        <v>769.7761026124839</v>
      </c>
      <c r="R37" s="420">
        <v>1397.3107348025253</v>
      </c>
      <c r="S37" s="420">
        <v>1509.0110135647774</v>
      </c>
      <c r="T37" s="420">
        <v>1032.1899385273136</v>
      </c>
      <c r="U37" s="420">
        <v>781.15798853780279</v>
      </c>
      <c r="V37" s="420">
        <v>881.19155048227583</v>
      </c>
      <c r="W37" s="447">
        <v>746.11938023487653</v>
      </c>
      <c r="X37" s="447">
        <v>1112.6114743978039</v>
      </c>
      <c r="Y37" s="421">
        <v>1858.6522292156515</v>
      </c>
    </row>
    <row r="38" spans="1:25" x14ac:dyDescent="0.25">
      <c r="A38" s="15"/>
      <c r="B38" s="98"/>
      <c r="C38" s="224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305"/>
    </row>
    <row r="39" spans="1:25" x14ac:dyDescent="0.25">
      <c r="A39" s="15"/>
      <c r="B39" s="21" t="s">
        <v>172</v>
      </c>
      <c r="C39" s="224" t="s">
        <v>4</v>
      </c>
      <c r="D39" s="225" t="s">
        <v>4</v>
      </c>
      <c r="E39" s="225" t="s">
        <v>4</v>
      </c>
      <c r="F39" s="225">
        <f>'Verejná správa'!F40+'Verejná správa'!F41</f>
        <v>1283.3699292199999</v>
      </c>
      <c r="G39" s="225">
        <f>'Verejná správa'!G40+'Verejná správa'!G41</f>
        <v>1165.08914671</v>
      </c>
      <c r="H39" s="225">
        <f>'Verejná správa'!H40+'Verejná správa'!H41</f>
        <v>1104.08107602</v>
      </c>
      <c r="I39" s="225">
        <f>'Verejná správa'!I40+'Verejná správa'!I41</f>
        <v>1075.1658763</v>
      </c>
      <c r="J39" s="225">
        <f>'Verejná správa'!J40+'Verejná správa'!J41</f>
        <v>2816.5415109599999</v>
      </c>
      <c r="K39" s="225">
        <f>'Verejná správa'!K40+'Verejná správa'!K41</f>
        <v>360.88635676000001</v>
      </c>
      <c r="L39" s="225">
        <f>'Verejná správa'!L40+'Verejná správa'!L41</f>
        <v>544.81472420000011</v>
      </c>
      <c r="M39" s="225">
        <f>'Verejná správa'!M40+'Verejná správa'!M41</f>
        <v>1008.06776471</v>
      </c>
      <c r="N39" s="225">
        <f>'Verejná správa'!N40+'Verejná správa'!N41</f>
        <v>946.04048491999993</v>
      </c>
      <c r="O39" s="225">
        <f>'Verejná správa'!O40+'Verejná správa'!O41</f>
        <v>900.13201985000001</v>
      </c>
      <c r="P39" s="225">
        <f>'Verejná správa'!P40+'Verejná správa'!P41</f>
        <v>757.50846406000005</v>
      </c>
      <c r="Q39" s="225">
        <f>'Verejná správa'!Q40+'Verejná správa'!Q41</f>
        <v>910.50007211702882</v>
      </c>
      <c r="R39" s="225">
        <f>'Verejná správa'!R40+'Verejná správa'!R41</f>
        <v>2617.038523756944</v>
      </c>
      <c r="S39" s="225">
        <f>'Verejná správa'!S40+'Verejná správa'!S41</f>
        <v>815.15359744801037</v>
      </c>
      <c r="T39" s="225">
        <f>'Verejná správa'!T40+'Verejná správa'!T41</f>
        <v>981.81587232535242</v>
      </c>
      <c r="U39" s="225">
        <f>'Verejná správa'!U40+'Verejná správa'!U41</f>
        <v>923.2733822674121</v>
      </c>
      <c r="V39" s="225">
        <f>'Verejná správa'!V40+'Verejná správa'!V41</f>
        <v>844.23981127950253</v>
      </c>
      <c r="W39" s="225">
        <f>'Verejná správa'!W40+'Verejná správa'!W41</f>
        <v>1136.6921109512941</v>
      </c>
      <c r="X39" s="225">
        <f>'Verejná správa'!X40+'Verejná správa'!X41</f>
        <v>2023.1502853570641</v>
      </c>
      <c r="Y39" s="305">
        <f>'Verejná správa'!Y40+'Verejná správa'!Y41</f>
        <v>2310.7049937389265</v>
      </c>
    </row>
    <row r="40" spans="1:25" x14ac:dyDescent="0.25">
      <c r="A40" s="15"/>
      <c r="B40" s="97" t="s">
        <v>168</v>
      </c>
      <c r="C40" s="224" t="s">
        <v>4</v>
      </c>
      <c r="D40" s="225" t="s">
        <v>4</v>
      </c>
      <c r="E40" s="225" t="s">
        <v>4</v>
      </c>
      <c r="F40" s="420">
        <v>781.69663193999986</v>
      </c>
      <c r="G40" s="420">
        <v>743.31798996999999</v>
      </c>
      <c r="H40" s="420">
        <v>860.61296285999993</v>
      </c>
      <c r="I40" s="420">
        <v>835.89075560000003</v>
      </c>
      <c r="J40" s="420">
        <v>2004.2854123400002</v>
      </c>
      <c r="K40" s="420">
        <v>288.06170665000002</v>
      </c>
      <c r="L40" s="420">
        <v>433.24375236000009</v>
      </c>
      <c r="M40" s="420">
        <v>736.54277014000002</v>
      </c>
      <c r="N40" s="420">
        <v>614.34910069999989</v>
      </c>
      <c r="O40" s="420">
        <v>616.95665186999997</v>
      </c>
      <c r="P40" s="420">
        <v>563.79819075</v>
      </c>
      <c r="Q40" s="420">
        <v>688.33772684049461</v>
      </c>
      <c r="R40" s="420">
        <v>2168.9586475751589</v>
      </c>
      <c r="S40" s="420">
        <v>535.68773115569627</v>
      </c>
      <c r="T40" s="420">
        <v>637.95194582485635</v>
      </c>
      <c r="U40" s="420">
        <v>668.44096794645293</v>
      </c>
      <c r="V40" s="420">
        <v>603.02803496953709</v>
      </c>
      <c r="W40" s="447">
        <v>821.44044010270363</v>
      </c>
      <c r="X40" s="447">
        <v>1486.1957022244217</v>
      </c>
      <c r="Y40" s="421">
        <v>1714.1625758843638</v>
      </c>
    </row>
    <row r="41" spans="1:25" x14ac:dyDescent="0.25">
      <c r="A41" s="15"/>
      <c r="B41" s="97" t="s">
        <v>169</v>
      </c>
      <c r="C41" s="224" t="s">
        <v>4</v>
      </c>
      <c r="D41" s="225" t="s">
        <v>4</v>
      </c>
      <c r="E41" s="225" t="s">
        <v>4</v>
      </c>
      <c r="F41" s="420">
        <v>501.67329728000004</v>
      </c>
      <c r="G41" s="420">
        <v>421.77115674000004</v>
      </c>
      <c r="H41" s="420">
        <v>243.46811316000003</v>
      </c>
      <c r="I41" s="420">
        <v>239.27512069999995</v>
      </c>
      <c r="J41" s="420">
        <v>812.25609861999988</v>
      </c>
      <c r="K41" s="420">
        <v>72.824650109999993</v>
      </c>
      <c r="L41" s="420">
        <v>111.57097184000001</v>
      </c>
      <c r="M41" s="420">
        <v>271.52499456999999</v>
      </c>
      <c r="N41" s="420">
        <v>331.69138422000009</v>
      </c>
      <c r="O41" s="420">
        <v>283.17536797999998</v>
      </c>
      <c r="P41" s="420">
        <v>193.71027330999999</v>
      </c>
      <c r="Q41" s="420">
        <v>222.16234527653424</v>
      </c>
      <c r="R41" s="420">
        <v>448.07987618178487</v>
      </c>
      <c r="S41" s="420">
        <v>279.4658662923141</v>
      </c>
      <c r="T41" s="420">
        <v>343.86392650049606</v>
      </c>
      <c r="U41" s="420">
        <v>254.8324143209592</v>
      </c>
      <c r="V41" s="420">
        <v>241.21177630996547</v>
      </c>
      <c r="W41" s="447">
        <v>315.25167084859055</v>
      </c>
      <c r="X41" s="447">
        <v>536.95458313264248</v>
      </c>
      <c r="Y41" s="421">
        <v>596.54241785456293</v>
      </c>
    </row>
    <row r="42" spans="1:25" x14ac:dyDescent="0.25">
      <c r="A42" s="41"/>
      <c r="B42" s="40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8"/>
    </row>
    <row r="43" spans="1:25" x14ac:dyDescent="0.25">
      <c r="A43" s="15"/>
      <c r="B43" s="87"/>
      <c r="C43" s="238"/>
      <c r="D43" s="218"/>
      <c r="E43" s="218"/>
      <c r="F43" s="219"/>
      <c r="G43" s="219"/>
      <c r="H43" s="219"/>
      <c r="I43" s="219"/>
      <c r="J43" s="219"/>
      <c r="K43" s="23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303"/>
    </row>
    <row r="44" spans="1:25" x14ac:dyDescent="0.25">
      <c r="A44" s="15"/>
      <c r="B44" s="4" t="s">
        <v>207</v>
      </c>
      <c r="C44" s="240"/>
      <c r="D44" s="22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304"/>
    </row>
    <row r="45" spans="1:25" x14ac:dyDescent="0.25">
      <c r="A45" s="15"/>
      <c r="B45" s="4"/>
      <c r="C45" s="240"/>
      <c r="D45" s="220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304"/>
    </row>
    <row r="46" spans="1:25" x14ac:dyDescent="0.25">
      <c r="A46" s="15"/>
      <c r="B46" s="21" t="s">
        <v>170</v>
      </c>
      <c r="C46" s="224" t="s">
        <v>4</v>
      </c>
      <c r="D46" s="225" t="s">
        <v>4</v>
      </c>
      <c r="E46" s="225" t="s">
        <v>4</v>
      </c>
      <c r="F46" s="225" t="s">
        <v>4</v>
      </c>
      <c r="G46" s="225" t="s">
        <v>4</v>
      </c>
      <c r="H46" s="225" t="s">
        <v>4</v>
      </c>
      <c r="I46" s="225" t="s">
        <v>4</v>
      </c>
      <c r="J46" s="225" t="s">
        <v>4</v>
      </c>
      <c r="K46" s="225" t="s">
        <v>4</v>
      </c>
      <c r="L46" s="225" t="s">
        <v>4</v>
      </c>
      <c r="M46" s="225" t="s">
        <v>4</v>
      </c>
      <c r="N46" s="225" t="s">
        <v>4</v>
      </c>
      <c r="O46" s="225" t="s">
        <v>4</v>
      </c>
      <c r="P46" s="225" t="s">
        <v>4</v>
      </c>
      <c r="Q46" s="420">
        <f>Q47+Q48</f>
        <v>396.42677414000002</v>
      </c>
      <c r="R46" s="420">
        <f t="shared" ref="R46:W46" si="0">R47+R48</f>
        <v>724.17954239000005</v>
      </c>
      <c r="S46" s="420">
        <f t="shared" si="0"/>
        <v>523.08750813999995</v>
      </c>
      <c r="T46" s="420">
        <f t="shared" si="0"/>
        <v>563.94779768000001</v>
      </c>
      <c r="U46" s="420">
        <f t="shared" si="0"/>
        <v>628.45825437762721</v>
      </c>
      <c r="V46" s="420">
        <f t="shared" si="0"/>
        <v>650.86251655594629</v>
      </c>
      <c r="W46" s="447">
        <f t="shared" si="0"/>
        <v>807.24277923109253</v>
      </c>
      <c r="X46" s="447">
        <f t="shared" ref="X46" si="1">X47+X48</f>
        <v>1164.3747031414821</v>
      </c>
      <c r="Y46" s="421">
        <f t="shared" ref="Y46" si="2">Y47+Y48</f>
        <v>1463.6148205319737</v>
      </c>
    </row>
    <row r="47" spans="1:25" x14ac:dyDescent="0.25">
      <c r="A47" s="15"/>
      <c r="B47" s="97" t="s">
        <v>168</v>
      </c>
      <c r="C47" s="224" t="s">
        <v>4</v>
      </c>
      <c r="D47" s="225" t="s">
        <v>4</v>
      </c>
      <c r="E47" s="225" t="s">
        <v>4</v>
      </c>
      <c r="F47" s="225" t="s">
        <v>4</v>
      </c>
      <c r="G47" s="225" t="s">
        <v>4</v>
      </c>
      <c r="H47" s="225" t="s">
        <v>4</v>
      </c>
      <c r="I47" s="225" t="s">
        <v>4</v>
      </c>
      <c r="J47" s="225" t="s">
        <v>4</v>
      </c>
      <c r="K47" s="225" t="s">
        <v>4</v>
      </c>
      <c r="L47" s="225" t="s">
        <v>4</v>
      </c>
      <c r="M47" s="225" t="s">
        <v>4</v>
      </c>
      <c r="N47" s="225" t="s">
        <v>4</v>
      </c>
      <c r="O47" s="225" t="s">
        <v>4</v>
      </c>
      <c r="P47" s="225" t="s">
        <v>4</v>
      </c>
      <c r="Q47" s="420">
        <f>Q51+Q55</f>
        <v>253.17164426678386</v>
      </c>
      <c r="R47" s="420">
        <f t="shared" ref="R47:W48" si="3">R51+R55</f>
        <v>487.43633467797321</v>
      </c>
      <c r="S47" s="420">
        <f t="shared" si="3"/>
        <v>314.11820370680812</v>
      </c>
      <c r="T47" s="420">
        <f t="shared" si="3"/>
        <v>293.31149398458177</v>
      </c>
      <c r="U47" s="420">
        <f t="shared" si="3"/>
        <v>391.99719100653908</v>
      </c>
      <c r="V47" s="420">
        <f t="shared" si="3"/>
        <v>403.13829191569079</v>
      </c>
      <c r="W47" s="447">
        <f t="shared" si="3"/>
        <v>523.584529111189</v>
      </c>
      <c r="X47" s="447">
        <f t="shared" ref="X47" si="4">X51+X55</f>
        <v>765.93176281879846</v>
      </c>
      <c r="Y47" s="421">
        <f t="shared" ref="Y47" si="5">Y51+Y55</f>
        <v>913.21757077590678</v>
      </c>
    </row>
    <row r="48" spans="1:25" x14ac:dyDescent="0.25">
      <c r="A48" s="15"/>
      <c r="B48" s="97" t="s">
        <v>169</v>
      </c>
      <c r="C48" s="224" t="s">
        <v>4</v>
      </c>
      <c r="D48" s="225" t="s">
        <v>4</v>
      </c>
      <c r="E48" s="225" t="s">
        <v>4</v>
      </c>
      <c r="F48" s="225" t="s">
        <v>4</v>
      </c>
      <c r="G48" s="225" t="s">
        <v>4</v>
      </c>
      <c r="H48" s="225" t="s">
        <v>4</v>
      </c>
      <c r="I48" s="225" t="s">
        <v>4</v>
      </c>
      <c r="J48" s="225" t="s">
        <v>4</v>
      </c>
      <c r="K48" s="225" t="s">
        <v>4</v>
      </c>
      <c r="L48" s="225" t="s">
        <v>4</v>
      </c>
      <c r="M48" s="225" t="s">
        <v>4</v>
      </c>
      <c r="N48" s="225" t="s">
        <v>4</v>
      </c>
      <c r="O48" s="225" t="s">
        <v>4</v>
      </c>
      <c r="P48" s="225" t="s">
        <v>4</v>
      </c>
      <c r="Q48" s="420">
        <f>Q52+Q56</f>
        <v>143.25512987321613</v>
      </c>
      <c r="R48" s="420">
        <f t="shared" si="3"/>
        <v>236.7432077120269</v>
      </c>
      <c r="S48" s="420">
        <f t="shared" si="3"/>
        <v>208.96930443319178</v>
      </c>
      <c r="T48" s="420">
        <f t="shared" si="3"/>
        <v>270.63630369541823</v>
      </c>
      <c r="U48" s="420">
        <f t="shared" si="3"/>
        <v>236.46106337108816</v>
      </c>
      <c r="V48" s="420">
        <f t="shared" si="3"/>
        <v>247.72422464025547</v>
      </c>
      <c r="W48" s="447">
        <f t="shared" si="3"/>
        <v>283.65825011990353</v>
      </c>
      <c r="X48" s="447">
        <f t="shared" ref="X48" si="6">X52+X56</f>
        <v>398.44294032268363</v>
      </c>
      <c r="Y48" s="421">
        <f t="shared" ref="Y48" si="7">Y52+Y56</f>
        <v>550.39724975606691</v>
      </c>
    </row>
    <row r="49" spans="1:25" x14ac:dyDescent="0.25">
      <c r="A49" s="15"/>
      <c r="B49" s="98"/>
      <c r="C49" s="224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305"/>
    </row>
    <row r="50" spans="1:25" x14ac:dyDescent="0.25">
      <c r="A50" s="15"/>
      <c r="B50" s="21" t="s">
        <v>171</v>
      </c>
      <c r="C50" s="224" t="s">
        <v>4</v>
      </c>
      <c r="D50" s="225" t="s">
        <v>4</v>
      </c>
      <c r="E50" s="225" t="s">
        <v>4</v>
      </c>
      <c r="F50" s="225" t="s">
        <v>4</v>
      </c>
      <c r="G50" s="225" t="s">
        <v>4</v>
      </c>
      <c r="H50" s="225" t="s">
        <v>4</v>
      </c>
      <c r="I50" s="225" t="s">
        <v>4</v>
      </c>
      <c r="J50" s="225" t="s">
        <v>4</v>
      </c>
      <c r="K50" s="225" t="s">
        <v>4</v>
      </c>
      <c r="L50" s="225" t="s">
        <v>4</v>
      </c>
      <c r="M50" s="225" t="s">
        <v>4</v>
      </c>
      <c r="N50" s="225" t="s">
        <v>4</v>
      </c>
      <c r="O50" s="225" t="s">
        <v>4</v>
      </c>
      <c r="P50" s="225" t="s">
        <v>4</v>
      </c>
      <c r="Q50" s="225">
        <f>Q51+Q52</f>
        <v>239.54274665880018</v>
      </c>
      <c r="R50" s="225">
        <f t="shared" ref="R50" si="8">R51+R52</f>
        <v>324.46263914568755</v>
      </c>
      <c r="S50" s="225">
        <f t="shared" ref="S50" si="9">S51+S52</f>
        <v>296.33426015316576</v>
      </c>
      <c r="T50" s="225">
        <f t="shared" ref="T50" si="10">T51+T52</f>
        <v>310.77070617468718</v>
      </c>
      <c r="U50" s="225">
        <f t="shared" ref="U50" si="11">U51+U52</f>
        <v>336.08944920658485</v>
      </c>
      <c r="V50" s="225">
        <f t="shared" ref="V50:W50" si="12">V51+V52</f>
        <v>371.1244505020033</v>
      </c>
      <c r="W50" s="225">
        <f t="shared" si="12"/>
        <v>440.64044888148783</v>
      </c>
      <c r="X50" s="225">
        <f t="shared" ref="X50" si="13">X51+X52</f>
        <v>547.53785229630648</v>
      </c>
      <c r="Y50" s="305">
        <f t="shared" ref="Y50" si="14">Y51+Y52</f>
        <v>790.05116122274057</v>
      </c>
    </row>
    <row r="51" spans="1:25" x14ac:dyDescent="0.25">
      <c r="A51" s="15"/>
      <c r="B51" s="97" t="s">
        <v>168</v>
      </c>
      <c r="C51" s="224" t="s">
        <v>4</v>
      </c>
      <c r="D51" s="225" t="s">
        <v>4</v>
      </c>
      <c r="E51" s="225" t="s">
        <v>4</v>
      </c>
      <c r="F51" s="225" t="s">
        <v>4</v>
      </c>
      <c r="G51" s="225" t="s">
        <v>4</v>
      </c>
      <c r="H51" s="225" t="s">
        <v>4</v>
      </c>
      <c r="I51" s="225" t="s">
        <v>4</v>
      </c>
      <c r="J51" s="225" t="s">
        <v>4</v>
      </c>
      <c r="K51" s="225" t="s">
        <v>4</v>
      </c>
      <c r="L51" s="225" t="s">
        <v>4</v>
      </c>
      <c r="M51" s="225" t="s">
        <v>4</v>
      </c>
      <c r="N51" s="225" t="s">
        <v>4</v>
      </c>
      <c r="O51" s="225" t="s">
        <v>4</v>
      </c>
      <c r="P51" s="225" t="s">
        <v>4</v>
      </c>
      <c r="Q51" s="420">
        <v>120.34144938568751</v>
      </c>
      <c r="R51" s="420">
        <v>124.46674036110882</v>
      </c>
      <c r="S51" s="420">
        <v>148.87952038655493</v>
      </c>
      <c r="T51" s="420">
        <v>115.57767501874122</v>
      </c>
      <c r="U51" s="420">
        <v>158.90459809308288</v>
      </c>
      <c r="V51" s="420">
        <v>179.1895044576772</v>
      </c>
      <c r="W51" s="447">
        <v>221.21649173904407</v>
      </c>
      <c r="X51" s="447">
        <v>243.19234398348334</v>
      </c>
      <c r="Y51" s="421">
        <v>362.35721915287894</v>
      </c>
    </row>
    <row r="52" spans="1:25" x14ac:dyDescent="0.25">
      <c r="A52" s="15"/>
      <c r="B52" s="97" t="s">
        <v>169</v>
      </c>
      <c r="C52" s="224" t="s">
        <v>4</v>
      </c>
      <c r="D52" s="225" t="s">
        <v>4</v>
      </c>
      <c r="E52" s="225" t="s">
        <v>4</v>
      </c>
      <c r="F52" s="225" t="s">
        <v>4</v>
      </c>
      <c r="G52" s="225" t="s">
        <v>4</v>
      </c>
      <c r="H52" s="225" t="s">
        <v>4</v>
      </c>
      <c r="I52" s="225" t="s">
        <v>4</v>
      </c>
      <c r="J52" s="225" t="s">
        <v>4</v>
      </c>
      <c r="K52" s="225" t="s">
        <v>4</v>
      </c>
      <c r="L52" s="225" t="s">
        <v>4</v>
      </c>
      <c r="M52" s="225" t="s">
        <v>4</v>
      </c>
      <c r="N52" s="225" t="s">
        <v>4</v>
      </c>
      <c r="O52" s="225" t="s">
        <v>4</v>
      </c>
      <c r="P52" s="225" t="s">
        <v>4</v>
      </c>
      <c r="Q52" s="420">
        <v>119.20129727311269</v>
      </c>
      <c r="R52" s="420">
        <v>199.99589878457871</v>
      </c>
      <c r="S52" s="420">
        <v>147.45473976661083</v>
      </c>
      <c r="T52" s="420">
        <v>195.19303115594596</v>
      </c>
      <c r="U52" s="420">
        <v>177.18485111350199</v>
      </c>
      <c r="V52" s="420">
        <v>191.9349460443261</v>
      </c>
      <c r="W52" s="447">
        <v>219.42395714244375</v>
      </c>
      <c r="X52" s="447">
        <v>304.3455083128232</v>
      </c>
      <c r="Y52" s="421">
        <v>427.69394206986158</v>
      </c>
    </row>
    <row r="53" spans="1:25" x14ac:dyDescent="0.25">
      <c r="A53" s="15"/>
      <c r="B53" s="98"/>
      <c r="C53" s="224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305"/>
    </row>
    <row r="54" spans="1:25" x14ac:dyDescent="0.25">
      <c r="A54" s="15"/>
      <c r="B54" s="21" t="s">
        <v>172</v>
      </c>
      <c r="C54" s="224" t="s">
        <v>4</v>
      </c>
      <c r="D54" s="225" t="s">
        <v>4</v>
      </c>
      <c r="E54" s="225" t="s">
        <v>4</v>
      </c>
      <c r="F54" s="225" t="s">
        <v>4</v>
      </c>
      <c r="G54" s="225" t="s">
        <v>4</v>
      </c>
      <c r="H54" s="225" t="s">
        <v>4</v>
      </c>
      <c r="I54" s="225" t="s">
        <v>4</v>
      </c>
      <c r="J54" s="225" t="s">
        <v>4</v>
      </c>
      <c r="K54" s="225" t="s">
        <v>4</v>
      </c>
      <c r="L54" s="225" t="s">
        <v>4</v>
      </c>
      <c r="M54" s="225" t="s">
        <v>4</v>
      </c>
      <c r="N54" s="225" t="s">
        <v>4</v>
      </c>
      <c r="O54" s="225" t="s">
        <v>4</v>
      </c>
      <c r="P54" s="225" t="s">
        <v>4</v>
      </c>
      <c r="Q54" s="225">
        <f>Q55+Q56</f>
        <v>156.88402748119981</v>
      </c>
      <c r="R54" s="225">
        <f t="shared" ref="R54" si="15">R55+R56</f>
        <v>399.71690324431256</v>
      </c>
      <c r="S54" s="225">
        <f t="shared" ref="S54" si="16">S55+S56</f>
        <v>226.75324798683417</v>
      </c>
      <c r="T54" s="225">
        <f t="shared" ref="T54" si="17">T55+T56</f>
        <v>253.17709150531283</v>
      </c>
      <c r="U54" s="225">
        <f t="shared" ref="U54" si="18">U55+U56</f>
        <v>292.36880517104237</v>
      </c>
      <c r="V54" s="225">
        <f t="shared" ref="V54:W54" si="19">V55+V56</f>
        <v>279.73806605394293</v>
      </c>
      <c r="W54" s="225">
        <f t="shared" si="19"/>
        <v>366.60233034960464</v>
      </c>
      <c r="X54" s="225">
        <f t="shared" ref="X54" si="20">X55+X56</f>
        <v>616.83685084517549</v>
      </c>
      <c r="Y54" s="305">
        <f t="shared" ref="Y54" si="21">Y55+Y56</f>
        <v>673.56365930923312</v>
      </c>
    </row>
    <row r="55" spans="1:25" x14ac:dyDescent="0.25">
      <c r="A55" s="15"/>
      <c r="B55" s="97" t="s">
        <v>168</v>
      </c>
      <c r="C55" s="224" t="s">
        <v>4</v>
      </c>
      <c r="D55" s="225" t="s">
        <v>4</v>
      </c>
      <c r="E55" s="225" t="s">
        <v>4</v>
      </c>
      <c r="F55" s="225" t="s">
        <v>4</v>
      </c>
      <c r="G55" s="225" t="s">
        <v>4</v>
      </c>
      <c r="H55" s="225" t="s">
        <v>4</v>
      </c>
      <c r="I55" s="225" t="s">
        <v>4</v>
      </c>
      <c r="J55" s="225" t="s">
        <v>4</v>
      </c>
      <c r="K55" s="225" t="s">
        <v>4</v>
      </c>
      <c r="L55" s="225" t="s">
        <v>4</v>
      </c>
      <c r="M55" s="225" t="s">
        <v>4</v>
      </c>
      <c r="N55" s="225" t="s">
        <v>4</v>
      </c>
      <c r="O55" s="225" t="s">
        <v>4</v>
      </c>
      <c r="P55" s="225" t="s">
        <v>4</v>
      </c>
      <c r="Q55" s="420">
        <v>132.83019488109636</v>
      </c>
      <c r="R55" s="420">
        <v>362.9695943168644</v>
      </c>
      <c r="S55" s="420">
        <v>165.23868332025322</v>
      </c>
      <c r="T55" s="420">
        <v>177.73381896584056</v>
      </c>
      <c r="U55" s="420">
        <v>233.0925929134562</v>
      </c>
      <c r="V55" s="420">
        <v>223.94878745801358</v>
      </c>
      <c r="W55" s="447">
        <v>302.3680373721449</v>
      </c>
      <c r="X55" s="447">
        <v>522.73941883531506</v>
      </c>
      <c r="Y55" s="421">
        <v>550.86035162302778</v>
      </c>
    </row>
    <row r="56" spans="1:25" x14ac:dyDescent="0.25">
      <c r="A56" s="15"/>
      <c r="B56" s="97" t="s">
        <v>169</v>
      </c>
      <c r="C56" s="224" t="s">
        <v>4</v>
      </c>
      <c r="D56" s="225" t="s">
        <v>4</v>
      </c>
      <c r="E56" s="225" t="s">
        <v>4</v>
      </c>
      <c r="F56" s="225" t="s">
        <v>4</v>
      </c>
      <c r="G56" s="225" t="s">
        <v>4</v>
      </c>
      <c r="H56" s="225" t="s">
        <v>4</v>
      </c>
      <c r="I56" s="225" t="s">
        <v>4</v>
      </c>
      <c r="J56" s="225" t="s">
        <v>4</v>
      </c>
      <c r="K56" s="225" t="s">
        <v>4</v>
      </c>
      <c r="L56" s="225" t="s">
        <v>4</v>
      </c>
      <c r="M56" s="225" t="s">
        <v>4</v>
      </c>
      <c r="N56" s="225" t="s">
        <v>4</v>
      </c>
      <c r="O56" s="225" t="s">
        <v>4</v>
      </c>
      <c r="P56" s="225" t="s">
        <v>4</v>
      </c>
      <c r="Q56" s="420">
        <v>24.053832600103437</v>
      </c>
      <c r="R56" s="420">
        <v>36.747308927448188</v>
      </c>
      <c r="S56" s="420">
        <v>61.514564666580952</v>
      </c>
      <c r="T56" s="420">
        <v>75.443272539472289</v>
      </c>
      <c r="U56" s="420">
        <v>59.276212257586174</v>
      </c>
      <c r="V56" s="420">
        <v>55.789278595929368</v>
      </c>
      <c r="W56" s="447">
        <v>64.234292977459745</v>
      </c>
      <c r="X56" s="447">
        <v>94.097432009860427</v>
      </c>
      <c r="Y56" s="421">
        <v>122.70330768620533</v>
      </c>
    </row>
    <row r="57" spans="1:25" x14ac:dyDescent="0.25">
      <c r="A57" s="41"/>
      <c r="B57" s="40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8"/>
    </row>
    <row r="58" spans="1:25" x14ac:dyDescent="0.25">
      <c r="A58" s="15"/>
      <c r="B58" s="87"/>
      <c r="C58" s="238"/>
      <c r="D58" s="218"/>
      <c r="E58" s="218"/>
      <c r="F58" s="219"/>
      <c r="G58" s="219"/>
      <c r="H58" s="219"/>
      <c r="I58" s="219"/>
      <c r="J58" s="219"/>
      <c r="K58" s="23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482"/>
    </row>
    <row r="59" spans="1:25" x14ac:dyDescent="0.25">
      <c r="A59" s="15"/>
      <c r="B59" s="4" t="s">
        <v>208</v>
      </c>
      <c r="C59" s="240"/>
      <c r="D59" s="433"/>
      <c r="E59" s="434"/>
      <c r="F59" s="434"/>
      <c r="G59" s="434"/>
      <c r="H59" s="434"/>
      <c r="I59" s="434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4"/>
      <c r="U59" s="434"/>
      <c r="V59" s="434"/>
      <c r="W59" s="218"/>
      <c r="X59" s="218"/>
      <c r="Y59" s="304"/>
    </row>
    <row r="60" spans="1:25" x14ac:dyDescent="0.25">
      <c r="A60" s="15"/>
      <c r="B60" s="4"/>
      <c r="C60" s="240"/>
      <c r="D60" s="433"/>
      <c r="E60" s="434"/>
      <c r="F60" s="434"/>
      <c r="G60" s="434"/>
      <c r="H60" s="434"/>
      <c r="I60" s="434"/>
      <c r="J60" s="434"/>
      <c r="K60" s="434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218"/>
      <c r="X60" s="218"/>
      <c r="Y60" s="304"/>
    </row>
    <row r="61" spans="1:25" x14ac:dyDescent="0.25">
      <c r="A61" s="15"/>
      <c r="B61" s="17" t="s">
        <v>209</v>
      </c>
      <c r="C61" s="435" t="s">
        <v>4</v>
      </c>
      <c r="D61" s="420" t="s">
        <v>4</v>
      </c>
      <c r="E61" s="420" t="s">
        <v>4</v>
      </c>
      <c r="F61" s="420" t="s">
        <v>4</v>
      </c>
      <c r="G61" s="420" t="s">
        <v>4</v>
      </c>
      <c r="H61" s="420" t="s">
        <v>4</v>
      </c>
      <c r="I61" s="420" t="s">
        <v>4</v>
      </c>
      <c r="J61" s="420" t="s">
        <v>4</v>
      </c>
      <c r="K61" s="420" t="s">
        <v>4</v>
      </c>
      <c r="L61" s="420" t="s">
        <v>4</v>
      </c>
      <c r="M61" s="420" t="s">
        <v>4</v>
      </c>
      <c r="N61" s="420" t="s">
        <v>4</v>
      </c>
      <c r="O61" s="420" t="s">
        <v>4</v>
      </c>
      <c r="P61" s="420">
        <v>3.5771070077440124</v>
      </c>
      <c r="Q61" s="420">
        <v>24.793062436544432</v>
      </c>
      <c r="R61" s="420">
        <v>39.077221665363531</v>
      </c>
      <c r="S61" s="420">
        <v>52.075245291202151</v>
      </c>
      <c r="T61" s="420">
        <v>124.12541790434807</v>
      </c>
      <c r="U61" s="420">
        <v>158.19341272798749</v>
      </c>
      <c r="V61" s="420">
        <v>17.026534903272239</v>
      </c>
      <c r="W61" s="420">
        <v>18.339913542548103</v>
      </c>
      <c r="X61" s="420">
        <v>2.7698863420637942</v>
      </c>
      <c r="Y61" s="421">
        <v>1.6036184085632599</v>
      </c>
    </row>
    <row r="62" spans="1:25" x14ac:dyDescent="0.25">
      <c r="A62" s="15"/>
      <c r="B62" s="16" t="s">
        <v>210</v>
      </c>
      <c r="C62" s="435" t="s">
        <v>4</v>
      </c>
      <c r="D62" s="420" t="s">
        <v>4</v>
      </c>
      <c r="E62" s="420" t="s">
        <v>4</v>
      </c>
      <c r="F62" s="420" t="s">
        <v>4</v>
      </c>
      <c r="G62" s="420" t="s">
        <v>4</v>
      </c>
      <c r="H62" s="420" t="s">
        <v>4</v>
      </c>
      <c r="I62" s="420" t="s">
        <v>4</v>
      </c>
      <c r="J62" s="420" t="s">
        <v>4</v>
      </c>
      <c r="K62" s="420" t="s">
        <v>4</v>
      </c>
      <c r="L62" s="420" t="s">
        <v>4</v>
      </c>
      <c r="M62" s="420" t="s">
        <v>4</v>
      </c>
      <c r="N62" s="420" t="s">
        <v>4</v>
      </c>
      <c r="O62" s="420" t="s">
        <v>4</v>
      </c>
      <c r="P62" s="420">
        <v>2.0563236353127876</v>
      </c>
      <c r="Q62" s="420">
        <v>16.003069820627587</v>
      </c>
      <c r="R62" s="420">
        <v>31.378382271313772</v>
      </c>
      <c r="S62" s="420">
        <v>51.69264179996258</v>
      </c>
      <c r="T62" s="420">
        <v>166.83798004207148</v>
      </c>
      <c r="U62" s="420">
        <v>219.47870570242711</v>
      </c>
      <c r="V62" s="420">
        <v>20.46750355986363</v>
      </c>
      <c r="W62" s="420">
        <v>21.41878754576247</v>
      </c>
      <c r="X62" s="420">
        <v>3.142795506673675</v>
      </c>
      <c r="Y62" s="421">
        <v>1.6746927068340023</v>
      </c>
    </row>
    <row r="63" spans="1:25" x14ac:dyDescent="0.25">
      <c r="A63" s="15"/>
      <c r="B63" s="16" t="s">
        <v>211</v>
      </c>
      <c r="C63" s="435" t="s">
        <v>4</v>
      </c>
      <c r="D63" s="420" t="s">
        <v>4</v>
      </c>
      <c r="E63" s="420" t="s">
        <v>4</v>
      </c>
      <c r="F63" s="420" t="s">
        <v>4</v>
      </c>
      <c r="G63" s="420" t="s">
        <v>4</v>
      </c>
      <c r="H63" s="420" t="s">
        <v>4</v>
      </c>
      <c r="I63" s="420" t="s">
        <v>4</v>
      </c>
      <c r="J63" s="420" t="s">
        <v>4</v>
      </c>
      <c r="K63" s="420" t="s">
        <v>4</v>
      </c>
      <c r="L63" s="420" t="s">
        <v>4</v>
      </c>
      <c r="M63" s="420" t="s">
        <v>4</v>
      </c>
      <c r="N63" s="420" t="s">
        <v>4</v>
      </c>
      <c r="O63" s="420" t="s">
        <v>4</v>
      </c>
      <c r="P63" s="420">
        <v>0</v>
      </c>
      <c r="Q63" s="420">
        <v>1.3135697481757787</v>
      </c>
      <c r="R63" s="420">
        <v>89.129651342319164</v>
      </c>
      <c r="S63" s="420">
        <v>565.55369584219602</v>
      </c>
      <c r="T63" s="420">
        <v>1411.4065115562512</v>
      </c>
      <c r="U63" s="420">
        <v>1853.8066681365781</v>
      </c>
      <c r="V63" s="420">
        <v>221.13115440595936</v>
      </c>
      <c r="W63" s="420">
        <v>229.19070841229768</v>
      </c>
      <c r="X63" s="420">
        <v>37.482542727189887</v>
      </c>
      <c r="Y63" s="421">
        <v>21.700419473636412</v>
      </c>
    </row>
    <row r="64" spans="1:25" x14ac:dyDescent="0.25">
      <c r="A64" s="15"/>
      <c r="B64" s="16" t="s">
        <v>212</v>
      </c>
      <c r="C64" s="435" t="s">
        <v>4</v>
      </c>
      <c r="D64" s="420" t="s">
        <v>4</v>
      </c>
      <c r="E64" s="420" t="s">
        <v>4</v>
      </c>
      <c r="F64" s="420" t="s">
        <v>4</v>
      </c>
      <c r="G64" s="420" t="s">
        <v>4</v>
      </c>
      <c r="H64" s="420" t="s">
        <v>4</v>
      </c>
      <c r="I64" s="420" t="s">
        <v>4</v>
      </c>
      <c r="J64" s="420" t="s">
        <v>4</v>
      </c>
      <c r="K64" s="420" t="s">
        <v>4</v>
      </c>
      <c r="L64" s="420" t="s">
        <v>4</v>
      </c>
      <c r="M64" s="420" t="s">
        <v>4</v>
      </c>
      <c r="N64" s="420" t="s">
        <v>4</v>
      </c>
      <c r="O64" s="420" t="s">
        <v>4</v>
      </c>
      <c r="P64" s="420">
        <v>0.44010608037069865</v>
      </c>
      <c r="Q64" s="420">
        <v>1.976763459956723</v>
      </c>
      <c r="R64" s="420">
        <v>1.5595284427081306</v>
      </c>
      <c r="S64" s="420">
        <v>3.5093363620557589</v>
      </c>
      <c r="T64" s="420">
        <v>0</v>
      </c>
      <c r="U64" s="420">
        <v>0</v>
      </c>
      <c r="V64" s="420">
        <v>0</v>
      </c>
      <c r="W64" s="420">
        <v>0</v>
      </c>
      <c r="X64" s="420">
        <v>0</v>
      </c>
      <c r="Y64" s="421">
        <v>0</v>
      </c>
    </row>
    <row r="65" spans="1:25" x14ac:dyDescent="0.25">
      <c r="A65" s="15"/>
      <c r="B65" s="17" t="s">
        <v>213</v>
      </c>
      <c r="C65" s="435" t="s">
        <v>4</v>
      </c>
      <c r="D65" s="420" t="s">
        <v>4</v>
      </c>
      <c r="E65" s="420" t="s">
        <v>4</v>
      </c>
      <c r="F65" s="420" t="s">
        <v>4</v>
      </c>
      <c r="G65" s="420" t="s">
        <v>4</v>
      </c>
      <c r="H65" s="420" t="s">
        <v>4</v>
      </c>
      <c r="I65" s="420" t="s">
        <v>4</v>
      </c>
      <c r="J65" s="420" t="s">
        <v>4</v>
      </c>
      <c r="K65" s="420" t="s">
        <v>4</v>
      </c>
      <c r="L65" s="420" t="s">
        <v>4</v>
      </c>
      <c r="M65" s="420" t="s">
        <v>4</v>
      </c>
      <c r="N65" s="420" t="s">
        <v>4</v>
      </c>
      <c r="O65" s="420" t="s">
        <v>4</v>
      </c>
      <c r="P65" s="420">
        <v>0</v>
      </c>
      <c r="Q65" s="420">
        <v>3.9930604176752578</v>
      </c>
      <c r="R65" s="420">
        <v>9.7563883677112013</v>
      </c>
      <c r="S65" s="420">
        <v>13.634147543955141</v>
      </c>
      <c r="T65" s="420">
        <v>16.384507255457997</v>
      </c>
      <c r="U65" s="420">
        <v>20.881469423166212</v>
      </c>
      <c r="V65" s="420">
        <v>2.2474960356061002</v>
      </c>
      <c r="W65" s="420">
        <v>2.4208615090739256</v>
      </c>
      <c r="X65" s="420">
        <v>0.36562392807660776</v>
      </c>
      <c r="Y65" s="421">
        <v>0.21167701099172165</v>
      </c>
    </row>
    <row r="66" spans="1:25" x14ac:dyDescent="0.25">
      <c r="A66" s="15"/>
      <c r="B66" s="17" t="s">
        <v>217</v>
      </c>
      <c r="C66" s="435" t="s">
        <v>4</v>
      </c>
      <c r="D66" s="420" t="s">
        <v>4</v>
      </c>
      <c r="E66" s="420" t="s">
        <v>4</v>
      </c>
      <c r="F66" s="420" t="s">
        <v>4</v>
      </c>
      <c r="G66" s="420" t="s">
        <v>4</v>
      </c>
      <c r="H66" s="420" t="s">
        <v>4</v>
      </c>
      <c r="I66" s="420" t="s">
        <v>4</v>
      </c>
      <c r="J66" s="420" t="s">
        <v>4</v>
      </c>
      <c r="K66" s="420" t="s">
        <v>4</v>
      </c>
      <c r="L66" s="420" t="s">
        <v>4</v>
      </c>
      <c r="M66" s="420" t="s">
        <v>4</v>
      </c>
      <c r="N66" s="420" t="s">
        <v>4</v>
      </c>
      <c r="O66" s="420" t="s">
        <v>4</v>
      </c>
      <c r="P66" s="420">
        <v>0</v>
      </c>
      <c r="Q66" s="420">
        <v>1.5364066162580916E-3</v>
      </c>
      <c r="R66" s="420">
        <v>0.93983408640116795</v>
      </c>
      <c r="S66" s="420">
        <v>1.8556406097953797</v>
      </c>
      <c r="T66" s="420">
        <v>13.681826758362726</v>
      </c>
      <c r="U66" s="420">
        <v>17.436999639561183</v>
      </c>
      <c r="V66" s="420">
        <v>1.8767638794280082</v>
      </c>
      <c r="W66" s="420">
        <v>2.0215321252401108</v>
      </c>
      <c r="X66" s="420">
        <v>0.30531301092315888</v>
      </c>
      <c r="Y66" s="421">
        <v>0.17676016421867208</v>
      </c>
    </row>
    <row r="67" spans="1:25" x14ac:dyDescent="0.25">
      <c r="A67" s="15"/>
      <c r="B67" s="17" t="s">
        <v>218</v>
      </c>
      <c r="C67" s="435" t="s">
        <v>4</v>
      </c>
      <c r="D67" s="420" t="s">
        <v>4</v>
      </c>
      <c r="E67" s="420" t="s">
        <v>4</v>
      </c>
      <c r="F67" s="420" t="s">
        <v>4</v>
      </c>
      <c r="G67" s="420" t="s">
        <v>4</v>
      </c>
      <c r="H67" s="420" t="s">
        <v>4</v>
      </c>
      <c r="I67" s="420" t="s">
        <v>4</v>
      </c>
      <c r="J67" s="420" t="s">
        <v>4</v>
      </c>
      <c r="K67" s="420" t="s">
        <v>4</v>
      </c>
      <c r="L67" s="420" t="s">
        <v>4</v>
      </c>
      <c r="M67" s="420" t="s">
        <v>4</v>
      </c>
      <c r="N67" s="420" t="s">
        <v>4</v>
      </c>
      <c r="O67" s="420" t="s">
        <v>4</v>
      </c>
      <c r="P67" s="420">
        <v>0</v>
      </c>
      <c r="Q67" s="420">
        <v>0.51503181719476809</v>
      </c>
      <c r="R67" s="420">
        <v>0.81243442883424488</v>
      </c>
      <c r="S67" s="420">
        <v>2.4493248925158091</v>
      </c>
      <c r="T67" s="420">
        <v>16.344065069442991</v>
      </c>
      <c r="U67" s="420">
        <v>20.360812519482419</v>
      </c>
      <c r="V67" s="420">
        <v>4.3805000953083981</v>
      </c>
      <c r="W67" s="420">
        <v>4.7178725736517571</v>
      </c>
      <c r="X67" s="420">
        <v>0.71248259738488928</v>
      </c>
      <c r="Y67" s="421">
        <v>0.41244186123694954</v>
      </c>
    </row>
    <row r="68" spans="1:25" x14ac:dyDescent="0.25">
      <c r="A68" s="15"/>
      <c r="B68" s="16" t="s">
        <v>83</v>
      </c>
      <c r="C68" s="435" t="s">
        <v>4</v>
      </c>
      <c r="D68" s="420" t="s">
        <v>4</v>
      </c>
      <c r="E68" s="420" t="s">
        <v>4</v>
      </c>
      <c r="F68" s="420" t="s">
        <v>4</v>
      </c>
      <c r="G68" s="420" t="s">
        <v>4</v>
      </c>
      <c r="H68" s="420" t="s">
        <v>4</v>
      </c>
      <c r="I68" s="420" t="s">
        <v>4</v>
      </c>
      <c r="J68" s="420" t="s">
        <v>4</v>
      </c>
      <c r="K68" s="420" t="s">
        <v>4</v>
      </c>
      <c r="L68" s="420" t="s">
        <v>4</v>
      </c>
      <c r="M68" s="420" t="s">
        <v>4</v>
      </c>
      <c r="N68" s="420" t="s">
        <v>4</v>
      </c>
      <c r="O68" s="420" t="s">
        <v>4</v>
      </c>
      <c r="P68" s="420">
        <v>6.781665724996794E-4</v>
      </c>
      <c r="Q68" s="420">
        <v>1.5275793209206379E-2</v>
      </c>
      <c r="R68" s="420">
        <v>27.224062917619175</v>
      </c>
      <c r="S68" s="420">
        <v>94.846038107194104</v>
      </c>
      <c r="T68" s="420">
        <v>213.895307953339</v>
      </c>
      <c r="U68" s="420">
        <v>262.26189897201499</v>
      </c>
      <c r="V68" s="420">
        <v>14.297559936119667</v>
      </c>
      <c r="W68" s="420">
        <v>15.316006229584564</v>
      </c>
      <c r="X68" s="420">
        <v>2.3035595193775307</v>
      </c>
      <c r="Y68" s="421">
        <v>1.3259380741960602</v>
      </c>
    </row>
    <row r="69" spans="1:25" x14ac:dyDescent="0.25">
      <c r="A69" s="15"/>
      <c r="B69" s="16" t="s">
        <v>214</v>
      </c>
      <c r="C69" s="435" t="s">
        <v>4</v>
      </c>
      <c r="D69" s="420" t="s">
        <v>4</v>
      </c>
      <c r="E69" s="420" t="s">
        <v>4</v>
      </c>
      <c r="F69" s="420" t="s">
        <v>4</v>
      </c>
      <c r="G69" s="420" t="s">
        <v>4</v>
      </c>
      <c r="H69" s="420" t="s">
        <v>4</v>
      </c>
      <c r="I69" s="420" t="s">
        <v>4</v>
      </c>
      <c r="J69" s="420" t="s">
        <v>4</v>
      </c>
      <c r="K69" s="420" t="s">
        <v>4</v>
      </c>
      <c r="L69" s="420" t="s">
        <v>4</v>
      </c>
      <c r="M69" s="420" t="s">
        <v>4</v>
      </c>
      <c r="N69" s="420" t="s">
        <v>4</v>
      </c>
      <c r="O69" s="420" t="s">
        <v>4</v>
      </c>
      <c r="P69" s="420">
        <v>0</v>
      </c>
      <c r="Q69" s="420">
        <v>0</v>
      </c>
      <c r="R69" s="420">
        <v>56.246995907649506</v>
      </c>
      <c r="S69" s="420">
        <v>141.24129340092259</v>
      </c>
      <c r="T69" s="420">
        <v>143.27726140892995</v>
      </c>
      <c r="U69" s="420">
        <v>111.29470101310993</v>
      </c>
      <c r="V69" s="420">
        <v>13.141221411403761</v>
      </c>
      <c r="W69" s="420">
        <v>11.621718426470917</v>
      </c>
      <c r="X69" s="420">
        <v>2.3769879254509427</v>
      </c>
      <c r="Y69" s="421">
        <v>1.3761509042084585</v>
      </c>
    </row>
    <row r="70" spans="1:25" x14ac:dyDescent="0.25">
      <c r="A70" s="41"/>
      <c r="B70" s="436"/>
      <c r="C70" s="437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  <c r="W70" s="438"/>
      <c r="X70" s="438"/>
      <c r="Y70" s="439"/>
    </row>
    <row r="71" spans="1:25" x14ac:dyDescent="0.25">
      <c r="A71" s="15"/>
      <c r="B71" s="16"/>
      <c r="C71" s="238"/>
      <c r="D71" s="434"/>
      <c r="E71" s="434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/>
      <c r="R71" s="440"/>
      <c r="S71" s="440"/>
      <c r="T71" s="440"/>
      <c r="U71" s="440"/>
      <c r="V71" s="440"/>
      <c r="W71" s="219"/>
      <c r="X71" s="219"/>
      <c r="Y71" s="303"/>
    </row>
    <row r="72" spans="1:25" x14ac:dyDescent="0.25">
      <c r="A72" s="15"/>
      <c r="B72" s="4" t="s">
        <v>215</v>
      </c>
      <c r="C72" s="240"/>
      <c r="D72" s="433"/>
      <c r="E72" s="434"/>
      <c r="F72" s="434"/>
      <c r="G72" s="434"/>
      <c r="H72" s="434"/>
      <c r="I72" s="434"/>
      <c r="J72" s="434"/>
      <c r="K72" s="434"/>
      <c r="L72" s="434"/>
      <c r="M72" s="434"/>
      <c r="N72" s="434"/>
      <c r="O72" s="434"/>
      <c r="P72" s="434"/>
      <c r="Q72" s="434"/>
      <c r="R72" s="434"/>
      <c r="S72" s="434"/>
      <c r="T72" s="434"/>
      <c r="U72" s="434"/>
      <c r="V72" s="434"/>
      <c r="W72" s="218"/>
      <c r="X72" s="218"/>
      <c r="Y72" s="304"/>
    </row>
    <row r="73" spans="1:25" x14ac:dyDescent="0.25">
      <c r="A73" s="15"/>
      <c r="B73" s="4"/>
      <c r="C73" s="240"/>
      <c r="D73" s="433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  <c r="T73" s="434"/>
      <c r="U73" s="434"/>
      <c r="V73" s="434"/>
      <c r="W73" s="218"/>
      <c r="X73" s="218"/>
      <c r="Y73" s="304"/>
    </row>
    <row r="74" spans="1:25" x14ac:dyDescent="0.25">
      <c r="A74" s="15"/>
      <c r="B74" s="17" t="s">
        <v>209</v>
      </c>
      <c r="C74" s="435" t="s">
        <v>4</v>
      </c>
      <c r="D74" s="420" t="s">
        <v>4</v>
      </c>
      <c r="E74" s="420" t="s">
        <v>4</v>
      </c>
      <c r="F74" s="420" t="s">
        <v>4</v>
      </c>
      <c r="G74" s="420" t="s">
        <v>4</v>
      </c>
      <c r="H74" s="420" t="s">
        <v>4</v>
      </c>
      <c r="I74" s="420" t="s">
        <v>4</v>
      </c>
      <c r="J74" s="420" t="s">
        <v>4</v>
      </c>
      <c r="K74" s="420" t="s">
        <v>4</v>
      </c>
      <c r="L74" s="420" t="s">
        <v>4</v>
      </c>
      <c r="M74" s="420" t="s">
        <v>4</v>
      </c>
      <c r="N74" s="420" t="s">
        <v>4</v>
      </c>
      <c r="O74" s="420" t="s">
        <v>4</v>
      </c>
      <c r="P74" s="420">
        <v>3.5771070077440124</v>
      </c>
      <c r="Q74" s="420">
        <v>24.793062436544432</v>
      </c>
      <c r="R74" s="420">
        <v>39.077221665363531</v>
      </c>
      <c r="S74" s="420">
        <v>52.075245291202151</v>
      </c>
      <c r="T74" s="420">
        <v>124.12541790434807</v>
      </c>
      <c r="U74" s="420">
        <v>158.19341272798749</v>
      </c>
      <c r="V74" s="420">
        <v>17.026534903272239</v>
      </c>
      <c r="W74" s="420">
        <v>18.339913542548103</v>
      </c>
      <c r="X74" s="420">
        <v>2.7698863420637942</v>
      </c>
      <c r="Y74" s="421">
        <v>1.6036184085632599</v>
      </c>
    </row>
    <row r="75" spans="1:25" x14ac:dyDescent="0.25">
      <c r="A75" s="15"/>
      <c r="B75" s="16" t="s">
        <v>210</v>
      </c>
      <c r="C75" s="435" t="s">
        <v>4</v>
      </c>
      <c r="D75" s="420" t="s">
        <v>4</v>
      </c>
      <c r="E75" s="420" t="s">
        <v>4</v>
      </c>
      <c r="F75" s="420" t="s">
        <v>4</v>
      </c>
      <c r="G75" s="420" t="s">
        <v>4</v>
      </c>
      <c r="H75" s="420" t="s">
        <v>4</v>
      </c>
      <c r="I75" s="420" t="s">
        <v>4</v>
      </c>
      <c r="J75" s="420" t="s">
        <v>4</v>
      </c>
      <c r="K75" s="420" t="s">
        <v>4</v>
      </c>
      <c r="L75" s="420" t="s">
        <v>4</v>
      </c>
      <c r="M75" s="420" t="s">
        <v>4</v>
      </c>
      <c r="N75" s="420" t="s">
        <v>4</v>
      </c>
      <c r="O75" s="420" t="s">
        <v>4</v>
      </c>
      <c r="P75" s="420">
        <v>2.0540436353127878</v>
      </c>
      <c r="Q75" s="420">
        <v>13.951878510627587</v>
      </c>
      <c r="R75" s="420">
        <v>27.373549829149464</v>
      </c>
      <c r="S75" s="420">
        <v>44.042619139565922</v>
      </c>
      <c r="T75" s="420">
        <v>143.24847349366286</v>
      </c>
      <c r="U75" s="420">
        <v>182.56506421190858</v>
      </c>
      <c r="V75" s="420">
        <v>17.460125299517642</v>
      </c>
      <c r="W75" s="420">
        <v>18.806949872910991</v>
      </c>
      <c r="X75" s="420">
        <v>2.8404230733149278</v>
      </c>
      <c r="Y75" s="421">
        <v>1.6444554634981272</v>
      </c>
    </row>
    <row r="76" spans="1:25" x14ac:dyDescent="0.25">
      <c r="A76" s="15"/>
      <c r="B76" s="16" t="s">
        <v>211</v>
      </c>
      <c r="C76" s="435" t="s">
        <v>4</v>
      </c>
      <c r="D76" s="420" t="s">
        <v>4</v>
      </c>
      <c r="E76" s="420" t="s">
        <v>4</v>
      </c>
      <c r="F76" s="420" t="s">
        <v>4</v>
      </c>
      <c r="G76" s="420" t="s">
        <v>4</v>
      </c>
      <c r="H76" s="420" t="s">
        <v>4</v>
      </c>
      <c r="I76" s="420" t="s">
        <v>4</v>
      </c>
      <c r="J76" s="420" t="s">
        <v>4</v>
      </c>
      <c r="K76" s="420" t="s">
        <v>4</v>
      </c>
      <c r="L76" s="420" t="s">
        <v>4</v>
      </c>
      <c r="M76" s="420" t="s">
        <v>4</v>
      </c>
      <c r="N76" s="420" t="s">
        <v>4</v>
      </c>
      <c r="O76" s="420" t="s">
        <v>4</v>
      </c>
      <c r="P76" s="420">
        <v>0</v>
      </c>
      <c r="Q76" s="420">
        <v>1.1630133581757787</v>
      </c>
      <c r="R76" s="420">
        <v>80.596180014806365</v>
      </c>
      <c r="S76" s="420">
        <v>504.10534321827242</v>
      </c>
      <c r="T76" s="420">
        <v>1221.9252013746409</v>
      </c>
      <c r="U76" s="420">
        <v>1557.3000354588567</v>
      </c>
      <c r="V76" s="420">
        <v>181.68968312425378</v>
      </c>
      <c r="W76" s="420">
        <v>195.70471026558644</v>
      </c>
      <c r="X76" s="420">
        <v>29.557380561505269</v>
      </c>
      <c r="Y76" s="421">
        <v>17.112167693503153</v>
      </c>
    </row>
    <row r="77" spans="1:25" x14ac:dyDescent="0.25">
      <c r="A77" s="15"/>
      <c r="B77" s="16" t="s">
        <v>212</v>
      </c>
      <c r="C77" s="435" t="s">
        <v>4</v>
      </c>
      <c r="D77" s="420" t="s">
        <v>4</v>
      </c>
      <c r="E77" s="420" t="s">
        <v>4</v>
      </c>
      <c r="F77" s="420" t="s">
        <v>4</v>
      </c>
      <c r="G77" s="420" t="s">
        <v>4</v>
      </c>
      <c r="H77" s="420" t="s">
        <v>4</v>
      </c>
      <c r="I77" s="420" t="s">
        <v>4</v>
      </c>
      <c r="J77" s="420" t="s">
        <v>4</v>
      </c>
      <c r="K77" s="420" t="s">
        <v>4</v>
      </c>
      <c r="L77" s="420" t="s">
        <v>4</v>
      </c>
      <c r="M77" s="420" t="s">
        <v>4</v>
      </c>
      <c r="N77" s="420" t="s">
        <v>4</v>
      </c>
      <c r="O77" s="420" t="s">
        <v>4</v>
      </c>
      <c r="P77" s="420">
        <v>0.44010608037069865</v>
      </c>
      <c r="Q77" s="420">
        <v>1.976763459956723</v>
      </c>
      <c r="R77" s="420">
        <v>1.5595284427081306</v>
      </c>
      <c r="S77" s="420">
        <v>3.5093363620557589</v>
      </c>
      <c r="T77" s="420">
        <v>0</v>
      </c>
      <c r="U77" s="420">
        <v>0</v>
      </c>
      <c r="V77" s="420">
        <v>0</v>
      </c>
      <c r="W77" s="420">
        <v>0</v>
      </c>
      <c r="X77" s="420">
        <v>0</v>
      </c>
      <c r="Y77" s="421">
        <v>0</v>
      </c>
    </row>
    <row r="78" spans="1:25" x14ac:dyDescent="0.25">
      <c r="A78" s="15"/>
      <c r="B78" s="17" t="s">
        <v>213</v>
      </c>
      <c r="C78" s="435" t="s">
        <v>4</v>
      </c>
      <c r="D78" s="420" t="s">
        <v>4</v>
      </c>
      <c r="E78" s="420" t="s">
        <v>4</v>
      </c>
      <c r="F78" s="420" t="s">
        <v>4</v>
      </c>
      <c r="G78" s="420" t="s">
        <v>4</v>
      </c>
      <c r="H78" s="420" t="s">
        <v>4</v>
      </c>
      <c r="I78" s="420" t="s">
        <v>4</v>
      </c>
      <c r="J78" s="420" t="s">
        <v>4</v>
      </c>
      <c r="K78" s="420" t="s">
        <v>4</v>
      </c>
      <c r="L78" s="420" t="s">
        <v>4</v>
      </c>
      <c r="M78" s="420" t="s">
        <v>4</v>
      </c>
      <c r="N78" s="420" t="s">
        <v>4</v>
      </c>
      <c r="O78" s="420" t="s">
        <v>4</v>
      </c>
      <c r="P78" s="420">
        <v>0</v>
      </c>
      <c r="Q78" s="420">
        <v>3.9930604176752578</v>
      </c>
      <c r="R78" s="420">
        <v>9.7563883677112013</v>
      </c>
      <c r="S78" s="420">
        <v>13.634147543955141</v>
      </c>
      <c r="T78" s="420">
        <v>16.384507255457997</v>
      </c>
      <c r="U78" s="420">
        <v>20.881469423166212</v>
      </c>
      <c r="V78" s="420">
        <v>2.2474960356061002</v>
      </c>
      <c r="W78" s="420">
        <v>2.4208615090739256</v>
      </c>
      <c r="X78" s="420">
        <v>0.36562392807660776</v>
      </c>
      <c r="Y78" s="421">
        <v>0.21167701099172165</v>
      </c>
    </row>
    <row r="79" spans="1:25" x14ac:dyDescent="0.25">
      <c r="A79" s="15"/>
      <c r="B79" s="16" t="s">
        <v>217</v>
      </c>
      <c r="C79" s="435" t="s">
        <v>4</v>
      </c>
      <c r="D79" s="420" t="s">
        <v>4</v>
      </c>
      <c r="E79" s="420" t="s">
        <v>4</v>
      </c>
      <c r="F79" s="420" t="s">
        <v>4</v>
      </c>
      <c r="G79" s="420" t="s">
        <v>4</v>
      </c>
      <c r="H79" s="420" t="s">
        <v>4</v>
      </c>
      <c r="I79" s="420" t="s">
        <v>4</v>
      </c>
      <c r="J79" s="420" t="s">
        <v>4</v>
      </c>
      <c r="K79" s="420" t="s">
        <v>4</v>
      </c>
      <c r="L79" s="420" t="s">
        <v>4</v>
      </c>
      <c r="M79" s="420" t="s">
        <v>4</v>
      </c>
      <c r="N79" s="420" t="s">
        <v>4</v>
      </c>
      <c r="O79" s="420" t="s">
        <v>4</v>
      </c>
      <c r="P79" s="420">
        <v>0</v>
      </c>
      <c r="Q79" s="420">
        <v>0.51503181719476809</v>
      </c>
      <c r="R79" s="420">
        <v>0.78994770259242886</v>
      </c>
      <c r="S79" s="420">
        <v>2.32546462389899</v>
      </c>
      <c r="T79" s="420">
        <v>15.96213121808985</v>
      </c>
      <c r="U79" s="420">
        <v>20.343166246154706</v>
      </c>
      <c r="V79" s="420">
        <v>4.3791157186653535</v>
      </c>
      <c r="W79" s="420">
        <v>4.7169082922269245</v>
      </c>
      <c r="X79" s="420">
        <v>0.71239702548737072</v>
      </c>
      <c r="Y79" s="421">
        <v>0.41244038317690151</v>
      </c>
    </row>
    <row r="80" spans="1:25" x14ac:dyDescent="0.25">
      <c r="A80" s="15"/>
      <c r="B80" s="17" t="s">
        <v>218</v>
      </c>
      <c r="C80" s="435" t="s">
        <v>4</v>
      </c>
      <c r="D80" s="420" t="s">
        <v>4</v>
      </c>
      <c r="E80" s="420" t="s">
        <v>4</v>
      </c>
      <c r="F80" s="420" t="s">
        <v>4</v>
      </c>
      <c r="G80" s="420" t="s">
        <v>4</v>
      </c>
      <c r="H80" s="420" t="s">
        <v>4</v>
      </c>
      <c r="I80" s="420" t="s">
        <v>4</v>
      </c>
      <c r="J80" s="420" t="s">
        <v>4</v>
      </c>
      <c r="K80" s="420" t="s">
        <v>4</v>
      </c>
      <c r="L80" s="420" t="s">
        <v>4</v>
      </c>
      <c r="M80" s="420" t="s">
        <v>4</v>
      </c>
      <c r="N80" s="420" t="s">
        <v>4</v>
      </c>
      <c r="O80" s="420" t="s">
        <v>4</v>
      </c>
      <c r="P80" s="420">
        <v>0</v>
      </c>
      <c r="Q80" s="420">
        <v>0.51503181719476809</v>
      </c>
      <c r="R80" s="420">
        <v>0.78994770259242886</v>
      </c>
      <c r="S80" s="420">
        <v>2.32546462389899</v>
      </c>
      <c r="T80" s="420">
        <v>15.96213121808985</v>
      </c>
      <c r="U80" s="420">
        <v>20.343166246154706</v>
      </c>
      <c r="V80" s="420">
        <v>4.3791157186653535</v>
      </c>
      <c r="W80" s="420">
        <v>4.7169082922269245</v>
      </c>
      <c r="X80" s="420">
        <v>0.71239702548737072</v>
      </c>
      <c r="Y80" s="421">
        <v>0.41244038317690151</v>
      </c>
    </row>
    <row r="81" spans="1:25" x14ac:dyDescent="0.25">
      <c r="A81" s="15"/>
      <c r="B81" s="16" t="s">
        <v>83</v>
      </c>
      <c r="C81" s="435" t="s">
        <v>4</v>
      </c>
      <c r="D81" s="420" t="s">
        <v>4</v>
      </c>
      <c r="E81" s="420" t="s">
        <v>4</v>
      </c>
      <c r="F81" s="420" t="s">
        <v>4</v>
      </c>
      <c r="G81" s="420" t="s">
        <v>4</v>
      </c>
      <c r="H81" s="420" t="s">
        <v>4</v>
      </c>
      <c r="I81" s="420" t="s">
        <v>4</v>
      </c>
      <c r="J81" s="420" t="s">
        <v>4</v>
      </c>
      <c r="K81" s="420" t="s">
        <v>4</v>
      </c>
      <c r="L81" s="420" t="s">
        <v>4</v>
      </c>
      <c r="M81" s="420" t="s">
        <v>4</v>
      </c>
      <c r="N81" s="420" t="s">
        <v>4</v>
      </c>
      <c r="O81" s="420" t="s">
        <v>4</v>
      </c>
      <c r="P81" s="420">
        <v>6.781665724996794E-4</v>
      </c>
      <c r="Q81" s="420">
        <v>1.5275793209206379E-2</v>
      </c>
      <c r="R81" s="420">
        <v>27.056444881267581</v>
      </c>
      <c r="S81" s="420">
        <v>92.03505596125369</v>
      </c>
      <c r="T81" s="420">
        <v>205.22740137544099</v>
      </c>
      <c r="U81" s="420">
        <v>261.55499459341758</v>
      </c>
      <c r="V81" s="420">
        <v>14.07572909571007</v>
      </c>
      <c r="W81" s="420">
        <v>15.161490939300819</v>
      </c>
      <c r="X81" s="420">
        <v>2.2898475819236901</v>
      </c>
      <c r="Y81" s="421">
        <v>1.3257012316400394</v>
      </c>
    </row>
    <row r="82" spans="1:25" x14ac:dyDescent="0.25">
      <c r="A82" s="15"/>
      <c r="B82" s="16" t="s">
        <v>214</v>
      </c>
      <c r="C82" s="435" t="s">
        <v>4</v>
      </c>
      <c r="D82" s="420" t="s">
        <v>4</v>
      </c>
      <c r="E82" s="420" t="s">
        <v>4</v>
      </c>
      <c r="F82" s="420" t="s">
        <v>4</v>
      </c>
      <c r="G82" s="420" t="s">
        <v>4</v>
      </c>
      <c r="H82" s="420" t="s">
        <v>4</v>
      </c>
      <c r="I82" s="420" t="s">
        <v>4</v>
      </c>
      <c r="J82" s="420" t="s">
        <v>4</v>
      </c>
      <c r="K82" s="420" t="s">
        <v>4</v>
      </c>
      <c r="L82" s="420" t="s">
        <v>4</v>
      </c>
      <c r="M82" s="420" t="s">
        <v>4</v>
      </c>
      <c r="N82" s="420" t="s">
        <v>4</v>
      </c>
      <c r="O82" s="420" t="s">
        <v>4</v>
      </c>
      <c r="P82" s="420">
        <v>0</v>
      </c>
      <c r="Q82" s="420">
        <v>0</v>
      </c>
      <c r="R82" s="420">
        <v>55.823404439920019</v>
      </c>
      <c r="S82" s="420">
        <v>139.55851109980003</v>
      </c>
      <c r="T82" s="420">
        <v>139.55851109980003</v>
      </c>
      <c r="U82" s="420">
        <v>111.09311292906196</v>
      </c>
      <c r="V82" s="420">
        <v>13.12106402197054</v>
      </c>
      <c r="W82" s="420">
        <v>11.60537780241501</v>
      </c>
      <c r="X82" s="420">
        <v>2.3725106938514871</v>
      </c>
      <c r="Y82" s="421">
        <v>1.3735588227561419</v>
      </c>
    </row>
    <row r="83" spans="1:25" x14ac:dyDescent="0.25">
      <c r="A83" s="41"/>
      <c r="B83" s="436"/>
      <c r="C83" s="437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438"/>
      <c r="Q83" s="438"/>
      <c r="R83" s="438"/>
      <c r="S83" s="438"/>
      <c r="T83" s="438"/>
      <c r="U83" s="438"/>
      <c r="V83" s="438"/>
      <c r="W83" s="438"/>
      <c r="X83" s="438"/>
      <c r="Y83" s="43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9"/>
  <sheetViews>
    <sheetView showGridLines="0" zoomScale="80" zoomScaleNormal="80" zoomScaleSheetLayoutView="8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6" sqref="T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16" customWidth="1"/>
    <col min="8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</row>
    <row r="2" spans="1:25" ht="18.75" x14ac:dyDescent="0.3">
      <c r="A2" s="498" t="s">
        <v>14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</row>
    <row r="4" spans="1:25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0"/>
      <c r="Y4" s="281"/>
    </row>
    <row r="5" spans="1:25" s="12" customFormat="1" x14ac:dyDescent="0.25">
      <c r="A5" s="15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01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65" t="s">
        <v>7</v>
      </c>
      <c r="P6" s="265" t="s">
        <v>7</v>
      </c>
      <c r="Q6" s="265" t="s">
        <v>7</v>
      </c>
      <c r="R6" s="265" t="s">
        <v>7</v>
      </c>
      <c r="S6" s="265" t="s">
        <v>7</v>
      </c>
      <c r="T6" s="6" t="s">
        <v>7</v>
      </c>
      <c r="U6" s="306" t="s">
        <v>61</v>
      </c>
      <c r="V6" s="306" t="s">
        <v>61</v>
      </c>
      <c r="W6" s="306" t="s">
        <v>61</v>
      </c>
      <c r="X6" s="306" t="s">
        <v>61</v>
      </c>
      <c r="Y6" s="418" t="s">
        <v>61</v>
      </c>
    </row>
    <row r="7" spans="1:25" s="12" customFormat="1" x14ac:dyDescent="0.25">
      <c r="A7" s="15"/>
      <c r="B7" s="102"/>
      <c r="C7" s="23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9"/>
      <c r="P7" s="249"/>
      <c r="Q7" s="249"/>
      <c r="R7" s="249"/>
      <c r="S7" s="287"/>
      <c r="T7" s="287"/>
      <c r="U7" s="287"/>
      <c r="V7" s="287"/>
      <c r="W7" s="287"/>
      <c r="X7" s="287"/>
      <c r="Y7" s="334"/>
    </row>
    <row r="8" spans="1:25" s="12" customFormat="1" x14ac:dyDescent="0.25">
      <c r="A8" s="15"/>
      <c r="B8" s="103" t="s">
        <v>179</v>
      </c>
      <c r="C8" s="104">
        <v>39.353496999999997</v>
      </c>
      <c r="D8" s="105">
        <v>39.87850199999999</v>
      </c>
      <c r="E8" s="105">
        <v>41.193637000000003</v>
      </c>
      <c r="F8" s="105">
        <v>41.396535999999998</v>
      </c>
      <c r="G8" s="105">
        <v>42.512808</v>
      </c>
      <c r="H8" s="105">
        <v>42.652054000000007</v>
      </c>
      <c r="I8" s="105">
        <v>43.473229999999994</v>
      </c>
      <c r="J8" s="105">
        <v>45.806092000000007</v>
      </c>
      <c r="K8" s="105">
        <v>47.219547999999996</v>
      </c>
      <c r="L8" s="105">
        <v>49.41740699999999</v>
      </c>
      <c r="M8" s="105">
        <v>54.196268000000003</v>
      </c>
      <c r="N8" s="105">
        <v>56.692755999999996</v>
      </c>
      <c r="O8" s="258">
        <v>59.387571000000001</v>
      </c>
      <c r="P8" s="258">
        <v>62.737705000000012</v>
      </c>
      <c r="Q8" s="258">
        <v>68.885544999999993</v>
      </c>
      <c r="R8" s="258">
        <v>74.860021000000003</v>
      </c>
      <c r="S8" s="266">
        <v>80.605595000000008</v>
      </c>
      <c r="T8" s="266">
        <v>83.038341096005212</v>
      </c>
      <c r="U8" s="266">
        <v>85.585288514290781</v>
      </c>
      <c r="V8" s="266">
        <v>89.098755114670212</v>
      </c>
      <c r="W8" s="266">
        <v>92.51435807767929</v>
      </c>
      <c r="X8" s="266">
        <v>96.457524645735077</v>
      </c>
      <c r="Y8" s="307">
        <v>100.85798570954655</v>
      </c>
    </row>
    <row r="9" spans="1:25" s="12" customFormat="1" x14ac:dyDescent="0.25">
      <c r="A9" s="15"/>
      <c r="B9" s="106" t="s">
        <v>23</v>
      </c>
      <c r="C9" s="107">
        <v>11.646368077706892</v>
      </c>
      <c r="D9" s="108">
        <v>1.3340745804623078</v>
      </c>
      <c r="E9" s="108">
        <v>3.2978545683586935</v>
      </c>
      <c r="F9" s="108">
        <v>0.49254937115652542</v>
      </c>
      <c r="G9" s="108">
        <v>2.6965348018491042</v>
      </c>
      <c r="H9" s="108">
        <v>0.32753893838299852</v>
      </c>
      <c r="I9" s="108">
        <v>1.9252906319587648</v>
      </c>
      <c r="J9" s="108">
        <v>5.3662035234097072</v>
      </c>
      <c r="K9" s="108">
        <v>3.0857380280334468</v>
      </c>
      <c r="L9" s="108">
        <v>4.6545532371466081</v>
      </c>
      <c r="M9" s="108">
        <v>9.6704001486763715</v>
      </c>
      <c r="N9" s="108">
        <v>4.6063835982211643</v>
      </c>
      <c r="O9" s="112">
        <v>4.7533674319872654</v>
      </c>
      <c r="P9" s="112">
        <v>5.6411365940526537</v>
      </c>
      <c r="Q9" s="112">
        <v>9.7992746148428456</v>
      </c>
      <c r="R9" s="112">
        <v>8.6730474441336192</v>
      </c>
      <c r="S9" s="110">
        <v>7.6750900190102778</v>
      </c>
      <c r="T9" s="110">
        <v>3.0180858983861025</v>
      </c>
      <c r="U9" s="110">
        <v>3.0671944847030286</v>
      </c>
      <c r="V9" s="110">
        <v>4.1052225930076514</v>
      </c>
      <c r="W9" s="110">
        <v>3.8335024531074513</v>
      </c>
      <c r="X9" s="110">
        <v>4.2622211838133417</v>
      </c>
      <c r="Y9" s="285">
        <v>4.562071315818339</v>
      </c>
    </row>
    <row r="10" spans="1:25" s="12" customFormat="1" x14ac:dyDescent="0.25">
      <c r="A10" s="15"/>
      <c r="B10" s="103" t="s">
        <v>91</v>
      </c>
      <c r="C10" s="55">
        <v>327.43</v>
      </c>
      <c r="D10" s="56">
        <v>339.91</v>
      </c>
      <c r="E10" s="56">
        <v>340.14</v>
      </c>
      <c r="F10" s="56">
        <v>348.32</v>
      </c>
      <c r="G10" s="56">
        <v>357.02</v>
      </c>
      <c r="H10" s="56">
        <v>373.47</v>
      </c>
      <c r="I10" s="56">
        <v>384.12</v>
      </c>
      <c r="J10" s="56">
        <v>420.1</v>
      </c>
      <c r="K10" s="56">
        <v>427.08</v>
      </c>
      <c r="L10" s="56">
        <v>448.36</v>
      </c>
      <c r="M10" s="56">
        <v>476.4</v>
      </c>
      <c r="N10" s="56">
        <v>504.06</v>
      </c>
      <c r="O10" s="38">
        <v>530.65</v>
      </c>
      <c r="P10" s="38">
        <v>545.17999999999995</v>
      </c>
      <c r="Q10" s="38">
        <v>585.86</v>
      </c>
      <c r="R10" s="38">
        <v>657.28729082555924</v>
      </c>
      <c r="S10" s="19">
        <v>713.4184042971367</v>
      </c>
      <c r="T10" s="19">
        <v>740.27090827420784</v>
      </c>
      <c r="U10" s="19">
        <v>761.67955834714485</v>
      </c>
      <c r="V10" s="19">
        <v>763.6317926524531</v>
      </c>
      <c r="W10" s="19">
        <v>792.53719157024284</v>
      </c>
      <c r="X10" s="19">
        <v>826.26384417727172</v>
      </c>
      <c r="Y10" s="20">
        <v>868.18556509314374</v>
      </c>
    </row>
    <row r="11" spans="1:25" s="12" customFormat="1" x14ac:dyDescent="0.25">
      <c r="A11" s="15"/>
      <c r="B11" s="106" t="s">
        <v>23</v>
      </c>
      <c r="C11" s="109">
        <v>11.401061513336952</v>
      </c>
      <c r="D11" s="110">
        <v>3.8115016950187819</v>
      </c>
      <c r="E11" s="110">
        <v>6.7664970139147407E-2</v>
      </c>
      <c r="F11" s="110">
        <v>2.4048921032516102</v>
      </c>
      <c r="G11" s="110">
        <v>2.4977032613688444</v>
      </c>
      <c r="H11" s="110">
        <v>4.6075850092431869</v>
      </c>
      <c r="I11" s="110">
        <v>2.8516346694513528</v>
      </c>
      <c r="J11" s="110">
        <v>9.3668645215037039</v>
      </c>
      <c r="K11" s="110">
        <v>1.6615091644846425</v>
      </c>
      <c r="L11" s="110">
        <v>4.9826730354968651</v>
      </c>
      <c r="M11" s="110">
        <v>6.2539031135694367</v>
      </c>
      <c r="N11" s="110">
        <v>5.8060453400503809</v>
      </c>
      <c r="O11" s="110">
        <v>5.2751656548823522</v>
      </c>
      <c r="P11" s="110">
        <v>2.7381513238481148</v>
      </c>
      <c r="Q11" s="110">
        <v>7.4617557503943832</v>
      </c>
      <c r="R11" s="110">
        <v>12.191870212262179</v>
      </c>
      <c r="S11" s="110">
        <v>8.5398142113894071</v>
      </c>
      <c r="T11" s="110">
        <v>3.7639208373838384</v>
      </c>
      <c r="U11" s="110">
        <v>2.8920020810823122</v>
      </c>
      <c r="V11" s="110">
        <v>0.25630651156565154</v>
      </c>
      <c r="W11" s="110">
        <v>3.7852534684795769</v>
      </c>
      <c r="X11" s="110">
        <v>4.255529326037899</v>
      </c>
      <c r="Y11" s="285">
        <v>5.0736482312879527</v>
      </c>
    </row>
    <row r="12" spans="1:25" s="12" customFormat="1" x14ac:dyDescent="0.25">
      <c r="A12" s="15"/>
      <c r="B12" s="10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</row>
    <row r="13" spans="1:25" x14ac:dyDescent="0.25">
      <c r="A13" s="15"/>
      <c r="B13" s="103" t="s">
        <v>180</v>
      </c>
      <c r="C13" s="104">
        <v>46.181013408911085</v>
      </c>
      <c r="D13" s="105">
        <v>46.780061912040267</v>
      </c>
      <c r="E13" s="105">
        <v>47.857931095025087</v>
      </c>
      <c r="F13" s="105">
        <v>46.307845726322917</v>
      </c>
      <c r="G13" s="105">
        <v>45.983086422863266</v>
      </c>
      <c r="H13" s="105">
        <v>45.545839732232508</v>
      </c>
      <c r="I13" s="105">
        <v>46.471656068288588</v>
      </c>
      <c r="J13" s="105">
        <v>49.036993780371745</v>
      </c>
      <c r="K13" s="105">
        <v>50.718163614210702</v>
      </c>
      <c r="L13" s="105">
        <v>52.535251754036551</v>
      </c>
      <c r="M13" s="105">
        <v>56.573054891498153</v>
      </c>
      <c r="N13" s="105">
        <v>57.874156127629725</v>
      </c>
      <c r="O13" s="258">
        <v>59.387571000000001</v>
      </c>
      <c r="P13" s="258">
        <v>60.79551501581939</v>
      </c>
      <c r="Q13" s="258">
        <v>59.837760809205577</v>
      </c>
      <c r="R13" s="258">
        <v>59.089890446636545</v>
      </c>
      <c r="S13" s="266">
        <v>61.820401766562632</v>
      </c>
      <c r="T13" s="266">
        <v>61.1462620859675</v>
      </c>
      <c r="U13" s="266">
        <v>60.771364773909546</v>
      </c>
      <c r="V13" s="266">
        <v>61.618821979977099</v>
      </c>
      <c r="W13" s="266">
        <v>62.067258120199192</v>
      </c>
      <c r="X13" s="266">
        <v>63.296524718026873</v>
      </c>
      <c r="Y13" s="307">
        <v>64.69594813623516</v>
      </c>
    </row>
    <row r="14" spans="1:25" s="12" customFormat="1" x14ac:dyDescent="0.25">
      <c r="A14" s="15"/>
      <c r="B14" s="106" t="s">
        <v>23</v>
      </c>
      <c r="C14" s="109">
        <f>100*((1+Domácnosti!C9/100)/(1+'Cenová inflácia'!C30/100)-1)</f>
        <v>6.9251180491576969</v>
      </c>
      <c r="D14" s="110">
        <f t="shared" ref="D14" si="0">(D13/C13-1)*100</f>
        <v>1.2971748753646706</v>
      </c>
      <c r="E14" s="110">
        <f t="shared" ref="E14" si="1">(E13/D13-1)*100</f>
        <v>2.3041208987955475</v>
      </c>
      <c r="F14" s="110">
        <f t="shared" ref="F14:Q14" si="2">(F13/E13-1)*100</f>
        <v>-3.2389310052379217</v>
      </c>
      <c r="G14" s="110">
        <f t="shared" si="2"/>
        <v>-0.7013051424999639</v>
      </c>
      <c r="H14" s="110">
        <f t="shared" si="2"/>
        <v>-0.95088591185421567</v>
      </c>
      <c r="I14" s="110">
        <f t="shared" si="2"/>
        <v>2.0327132873145581</v>
      </c>
      <c r="J14" s="110">
        <f t="shared" si="2"/>
        <v>5.520220127971065</v>
      </c>
      <c r="K14" s="110">
        <f t="shared" si="2"/>
        <v>3.4283705101675332</v>
      </c>
      <c r="L14" s="110">
        <f t="shared" si="2"/>
        <v>3.5827167435469098</v>
      </c>
      <c r="M14" s="110">
        <f t="shared" si="2"/>
        <v>7.6858928103477719</v>
      </c>
      <c r="N14" s="110">
        <f t="shared" si="2"/>
        <v>2.2998603109324112</v>
      </c>
      <c r="O14" s="110">
        <f t="shared" si="2"/>
        <v>2.6150098310422809</v>
      </c>
      <c r="P14" s="110">
        <f t="shared" si="2"/>
        <v>2.370772187027792</v>
      </c>
      <c r="Q14" s="110">
        <f t="shared" si="2"/>
        <v>-1.5753698383254133</v>
      </c>
      <c r="R14" s="110">
        <f t="shared" ref="R14" si="3">(R13/Q13-1)*100</f>
        <v>-1.2498301280919222</v>
      </c>
      <c r="S14" s="110">
        <f t="shared" ref="S14:U14" si="4">(S13/R13-1)*100</f>
        <v>4.6209449692447446</v>
      </c>
      <c r="T14" s="110">
        <f t="shared" si="4"/>
        <v>-1.0904809113676084</v>
      </c>
      <c r="U14" s="110">
        <f t="shared" si="4"/>
        <v>-0.61311566605800616</v>
      </c>
      <c r="V14" s="110">
        <f t="shared" ref="V14" si="5">(V13/U13-1)*100</f>
        <v>1.3945008627342492</v>
      </c>
      <c r="W14" s="110">
        <f t="shared" ref="W14" si="6">(W13/V13-1)*100</f>
        <v>0.7277583793598108</v>
      </c>
      <c r="X14" s="110">
        <f t="shared" ref="X14" si="7">(X13/W13-1)*100</f>
        <v>1.980539555085703</v>
      </c>
      <c r="Y14" s="285">
        <f t="shared" ref="Y14" si="8">(Y13/X13-1)*100</f>
        <v>2.2109008740091696</v>
      </c>
    </row>
    <row r="15" spans="1:25" s="12" customFormat="1" x14ac:dyDescent="0.25">
      <c r="A15" s="15"/>
      <c r="B15" s="103" t="s">
        <v>90</v>
      </c>
      <c r="C15" s="55">
        <v>384.23648146134917</v>
      </c>
      <c r="D15" s="56">
        <v>398.73641303080069</v>
      </c>
      <c r="E15" s="56">
        <v>395.16774599586421</v>
      </c>
      <c r="F15" s="56">
        <v>389.64489259180522</v>
      </c>
      <c r="G15" s="56">
        <v>386.16318909564012</v>
      </c>
      <c r="H15" s="56">
        <v>398.80857237958281</v>
      </c>
      <c r="I15" s="56">
        <v>410.61344024704431</v>
      </c>
      <c r="J15" s="56">
        <v>449.7314699349198</v>
      </c>
      <c r="K15" s="56">
        <v>458.72343624206457</v>
      </c>
      <c r="L15" s="56">
        <v>476.64794464913615</v>
      </c>
      <c r="M15" s="56">
        <v>497.29260602057911</v>
      </c>
      <c r="N15" s="56">
        <v>514.56392660983079</v>
      </c>
      <c r="O15" s="38">
        <v>530.65</v>
      </c>
      <c r="P15" s="38">
        <v>528.30269893239495</v>
      </c>
      <c r="Q15" s="38">
        <v>508.91011383710736</v>
      </c>
      <c r="R15" s="38">
        <v>518.82210942538768</v>
      </c>
      <c r="S15" s="19">
        <v>547.15572016196893</v>
      </c>
      <c r="T15" s="19">
        <v>545.10721643172985</v>
      </c>
      <c r="U15" s="19">
        <v>540.84419278922655</v>
      </c>
      <c r="V15" s="19">
        <v>528.11166024871625</v>
      </c>
      <c r="W15" s="19">
        <v>531.70785012360273</v>
      </c>
      <c r="X15" s="19">
        <v>542.2037319396527</v>
      </c>
      <c r="Y15" s="20">
        <v>556.90273701924173</v>
      </c>
    </row>
    <row r="16" spans="1:25" s="12" customFormat="1" x14ac:dyDescent="0.25">
      <c r="A16" s="15"/>
      <c r="B16" s="106" t="s">
        <v>23</v>
      </c>
      <c r="C16" s="109">
        <f>100*((1+Domácnosti!C11/100)/(1+'Cenová inflácia'!C10/100)-1)</f>
        <v>6.5145665523079987</v>
      </c>
      <c r="D16" s="110">
        <f>100*((1+Domácnosti!D11/100)/(1+'Cenová inflácia'!D10/100)-1)</f>
        <v>2.1529018688394963</v>
      </c>
      <c r="E16" s="110">
        <f>100*((1+Domácnosti!E11/100)/(1+'Cenová inflácia'!E10/100)-1)</f>
        <v>-0.88689230843309597</v>
      </c>
      <c r="F16" s="110">
        <f>100*((1+Domácnosti!F11/100)/(1+'Cenová inflácia'!F10/100)-1)</f>
        <v>-1.4473021448674128</v>
      </c>
      <c r="G16" s="110">
        <f>100*((1+Domácnosti!G11/100)/(1+'Cenová inflácia'!G10/100)-1)</f>
        <v>-1.0783502332168071</v>
      </c>
      <c r="H16" s="110">
        <f>100*((1+Domácnosti!H11/100)/(1+'Cenová inflácia'!H10/100)-1)</f>
        <v>3.1745170788122001</v>
      </c>
      <c r="I16" s="110">
        <f>100*((1+Domácnosti!I11/100)/(1+'Cenová inflácia'!I10/100)-1)</f>
        <v>2.9227088354577102</v>
      </c>
      <c r="J16" s="110">
        <f>100*((1+Domácnosti!J11/100)/(1+'Cenová inflácia'!J10/100)-1)</f>
        <v>9.7275941405648538</v>
      </c>
      <c r="K16" s="110">
        <f>100*((1+Domácnosti!K11/100)/(1+'Cenová inflácia'!K10/100)-1)</f>
        <v>2.1923745833562602</v>
      </c>
      <c r="L16" s="110">
        <f>100*((1+Domácnosti!L11/100)/(1+'Cenová inflácia'!L10/100)-1)</f>
        <v>3.626833722193612</v>
      </c>
      <c r="M16" s="110">
        <f>100*((1+Domácnosti!M11/100)/(1+'Cenová inflácia'!M10/100)-1)</f>
        <v>3.6681851013902422</v>
      </c>
      <c r="N16" s="110">
        <f>100*((1+Domácnosti!N11/100)/(1+'Cenová inflácia'!N10/100)-1)</f>
        <v>3.0469530759763108</v>
      </c>
      <c r="O16" s="110">
        <f>100*((1+Domácnosti!O11/100)/(1+'Cenová inflácia'!O10/100)-1)</f>
        <v>3.2792909808486259</v>
      </c>
      <c r="P16" s="110">
        <f>100*((1+Domácnosti!P11/100)/(1+'Cenová inflácia'!P10/100)-1)</f>
        <v>-0.40929156887253848</v>
      </c>
      <c r="Q16" s="110">
        <f>100*((1+Domácnosti!Q11/100)/(1+'Cenová inflácia'!Q10/100)-1)</f>
        <v>-4.7149447072765476</v>
      </c>
      <c r="R16" s="110">
        <f>100*((1+Domácnosti!R11/100)/(1+'Cenová inflácia'!R10/100)-1)</f>
        <v>1.4968739636278094</v>
      </c>
      <c r="S16" s="110">
        <f>100*((1+Domácnosti!S11/100)/(1+'Cenová inflácia'!S10/100)-1)</f>
        <v>5.6192527592867414</v>
      </c>
      <c r="T16" s="110">
        <f>100*((1+Domácnosti!T11/100)/(1+'Cenová inflácia'!T10/100)-1)</f>
        <v>-0.21867636865180451</v>
      </c>
      <c r="U16" s="110">
        <f>100*((1+Domácnosti!U11/100)/(1+'Cenová inflácia'!U10/100)-1)</f>
        <v>-0.93580519459268707</v>
      </c>
      <c r="V16" s="110">
        <f>100*((1+Domácnosti!V11/100)/(1+'Cenová inflácia'!V10/100)-1)</f>
        <v>-2.4055450557366687</v>
      </c>
      <c r="W16" s="110">
        <f>100*((1+Domácnosti!W11/100)/(1+'Cenová inflácia'!W10/100)-1)</f>
        <v>0.3201983102587791</v>
      </c>
      <c r="X16" s="110">
        <f>100*((1+Domácnosti!X11/100)/(1+'Cenová inflácia'!X10/100)-1)</f>
        <v>1.8732456145422738</v>
      </c>
      <c r="Y16" s="285">
        <f>100*((1+Domácnosti!Y11/100)/(1+'Cenová inflácia'!Y10/100)-1)</f>
        <v>2.8790550425340733</v>
      </c>
    </row>
    <row r="17" spans="1:25" s="12" customFormat="1" x14ac:dyDescent="0.25">
      <c r="A17" s="15"/>
      <c r="B17" s="10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x14ac:dyDescent="0.25">
      <c r="A18" s="15"/>
      <c r="B18" s="103" t="s">
        <v>181</v>
      </c>
      <c r="C18" s="104">
        <v>19.781126001000001</v>
      </c>
      <c r="D18" s="105">
        <v>19.459195125000001</v>
      </c>
      <c r="E18" s="105">
        <v>19.858007733000001</v>
      </c>
      <c r="F18" s="105">
        <v>20.680124526000004</v>
      </c>
      <c r="G18" s="105">
        <v>21.193772418000002</v>
      </c>
      <c r="H18" s="105">
        <v>21.516814536000002</v>
      </c>
      <c r="I18" s="105">
        <v>22.699030067999999</v>
      </c>
      <c r="J18" s="105">
        <v>23.858284725000001</v>
      </c>
      <c r="K18" s="105">
        <v>25.247460528000001</v>
      </c>
      <c r="L18" s="105">
        <v>26.890544916000003</v>
      </c>
      <c r="M18" s="105">
        <v>29.086946696999998</v>
      </c>
      <c r="N18" s="105">
        <v>31.660151796000001</v>
      </c>
      <c r="O18" s="258">
        <v>32.250289830000007</v>
      </c>
      <c r="P18" s="258">
        <v>34.224414923999994</v>
      </c>
      <c r="Q18" s="258">
        <v>37.47541476</v>
      </c>
      <c r="R18" s="258">
        <v>41.170151880000006</v>
      </c>
      <c r="S18" s="266">
        <v>43.774248239999999</v>
      </c>
      <c r="T18" s="266">
        <v>46.454480099999998</v>
      </c>
      <c r="U18" s="266">
        <v>48.468137697093866</v>
      </c>
      <c r="V18" s="266">
        <v>50.499280368150714</v>
      </c>
      <c r="W18" s="266">
        <v>52.825604466859076</v>
      </c>
      <c r="X18" s="266">
        <v>55.185361935514756</v>
      </c>
      <c r="Y18" s="307">
        <v>57.481978334100546</v>
      </c>
    </row>
    <row r="19" spans="1:25" x14ac:dyDescent="0.25">
      <c r="A19" s="15"/>
      <c r="B19" s="106" t="s">
        <v>23</v>
      </c>
      <c r="C19" s="107">
        <v>10.856605172367505</v>
      </c>
      <c r="D19" s="108">
        <v>-1.6274648671856351</v>
      </c>
      <c r="E19" s="108">
        <v>2.0494815198580874</v>
      </c>
      <c r="F19" s="108">
        <v>4.139976195264583</v>
      </c>
      <c r="G19" s="108">
        <v>2.4837756240501108</v>
      </c>
      <c r="H19" s="108">
        <v>1.5242313243188255</v>
      </c>
      <c r="I19" s="108">
        <v>5.4943798954163015</v>
      </c>
      <c r="J19" s="108">
        <v>5.1070669254465795</v>
      </c>
      <c r="K19" s="108">
        <v>5.822613901259821</v>
      </c>
      <c r="L19" s="108">
        <v>6.5079194249171524</v>
      </c>
      <c r="M19" s="108">
        <v>8.1679333306969415</v>
      </c>
      <c r="N19" s="108">
        <v>8.846597498889075</v>
      </c>
      <c r="O19" s="112">
        <v>1.8639772727639503</v>
      </c>
      <c r="P19" s="112">
        <v>6.1212631092809833</v>
      </c>
      <c r="Q19" s="112">
        <v>9.4990662169661455</v>
      </c>
      <c r="R19" s="112">
        <v>9.8590960064400601</v>
      </c>
      <c r="S19" s="110">
        <v>6.3252046472654255</v>
      </c>
      <c r="T19" s="110">
        <v>6.122850689074455</v>
      </c>
      <c r="U19" s="110">
        <v>4.3346897710601295</v>
      </c>
      <c r="V19" s="110">
        <v>4.1906761174746565</v>
      </c>
      <c r="W19" s="110">
        <v>4.6066480190389836</v>
      </c>
      <c r="X19" s="110">
        <v>4.4670713993175459</v>
      </c>
      <c r="Y19" s="285">
        <v>4.1616405474869111</v>
      </c>
    </row>
    <row r="20" spans="1:25" x14ac:dyDescent="0.25">
      <c r="A20" s="15"/>
      <c r="B20" s="103" t="s">
        <v>88</v>
      </c>
      <c r="C20" s="37">
        <v>12.769673230551543</v>
      </c>
      <c r="D20" s="38">
        <v>13.098657802854181</v>
      </c>
      <c r="E20" s="38">
        <v>13.825859721114149</v>
      </c>
      <c r="F20" s="38">
        <v>14.114745398534781</v>
      </c>
      <c r="G20" s="38">
        <v>14.468480308641711</v>
      </c>
      <c r="H20" s="38">
        <v>14.851899860347993</v>
      </c>
      <c r="I20" s="38">
        <v>15.134421932932524</v>
      </c>
      <c r="J20" s="38">
        <v>15.669495712937161</v>
      </c>
      <c r="K20" s="38">
        <v>16.019758744498318</v>
      </c>
      <c r="L20" s="38">
        <v>16.857658179802865</v>
      </c>
      <c r="M20" s="38">
        <v>17.854625777494682</v>
      </c>
      <c r="N20" s="38">
        <v>19.052491400607579</v>
      </c>
      <c r="O20" s="38">
        <v>19.779885780473602</v>
      </c>
      <c r="P20" s="38">
        <v>21.153333352804417</v>
      </c>
      <c r="Q20" s="38">
        <v>22.403769687134954</v>
      </c>
      <c r="R20" s="38">
        <v>24.723435603509632</v>
      </c>
      <c r="S20" s="19">
        <v>26.633132590353569</v>
      </c>
      <c r="T20" s="19">
        <v>28.296877498311044</v>
      </c>
      <c r="U20" s="19">
        <v>29.4183946504556</v>
      </c>
      <c r="V20" s="19">
        <v>30.855445118738491</v>
      </c>
      <c r="W20" s="19">
        <v>32.117638739229676</v>
      </c>
      <c r="X20" s="19">
        <v>33.670784959696228</v>
      </c>
      <c r="Y20" s="20">
        <v>35.06618099278267</v>
      </c>
    </row>
    <row r="21" spans="1:25" x14ac:dyDescent="0.25">
      <c r="A21" s="15"/>
      <c r="B21" s="106" t="s">
        <v>23</v>
      </c>
      <c r="C21" s="111">
        <v>6.6609239696458156</v>
      </c>
      <c r="D21" s="112">
        <v>2.5762959346175007</v>
      </c>
      <c r="E21" s="112">
        <v>5.5517284992475435</v>
      </c>
      <c r="F21" s="112">
        <v>2.0894590517178457</v>
      </c>
      <c r="G21" s="112">
        <v>2.5061373770415285</v>
      </c>
      <c r="H21" s="112">
        <v>2.6500333381749508</v>
      </c>
      <c r="I21" s="112">
        <v>1.9022621700999665</v>
      </c>
      <c r="J21" s="112">
        <v>3.5354755032983132</v>
      </c>
      <c r="K21" s="112">
        <v>2.2353178301198984</v>
      </c>
      <c r="L21" s="112">
        <v>5.2304123218603671</v>
      </c>
      <c r="M21" s="112">
        <v>5.9140337706353741</v>
      </c>
      <c r="N21" s="112">
        <v>6.7089931653609547</v>
      </c>
      <c r="O21" s="112">
        <v>3.8178438954331595</v>
      </c>
      <c r="P21" s="112">
        <v>6.9436577519909726</v>
      </c>
      <c r="Q21" s="112">
        <v>5.9112968791973364</v>
      </c>
      <c r="R21" s="112">
        <v>10.353908957146229</v>
      </c>
      <c r="S21" s="110">
        <v>7.7242379152711482</v>
      </c>
      <c r="T21" s="110">
        <v>6.2468990544509939</v>
      </c>
      <c r="U21" s="110">
        <v>3.9633954389896697</v>
      </c>
      <c r="V21" s="110">
        <v>4.8848704538696941</v>
      </c>
      <c r="W21" s="110">
        <v>4.0906673542837835</v>
      </c>
      <c r="X21" s="110">
        <v>4.835804503179375</v>
      </c>
      <c r="Y21" s="285">
        <v>4.1442337467235246</v>
      </c>
    </row>
    <row r="22" spans="1:25" x14ac:dyDescent="0.25">
      <c r="A22" s="15"/>
      <c r="B22" s="106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0"/>
      <c r="T22" s="110"/>
      <c r="U22" s="110"/>
      <c r="V22" s="110"/>
      <c r="W22" s="110"/>
      <c r="X22" s="110"/>
      <c r="Y22" s="285"/>
    </row>
    <row r="23" spans="1:25" x14ac:dyDescent="0.25">
      <c r="A23" s="15"/>
      <c r="B23" s="103" t="s">
        <v>182</v>
      </c>
      <c r="C23" s="104">
        <v>23.856949558639148</v>
      </c>
      <c r="D23" s="105">
        <v>23.093726105574778</v>
      </c>
      <c r="E23" s="105">
        <v>23.34221909229689</v>
      </c>
      <c r="F23" s="105">
        <v>23.394158515328915</v>
      </c>
      <c r="G23" s="105">
        <v>23.138742976429807</v>
      </c>
      <c r="H23" s="105">
        <v>23.169610913197882</v>
      </c>
      <c r="I23" s="105">
        <v>24.459528095555399</v>
      </c>
      <c r="J23" s="105">
        <v>25.793488695170829</v>
      </c>
      <c r="K23" s="105">
        <v>27.437877291101451</v>
      </c>
      <c r="L23" s="105">
        <v>28.846093891607755</v>
      </c>
      <c r="M23" s="105">
        <v>30.442908899398507</v>
      </c>
      <c r="N23" s="105">
        <v>32.27198495776539</v>
      </c>
      <c r="O23" s="258">
        <v>32.250289830000007</v>
      </c>
      <c r="P23" s="258">
        <v>33.17593010972184</v>
      </c>
      <c r="Q23" s="258">
        <v>32.211012876757209</v>
      </c>
      <c r="R23" s="258">
        <v>32.013391170332149</v>
      </c>
      <c r="S23" s="266">
        <v>33.122409740740537</v>
      </c>
      <c r="T23" s="266">
        <v>33.801324615630513</v>
      </c>
      <c r="U23" s="266">
        <v>33.954516059070791</v>
      </c>
      <c r="V23" s="266">
        <v>34.438152372106934</v>
      </c>
      <c r="W23" s="266">
        <v>34.821851639523253</v>
      </c>
      <c r="X23" s="266">
        <v>35.546130086965867</v>
      </c>
      <c r="Y23" s="307">
        <v>36.252110272298282</v>
      </c>
    </row>
    <row r="24" spans="1:25" x14ac:dyDescent="0.25">
      <c r="A24" s="15"/>
      <c r="B24" s="106" t="s">
        <v>23</v>
      </c>
      <c r="C24" s="109">
        <f>100*((1+Domácnosti!C19/100)/(1+'Cenová inflácia'!C10/100)-1)</f>
        <v>5.9939922384081745</v>
      </c>
      <c r="D24" s="110">
        <f t="shared" ref="D24" si="9">(D23/C23-1)*100</f>
        <v>-3.1991661431332918</v>
      </c>
      <c r="E24" s="110">
        <f t="shared" ref="E24" si="10">(E23/D23-1)*100</f>
        <v>1.0760194590777816</v>
      </c>
      <c r="F24" s="110">
        <f t="shared" ref="F24" si="11">(F23/E23-1)*100</f>
        <v>0.22251279035061522</v>
      </c>
      <c r="G24" s="110">
        <f t="shared" ref="G24" si="12">(G23/F23-1)*100</f>
        <v>-1.0917919476853499</v>
      </c>
      <c r="H24" s="110">
        <f t="shared" ref="H24" si="13">(H23/G23-1)*100</f>
        <v>0.13340368921301859</v>
      </c>
      <c r="I24" s="110">
        <f t="shared" ref="I24" si="14">(I23/H23-1)*100</f>
        <v>5.5672802930961218</v>
      </c>
      <c r="J24" s="110">
        <f t="shared" ref="J24" si="15">(J23/I23-1)*100</f>
        <v>5.4537462636404133</v>
      </c>
      <c r="K24" s="110">
        <f t="shared" ref="K24" si="16">(K23/J23-1)*100</f>
        <v>6.3752081595635168</v>
      </c>
      <c r="L24" s="110">
        <f t="shared" ref="L24" si="17">(L23/K23-1)*100</f>
        <v>5.1323817275143568</v>
      </c>
      <c r="M24" s="110">
        <f t="shared" ref="M24" si="18">(M23/L23-1)*100</f>
        <v>5.5356368657432542</v>
      </c>
      <c r="N24" s="110">
        <f t="shared" ref="N24:P24" si="19">(N23/M23-1)*100</f>
        <v>6.0082171004460783</v>
      </c>
      <c r="O24" s="110">
        <f t="shared" si="19"/>
        <v>-6.7225885838062549E-2</v>
      </c>
      <c r="P24" s="110">
        <f t="shared" si="19"/>
        <v>2.8701766235315507</v>
      </c>
      <c r="Q24" s="110">
        <f t="shared" ref="Q24" si="20">(Q23/P23-1)*100</f>
        <v>-2.9084858503541144</v>
      </c>
      <c r="R24" s="110">
        <f t="shared" ref="R24:S26" si="21">(R23/Q23-1)*100</f>
        <v>-0.61352217386390073</v>
      </c>
      <c r="S24" s="110">
        <f t="shared" si="21"/>
        <v>3.4642333406907255</v>
      </c>
      <c r="T24" s="110">
        <f>100*((1+Domácnosti!T19/100)/(1+'Cenová inflácia'!T10/100)-1)</f>
        <v>2.0497146198119598</v>
      </c>
      <c r="U24" s="110">
        <f>100*((1+Domácnosti!U19/100)/(1+'Cenová inflácia'!U10/100)-1)</f>
        <v>0.45321136133651407</v>
      </c>
      <c r="V24" s="110">
        <f>100*((1+Domácnosti!V19/100)/(1+'Cenová inflácia'!V10/100)-1)</f>
        <v>1.4243652072518209</v>
      </c>
      <c r="W24" s="110">
        <f>100*((1+Domácnosti!W19/100)/(1+'Cenová inflácia'!W10/100)-1)</f>
        <v>1.1141691437752455</v>
      </c>
      <c r="X24" s="110">
        <f>100*((1+Domácnosti!X19/100)/(1+'Cenová inflácia'!X10/100)-1)</f>
        <v>2.0799538604103107</v>
      </c>
      <c r="Y24" s="285">
        <f>100*((1+Domácnosti!Y19/100)/(1+'Cenová inflácia'!Y10/100)-1)</f>
        <v>1.9860957679645797</v>
      </c>
    </row>
    <row r="25" spans="1:25" x14ac:dyDescent="0.25">
      <c r="A25" s="15"/>
      <c r="B25" s="103" t="s">
        <v>89</v>
      </c>
      <c r="C25" s="113">
        <v>15.40081439884524</v>
      </c>
      <c r="D25" s="114">
        <v>15.545186412213662</v>
      </c>
      <c r="E25" s="114">
        <v>16.251693074592943</v>
      </c>
      <c r="F25" s="114">
        <v>15.967147143707294</v>
      </c>
      <c r="G25" s="114">
        <v>15.79626507817285</v>
      </c>
      <c r="H25" s="114">
        <v>15.992736309099213</v>
      </c>
      <c r="I25" s="114">
        <v>16.308221865409838</v>
      </c>
      <c r="J25" s="114">
        <v>16.940486928935016</v>
      </c>
      <c r="K25" s="114">
        <v>17.409599439798139</v>
      </c>
      <c r="L25" s="114">
        <v>18.083590056142203</v>
      </c>
      <c r="M25" s="114">
        <v>18.686964693794543</v>
      </c>
      <c r="N25" s="114">
        <v>19.420681235206359</v>
      </c>
      <c r="O25" s="266">
        <v>19.779885780473602</v>
      </c>
      <c r="P25" s="266">
        <v>20.50528870862188</v>
      </c>
      <c r="Q25" s="266">
        <v>19.256574436915098</v>
      </c>
      <c r="R25" s="266">
        <v>19.224631897317899</v>
      </c>
      <c r="S25" s="266">
        <v>20.152339921421376</v>
      </c>
      <c r="T25" s="266">
        <v>20.589444545933951</v>
      </c>
      <c r="U25" s="266">
        <v>20.609154819061054</v>
      </c>
      <c r="V25" s="266">
        <v>21.041973524408302</v>
      </c>
      <c r="W25" s="266">
        <v>21.171469072178862</v>
      </c>
      <c r="X25" s="266">
        <v>21.688108228884659</v>
      </c>
      <c r="Y25" s="307">
        <v>22.115158472626689</v>
      </c>
    </row>
    <row r="26" spans="1:25" x14ac:dyDescent="0.25">
      <c r="A26" s="15"/>
      <c r="B26" s="106" t="s">
        <v>23</v>
      </c>
      <c r="C26" s="109">
        <f>100*((1+Domácnosti!C21/100)/(1+'Cenová inflácia'!C10/100)-1)</f>
        <v>1.9823503507223617</v>
      </c>
      <c r="D26" s="110">
        <f>(D25/C25-1)*100</f>
        <v>0.93743103208390188</v>
      </c>
      <c r="E26" s="110">
        <f>(E25/D25-1)*100</f>
        <v>4.5448580907604175</v>
      </c>
      <c r="F26" s="110">
        <f t="shared" ref="F26:K26" si="22">(F25/E25-1)*100</f>
        <v>-1.7508694606747977</v>
      </c>
      <c r="G26" s="110">
        <f t="shared" si="22"/>
        <v>-1.07021037632129</v>
      </c>
      <c r="H26" s="110">
        <f t="shared" si="22"/>
        <v>1.2437828179893362</v>
      </c>
      <c r="I26" s="110">
        <f t="shared" si="22"/>
        <v>1.972680285681494</v>
      </c>
      <c r="J26" s="110">
        <f t="shared" si="22"/>
        <v>3.8769711912383764</v>
      </c>
      <c r="K26" s="110">
        <f t="shared" si="22"/>
        <v>2.7691796158578086</v>
      </c>
      <c r="L26" s="110">
        <f t="shared" ref="L26" si="23">(L25/K25-1)*100</f>
        <v>3.8713734837765967</v>
      </c>
      <c r="M26" s="110">
        <f t="shared" ref="M26" si="24">(M25/L25-1)*100</f>
        <v>3.3365865725727417</v>
      </c>
      <c r="N26" s="110">
        <f t="shared" ref="N26" si="25">(N25/M25-1)*100</f>
        <v>3.9263548330856768</v>
      </c>
      <c r="O26" s="110">
        <f t="shared" ref="O26:Q26" si="26">(O25/N25-1)*100</f>
        <v>1.8495980697941006</v>
      </c>
      <c r="P26" s="110">
        <f t="shared" si="26"/>
        <v>3.6673767290627213</v>
      </c>
      <c r="Q26" s="110">
        <f t="shared" si="26"/>
        <v>-6.0897180695716475</v>
      </c>
      <c r="R26" s="110">
        <f t="shared" ref="R26" si="27">(R25/Q25-1)*100</f>
        <v>-0.16587861824460814</v>
      </c>
      <c r="S26" s="110">
        <f t="shared" si="21"/>
        <v>4.825621780736955</v>
      </c>
      <c r="T26" s="110">
        <f>100*((1+Domácnosti!T21/100)/(1+'Cenová inflácia'!T10/100)-1)</f>
        <v>2.1690018440387204</v>
      </c>
      <c r="U26" s="110">
        <f>100*((1+Domácnosti!U21/100)/(1+'Cenová inflácia'!U10/100)-1)</f>
        <v>9.5729989622261868E-2</v>
      </c>
      <c r="V26" s="110">
        <f>100*((1+Domácnosti!V21/100)/(1+'Cenová inflácia'!V10/100)-1)</f>
        <v>2.1001283611443267</v>
      </c>
      <c r="W26" s="110">
        <f>100*((1+Domácnosti!W21/100)/(1+'Cenová inflácia'!W10/100)-1)</f>
        <v>0.61541541063316885</v>
      </c>
      <c r="X26" s="110">
        <f>100*((1+Domácnosti!X21/100)/(1+'Cenová inflácia'!X10/100)-1)</f>
        <v>2.4402612541644997</v>
      </c>
      <c r="Y26" s="285">
        <f>100*((1+Domácnosti!Y21/100)/(1+'Cenová inflácia'!Y10/100)-1)</f>
        <v>1.9690525297788364</v>
      </c>
    </row>
    <row r="27" spans="1:25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2"/>
      <c r="P27" s="52"/>
      <c r="Q27" s="52"/>
      <c r="R27" s="52"/>
      <c r="S27" s="25"/>
      <c r="T27" s="25"/>
      <c r="U27" s="25"/>
      <c r="V27" s="25"/>
      <c r="W27" s="25"/>
      <c r="X27" s="25"/>
      <c r="Y27" s="21"/>
    </row>
    <row r="28" spans="1:25" x14ac:dyDescent="0.25">
      <c r="A28" s="15"/>
      <c r="B28" s="17" t="s">
        <v>184</v>
      </c>
      <c r="C28" s="55">
        <v>8.450523616580389</v>
      </c>
      <c r="D28" s="56">
        <v>9.2941274172336712</v>
      </c>
      <c r="E28" s="56">
        <v>10.228842638116504</v>
      </c>
      <c r="F28" s="56">
        <v>8.9869232320473706</v>
      </c>
      <c r="G28" s="56">
        <v>8.1814112260037994</v>
      </c>
      <c r="H28" s="56">
        <v>7.4897760713537265</v>
      </c>
      <c r="I28" s="56">
        <v>8.6029486397131265</v>
      </c>
      <c r="J28" s="56">
        <v>9.6294148808348137</v>
      </c>
      <c r="K28" s="56">
        <v>9.8402550588153961</v>
      </c>
      <c r="L28" s="56">
        <v>7.4718928890025822</v>
      </c>
      <c r="M28" s="56">
        <v>10.45835334352015</v>
      </c>
      <c r="N28" s="56">
        <v>9.9227221712584637</v>
      </c>
      <c r="O28" s="38">
        <v>11.675212802988503</v>
      </c>
      <c r="P28" s="38">
        <v>11.283213051683195</v>
      </c>
      <c r="Q28" s="38">
        <v>5.883046224108206</v>
      </c>
      <c r="R28" s="38">
        <v>7.6647670376537027</v>
      </c>
      <c r="S28" s="19">
        <v>8.0677381458872883</v>
      </c>
      <c r="T28" s="19">
        <v>7.0700625464394822</v>
      </c>
      <c r="U28" s="19">
        <v>6.0584456580248167</v>
      </c>
      <c r="V28" s="19">
        <v>6.2993934450970057</v>
      </c>
      <c r="W28" s="19">
        <v>6.0219500026065962</v>
      </c>
      <c r="X28" s="19">
        <v>6.1993107824696088</v>
      </c>
      <c r="Y28" s="20">
        <v>6.1578766829529252</v>
      </c>
    </row>
    <row r="29" spans="1:25" s="12" customFormat="1" x14ac:dyDescent="0.25">
      <c r="A29" s="41"/>
      <c r="B29" s="115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1"/>
      <c r="P29" s="251"/>
      <c r="Q29" s="251"/>
      <c r="R29" s="251"/>
      <c r="S29" s="308"/>
      <c r="T29" s="308"/>
      <c r="U29" s="308"/>
      <c r="V29" s="308"/>
      <c r="W29" s="308"/>
      <c r="X29" s="308"/>
      <c r="Y29" s="309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72"/>
  <sheetViews>
    <sheetView showGridLines="0" zoomScale="90" zoomScaleNormal="90" workbookViewId="0">
      <pane xSplit="2" ySplit="6" topLeftCell="R7" activePane="bottomRight" state="frozen"/>
      <selection pane="topRight" activeCell="C1" sqref="C1"/>
      <selection pane="bottomLeft" activeCell="A7" sqref="A7"/>
      <selection pane="bottomRight" activeCell="T6" sqref="T6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16" customWidth="1"/>
    <col min="5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</row>
    <row r="2" spans="1:25" ht="18.75" x14ac:dyDescent="0.3">
      <c r="A2" s="498" t="s">
        <v>12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</row>
    <row r="4" spans="1:25" x14ac:dyDescent="0.25">
      <c r="A4" s="61"/>
      <c r="B4" s="62"/>
      <c r="C4" s="23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82"/>
      <c r="Y4" s="272"/>
    </row>
    <row r="5" spans="1:25" s="12" customFormat="1" x14ac:dyDescent="0.25">
      <c r="A5" s="15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84">
        <v>2029</v>
      </c>
      <c r="Y5" s="273">
        <v>2030</v>
      </c>
    </row>
    <row r="6" spans="1:25" s="12" customFormat="1" x14ac:dyDescent="0.25">
      <c r="A6" s="41"/>
      <c r="B6" s="13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274" t="s">
        <v>61</v>
      </c>
      <c r="V6" s="274" t="s">
        <v>61</v>
      </c>
      <c r="W6" s="274" t="s">
        <v>61</v>
      </c>
      <c r="X6" s="274" t="s">
        <v>61</v>
      </c>
      <c r="Y6" s="275" t="s">
        <v>61</v>
      </c>
    </row>
    <row r="7" spans="1:25" s="12" customFormat="1" x14ac:dyDescent="0.25">
      <c r="A7" s="61"/>
      <c r="B7" s="118"/>
      <c r="C7" s="23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2"/>
      <c r="S7" s="310"/>
      <c r="T7" s="310"/>
      <c r="U7" s="310"/>
      <c r="V7" s="310"/>
      <c r="W7" s="310"/>
      <c r="X7" s="310"/>
      <c r="Y7" s="311"/>
    </row>
    <row r="8" spans="1:25" s="12" customFormat="1" x14ac:dyDescent="0.25">
      <c r="A8" s="15"/>
      <c r="B8" s="118" t="s">
        <v>5</v>
      </c>
      <c r="C8" s="47"/>
      <c r="D8" s="10"/>
      <c r="E8" s="229"/>
      <c r="F8" s="229"/>
      <c r="G8" s="229"/>
      <c r="H8" s="229"/>
      <c r="I8" s="10"/>
      <c r="J8" s="10"/>
      <c r="K8" s="10"/>
      <c r="L8" s="28"/>
      <c r="M8" s="28"/>
      <c r="N8" s="28"/>
      <c r="O8" s="28"/>
      <c r="P8" s="28"/>
      <c r="Q8" s="28"/>
      <c r="R8" s="28"/>
      <c r="S8" s="28"/>
      <c r="T8" s="28"/>
      <c r="U8" s="28"/>
      <c r="V8" s="19"/>
      <c r="W8" s="19"/>
      <c r="X8" s="19"/>
      <c r="Y8" s="20"/>
    </row>
    <row r="9" spans="1:25" s="12" customFormat="1" x14ac:dyDescent="0.25">
      <c r="A9" s="15"/>
      <c r="B9" s="11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10"/>
      <c r="U9" s="110"/>
      <c r="V9" s="110"/>
      <c r="W9" s="110"/>
      <c r="X9" s="110"/>
      <c r="Y9" s="285"/>
    </row>
    <row r="10" spans="1:25" x14ac:dyDescent="0.25">
      <c r="A10" s="15"/>
      <c r="B10" s="119" t="s">
        <v>92</v>
      </c>
      <c r="C10" s="120">
        <v>2247.1390000000001</v>
      </c>
      <c r="D10" s="121">
        <v>2203.1579999999994</v>
      </c>
      <c r="E10" s="121">
        <v>2169.8219999999997</v>
      </c>
      <c r="F10" s="121">
        <v>2208.3130000000001</v>
      </c>
      <c r="G10" s="121">
        <v>2209.4319999999998</v>
      </c>
      <c r="H10" s="121">
        <v>2192.2510000000002</v>
      </c>
      <c r="I10" s="121">
        <v>2223.1490000000003</v>
      </c>
      <c r="J10" s="121">
        <v>2267.0970000000002</v>
      </c>
      <c r="K10" s="121">
        <v>2321.0490000000004</v>
      </c>
      <c r="L10" s="121">
        <v>2372.2560000000003</v>
      </c>
      <c r="M10" s="121">
        <v>2419.902</v>
      </c>
      <c r="N10" s="121">
        <v>2445.19</v>
      </c>
      <c r="O10" s="121">
        <v>2399.0700000000002</v>
      </c>
      <c r="P10" s="121">
        <v>2385.1180000000004</v>
      </c>
      <c r="Q10" s="121">
        <v>2427.297</v>
      </c>
      <c r="R10" s="121">
        <v>2434.058</v>
      </c>
      <c r="S10" s="121">
        <v>2430.29</v>
      </c>
      <c r="T10" s="121">
        <v>2427.0569999999998</v>
      </c>
      <c r="U10" s="121">
        <v>2423.1612658679815</v>
      </c>
      <c r="V10" s="121">
        <v>2423.1042041161309</v>
      </c>
      <c r="W10" s="121">
        <v>2420.9277620613884</v>
      </c>
      <c r="X10" s="121">
        <v>2419.157042231971</v>
      </c>
      <c r="Y10" s="312">
        <v>2417.2417932001736</v>
      </c>
    </row>
    <row r="11" spans="1:25" x14ac:dyDescent="0.25">
      <c r="A11" s="15"/>
      <c r="B11" s="122" t="s">
        <v>33</v>
      </c>
      <c r="C11" s="70">
        <v>3.2233363099503753</v>
      </c>
      <c r="D11" s="71">
        <v>-1.9571997993893864</v>
      </c>
      <c r="E11" s="71">
        <v>-1.5131007399378449</v>
      </c>
      <c r="F11" s="71">
        <v>1.7739243126855708</v>
      </c>
      <c r="G11" s="71">
        <v>5.0672164679532727E-2</v>
      </c>
      <c r="H11" s="71">
        <v>-0.77762067354866238</v>
      </c>
      <c r="I11" s="71">
        <v>1.4094189032186621</v>
      </c>
      <c r="J11" s="71">
        <v>1.9768355607293842</v>
      </c>
      <c r="K11" s="71">
        <v>2.3797834852236299</v>
      </c>
      <c r="L11" s="71">
        <v>2.2062007307902531</v>
      </c>
      <c r="M11" s="71">
        <v>2.0084678887944518</v>
      </c>
      <c r="N11" s="71">
        <v>1.0450009959080964</v>
      </c>
      <c r="O11" s="71">
        <v>-1.8861519963683793</v>
      </c>
      <c r="P11" s="71">
        <v>-0.58155868732465699</v>
      </c>
      <c r="Q11" s="71">
        <v>1.7684240360434922</v>
      </c>
      <c r="R11" s="71">
        <v>0.27854028575819978</v>
      </c>
      <c r="S11" s="71">
        <v>-0.15480321339919056</v>
      </c>
      <c r="T11" s="71">
        <v>-0.13302939155410698</v>
      </c>
      <c r="U11" s="71">
        <v>-0.16051267572283479</v>
      </c>
      <c r="V11" s="71">
        <v>-2.3548474736068137E-3</v>
      </c>
      <c r="W11" s="71">
        <v>-8.9820406858498458E-2</v>
      </c>
      <c r="X11" s="71">
        <v>-7.314220015840478E-2</v>
      </c>
      <c r="Y11" s="313">
        <v>-7.9170099268566219E-2</v>
      </c>
    </row>
    <row r="12" spans="1:25" x14ac:dyDescent="0.25">
      <c r="A12" s="15"/>
      <c r="B12" s="119" t="s">
        <v>94</v>
      </c>
      <c r="C12" s="120">
        <v>1801.5820000000003</v>
      </c>
      <c r="D12" s="121">
        <v>1756.6509999999998</v>
      </c>
      <c r="E12" s="121">
        <v>1719.903</v>
      </c>
      <c r="F12" s="121">
        <v>1758.6189999999997</v>
      </c>
      <c r="G12" s="121">
        <v>1762.5520000000001</v>
      </c>
      <c r="H12" s="121">
        <v>1746.0839999999998</v>
      </c>
      <c r="I12" s="121">
        <v>1764.2810000000002</v>
      </c>
      <c r="J12" s="121">
        <v>1801.6089999999999</v>
      </c>
      <c r="K12" s="121">
        <v>1850.4820000000002</v>
      </c>
      <c r="L12" s="121">
        <v>1896.194</v>
      </c>
      <c r="M12" s="121">
        <v>1939.963</v>
      </c>
      <c r="N12" s="121">
        <v>1957.9569999999999</v>
      </c>
      <c r="O12" s="121">
        <v>1909.2920000000001</v>
      </c>
      <c r="P12" s="121">
        <v>1894.2690000000002</v>
      </c>
      <c r="Q12" s="121">
        <v>1926.9070000000002</v>
      </c>
      <c r="R12" s="121">
        <v>1931.2050000000002</v>
      </c>
      <c r="S12" s="121">
        <v>1921.0019999999997</v>
      </c>
      <c r="T12" s="121">
        <v>1909.8079999999998</v>
      </c>
      <c r="U12" s="121">
        <v>1905.2562731709697</v>
      </c>
      <c r="V12" s="121">
        <v>1905.3881796130549</v>
      </c>
      <c r="W12" s="121">
        <v>1903.6442596777829</v>
      </c>
      <c r="X12" s="121">
        <v>1902.5649545279625</v>
      </c>
      <c r="Y12" s="312">
        <v>1901.1945729628708</v>
      </c>
    </row>
    <row r="13" spans="1:25" x14ac:dyDescent="0.25">
      <c r="A13" s="15"/>
      <c r="B13" s="122" t="s">
        <v>33</v>
      </c>
      <c r="C13" s="70">
        <v>3.8532021243541603</v>
      </c>
      <c r="D13" s="71">
        <v>-2.493974739978555</v>
      </c>
      <c r="E13" s="71">
        <v>-2.0919351652661677</v>
      </c>
      <c r="F13" s="71">
        <v>2.2510571817131453</v>
      </c>
      <c r="G13" s="71">
        <v>0.22364139134174454</v>
      </c>
      <c r="H13" s="71">
        <v>-0.93432704396808619</v>
      </c>
      <c r="I13" s="71">
        <v>1.0421606291564744</v>
      </c>
      <c r="J13" s="71">
        <v>2.115762738475313</v>
      </c>
      <c r="K13" s="71">
        <v>2.712741776933858</v>
      </c>
      <c r="L13" s="71">
        <v>2.4702753120538157</v>
      </c>
      <c r="M13" s="71">
        <v>2.3082553789327553</v>
      </c>
      <c r="N13" s="71">
        <v>0.92754346345780281</v>
      </c>
      <c r="O13" s="71">
        <v>-2.4854989154511453</v>
      </c>
      <c r="P13" s="71">
        <v>-0.78683616754272601</v>
      </c>
      <c r="Q13" s="71">
        <v>1.7229865452055515</v>
      </c>
      <c r="R13" s="71">
        <v>0.22305176119035153</v>
      </c>
      <c r="S13" s="71">
        <v>-0.52832299005027838</v>
      </c>
      <c r="T13" s="71">
        <v>-0.58271672804088848</v>
      </c>
      <c r="U13" s="71">
        <v>-0.23833426339349151</v>
      </c>
      <c r="V13" s="71">
        <v>6.9232913147976305E-3</v>
      </c>
      <c r="W13" s="71">
        <v>-9.1525703472461473E-2</v>
      </c>
      <c r="X13" s="71">
        <v>-5.6696787980914376E-2</v>
      </c>
      <c r="Y13" s="313">
        <v>-7.2028109307398225E-2</v>
      </c>
    </row>
    <row r="14" spans="1:25" x14ac:dyDescent="0.25">
      <c r="A14" s="15"/>
      <c r="B14" s="119" t="s">
        <v>93</v>
      </c>
      <c r="C14" s="120">
        <v>445.55700000000002</v>
      </c>
      <c r="D14" s="121">
        <v>446.50700000000006</v>
      </c>
      <c r="E14" s="121">
        <v>449.91900000000004</v>
      </c>
      <c r="F14" s="121">
        <v>449.69400000000002</v>
      </c>
      <c r="G14" s="121">
        <v>446.88</v>
      </c>
      <c r="H14" s="121">
        <v>446.16700000000003</v>
      </c>
      <c r="I14" s="121">
        <v>458.86799999999999</v>
      </c>
      <c r="J14" s="121">
        <v>465.48799999999994</v>
      </c>
      <c r="K14" s="121">
        <v>470.56700000000001</v>
      </c>
      <c r="L14" s="121">
        <v>476.06200000000001</v>
      </c>
      <c r="M14" s="121">
        <v>479.93899999999996</v>
      </c>
      <c r="N14" s="121">
        <v>487.233</v>
      </c>
      <c r="O14" s="121">
        <v>489.77800000000002</v>
      </c>
      <c r="P14" s="121">
        <v>490.84899999999999</v>
      </c>
      <c r="Q14" s="121">
        <v>500.39</v>
      </c>
      <c r="R14" s="121">
        <v>502.85300000000001</v>
      </c>
      <c r="S14" s="121">
        <v>509.28800000000001</v>
      </c>
      <c r="T14" s="121">
        <v>517.24900000000002</v>
      </c>
      <c r="U14" s="121">
        <v>517.90499269701172</v>
      </c>
      <c r="V14" s="121">
        <v>517.71602450307614</v>
      </c>
      <c r="W14" s="121">
        <v>517.28350238360531</v>
      </c>
      <c r="X14" s="121">
        <v>516.59208770400812</v>
      </c>
      <c r="Y14" s="312">
        <v>516.04722023730255</v>
      </c>
    </row>
    <row r="15" spans="1:25" x14ac:dyDescent="0.25">
      <c r="A15" s="15"/>
      <c r="B15" s="122" t="s">
        <v>33</v>
      </c>
      <c r="C15" s="70">
        <v>0.75255127999294125</v>
      </c>
      <c r="D15" s="71">
        <v>0.21321626638119984</v>
      </c>
      <c r="E15" s="71">
        <v>0.76415375346858827</v>
      </c>
      <c r="F15" s="71">
        <v>-5.0009001620299198E-2</v>
      </c>
      <c r="G15" s="71">
        <v>-0.6257588493508992</v>
      </c>
      <c r="H15" s="71">
        <v>-0.15955066237020032</v>
      </c>
      <c r="I15" s="71">
        <v>2.8466919337378105</v>
      </c>
      <c r="J15" s="71">
        <v>1.4426806837696038</v>
      </c>
      <c r="K15" s="71">
        <v>1.0911129825043941</v>
      </c>
      <c r="L15" s="71">
        <v>1.1677401942762566</v>
      </c>
      <c r="M15" s="71">
        <v>0.8143897223470864</v>
      </c>
      <c r="N15" s="71">
        <v>1.5197764715932705</v>
      </c>
      <c r="O15" s="71">
        <v>0.52233736220659299</v>
      </c>
      <c r="P15" s="71">
        <v>0.21867049969577224</v>
      </c>
      <c r="Q15" s="71">
        <v>1.9437749694916295</v>
      </c>
      <c r="R15" s="71">
        <v>0.49221607146425761</v>
      </c>
      <c r="S15" s="71">
        <v>1.279698042966837</v>
      </c>
      <c r="T15" s="71">
        <v>1.5631626898729323</v>
      </c>
      <c r="U15" s="71">
        <v>0.12682338622436173</v>
      </c>
      <c r="V15" s="71">
        <v>-3.6487038472354794E-2</v>
      </c>
      <c r="W15" s="71">
        <v>-8.3544278909652991E-2</v>
      </c>
      <c r="X15" s="71">
        <v>-0.13366261951351932</v>
      </c>
      <c r="Y15" s="313">
        <v>-0.10547344407213499</v>
      </c>
    </row>
    <row r="16" spans="1:25" x14ac:dyDescent="0.25">
      <c r="A16" s="15"/>
      <c r="B16" s="122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4"/>
      <c r="T16" s="84"/>
      <c r="U16" s="84"/>
      <c r="V16" s="84"/>
      <c r="W16" s="84"/>
      <c r="X16" s="84"/>
      <c r="Y16" s="273"/>
    </row>
    <row r="17" spans="1:27" x14ac:dyDescent="0.25">
      <c r="A17" s="15"/>
      <c r="B17" s="119" t="s">
        <v>32</v>
      </c>
      <c r="C17" s="120">
        <v>2433.75</v>
      </c>
      <c r="D17" s="121">
        <v>2365.8000000000002</v>
      </c>
      <c r="E17" s="121">
        <v>2317.5</v>
      </c>
      <c r="F17" s="121">
        <v>2315.3132500000002</v>
      </c>
      <c r="G17" s="121">
        <v>2328.9587500000002</v>
      </c>
      <c r="H17" s="121">
        <v>2329.2472500000003</v>
      </c>
      <c r="I17" s="121">
        <v>2363.0522499999997</v>
      </c>
      <c r="J17" s="121">
        <v>2423.99775</v>
      </c>
      <c r="K17" s="121">
        <v>2492.1179999999999</v>
      </c>
      <c r="L17" s="121">
        <v>2530.6732499999998</v>
      </c>
      <c r="M17" s="121">
        <v>2566.7335000000003</v>
      </c>
      <c r="N17" s="121">
        <v>2583.6357499999999</v>
      </c>
      <c r="O17" s="121">
        <v>2531.27025</v>
      </c>
      <c r="P17" s="121">
        <v>2560.5619999999994</v>
      </c>
      <c r="Q17" s="121">
        <v>2603.9257499999985</v>
      </c>
      <c r="R17" s="121">
        <v>2609.9609999999998</v>
      </c>
      <c r="S17" s="121">
        <v>2620.7690000000002</v>
      </c>
      <c r="T17" s="121">
        <v>2610.6522500000001</v>
      </c>
      <c r="U17" s="121">
        <v>2594.1203354003014</v>
      </c>
      <c r="V17" s="121">
        <v>2582.4616723380759</v>
      </c>
      <c r="W17" s="121">
        <v>2573.4723204562133</v>
      </c>
      <c r="X17" s="121">
        <v>2566.8299070624244</v>
      </c>
      <c r="Y17" s="312">
        <v>2559.8473998574364</v>
      </c>
    </row>
    <row r="18" spans="1:27" x14ac:dyDescent="0.25">
      <c r="A18" s="15"/>
      <c r="B18" s="122" t="s">
        <v>33</v>
      </c>
      <c r="C18" s="70">
        <v>3.244212066899288</v>
      </c>
      <c r="D18" s="71">
        <v>-2.7919876733435989</v>
      </c>
      <c r="E18" s="71">
        <v>-2.0415926959168273</v>
      </c>
      <c r="F18" s="71">
        <v>-9.4358144552308953E-2</v>
      </c>
      <c r="G18" s="71">
        <v>0.58935869692795517</v>
      </c>
      <c r="H18" s="71">
        <v>1.2387510083633479E-2</v>
      </c>
      <c r="I18" s="71">
        <v>1.4513272474615757</v>
      </c>
      <c r="J18" s="71">
        <v>2.5791008218290612</v>
      </c>
      <c r="K18" s="71">
        <v>2.8102439451521688</v>
      </c>
      <c r="L18" s="71">
        <v>1.5470876579680271</v>
      </c>
      <c r="M18" s="71">
        <v>1.4249271414237485</v>
      </c>
      <c r="N18" s="71">
        <v>0.65851207380898114</v>
      </c>
      <c r="O18" s="71">
        <v>-2.0268143448626597</v>
      </c>
      <c r="P18" s="71">
        <v>1.1571956807061357</v>
      </c>
      <c r="Q18" s="71">
        <v>1.6935247027800582</v>
      </c>
      <c r="R18" s="71">
        <v>0.23177504197273713</v>
      </c>
      <c r="S18" s="71">
        <v>0.41410580464613655</v>
      </c>
      <c r="T18" s="71">
        <v>-0.38602219424910267</v>
      </c>
      <c r="U18" s="71">
        <v>-0.63324843819005938</v>
      </c>
      <c r="V18" s="71">
        <v>-0.44942645501548917</v>
      </c>
      <c r="W18" s="71">
        <v>-0.34809236389262699</v>
      </c>
      <c r="X18" s="71">
        <v>-0.25811093210481584</v>
      </c>
      <c r="Y18" s="313">
        <v>-0.2720284342089152</v>
      </c>
    </row>
    <row r="19" spans="1:27" x14ac:dyDescent="0.25">
      <c r="A19" s="15"/>
      <c r="B19" s="119" t="s">
        <v>95</v>
      </c>
      <c r="C19" s="120">
        <v>339.6</v>
      </c>
      <c r="D19" s="121">
        <v>371.09999999999991</v>
      </c>
      <c r="E19" s="121">
        <v>370.37499999999994</v>
      </c>
      <c r="F19" s="121">
        <v>368.50799999999998</v>
      </c>
      <c r="G19" s="121">
        <v>360.12075000000004</v>
      </c>
      <c r="H19" s="121">
        <v>362.19375000000002</v>
      </c>
      <c r="I19" s="121">
        <v>363.77875000000006</v>
      </c>
      <c r="J19" s="121">
        <v>367.40924999999993</v>
      </c>
      <c r="K19" s="121">
        <v>384.43824999999993</v>
      </c>
      <c r="L19" s="121">
        <v>385.52999999999986</v>
      </c>
      <c r="M19" s="121">
        <v>379.09774999999991</v>
      </c>
      <c r="N19" s="121">
        <v>388.70924999999988</v>
      </c>
      <c r="O19" s="121">
        <v>378.18300000000022</v>
      </c>
      <c r="P19" s="121">
        <v>383.17824999999959</v>
      </c>
      <c r="Q19" s="121">
        <v>389.57249999999851</v>
      </c>
      <c r="R19" s="121">
        <v>395.27051881189584</v>
      </c>
      <c r="S19" s="121">
        <v>391.49725000000001</v>
      </c>
      <c r="T19" s="121">
        <v>400.48977500000012</v>
      </c>
      <c r="U19" s="121">
        <v>414.36471126833874</v>
      </c>
      <c r="V19" s="121">
        <v>412.90884533069368</v>
      </c>
      <c r="W19" s="121">
        <v>410.11639356025523</v>
      </c>
      <c r="X19" s="121">
        <v>406.59959365942365</v>
      </c>
      <c r="Y19" s="312">
        <v>402.92870689558174</v>
      </c>
    </row>
    <row r="20" spans="1:27" x14ac:dyDescent="0.25">
      <c r="A20" s="15"/>
      <c r="B20" s="122" t="s">
        <v>33</v>
      </c>
      <c r="C20" s="70">
        <v>8.2562958240357318</v>
      </c>
      <c r="D20" s="71">
        <v>9.2756183745582597</v>
      </c>
      <c r="E20" s="71">
        <v>-0.19536513069252637</v>
      </c>
      <c r="F20" s="71">
        <v>-0.50408369895375005</v>
      </c>
      <c r="G20" s="71">
        <v>-2.276002149207057</v>
      </c>
      <c r="H20" s="71">
        <v>0.57564025399812202</v>
      </c>
      <c r="I20" s="71">
        <v>0.43761108522717418</v>
      </c>
      <c r="J20" s="71">
        <v>0.99799672190854505</v>
      </c>
      <c r="K20" s="71">
        <v>4.6348860296794303</v>
      </c>
      <c r="L20" s="71">
        <v>0.28398578965540544</v>
      </c>
      <c r="M20" s="71">
        <v>-1.6684175031774329</v>
      </c>
      <c r="N20" s="71">
        <v>2.535361921826218</v>
      </c>
      <c r="O20" s="71">
        <v>-2.7080009029884611</v>
      </c>
      <c r="P20" s="71">
        <v>1.3208552473271906</v>
      </c>
      <c r="Q20" s="71">
        <v>1.6687403316860916</v>
      </c>
      <c r="R20" s="71">
        <v>1.4626337361844932</v>
      </c>
      <c r="S20" s="71">
        <v>-0.95460415900420204</v>
      </c>
      <c r="T20" s="71">
        <v>2.2969573860353032</v>
      </c>
      <c r="U20" s="71">
        <v>3.464492013145315</v>
      </c>
      <c r="V20" s="71">
        <v>-0.3513489199378883</v>
      </c>
      <c r="W20" s="71">
        <v>-0.67628770902256052</v>
      </c>
      <c r="X20" s="71">
        <v>-0.85751263691313806</v>
      </c>
      <c r="Y20" s="313">
        <v>-0.90282597943683873</v>
      </c>
      <c r="AA20" s="152"/>
    </row>
    <row r="21" spans="1:27" x14ac:dyDescent="0.25">
      <c r="A21" s="15"/>
      <c r="B21" s="119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1"/>
      <c r="T21" s="121"/>
      <c r="U21" s="121"/>
      <c r="V21" s="121"/>
      <c r="W21" s="121"/>
      <c r="X21" s="121"/>
      <c r="Y21" s="312"/>
    </row>
    <row r="22" spans="1:27" x14ac:dyDescent="0.25">
      <c r="A22" s="15"/>
      <c r="B22" s="125" t="s">
        <v>103</v>
      </c>
      <c r="C22" s="120">
        <v>2279.98225</v>
      </c>
      <c r="D22" s="121">
        <v>2176.6437500000002</v>
      </c>
      <c r="E22" s="121">
        <v>2151.9297500000002</v>
      </c>
      <c r="F22" s="121">
        <v>2192.54925</v>
      </c>
      <c r="G22" s="121">
        <v>2191.2502500000001</v>
      </c>
      <c r="H22" s="121">
        <v>2176.0532499999999</v>
      </c>
      <c r="I22" s="121">
        <v>2204.6455000000001</v>
      </c>
      <c r="J22" s="121">
        <v>2251.6312499999999</v>
      </c>
      <c r="K22" s="121">
        <v>2306.9682499999999</v>
      </c>
      <c r="L22" s="121">
        <v>2348.9295000000002</v>
      </c>
      <c r="M22" s="121">
        <v>2392.80575</v>
      </c>
      <c r="N22" s="121">
        <v>2416.0677500000002</v>
      </c>
      <c r="O22" s="121">
        <v>2372.0425000000005</v>
      </c>
      <c r="P22" s="121">
        <v>2355.107</v>
      </c>
      <c r="Q22" s="121">
        <v>2394.9012499999999</v>
      </c>
      <c r="R22" s="121">
        <v>2399.1930000000002</v>
      </c>
      <c r="S22" s="121">
        <v>2393.605</v>
      </c>
      <c r="T22" s="121">
        <v>2389.63375</v>
      </c>
      <c r="U22" s="121">
        <v>2385.7126253737874</v>
      </c>
      <c r="V22" s="121">
        <v>2385.6424966057593</v>
      </c>
      <c r="W22" s="121">
        <v>2383.3967003636108</v>
      </c>
      <c r="X22" s="121">
        <v>2381.5536826995835</v>
      </c>
      <c r="Y22" s="312">
        <v>2379.6149335196451</v>
      </c>
    </row>
    <row r="23" spans="1:27" x14ac:dyDescent="0.25">
      <c r="A23" s="15"/>
      <c r="B23" s="126" t="s">
        <v>33</v>
      </c>
      <c r="C23" s="70">
        <v>2.5768587279583199</v>
      </c>
      <c r="D23" s="71">
        <v>-4.5324256362083482</v>
      </c>
      <c r="E23" s="71">
        <v>-1.1354177733494453</v>
      </c>
      <c r="F23" s="71">
        <v>1.8875848526189065</v>
      </c>
      <c r="G23" s="71">
        <v>-5.9246103593790789E-2</v>
      </c>
      <c r="H23" s="71">
        <v>-0.69353101043571064</v>
      </c>
      <c r="I23" s="71">
        <v>1.313949922870683</v>
      </c>
      <c r="J23" s="71">
        <v>2.1312156534916804</v>
      </c>
      <c r="K23" s="71">
        <v>2.4576404329083701</v>
      </c>
      <c r="L23" s="71">
        <v>1.818891525706956</v>
      </c>
      <c r="M23" s="71">
        <v>1.8679253677047258</v>
      </c>
      <c r="N23" s="71">
        <v>0.97216416334673372</v>
      </c>
      <c r="O23" s="71">
        <v>-1.8221860707341331</v>
      </c>
      <c r="P23" s="71">
        <v>-0.71396275572636059</v>
      </c>
      <c r="Q23" s="71">
        <v>1.6897002981180798</v>
      </c>
      <c r="R23" s="71">
        <v>0.17920363104744208</v>
      </c>
      <c r="S23" s="71">
        <v>-0.23291164987561119</v>
      </c>
      <c r="T23" s="71">
        <v>-0.16591083324107858</v>
      </c>
      <c r="U23" s="71">
        <v>-0.16408893731989505</v>
      </c>
      <c r="V23" s="71">
        <v>-2.9395312445501531E-3</v>
      </c>
      <c r="W23" s="71">
        <v>-9.4138004556165722E-2</v>
      </c>
      <c r="X23" s="71">
        <v>-7.7327356530532132E-2</v>
      </c>
      <c r="Y23" s="313">
        <v>-8.1406906509062793E-2</v>
      </c>
    </row>
    <row r="24" spans="1:27" x14ac:dyDescent="0.25">
      <c r="A24" s="15"/>
      <c r="B24" s="126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313"/>
    </row>
    <row r="25" spans="1:27" x14ac:dyDescent="0.25">
      <c r="A25" s="15"/>
      <c r="B25" s="125" t="s">
        <v>216</v>
      </c>
      <c r="C25" s="422">
        <v>12.741583333333335</v>
      </c>
      <c r="D25" s="422">
        <v>14.986461538461539</v>
      </c>
      <c r="E25" s="422">
        <v>17.197583333333331</v>
      </c>
      <c r="F25" s="422">
        <v>20.541333333333331</v>
      </c>
      <c r="G25" s="422">
        <v>13.437749999999999</v>
      </c>
      <c r="H25" s="422">
        <v>12.302833333333334</v>
      </c>
      <c r="I25" s="422">
        <v>17.243583333333333</v>
      </c>
      <c r="J25" s="422">
        <v>22.774583333333332</v>
      </c>
      <c r="K25" s="422">
        <v>30.703666666666667</v>
      </c>
      <c r="L25" s="422">
        <v>39.769533318250609</v>
      </c>
      <c r="M25" s="422">
        <v>58.975583333333333</v>
      </c>
      <c r="N25" s="422">
        <v>67.859278112613438</v>
      </c>
      <c r="O25" s="422">
        <v>74.188249999999996</v>
      </c>
      <c r="P25" s="422">
        <v>68.250666666666675</v>
      </c>
      <c r="Q25" s="422">
        <v>79.658083333333323</v>
      </c>
      <c r="R25" s="422">
        <v>96.761333333333326</v>
      </c>
      <c r="S25" s="422">
        <v>108.08691666666667</v>
      </c>
      <c r="T25" s="422">
        <v>129.41358333333332</v>
      </c>
      <c r="U25" s="422">
        <v>151.41389249999997</v>
      </c>
      <c r="V25" s="422">
        <v>168.57413364999996</v>
      </c>
      <c r="W25" s="121">
        <v>181.3108459702222</v>
      </c>
      <c r="X25" s="121">
        <v>190.44354043390749</v>
      </c>
      <c r="Y25" s="312">
        <v>196.83868154477449</v>
      </c>
    </row>
    <row r="26" spans="1:27" x14ac:dyDescent="0.25">
      <c r="A26" s="15"/>
      <c r="B26" s="126" t="s">
        <v>23</v>
      </c>
      <c r="C26" s="70"/>
      <c r="D26" s="423">
        <f>(D25/C25-1)*100</f>
        <v>17.618518408582418</v>
      </c>
      <c r="E26" s="423">
        <f t="shared" ref="E26:Y26" si="0">(E25/D25-1)*100</f>
        <v>14.754128512572006</v>
      </c>
      <c r="F26" s="423">
        <f t="shared" si="0"/>
        <v>19.44313881310844</v>
      </c>
      <c r="G26" s="423">
        <f t="shared" si="0"/>
        <v>-34.581899909126314</v>
      </c>
      <c r="H26" s="423">
        <f t="shared" si="0"/>
        <v>-8.4457343429269471</v>
      </c>
      <c r="I26" s="423">
        <f t="shared" si="0"/>
        <v>40.159448365552649</v>
      </c>
      <c r="J26" s="423">
        <f t="shared" si="0"/>
        <v>32.075699656393923</v>
      </c>
      <c r="K26" s="423">
        <f t="shared" si="0"/>
        <v>34.815492416619406</v>
      </c>
      <c r="L26" s="423">
        <f t="shared" si="0"/>
        <v>29.526983698745891</v>
      </c>
      <c r="M26" s="423">
        <f t="shared" si="0"/>
        <v>48.293375387105407</v>
      </c>
      <c r="N26" s="423">
        <f t="shared" si="0"/>
        <v>15.063343636753812</v>
      </c>
      <c r="O26" s="423">
        <f t="shared" si="0"/>
        <v>9.3266124595129618</v>
      </c>
      <c r="P26" s="423">
        <f t="shared" si="0"/>
        <v>-8.0034012573868765</v>
      </c>
      <c r="Q26" s="423">
        <f t="shared" si="0"/>
        <v>16.714000351644899</v>
      </c>
      <c r="R26" s="423">
        <f t="shared" si="0"/>
        <v>21.470827923929047</v>
      </c>
      <c r="S26" s="423">
        <f t="shared" si="0"/>
        <v>11.704658196800377</v>
      </c>
      <c r="T26" s="423">
        <f t="shared" si="0"/>
        <v>19.731034360464527</v>
      </c>
      <c r="U26" s="423">
        <f t="shared" si="0"/>
        <v>16.999999999999993</v>
      </c>
      <c r="V26" s="423">
        <f t="shared" si="0"/>
        <v>11.333333333333329</v>
      </c>
      <c r="W26" s="71">
        <f t="shared" si="0"/>
        <v>7.5555555555555598</v>
      </c>
      <c r="X26" s="71">
        <f t="shared" si="0"/>
        <v>5.0370370370370399</v>
      </c>
      <c r="Y26" s="313">
        <f t="shared" si="0"/>
        <v>3.3580246913580192</v>
      </c>
    </row>
    <row r="27" spans="1:27" x14ac:dyDescent="0.25">
      <c r="A27" s="41"/>
      <c r="B27" s="125"/>
      <c r="C27" s="5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0"/>
      <c r="T27" s="150"/>
      <c r="U27" s="150"/>
      <c r="V27" s="150"/>
      <c r="W27" s="150"/>
      <c r="X27" s="150"/>
      <c r="Y27" s="151"/>
    </row>
    <row r="28" spans="1:27" x14ac:dyDescent="0.25">
      <c r="A28" s="61"/>
      <c r="B28" s="127"/>
      <c r="C28" s="23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2"/>
      <c r="T28" s="82"/>
      <c r="U28" s="82"/>
      <c r="V28" s="82"/>
      <c r="W28" s="82"/>
      <c r="X28" s="82"/>
      <c r="Y28" s="272"/>
    </row>
    <row r="29" spans="1:27" x14ac:dyDescent="0.25">
      <c r="A29" s="15"/>
      <c r="B29" s="128" t="s">
        <v>97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4"/>
      <c r="T29" s="84"/>
      <c r="U29" s="84"/>
      <c r="V29" s="84"/>
      <c r="W29" s="84"/>
      <c r="X29" s="84"/>
      <c r="Y29" s="273"/>
    </row>
    <row r="30" spans="1:27" x14ac:dyDescent="0.25">
      <c r="A30" s="15"/>
      <c r="B30" s="128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4"/>
      <c r="T30" s="84"/>
      <c r="U30" s="84"/>
      <c r="V30" s="84"/>
      <c r="W30" s="84"/>
      <c r="X30" s="84"/>
      <c r="Y30" s="273"/>
    </row>
    <row r="31" spans="1:27" x14ac:dyDescent="0.25">
      <c r="A31" s="15"/>
      <c r="B31" s="119" t="s">
        <v>34</v>
      </c>
      <c r="C31" s="67">
        <v>1.58826027461898</v>
      </c>
      <c r="D31" s="68">
        <v>-4.5518727705129436E-2</v>
      </c>
      <c r="E31" s="68">
        <v>0.6143179769328988</v>
      </c>
      <c r="F31" s="68">
        <v>-0.98128579346019595</v>
      </c>
      <c r="G31" s="68">
        <v>0.98898614018254616</v>
      </c>
      <c r="H31" s="68">
        <v>0.32502960755818044</v>
      </c>
      <c r="I31" s="68">
        <v>0.2403008202766177</v>
      </c>
      <c r="J31" s="68">
        <v>0.60499295081166693</v>
      </c>
      <c r="K31" s="68">
        <v>0.72593327724486123</v>
      </c>
      <c r="L31" s="68">
        <v>-0.1252940644350331</v>
      </c>
      <c r="M31" s="68">
        <v>-0.30569155510629109</v>
      </c>
      <c r="N31" s="68">
        <v>-0.1767874926945634</v>
      </c>
      <c r="O31" s="68">
        <v>-1.0457324413251534</v>
      </c>
      <c r="P31" s="68">
        <v>1.3071418368145959</v>
      </c>
      <c r="Q31" s="68">
        <v>0.9518783671251585</v>
      </c>
      <c r="R31" s="68">
        <v>-8.9066525323200363E-2</v>
      </c>
      <c r="S31" s="68">
        <v>-0.12218331032081142</v>
      </c>
      <c r="T31" s="68">
        <v>-0.29921729415457454</v>
      </c>
      <c r="U31" s="68">
        <v>-0.19031087460037455</v>
      </c>
      <c r="V31" s="68">
        <v>-0.50649666177468022</v>
      </c>
      <c r="W31" s="68">
        <v>-0.54888553262923967</v>
      </c>
      <c r="X31" s="68">
        <v>-0.45629637340817153</v>
      </c>
      <c r="Y31" s="276">
        <v>-0.34667653775737328</v>
      </c>
    </row>
    <row r="32" spans="1:27" x14ac:dyDescent="0.25">
      <c r="A32" s="15"/>
      <c r="B32" s="11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313"/>
    </row>
    <row r="33" spans="1:25" x14ac:dyDescent="0.25">
      <c r="A33" s="15"/>
      <c r="B33" s="119" t="s">
        <v>154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60.463266921763257</v>
      </c>
      <c r="U33" s="19">
        <v>60.349041597565986</v>
      </c>
      <c r="V33" s="19">
        <v>60.097456087699072</v>
      </c>
      <c r="W33" s="19">
        <v>59.819869637084757</v>
      </c>
      <c r="X33" s="19">
        <v>59.600301995932135</v>
      </c>
      <c r="Y33" s="20">
        <v>59.444056196365956</v>
      </c>
    </row>
    <row r="34" spans="1:25" x14ac:dyDescent="0.25">
      <c r="A34" s="15"/>
      <c r="B34" s="119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/>
    </row>
    <row r="35" spans="1:25" x14ac:dyDescent="0.25">
      <c r="A35" s="15"/>
      <c r="B35" s="119" t="s">
        <v>155</v>
      </c>
      <c r="C35" s="67">
        <v>69.408945892899979</v>
      </c>
      <c r="D35" s="68">
        <v>69.255302907230742</v>
      </c>
      <c r="E35" s="68">
        <v>69.690493356679369</v>
      </c>
      <c r="F35" s="68">
        <v>69.039251474522544</v>
      </c>
      <c r="G35" s="68">
        <v>69.833615141851652</v>
      </c>
      <c r="H35" s="68">
        <v>70.316418932409817</v>
      </c>
      <c r="I35" s="68">
        <v>70.813180183050292</v>
      </c>
      <c r="J35" s="68">
        <v>71.638734828758018</v>
      </c>
      <c r="K35" s="68">
        <v>72.670530063713244</v>
      </c>
      <c r="L35" s="68">
        <v>73.174350712310485</v>
      </c>
      <c r="M35" s="68">
        <v>73.560286415922377</v>
      </c>
      <c r="N35" s="68">
        <v>74.020951424847553</v>
      </c>
      <c r="O35" s="68">
        <v>73.830966323333087</v>
      </c>
      <c r="P35" s="68">
        <v>75.536352280880919</v>
      </c>
      <c r="Q35" s="68">
        <v>77.030186458019472</v>
      </c>
      <c r="R35" s="68">
        <v>77.554811180712832</v>
      </c>
      <c r="S35" s="68">
        <v>77.918715506524435</v>
      </c>
      <c r="T35" s="68">
        <v>78.090690459683557</v>
      </c>
      <c r="U35" s="68">
        <v>78.420534585701205</v>
      </c>
      <c r="V35" s="68">
        <v>78.517356678993181</v>
      </c>
      <c r="W35" s="68">
        <v>78.570008868780761</v>
      </c>
      <c r="X35" s="68">
        <v>78.72150906423667</v>
      </c>
      <c r="Y35" s="276">
        <v>78.918195186757472</v>
      </c>
    </row>
    <row r="36" spans="1:25" x14ac:dyDescent="0.25">
      <c r="A36" s="41"/>
      <c r="B36" s="126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314"/>
      <c r="T36" s="314"/>
      <c r="U36" s="314"/>
      <c r="V36" s="314"/>
      <c r="W36" s="314"/>
      <c r="X36" s="314"/>
      <c r="Y36" s="315"/>
    </row>
    <row r="37" spans="1:25" s="12" customFormat="1" x14ac:dyDescent="0.25">
      <c r="A37" s="61"/>
      <c r="B37" s="131"/>
      <c r="C37" s="241"/>
      <c r="D37" s="132"/>
      <c r="E37" s="132"/>
      <c r="F37" s="132"/>
      <c r="G37" s="132"/>
      <c r="H37" s="132"/>
      <c r="I37" s="132"/>
      <c r="J37" s="132"/>
      <c r="K37" s="132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5"/>
      <c r="X37" s="35"/>
      <c r="Y37" s="36"/>
    </row>
    <row r="38" spans="1:25" x14ac:dyDescent="0.25">
      <c r="A38" s="15"/>
      <c r="B38" s="133" t="s">
        <v>35</v>
      </c>
      <c r="C38" s="55"/>
      <c r="D38" s="56"/>
      <c r="E38" s="56"/>
      <c r="F38" s="56"/>
      <c r="G38" s="56"/>
      <c r="H38" s="56"/>
      <c r="I38" s="56"/>
      <c r="J38" s="56"/>
      <c r="K38" s="56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19"/>
      <c r="X38" s="19"/>
      <c r="Y38" s="20"/>
    </row>
    <row r="39" spans="1:25" x14ac:dyDescent="0.25">
      <c r="A39" s="15"/>
      <c r="B39" s="133"/>
      <c r="C39" s="55"/>
      <c r="D39" s="56"/>
      <c r="E39" s="56"/>
      <c r="F39" s="56"/>
      <c r="G39" s="56"/>
      <c r="H39" s="56"/>
      <c r="I39" s="56"/>
      <c r="J39" s="56"/>
      <c r="K39" s="56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19"/>
      <c r="X39" s="19"/>
      <c r="Y39" s="20"/>
    </row>
    <row r="40" spans="1:25" x14ac:dyDescent="0.25">
      <c r="A40" s="15"/>
      <c r="B40" s="119" t="s">
        <v>198</v>
      </c>
      <c r="C40" s="244">
        <v>257.44999999999993</v>
      </c>
      <c r="D40" s="245">
        <v>324.17499999999995</v>
      </c>
      <c r="E40" s="245">
        <v>389.00000000000006</v>
      </c>
      <c r="F40" s="245">
        <v>364.62824999999998</v>
      </c>
      <c r="G40" s="245">
        <v>377.48699999999997</v>
      </c>
      <c r="H40" s="245">
        <v>385.99525000000006</v>
      </c>
      <c r="I40" s="245">
        <v>358.71500000000003</v>
      </c>
      <c r="J40" s="245">
        <v>314.23599999999999</v>
      </c>
      <c r="K40" s="245">
        <v>265.99349999999998</v>
      </c>
      <c r="L40" s="245">
        <v>223.98250000000002</v>
      </c>
      <c r="M40" s="245">
        <v>179.50150000000002</v>
      </c>
      <c r="N40" s="245">
        <v>157.74424999999999</v>
      </c>
      <c r="O40" s="245">
        <v>181.44225</v>
      </c>
      <c r="P40" s="245">
        <v>187.6095</v>
      </c>
      <c r="Q40" s="245">
        <v>170.40499999999997</v>
      </c>
      <c r="R40" s="245">
        <v>161.89875000000001</v>
      </c>
      <c r="S40" s="245">
        <v>147.70400000000012</v>
      </c>
      <c r="T40" s="245">
        <v>149.53700000000001</v>
      </c>
      <c r="U40" s="245">
        <v>160.8159742973983</v>
      </c>
      <c r="V40" s="245">
        <v>158.52097691698648</v>
      </c>
      <c r="W40" s="245">
        <v>152.46547158520968</v>
      </c>
      <c r="X40" s="245">
        <v>146.66952969255112</v>
      </c>
      <c r="Y40" s="316">
        <v>144.24497099813107</v>
      </c>
    </row>
    <row r="41" spans="1:25" x14ac:dyDescent="0.25">
      <c r="A41" s="15"/>
      <c r="B41" s="122" t="s">
        <v>23</v>
      </c>
      <c r="C41" s="70">
        <v>-11.786876820284419</v>
      </c>
      <c r="D41" s="71">
        <v>25.917653913381255</v>
      </c>
      <c r="E41" s="71">
        <v>19.996915246394732</v>
      </c>
      <c r="F41" s="71">
        <v>-6.2652313624678824</v>
      </c>
      <c r="G41" s="71">
        <v>3.5265369592180518</v>
      </c>
      <c r="H41" s="71">
        <v>2.2539186779942266</v>
      </c>
      <c r="I41" s="71">
        <v>-7.0675092504376753</v>
      </c>
      <c r="J41" s="71">
        <v>-12.39953723708237</v>
      </c>
      <c r="K41" s="71">
        <v>-15.352314820708003</v>
      </c>
      <c r="L41" s="71">
        <v>-15.793994966042391</v>
      </c>
      <c r="M41" s="71">
        <v>-19.859140781087802</v>
      </c>
      <c r="N41" s="71">
        <v>-12.120929351565323</v>
      </c>
      <c r="O41" s="71">
        <v>15.023051553384681</v>
      </c>
      <c r="P41" s="71">
        <v>3.3990153891940711</v>
      </c>
      <c r="Q41" s="71">
        <v>-9.1703778326790655</v>
      </c>
      <c r="R41" s="71">
        <v>-4.9917842786303073</v>
      </c>
      <c r="S41" s="71">
        <v>-8.7676711524949269</v>
      </c>
      <c r="T41" s="71">
        <v>1.2409955045224796</v>
      </c>
      <c r="U41" s="71">
        <v>7.5425976831140717</v>
      </c>
      <c r="V41" s="71">
        <v>-1.4270954054400486</v>
      </c>
      <c r="W41" s="71">
        <v>-3.8200025318718023</v>
      </c>
      <c r="X41" s="71">
        <v>-3.8014783494237481</v>
      </c>
      <c r="Y41" s="313">
        <v>-1.6530759316556232</v>
      </c>
    </row>
    <row r="42" spans="1:25" x14ac:dyDescent="0.25">
      <c r="A42" s="15"/>
      <c r="B42" s="122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313"/>
    </row>
    <row r="43" spans="1:25" x14ac:dyDescent="0.25">
      <c r="A43" s="15"/>
      <c r="B43" s="119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5.3352154779909391</v>
      </c>
      <c r="T43" s="19">
        <v>5.4176357653736966</v>
      </c>
      <c r="U43" s="19">
        <v>5.8373753952607599</v>
      </c>
      <c r="V43" s="19">
        <v>5.7833630198304586</v>
      </c>
      <c r="W43" s="19">
        <v>5.593138333176344</v>
      </c>
      <c r="X43" s="19">
        <v>5.4051800308442495</v>
      </c>
      <c r="Y43" s="20">
        <v>5.3343211405345725</v>
      </c>
    </row>
    <row r="44" spans="1:25" x14ac:dyDescent="0.25">
      <c r="A44" s="15"/>
      <c r="B44" s="119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19"/>
      <c r="X44" s="19"/>
      <c r="Y44" s="20"/>
    </row>
    <row r="45" spans="1:25" x14ac:dyDescent="0.25">
      <c r="A45" s="15"/>
      <c r="B45" s="119" t="s">
        <v>129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5.9250358210389091</v>
      </c>
      <c r="U45" s="19">
        <v>6.29924272207165</v>
      </c>
      <c r="V45" s="19">
        <v>6.2492049268539249</v>
      </c>
      <c r="W45" s="19">
        <v>6.0435412603553615</v>
      </c>
      <c r="X45" s="19">
        <v>5.8307974310110113</v>
      </c>
      <c r="Y45" s="20">
        <v>5.7490827726349369</v>
      </c>
    </row>
    <row r="46" spans="1:25" x14ac:dyDescent="0.25">
      <c r="A46" s="15"/>
      <c r="B46" s="119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4"/>
      <c r="T46" s="84"/>
      <c r="U46" s="84"/>
      <c r="V46" s="84"/>
      <c r="W46" s="84"/>
      <c r="X46" s="84"/>
      <c r="Y46" s="273"/>
    </row>
    <row r="47" spans="1:25" x14ac:dyDescent="0.25">
      <c r="A47" s="15"/>
      <c r="B47" s="119" t="s">
        <v>102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4.9866301819373193</v>
      </c>
      <c r="U47" s="19">
        <v>5.3718179614356263</v>
      </c>
      <c r="V47" s="19">
        <v>5.3143773731329516</v>
      </c>
      <c r="W47" s="19">
        <v>5.1406374521511848</v>
      </c>
      <c r="X47" s="19">
        <v>4.9780776847393575</v>
      </c>
      <c r="Y47" s="20">
        <v>4.9182478928212117</v>
      </c>
    </row>
    <row r="48" spans="1:25" x14ac:dyDescent="0.25">
      <c r="A48" s="41"/>
      <c r="B48" s="119"/>
      <c r="C48" s="5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0"/>
      <c r="T48" s="150"/>
      <c r="U48" s="150"/>
      <c r="V48" s="150"/>
      <c r="W48" s="150"/>
      <c r="X48" s="150"/>
      <c r="Y48" s="151"/>
    </row>
    <row r="49" spans="1:25" s="12" customFormat="1" x14ac:dyDescent="0.25">
      <c r="A49" s="61"/>
      <c r="B49" s="134"/>
      <c r="C49" s="233"/>
      <c r="D49" s="46"/>
      <c r="E49" s="46"/>
      <c r="F49" s="46"/>
      <c r="G49" s="46"/>
      <c r="H49" s="46"/>
      <c r="I49" s="46"/>
      <c r="J49" s="132"/>
      <c r="K49" s="132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5"/>
      <c r="X49" s="35"/>
      <c r="Y49" s="36"/>
    </row>
    <row r="50" spans="1:25" x14ac:dyDescent="0.25">
      <c r="A50" s="15"/>
      <c r="B50" s="118" t="s">
        <v>139</v>
      </c>
      <c r="C50" s="47"/>
      <c r="D50" s="10"/>
      <c r="E50" s="10"/>
      <c r="F50" s="10"/>
      <c r="G50" s="10"/>
      <c r="H50" s="10"/>
      <c r="I50" s="10"/>
      <c r="J50" s="56"/>
      <c r="K50" s="56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19"/>
      <c r="X50" s="19"/>
      <c r="Y50" s="20"/>
    </row>
    <row r="51" spans="1:25" x14ac:dyDescent="0.25">
      <c r="A51" s="15"/>
      <c r="B51" s="118"/>
      <c r="C51" s="47"/>
      <c r="D51" s="10"/>
      <c r="E51" s="10"/>
      <c r="F51" s="10"/>
      <c r="G51" s="10"/>
      <c r="H51" s="10"/>
      <c r="I51" s="10"/>
      <c r="J51" s="56"/>
      <c r="K51" s="56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19"/>
      <c r="X51" s="19"/>
      <c r="Y51" s="20"/>
    </row>
    <row r="52" spans="1:25" x14ac:dyDescent="0.25">
      <c r="A52" s="15"/>
      <c r="B52" s="119" t="s">
        <v>194</v>
      </c>
      <c r="C52" s="135">
        <v>723</v>
      </c>
      <c r="D52" s="136">
        <v>745</v>
      </c>
      <c r="E52" s="136">
        <v>769</v>
      </c>
      <c r="F52" s="136">
        <v>786</v>
      </c>
      <c r="G52" s="136">
        <v>806</v>
      </c>
      <c r="H52" s="136">
        <v>824</v>
      </c>
      <c r="I52" s="136">
        <v>858</v>
      </c>
      <c r="J52" s="136">
        <v>883</v>
      </c>
      <c r="K52" s="136">
        <v>912</v>
      </c>
      <c r="L52" s="136">
        <v>954</v>
      </c>
      <c r="M52" s="136">
        <v>1013</v>
      </c>
      <c r="N52" s="136">
        <v>1092</v>
      </c>
      <c r="O52" s="136">
        <v>1133</v>
      </c>
      <c r="P52" s="136">
        <v>1211</v>
      </c>
      <c r="Q52" s="136">
        <v>1304</v>
      </c>
      <c r="R52" s="136">
        <v>1430</v>
      </c>
      <c r="S52" s="121">
        <v>1524</v>
      </c>
      <c r="T52" s="121">
        <v>1620</v>
      </c>
      <c r="U52" s="121">
        <v>1693</v>
      </c>
      <c r="V52" s="121">
        <v>1764</v>
      </c>
      <c r="W52" s="121">
        <v>1847</v>
      </c>
      <c r="X52" s="121">
        <v>1931</v>
      </c>
      <c r="Y52" s="312">
        <v>2013</v>
      </c>
    </row>
    <row r="53" spans="1:25" x14ac:dyDescent="0.25">
      <c r="A53" s="15"/>
      <c r="B53" s="126" t="s">
        <v>33</v>
      </c>
      <c r="C53" s="107">
        <v>8.071748878923767</v>
      </c>
      <c r="D53" s="108">
        <v>3.0428769017980528</v>
      </c>
      <c r="E53" s="108">
        <v>3.2214765100671228</v>
      </c>
      <c r="F53" s="108">
        <v>2.2106631989596837</v>
      </c>
      <c r="G53" s="108">
        <v>2.5445292620865034</v>
      </c>
      <c r="H53" s="108">
        <v>2.2332506203474045</v>
      </c>
      <c r="I53" s="108">
        <v>4.126213592233019</v>
      </c>
      <c r="J53" s="108">
        <v>2.9137529137529095</v>
      </c>
      <c r="K53" s="108">
        <v>3.2842582106455298</v>
      </c>
      <c r="L53" s="108">
        <v>4.6052631578947345</v>
      </c>
      <c r="M53" s="108">
        <v>6.1844863731656208</v>
      </c>
      <c r="N53" s="108">
        <v>7.7986179664363275</v>
      </c>
      <c r="O53" s="108">
        <v>3.7545787545787634</v>
      </c>
      <c r="P53" s="108">
        <v>6.884377758164173</v>
      </c>
      <c r="Q53" s="108">
        <v>7.6796036333608653</v>
      </c>
      <c r="R53" s="108">
        <v>9.6625766871165641</v>
      </c>
      <c r="S53" s="71">
        <v>6.5734265734265662</v>
      </c>
      <c r="T53" s="71">
        <v>6.2992125984252079</v>
      </c>
      <c r="U53" s="71">
        <v>4.5061728395061618</v>
      </c>
      <c r="V53" s="71">
        <v>4.1937389249852242</v>
      </c>
      <c r="W53" s="71">
        <v>4.7052154195011298</v>
      </c>
      <c r="X53" s="71">
        <v>4.5479155387114334</v>
      </c>
      <c r="Y53" s="313">
        <v>4.246504401864315</v>
      </c>
    </row>
    <row r="54" spans="1:25" x14ac:dyDescent="0.25">
      <c r="A54" s="15"/>
      <c r="B54" s="119" t="s">
        <v>195</v>
      </c>
      <c r="C54" s="135">
        <v>871.97131902522278</v>
      </c>
      <c r="D54" s="136">
        <f>C54*(1+D55/100)</f>
        <v>883.98667184643648</v>
      </c>
      <c r="E54" s="136">
        <f t="shared" ref="E54:Y54" si="1">D54*(1+E55/100)</f>
        <v>903.24182707477473</v>
      </c>
      <c r="F54" s="136">
        <f t="shared" si="1"/>
        <v>888.463086882021</v>
      </c>
      <c r="G54" s="136">
        <f t="shared" si="1"/>
        <v>879.02959850779087</v>
      </c>
      <c r="H54" s="136">
        <f t="shared" si="1"/>
        <v>885.9647432691936</v>
      </c>
      <c r="I54" s="136">
        <f t="shared" si="1"/>
        <v>923.21251025348397</v>
      </c>
      <c r="J54" s="136">
        <f t="shared" si="1"/>
        <v>952.84420566783842</v>
      </c>
      <c r="K54" s="136">
        <f t="shared" si="1"/>
        <v>989.2342356330422</v>
      </c>
      <c r="L54" s="136">
        <f t="shared" si="1"/>
        <v>1021.460030081108</v>
      </c>
      <c r="M54" s="136">
        <f t="shared" si="1"/>
        <v>1058.3322458011091</v>
      </c>
      <c r="N54" s="136">
        <f t="shared" si="1"/>
        <v>1110.8881801106093</v>
      </c>
      <c r="O54" s="136">
        <f t="shared" si="1"/>
        <v>1131.6015024090409</v>
      </c>
      <c r="P54" s="136">
        <f t="shared" si="1"/>
        <v>1172.1724865070394</v>
      </c>
      <c r="Q54" s="136">
        <f t="shared" si="1"/>
        <v>1119.1753262128379</v>
      </c>
      <c r="R54" s="136">
        <f t="shared" si="1"/>
        <v>1111.0726994167269</v>
      </c>
      <c r="S54" s="136">
        <f t="shared" si="1"/>
        <v>1152.143480134466</v>
      </c>
      <c r="T54" s="136">
        <f t="shared" si="1"/>
        <v>1177.6235763297475</v>
      </c>
      <c r="U54" s="136">
        <f t="shared" si="1"/>
        <v>1184.9049981912337</v>
      </c>
      <c r="V54" s="136">
        <f t="shared" si="1"/>
        <v>1201.8177005312673</v>
      </c>
      <c r="W54" s="136">
        <f t="shared" si="1"/>
        <v>1216.3530329886296</v>
      </c>
      <c r="X54" s="136">
        <f t="shared" si="1"/>
        <v>1242.6134950220871</v>
      </c>
      <c r="Y54" s="312">
        <f t="shared" si="1"/>
        <v>1268.3254936076894</v>
      </c>
    </row>
    <row r="55" spans="1:25" x14ac:dyDescent="0.25">
      <c r="A55" s="15"/>
      <c r="B55" s="126" t="s">
        <v>33</v>
      </c>
      <c r="C55" s="108">
        <f>100*((1+ROUND('Trh práce'!C53,1)/100)/(1+ROUND('Cenová inflácia'!C10,1)/100)-1)</f>
        <v>3.3460803059273347</v>
      </c>
      <c r="D55" s="110">
        <f>100*((1+ROUND('Trh práce'!D53,1)/100)/(1+ROUND('Cenová inflácia'!D10,1)/100)-1)</f>
        <v>1.3779527559055094</v>
      </c>
      <c r="E55" s="108">
        <f>100*((1+ROUND('Trh práce'!E53,1)/100)/(1+ROUND('Cenová inflácia'!E10,1)/100)-1)</f>
        <v>2.1782178217821802</v>
      </c>
      <c r="F55" s="108">
        <f>100*((1+ROUND('Trh práce'!F53,1)/100)/(1+ROUND('Cenová inflácia'!F10,1)/100)-1)</f>
        <v>-1.6361886429258843</v>
      </c>
      <c r="G55" s="108">
        <f>100*((1+ROUND('Trh práce'!G53,1)/100)/(1+ROUND('Cenová inflácia'!G10,1)/100)-1)</f>
        <v>-1.0617760617760763</v>
      </c>
      <c r="H55" s="108">
        <f>100*((1+ROUND('Trh práce'!H53,1)/100)/(1+ROUND('Cenová inflácia'!H10,1)/100)-1)</f>
        <v>0.78895463510848529</v>
      </c>
      <c r="I55" s="108">
        <f>100*((1+ROUND('Trh práce'!I53,1)/100)/(1+ROUND('Cenová inflácia'!I10,1)/100)-1)</f>
        <v>4.2042042042041983</v>
      </c>
      <c r="J55" s="108">
        <f>100*((1+ROUND('Trh práce'!J53,1)/100)/(1+ROUND('Cenová inflácia'!J10,1)/100)-1)</f>
        <v>3.2096288866599654</v>
      </c>
      <c r="K55" s="108">
        <f>100*((1+ROUND('Trh práce'!K53,1)/100)/(1+ROUND('Cenová inflácia'!K10,1)/100)-1)</f>
        <v>3.8190954773869246</v>
      </c>
      <c r="L55" s="108">
        <f>100*((1+ROUND('Trh práce'!L53,1)/100)/(1+ROUND('Cenová inflácia'!L10,1)/100)-1)</f>
        <v>3.2576505429417812</v>
      </c>
      <c r="M55" s="108">
        <f>100*((1+ROUND('Trh práce'!M53,1)/100)/(1+ROUND('Cenová inflácia'!M10,1)/100)-1)</f>
        <v>3.609756097561001</v>
      </c>
      <c r="N55" s="108">
        <f>100*((1+ROUND('Trh práce'!N53,1)/100)/(1+ROUND('Cenová inflácia'!N10,1)/100)-1)</f>
        <v>4.9659201557935795</v>
      </c>
      <c r="O55" s="108">
        <f>100*((1+ROUND('Trh práce'!O53,1)/100)/(1+ROUND('Cenová inflácia'!O10,1)/100)-1)</f>
        <v>1.864573110893053</v>
      </c>
      <c r="P55" s="108">
        <f>100*((1+ROUND('Trh práce'!P53,1)/100)/(1+ROUND('Cenová inflácia'!P10,1)/100)-1)</f>
        <v>3.5852713178294415</v>
      </c>
      <c r="Q55" s="108">
        <f>100*((1+ROUND('Trh práce'!Q53,1)/100)/(1+ROUND('Cenová inflácia'!Q10,1)/100)-1)</f>
        <v>-4.5212765957446948</v>
      </c>
      <c r="R55" s="108">
        <f>100*((1+ROUND('Trh práce'!R53,1)/100)/(1+ROUND('Cenová inflácia'!R10,1)/100)-1)</f>
        <v>-0.72398190045248612</v>
      </c>
      <c r="S55" s="71">
        <f>100*((1+ROUND('Trh práce'!S53,1)/100)/(1+ROUND('Cenová inflácia'!S10,1)/100)-1)</f>
        <v>3.6964980544747172</v>
      </c>
      <c r="T55" s="71">
        <f>100*((1+ROUND('Trh práce'!T53,1)/100)/(1+ROUND('Cenová inflácia'!T10,1)/100)-1)</f>
        <v>2.2115384615384537</v>
      </c>
      <c r="U55" s="71">
        <f>100*((1+('Trh práce'!U53)/100)/(1+('Cenová inflácia'!U10)/100)-1)</f>
        <v>0.61831488498047538</v>
      </c>
      <c r="V55" s="71">
        <f>100*((1+('Trh práce'!V53)/100)/(1+('Cenová inflácia'!V10)/100)-1)</f>
        <v>1.4273466957984704</v>
      </c>
      <c r="W55" s="71">
        <f>100*((1+('Trh práce'!W53)/100)/(1+('Cenová inflácia'!W10)/100)-1)</f>
        <v>1.2094456963761546</v>
      </c>
      <c r="X55" s="71">
        <f>100*((1+('Trh práce'!X53)/100)/(1+('Cenová inflácia'!X10)/100)-1)</f>
        <v>2.1589506764277511</v>
      </c>
      <c r="Y55" s="313">
        <f>100*((1+('Trh práce'!Y53)/100)/(1+('Cenová inflácia'!Y10)/100)-1)</f>
        <v>2.069187135710715</v>
      </c>
    </row>
    <row r="56" spans="1:25" x14ac:dyDescent="0.25">
      <c r="A56" s="15"/>
      <c r="B56" s="126"/>
      <c r="C56" s="70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110"/>
      <c r="U56" s="110"/>
      <c r="V56" s="110"/>
      <c r="W56" s="110"/>
      <c r="X56" s="110"/>
      <c r="Y56" s="285"/>
    </row>
    <row r="57" spans="1:25" x14ac:dyDescent="0.25">
      <c r="A57" s="15"/>
      <c r="B57" s="119" t="s">
        <v>196</v>
      </c>
      <c r="C57" s="135">
        <v>725</v>
      </c>
      <c r="D57" s="136">
        <v>741</v>
      </c>
      <c r="E57" s="136">
        <v>767</v>
      </c>
      <c r="F57" s="136">
        <v>787</v>
      </c>
      <c r="G57" s="136">
        <v>804</v>
      </c>
      <c r="H57" s="136">
        <v>821</v>
      </c>
      <c r="I57" s="136">
        <v>853</v>
      </c>
      <c r="J57" s="136">
        <v>877</v>
      </c>
      <c r="K57" s="136">
        <v>900</v>
      </c>
      <c r="L57" s="136">
        <v>941</v>
      </c>
      <c r="M57" s="136">
        <v>998</v>
      </c>
      <c r="N57" s="136">
        <v>1061</v>
      </c>
      <c r="O57" s="136">
        <v>1084</v>
      </c>
      <c r="P57" s="136">
        <v>1157</v>
      </c>
      <c r="Q57" s="136">
        <v>1261</v>
      </c>
      <c r="R57" s="136">
        <v>1375</v>
      </c>
      <c r="S57" s="121">
        <v>1458</v>
      </c>
      <c r="T57" s="121">
        <v>1544</v>
      </c>
      <c r="U57" s="121">
        <v>1615</v>
      </c>
      <c r="V57" s="121">
        <v>1687</v>
      </c>
      <c r="W57" s="121">
        <v>1767</v>
      </c>
      <c r="X57" s="121">
        <v>1851</v>
      </c>
      <c r="Y57" s="312">
        <v>1931</v>
      </c>
    </row>
    <row r="58" spans="1:25" x14ac:dyDescent="0.25">
      <c r="A58" s="15"/>
      <c r="B58" s="126" t="s">
        <v>33</v>
      </c>
      <c r="C58" s="107">
        <v>7.7265973254086129</v>
      </c>
      <c r="D58" s="108">
        <v>2.2068965517241468</v>
      </c>
      <c r="E58" s="108">
        <v>3.5087719298245723</v>
      </c>
      <c r="F58" s="108">
        <v>2.6075619295958363</v>
      </c>
      <c r="G58" s="108">
        <v>2.1601016518424387</v>
      </c>
      <c r="H58" s="108">
        <v>2.1144278606965106</v>
      </c>
      <c r="I58" s="108">
        <v>3.897685749086488</v>
      </c>
      <c r="J58" s="108">
        <v>2.8135990621336537</v>
      </c>
      <c r="K58" s="108">
        <v>2.6225769669327326</v>
      </c>
      <c r="L58" s="108">
        <v>4.5555555555555571</v>
      </c>
      <c r="M58" s="108">
        <v>6.0573857598299696</v>
      </c>
      <c r="N58" s="108">
        <v>6.3126252505010028</v>
      </c>
      <c r="O58" s="108">
        <v>2.1677662582469281</v>
      </c>
      <c r="P58" s="108">
        <v>6.7343173431734238</v>
      </c>
      <c r="Q58" s="108">
        <v>8.9887640449438209</v>
      </c>
      <c r="R58" s="108">
        <v>9.0404440919904729</v>
      </c>
      <c r="S58" s="71">
        <v>6.0363636363636397</v>
      </c>
      <c r="T58" s="71">
        <v>5.8984910836762605</v>
      </c>
      <c r="U58" s="71">
        <v>4.5984455958549164</v>
      </c>
      <c r="V58" s="71">
        <v>4.4582043343653233</v>
      </c>
      <c r="W58" s="71">
        <v>4.7421458209840006</v>
      </c>
      <c r="X58" s="71">
        <v>4.7538200339558578</v>
      </c>
      <c r="Y58" s="313">
        <v>4.3219881145326822</v>
      </c>
    </row>
    <row r="59" spans="1:25" x14ac:dyDescent="0.25">
      <c r="A59" s="15"/>
      <c r="B59" s="119" t="s">
        <v>197</v>
      </c>
      <c r="C59" s="135">
        <v>716</v>
      </c>
      <c r="D59" s="136">
        <v>759</v>
      </c>
      <c r="E59" s="136">
        <v>779</v>
      </c>
      <c r="F59" s="136">
        <v>781</v>
      </c>
      <c r="G59" s="136">
        <v>810</v>
      </c>
      <c r="H59" s="136">
        <v>838</v>
      </c>
      <c r="I59" s="136">
        <v>877</v>
      </c>
      <c r="J59" s="136">
        <v>906</v>
      </c>
      <c r="K59" s="136">
        <v>957</v>
      </c>
      <c r="L59" s="136">
        <v>1005</v>
      </c>
      <c r="M59" s="136">
        <v>1072</v>
      </c>
      <c r="N59" s="136">
        <v>1216</v>
      </c>
      <c r="O59" s="136">
        <v>1320</v>
      </c>
      <c r="P59" s="136">
        <v>1409</v>
      </c>
      <c r="Q59" s="136">
        <v>1464</v>
      </c>
      <c r="R59" s="136">
        <v>1629</v>
      </c>
      <c r="S59" s="121">
        <v>1759</v>
      </c>
      <c r="T59" s="121">
        <v>1887</v>
      </c>
      <c r="U59" s="121">
        <v>1966</v>
      </c>
      <c r="V59" s="121">
        <v>2035</v>
      </c>
      <c r="W59" s="121">
        <v>2128</v>
      </c>
      <c r="X59" s="121">
        <v>2214</v>
      </c>
      <c r="Y59" s="312">
        <v>2305</v>
      </c>
    </row>
    <row r="60" spans="1:25" x14ac:dyDescent="0.25">
      <c r="A60" s="15"/>
      <c r="B60" s="126" t="s">
        <v>33</v>
      </c>
      <c r="C60" s="107">
        <v>9.6477794793261786</v>
      </c>
      <c r="D60" s="108">
        <v>6.0055865921787799</v>
      </c>
      <c r="E60" s="108">
        <v>2.6350461133069825</v>
      </c>
      <c r="F60" s="108">
        <v>0.25673940949935137</v>
      </c>
      <c r="G60" s="108">
        <v>3.7131882202304789</v>
      </c>
      <c r="H60" s="108">
        <v>3.4567901234567877</v>
      </c>
      <c r="I60" s="108">
        <v>4.6539379474940246</v>
      </c>
      <c r="J60" s="108">
        <v>3.3067274800456126</v>
      </c>
      <c r="K60" s="108">
        <v>5.6291390728476776</v>
      </c>
      <c r="L60" s="108">
        <v>5.0156739811912265</v>
      </c>
      <c r="M60" s="108">
        <v>6.6666666666666652</v>
      </c>
      <c r="N60" s="108">
        <v>13.432835820895516</v>
      </c>
      <c r="O60" s="108">
        <v>8.5526315789473664</v>
      </c>
      <c r="P60" s="108">
        <v>6.7424242424242387</v>
      </c>
      <c r="Q60" s="108">
        <v>3.9034776437189445</v>
      </c>
      <c r="R60" s="108">
        <v>11.270491803278681</v>
      </c>
      <c r="S60" s="71">
        <v>7.980356046654391</v>
      </c>
      <c r="T60" s="71">
        <v>7.2768618533257445</v>
      </c>
      <c r="U60" s="71">
        <v>4.1865394806571254</v>
      </c>
      <c r="V60" s="71">
        <v>3.5096642929806743</v>
      </c>
      <c r="W60" s="71">
        <v>4.5700245700245778</v>
      </c>
      <c r="X60" s="71">
        <v>4.0413533834586568</v>
      </c>
      <c r="Y60" s="313">
        <v>4.1102077687443561</v>
      </c>
    </row>
    <row r="61" spans="1:25" x14ac:dyDescent="0.25">
      <c r="A61" s="41"/>
      <c r="B61" s="137"/>
      <c r="C61" s="5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0"/>
      <c r="T61" s="333"/>
      <c r="U61" s="333"/>
      <c r="V61" s="333"/>
      <c r="W61" s="333"/>
      <c r="X61" s="333"/>
      <c r="Y61" s="321"/>
    </row>
    <row r="62" spans="1:25" x14ac:dyDescent="0.25">
      <c r="A62" s="15"/>
      <c r="B62" s="119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4"/>
      <c r="T62" s="84"/>
      <c r="U62" s="84"/>
      <c r="V62" s="84"/>
      <c r="W62" s="84"/>
      <c r="X62" s="84"/>
      <c r="Y62" s="273"/>
    </row>
    <row r="63" spans="1:25" x14ac:dyDescent="0.25">
      <c r="A63" s="15"/>
      <c r="B63" s="118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4"/>
      <c r="T63" s="84"/>
      <c r="U63" s="84"/>
      <c r="V63" s="84"/>
      <c r="W63" s="84"/>
      <c r="X63" s="84"/>
      <c r="Y63" s="273"/>
    </row>
    <row r="64" spans="1:25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4"/>
      <c r="T64" s="84"/>
      <c r="U64" s="84"/>
      <c r="V64" s="84"/>
      <c r="W64" s="84"/>
      <c r="X64" s="84"/>
      <c r="Y64" s="273"/>
    </row>
    <row r="65" spans="1:25" s="139" customFormat="1" x14ac:dyDescent="0.25">
      <c r="A65" s="138"/>
      <c r="B65" s="25" t="s">
        <v>96</v>
      </c>
      <c r="C65" s="18">
        <f>'Trh práce'!C43-'Trh práce'!C67</f>
        <v>12.416245249749148</v>
      </c>
      <c r="D65" s="19">
        <f>'Trh práce'!D43-'Trh práce'!D67</f>
        <v>12.726448201417112</v>
      </c>
      <c r="E65" s="19">
        <f>'Trh práce'!E43-'Trh práce'!E67</f>
        <v>13.128255478153957</v>
      </c>
      <c r="F65" s="19">
        <f>'Trh práce'!F43-'Trh práce'!F67</f>
        <v>13.113334269612075</v>
      </c>
      <c r="G65" s="19">
        <f>'Trh práce'!G43-'Trh práce'!G67</f>
        <v>12.922835739623318</v>
      </c>
      <c r="H65" s="19">
        <f>'Trh práce'!H43-'Trh práce'!H67</f>
        <v>12.570989553205903</v>
      </c>
      <c r="I65" s="19">
        <f>'Trh práce'!I43-'Trh práce'!I67</f>
        <v>11.918523678817271</v>
      </c>
      <c r="J65" s="19">
        <f>'Trh práce'!J43-'Trh práce'!J67</f>
        <v>10.93035845688053</v>
      </c>
      <c r="K65" s="19">
        <f>'Trh práce'!K43-'Trh práce'!K67</f>
        <v>9.8392510017236745</v>
      </c>
      <c r="L65" s="19">
        <f>'Trh práce'!L43-'Trh práce'!L67</f>
        <v>8.8771802060550851</v>
      </c>
      <c r="M65" s="19">
        <f>'Trh práce'!M43-'Trh práce'!M67</f>
        <v>7.9875613592401749</v>
      </c>
      <c r="N65" s="19">
        <f>'Trh práce'!N43-'Trh práce'!N67</f>
        <v>7.3857681356707463</v>
      </c>
      <c r="O65" s="19">
        <f>'Trh práce'!O43-'Trh práce'!O67</f>
        <v>7.1853416949267181</v>
      </c>
      <c r="P65" s="19">
        <f>'Trh práce'!P43-'Trh práce'!P67</f>
        <v>6.8314045040092406</v>
      </c>
      <c r="Q65" s="19">
        <f>'Trh práce'!Q43-'Trh práce'!Q67</f>
        <v>6.4379480967259282</v>
      </c>
      <c r="R65" s="19">
        <f>'Trh práce'!R43-'Trh práce'!R67</f>
        <v>6.0851433258827976</v>
      </c>
      <c r="S65" s="19">
        <f>'Trh práce'!S43-'Trh práce'!S67</f>
        <v>5.8732501155757681</v>
      </c>
      <c r="T65" s="19">
        <f>'Trh práce'!T43-'Trh práce'!T67</f>
        <v>5.7130912453173996</v>
      </c>
      <c r="U65" s="19">
        <f>'Trh práce'!U43-'Trh práce'!U67</f>
        <v>5.5669399629196992</v>
      </c>
      <c r="V65" s="19">
        <f>'Trh práce'!V43-'Trh práce'!V67</f>
        <v>5.4695481082475954</v>
      </c>
      <c r="W65" s="19">
        <f>'Trh práce'!W43-'Trh práce'!W67</f>
        <v>5.3852093654284552</v>
      </c>
      <c r="X65" s="19">
        <f>'Trh práce'!X43-'Trh práce'!X67</f>
        <v>5.3104724908069425</v>
      </c>
      <c r="Y65" s="20">
        <f>'Trh práce'!Y43-'Trh práce'!Y67</f>
        <v>5.2420137357166308</v>
      </c>
    </row>
    <row r="66" spans="1:25" s="139" customFormat="1" x14ac:dyDescent="0.25">
      <c r="A66" s="138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0"/>
    </row>
    <row r="67" spans="1:25" s="139" customFormat="1" x14ac:dyDescent="0.25">
      <c r="A67" s="138"/>
      <c r="B67" s="25" t="s">
        <v>151</v>
      </c>
      <c r="C67" s="18">
        <v>-2.8498808026623483</v>
      </c>
      <c r="D67" s="19">
        <v>-0.6752209595282499</v>
      </c>
      <c r="E67" s="19">
        <v>1.2445507291248186</v>
      </c>
      <c r="F67" s="19">
        <v>0.49249443970863227</v>
      </c>
      <c r="G67" s="19">
        <v>1.0248667037011021</v>
      </c>
      <c r="H67" s="19">
        <v>1.6448769854181811</v>
      </c>
      <c r="I67" s="19">
        <v>1.2609647583369354</v>
      </c>
      <c r="J67" s="19">
        <v>0.54550623144273702</v>
      </c>
      <c r="K67" s="19">
        <v>-0.19520651693761687</v>
      </c>
      <c r="L67" s="19">
        <v>-0.74612789579816818</v>
      </c>
      <c r="M67" s="19">
        <v>-1.4512853304225386</v>
      </c>
      <c r="N67" s="19">
        <v>-1.6315768159704507</v>
      </c>
      <c r="O67" s="19">
        <v>-0.49675047857039578</v>
      </c>
      <c r="P67" s="19">
        <v>-4.7017309108360328E-3</v>
      </c>
      <c r="Q67" s="19">
        <v>-0.29574605394497716</v>
      </c>
      <c r="R67" s="19">
        <v>-0.24434456252545173</v>
      </c>
      <c r="S67" s="19">
        <v>-0.53803463758482906</v>
      </c>
      <c r="T67" s="19">
        <v>-0.29545547994370286</v>
      </c>
      <c r="U67" s="19">
        <v>0.27043543234106027</v>
      </c>
      <c r="V67" s="19">
        <v>0.31381491158286312</v>
      </c>
      <c r="W67" s="19">
        <v>0.20792896774788905</v>
      </c>
      <c r="X67" s="19">
        <v>9.4707540037307358E-2</v>
      </c>
      <c r="Y67" s="20">
        <v>9.2307404817942168E-2</v>
      </c>
    </row>
    <row r="68" spans="1:25" s="139" customFormat="1" x14ac:dyDescent="0.25">
      <c r="A68" s="138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0"/>
    </row>
    <row r="69" spans="1:25" x14ac:dyDescent="0.25">
      <c r="A69" s="15"/>
      <c r="B69" s="76" t="s">
        <v>157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33.589054776455548</v>
      </c>
      <c r="Q69" s="19">
        <v>34.081027261637182</v>
      </c>
      <c r="R69" s="19">
        <v>33.32571295190435</v>
      </c>
      <c r="S69" s="19">
        <v>33.618832644996239</v>
      </c>
      <c r="T69" s="19">
        <v>33.969298240482537</v>
      </c>
      <c r="U69" s="19">
        <v>33.831480085119637</v>
      </c>
      <c r="V69" s="19">
        <v>33.837513676482509</v>
      </c>
      <c r="W69" s="19">
        <v>33.862167100371266</v>
      </c>
      <c r="X69" s="19">
        <v>33.790414219028051</v>
      </c>
      <c r="Y69" s="20">
        <v>33.711715278342687</v>
      </c>
    </row>
    <row r="70" spans="1:25" x14ac:dyDescent="0.25">
      <c r="A70" s="15"/>
      <c r="B70" s="76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</row>
    <row r="71" spans="1:25" x14ac:dyDescent="0.25">
      <c r="A71" s="15"/>
      <c r="B71" s="76" t="s">
        <v>156</v>
      </c>
      <c r="C71" s="19">
        <v>35.384454708949058</v>
      </c>
      <c r="D71" s="19">
        <v>37.576818385272141</v>
      </c>
      <c r="E71" s="19">
        <v>36.385834028283782</v>
      </c>
      <c r="F71" s="19">
        <v>36.53723108874658</v>
      </c>
      <c r="G71" s="19">
        <v>36.582874580481075</v>
      </c>
      <c r="H71" s="19">
        <v>36.901790398149046</v>
      </c>
      <c r="I71" s="19">
        <v>37.469694614712452</v>
      </c>
      <c r="J71" s="19">
        <v>37.875640392385769</v>
      </c>
      <c r="K71" s="19">
        <v>39.210538125747703</v>
      </c>
      <c r="L71" s="19">
        <v>40.670828057834484</v>
      </c>
      <c r="M71" s="19">
        <v>41.48290111383163</v>
      </c>
      <c r="N71" s="19">
        <v>42.619371024193548</v>
      </c>
      <c r="O71" s="19">
        <v>43.52464403236354</v>
      </c>
      <c r="P71" s="19">
        <v>42.649146957389569</v>
      </c>
      <c r="Q71" s="19">
        <v>42.488447841877274</v>
      </c>
      <c r="R71" s="19">
        <v>41.781285407427553</v>
      </c>
      <c r="S71" s="19">
        <v>42.550660668446803</v>
      </c>
      <c r="T71" s="19">
        <v>43.093844090268966</v>
      </c>
      <c r="U71" s="19">
        <v>42.895495865365191</v>
      </c>
      <c r="V71" s="19">
        <v>43.179985678182469</v>
      </c>
      <c r="W71" s="19">
        <v>42.990594583002085</v>
      </c>
      <c r="X71" s="19">
        <v>43.07297819082433</v>
      </c>
      <c r="Y71" s="20">
        <v>42.985620241104897</v>
      </c>
    </row>
    <row r="72" spans="1:25" x14ac:dyDescent="0.25">
      <c r="A72" s="41"/>
      <c r="B72" s="9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2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9"/>
  <sheetViews>
    <sheetView showGridLines="0" zoomScale="70" zoomScaleNormal="7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U14" sqref="U14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16" customWidth="1"/>
    <col min="6" max="20" width="11.140625" style="7" customWidth="1"/>
    <col min="21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</row>
    <row r="2" spans="1:25" ht="18.75" x14ac:dyDescent="0.3">
      <c r="A2" s="498" t="s">
        <v>145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</row>
    <row r="4" spans="1:25" x14ac:dyDescent="0.25">
      <c r="A4" s="44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5"/>
    </row>
    <row r="5" spans="1:25" s="12" customFormat="1" x14ac:dyDescent="0.25">
      <c r="A5" s="47"/>
      <c r="B5" s="417">
        <f>'Externé prostredie'!$B$5</f>
        <v>0</v>
      </c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5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100" t="s">
        <v>61</v>
      </c>
    </row>
    <row r="7" spans="1:25" s="12" customFormat="1" x14ac:dyDescent="0.25">
      <c r="A7" s="44"/>
      <c r="B7" s="11"/>
      <c r="C7" s="24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140"/>
    </row>
    <row r="8" spans="1:25" s="12" customFormat="1" x14ac:dyDescent="0.25">
      <c r="A8" s="47"/>
      <c r="B8" s="102" t="s">
        <v>143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</row>
    <row r="9" spans="1:25" s="12" customFormat="1" x14ac:dyDescent="0.25">
      <c r="A9" s="47"/>
      <c r="B9" s="1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50"/>
    </row>
    <row r="10" spans="1:25" x14ac:dyDescent="0.25">
      <c r="A10" s="141"/>
      <c r="B10" s="17" t="s">
        <v>125</v>
      </c>
      <c r="C10" s="55">
        <v>4.5876307055422894</v>
      </c>
      <c r="D10" s="56">
        <v>1.6236443564852099</v>
      </c>
      <c r="E10" s="56">
        <v>0.96309892889521187</v>
      </c>
      <c r="F10" s="56">
        <v>3.908765900839728</v>
      </c>
      <c r="G10" s="56">
        <v>3.6150362463793551</v>
      </c>
      <c r="H10" s="56">
        <v>1.3889746916249779</v>
      </c>
      <c r="I10" s="56">
        <v>-6.9055864163058978E-2</v>
      </c>
      <c r="J10" s="56">
        <v>-0.32875013973152623</v>
      </c>
      <c r="K10" s="56">
        <v>-0.51947654708678348</v>
      </c>
      <c r="L10" s="56">
        <v>1.3083863171367671</v>
      </c>
      <c r="M10" s="56">
        <v>2.4942252144670052</v>
      </c>
      <c r="N10" s="56">
        <v>2.6775097969561568</v>
      </c>
      <c r="O10" s="56">
        <v>1.9325023003922803</v>
      </c>
      <c r="P10" s="56">
        <v>3.1603780536386905</v>
      </c>
      <c r="Q10" s="56">
        <v>12.779234288381435</v>
      </c>
      <c r="R10" s="56">
        <v>10.537266647706801</v>
      </c>
      <c r="S10" s="38">
        <v>2.7651790519279906</v>
      </c>
      <c r="T10" s="38">
        <v>3.9913252912436192</v>
      </c>
      <c r="U10" s="38">
        <v>3.863966474662206</v>
      </c>
      <c r="V10" s="38">
        <v>2.7274618919922444</v>
      </c>
      <c r="W10" s="38">
        <v>3.4539955229199837</v>
      </c>
      <c r="X10" s="38">
        <v>2.3384782698584683</v>
      </c>
      <c r="Y10" s="39">
        <v>2.133177825016519</v>
      </c>
    </row>
    <row r="11" spans="1:25" x14ac:dyDescent="0.25">
      <c r="A11" s="47" t="s">
        <v>6</v>
      </c>
      <c r="B11" s="142" t="s">
        <v>163</v>
      </c>
      <c r="C11" s="55">
        <v>4.4711628780762513</v>
      </c>
      <c r="D11" s="56">
        <v>4.2016215413242852</v>
      </c>
      <c r="E11" s="56">
        <v>-0.49220795786220073</v>
      </c>
      <c r="F11" s="56">
        <v>7.0094479758107786</v>
      </c>
      <c r="G11" s="56">
        <v>6.3089693271419112</v>
      </c>
      <c r="H11" s="56">
        <v>0.80300655197669268</v>
      </c>
      <c r="I11" s="56">
        <v>-0.89491195539248558</v>
      </c>
      <c r="J11" s="56">
        <v>-1.5886969964371223</v>
      </c>
      <c r="K11" s="56">
        <v>-1.1862344220351706</v>
      </c>
      <c r="L11" s="56">
        <v>-1.888214946065625</v>
      </c>
      <c r="M11" s="56">
        <v>1.3025080059388294</v>
      </c>
      <c r="N11" s="56">
        <v>3.9175605559262472</v>
      </c>
      <c r="O11" s="56">
        <v>3.2515616904095213</v>
      </c>
      <c r="P11" s="56">
        <v>-0.70421866286205503</v>
      </c>
      <c r="Q11" s="56">
        <v>13.278165793638852</v>
      </c>
      <c r="R11" s="56">
        <v>8.5992995940561414</v>
      </c>
      <c r="S11" s="38">
        <v>1.4120812732604682</v>
      </c>
      <c r="T11" s="38">
        <v>3.979460661139167</v>
      </c>
      <c r="U11" s="38">
        <v>9.088343451698865</v>
      </c>
      <c r="V11" s="38">
        <v>1.3786418021485947</v>
      </c>
      <c r="W11" s="38">
        <v>6.307717250547018</v>
      </c>
      <c r="X11" s="38">
        <v>1.7541641792706564E-2</v>
      </c>
      <c r="Y11" s="39">
        <v>-0.14362970271878384</v>
      </c>
    </row>
    <row r="12" spans="1:25" x14ac:dyDescent="0.25">
      <c r="A12" s="47"/>
      <c r="B12" s="21" t="s">
        <v>38</v>
      </c>
      <c r="C12" s="55">
        <v>4.6040101483600271</v>
      </c>
      <c r="D12" s="56">
        <v>0.46895995700080295</v>
      </c>
      <c r="E12" s="56">
        <v>1.1836456285359009</v>
      </c>
      <c r="F12" s="56">
        <v>2.315806170195911</v>
      </c>
      <c r="G12" s="56">
        <v>2.7446192801591218</v>
      </c>
      <c r="H12" s="56">
        <v>1.4906230942846044</v>
      </c>
      <c r="I12" s="56">
        <v>0.1579612468407765</v>
      </c>
      <c r="J12" s="56">
        <v>4.3293523907195208E-3</v>
      </c>
      <c r="K12" s="56">
        <v>6.606261000619007E-2</v>
      </c>
      <c r="L12" s="56">
        <v>2.0285315847289764</v>
      </c>
      <c r="M12" s="56">
        <v>2.7462988893904194</v>
      </c>
      <c r="N12" s="56">
        <v>2.3774857529279103</v>
      </c>
      <c r="O12" s="56">
        <v>1.6681411512068367</v>
      </c>
      <c r="P12" s="56">
        <v>3.6095793730812398</v>
      </c>
      <c r="Q12" s="56">
        <v>12.506107872304995</v>
      </c>
      <c r="R12" s="56">
        <v>11.324396535965441</v>
      </c>
      <c r="S12" s="38">
        <v>2.5775215200703139</v>
      </c>
      <c r="T12" s="38">
        <v>3.150223810836561</v>
      </c>
      <c r="U12" s="38">
        <v>2.5338060665755835</v>
      </c>
      <c r="V12" s="38">
        <v>3.0354245775991107</v>
      </c>
      <c r="W12" s="38">
        <v>2.8999256040364019</v>
      </c>
      <c r="X12" s="38">
        <v>2.7161633769518634</v>
      </c>
      <c r="Y12" s="39">
        <v>2.5223382876822908</v>
      </c>
    </row>
    <row r="13" spans="1:25" x14ac:dyDescent="0.25">
      <c r="A13" s="47" t="s">
        <v>6</v>
      </c>
      <c r="B13" s="142" t="s">
        <v>164</v>
      </c>
      <c r="C13" s="55">
        <v>8.0206548209614823</v>
      </c>
      <c r="D13" s="56">
        <v>-3.6335803499982444</v>
      </c>
      <c r="E13" s="56">
        <v>1.7127219426252616</v>
      </c>
      <c r="F13" s="56">
        <v>5.3185674227096857</v>
      </c>
      <c r="G13" s="56">
        <v>3.7483907062019428</v>
      </c>
      <c r="H13" s="56">
        <v>3.7364050988188513</v>
      </c>
      <c r="I13" s="56">
        <v>-0.73401850077349229</v>
      </c>
      <c r="J13" s="56">
        <v>-0.39685293727955706</v>
      </c>
      <c r="K13" s="56">
        <v>-0.82690909844265192</v>
      </c>
      <c r="L13" s="56">
        <v>4.231806259839388</v>
      </c>
      <c r="M13" s="56">
        <v>4.2411206706375326</v>
      </c>
      <c r="N13" s="56">
        <v>4.3568221926978401</v>
      </c>
      <c r="O13" s="56">
        <v>2.7820210071904716</v>
      </c>
      <c r="P13" s="56">
        <v>1.8831708310725448</v>
      </c>
      <c r="Q13" s="56">
        <v>19.262742787366793</v>
      </c>
      <c r="R13" s="56">
        <v>17.543237553397994</v>
      </c>
      <c r="S13" s="38">
        <v>2.5011371550194283</v>
      </c>
      <c r="T13" s="38">
        <v>3.7561367163952086</v>
      </c>
      <c r="U13" s="38">
        <v>0.65701526904053953</v>
      </c>
      <c r="V13" s="38">
        <v>3.9926803304097813</v>
      </c>
      <c r="W13" s="38">
        <v>2.2940758958283958</v>
      </c>
      <c r="X13" s="38">
        <v>2.2566689328042067</v>
      </c>
      <c r="Y13" s="39">
        <v>2.1799401083784087</v>
      </c>
    </row>
    <row r="14" spans="1:25" x14ac:dyDescent="0.25">
      <c r="A14" s="47"/>
      <c r="B14" s="21" t="s">
        <v>39</v>
      </c>
      <c r="C14" s="55">
        <v>3.8213324545504523</v>
      </c>
      <c r="D14" s="56">
        <v>1.4250572006718532</v>
      </c>
      <c r="E14" s="56">
        <v>0.87692418028779695</v>
      </c>
      <c r="F14" s="56">
        <v>1.5266090148782885</v>
      </c>
      <c r="G14" s="56">
        <v>2.5260370247765618</v>
      </c>
      <c r="H14" s="56">
        <v>0.9661475796636898</v>
      </c>
      <c r="I14" s="56">
        <v>0.36037587326578358</v>
      </c>
      <c r="J14" s="56">
        <v>0.12439182813095417</v>
      </c>
      <c r="K14" s="56">
        <v>0.2692827897696759</v>
      </c>
      <c r="L14" s="56">
        <v>1.3934581321679573</v>
      </c>
      <c r="M14" s="56">
        <v>2.3593189910797729</v>
      </c>
      <c r="N14" s="56">
        <v>1.9025804371182842</v>
      </c>
      <c r="O14" s="56">
        <v>1.3854120019841876</v>
      </c>
      <c r="P14" s="56">
        <v>4.0379699255253199</v>
      </c>
      <c r="Q14" s="56">
        <v>10.536968357018139</v>
      </c>
      <c r="R14" s="56">
        <v>9.3666248713153202</v>
      </c>
      <c r="S14" s="38">
        <v>2.6068202600079804</v>
      </c>
      <c r="T14" s="38">
        <v>2.9933359261820947</v>
      </c>
      <c r="U14" s="38">
        <v>3.2050073786975553</v>
      </c>
      <c r="V14" s="38">
        <v>2.7775424953408345</v>
      </c>
      <c r="W14" s="38">
        <v>3.0679470014768118</v>
      </c>
      <c r="X14" s="38">
        <v>2.8421902753508643</v>
      </c>
      <c r="Y14" s="39">
        <v>2.6151710445220022</v>
      </c>
    </row>
    <row r="15" spans="1:25" x14ac:dyDescent="0.25">
      <c r="A15" s="47" t="s">
        <v>6</v>
      </c>
      <c r="B15" s="142" t="s">
        <v>166</v>
      </c>
      <c r="C15" s="55">
        <v>6.6319291550467119</v>
      </c>
      <c r="D15" s="56">
        <v>-16.253336086321479</v>
      </c>
      <c r="E15" s="56">
        <v>11.478089359254163</v>
      </c>
      <c r="F15" s="56">
        <v>15.463250411605213</v>
      </c>
      <c r="G15" s="56">
        <v>5.6732003887600024</v>
      </c>
      <c r="H15" s="56">
        <v>-3.4902455725774995</v>
      </c>
      <c r="I15" s="56">
        <v>-2.7573925806384292</v>
      </c>
      <c r="J15" s="56">
        <v>-12.730784362816994</v>
      </c>
      <c r="K15" s="56">
        <v>-7.1492975294676908</v>
      </c>
      <c r="L15" s="56">
        <v>7.6026695857904558</v>
      </c>
      <c r="M15" s="56">
        <v>7.332140981885038</v>
      </c>
      <c r="N15" s="56">
        <v>-1.6915727116376789</v>
      </c>
      <c r="O15" s="56">
        <v>-11.57668024756634</v>
      </c>
      <c r="P15" s="56">
        <v>17.236431517256868</v>
      </c>
      <c r="Q15" s="56">
        <v>25.94585681042474</v>
      </c>
      <c r="R15" s="56">
        <v>-6.7167634286642741</v>
      </c>
      <c r="S15" s="38">
        <v>-1.5583899471010465</v>
      </c>
      <c r="T15" s="38">
        <v>-2.9297715713385353</v>
      </c>
      <c r="U15" s="38">
        <v>6.1377639727442812</v>
      </c>
      <c r="V15" s="38">
        <v>-5.3695657909246126</v>
      </c>
      <c r="W15" s="38">
        <v>3.5409860188452935</v>
      </c>
      <c r="X15" s="38">
        <v>2.9620180074867442</v>
      </c>
      <c r="Y15" s="39">
        <v>-6.2882303561972996E-2</v>
      </c>
    </row>
    <row r="16" spans="1:25" x14ac:dyDescent="0.25">
      <c r="A16" s="47" t="s">
        <v>6</v>
      </c>
      <c r="B16" s="142" t="s">
        <v>167</v>
      </c>
      <c r="C16" s="55">
        <v>0.47292770933651251</v>
      </c>
      <c r="D16" s="56">
        <v>-1.6083417888456908</v>
      </c>
      <c r="E16" s="56">
        <v>-1.4109817179677853</v>
      </c>
      <c r="F16" s="56">
        <v>-0.28975910358571833</v>
      </c>
      <c r="G16" s="56">
        <v>2.060897014808627</v>
      </c>
      <c r="H16" s="56">
        <v>0.95155494553009756</v>
      </c>
      <c r="I16" s="56">
        <v>0.16729815413425442</v>
      </c>
      <c r="J16" s="56">
        <v>0.44213930396062029</v>
      </c>
      <c r="K16" s="56">
        <v>0.11670987385077325</v>
      </c>
      <c r="L16" s="56">
        <v>0.55712079970713368</v>
      </c>
      <c r="M16" s="56">
        <v>1.3391797128520011</v>
      </c>
      <c r="N16" s="56">
        <v>1.4030793105535899</v>
      </c>
      <c r="O16" s="56">
        <v>1.5446785741446867</v>
      </c>
      <c r="P16" s="56">
        <v>2.4020691747572931</v>
      </c>
      <c r="Q16" s="56">
        <v>7.601181337289753</v>
      </c>
      <c r="R16" s="56">
        <v>8.128540470022072</v>
      </c>
      <c r="S16" s="38">
        <v>3.3339977746569938</v>
      </c>
      <c r="T16" s="38">
        <v>2.788531446074427</v>
      </c>
      <c r="U16" s="38">
        <v>2.4756398744303354</v>
      </c>
      <c r="V16" s="38">
        <v>2.3322863486503698</v>
      </c>
      <c r="W16" s="38">
        <v>2.5966312945640002</v>
      </c>
      <c r="X16" s="38">
        <v>2.2603459986606733</v>
      </c>
      <c r="Y16" s="39">
        <v>2.1093596047685459</v>
      </c>
    </row>
    <row r="17" spans="1:25" x14ac:dyDescent="0.25">
      <c r="A17" s="47" t="s">
        <v>6</v>
      </c>
      <c r="B17" s="142" t="s">
        <v>165</v>
      </c>
      <c r="C17" s="55">
        <v>7.3581704008733206</v>
      </c>
      <c r="D17" s="56">
        <v>6.8770071780209552</v>
      </c>
      <c r="E17" s="56">
        <v>2.3030839660141966</v>
      </c>
      <c r="F17" s="56">
        <v>2.2351229662913141</v>
      </c>
      <c r="G17" s="56">
        <v>2.7311331162836794</v>
      </c>
      <c r="H17" s="56">
        <v>1.4061910982142045</v>
      </c>
      <c r="I17" s="56">
        <v>0.8338304328656454</v>
      </c>
      <c r="J17" s="56">
        <v>0.79049688988346301</v>
      </c>
      <c r="K17" s="56">
        <v>0.95144929077257689</v>
      </c>
      <c r="L17" s="56">
        <v>1.8579999325895713</v>
      </c>
      <c r="M17" s="56">
        <v>3.0004715381242608</v>
      </c>
      <c r="N17" s="56">
        <v>2.8658793732108778</v>
      </c>
      <c r="O17" s="56">
        <v>2.6443239352073711</v>
      </c>
      <c r="P17" s="56">
        <v>0.30918109677247063</v>
      </c>
      <c r="Q17" s="56">
        <v>12.791101711429897</v>
      </c>
      <c r="R17" s="56">
        <v>10.270846937966427</v>
      </c>
      <c r="S17" s="56">
        <v>4.0407574737729268</v>
      </c>
      <c r="T17" s="56">
        <v>5.5109366162336748</v>
      </c>
      <c r="U17" s="56">
        <v>4.0678074031037958</v>
      </c>
      <c r="V17" s="56">
        <v>3.8440352593543281</v>
      </c>
      <c r="W17" s="56">
        <v>3.449970083606968</v>
      </c>
      <c r="X17" s="56">
        <v>3.3610116348536723</v>
      </c>
      <c r="Y17" s="317">
        <v>3.2844467742452421</v>
      </c>
    </row>
    <row r="18" spans="1:25" x14ac:dyDescent="0.25">
      <c r="A18" s="47"/>
      <c r="B18" s="1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6"/>
      <c r="T18" s="56"/>
      <c r="U18" s="56"/>
      <c r="V18" s="56"/>
      <c r="W18" s="56"/>
      <c r="X18" s="56"/>
      <c r="Y18" s="317"/>
    </row>
    <row r="19" spans="1:25" x14ac:dyDescent="0.25">
      <c r="A19" s="47"/>
      <c r="B19" s="17" t="s">
        <v>126</v>
      </c>
      <c r="C19" s="55">
        <v>3.9361763407000483</v>
      </c>
      <c r="D19" s="56">
        <v>0.92553250447988678</v>
      </c>
      <c r="E19" s="56">
        <v>0.69464782545025638</v>
      </c>
      <c r="F19" s="56">
        <v>4.080964889159544</v>
      </c>
      <c r="G19" s="56">
        <v>3.7419332302882635</v>
      </c>
      <c r="H19" s="56">
        <v>1.4638293573966177</v>
      </c>
      <c r="I19" s="56">
        <v>-0.10204335598197334</v>
      </c>
      <c r="J19" s="56">
        <v>-0.34381384224426714</v>
      </c>
      <c r="K19" s="56">
        <v>-0.48166666666666913</v>
      </c>
      <c r="L19" s="56">
        <v>1.3908660045887755</v>
      </c>
      <c r="M19" s="56">
        <v>2.5329732497543</v>
      </c>
      <c r="N19" s="56">
        <v>2.7716472009665871</v>
      </c>
      <c r="O19" s="56">
        <v>2.0142486539019178</v>
      </c>
      <c r="P19" s="56">
        <v>2.8195849755302982</v>
      </c>
      <c r="Q19" s="56">
        <v>12.141846308652958</v>
      </c>
      <c r="R19" s="56">
        <v>10.985964538485327</v>
      </c>
      <c r="S19" s="56">
        <v>3.1398393025286131</v>
      </c>
      <c r="T19" s="56">
        <v>4.241118644212083</v>
      </c>
      <c r="U19" s="56">
        <v>4.020889982845266</v>
      </c>
      <c r="V19" s="56">
        <v>2.794309644894466</v>
      </c>
      <c r="W19" s="56">
        <v>3.6857655881087581</v>
      </c>
      <c r="X19" s="56">
        <v>2.4813436294816027</v>
      </c>
      <c r="Y19" s="317">
        <v>2.2618996456995388</v>
      </c>
    </row>
    <row r="20" spans="1:25" x14ac:dyDescent="0.25">
      <c r="A20" s="47"/>
      <c r="B20" s="1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317"/>
    </row>
    <row r="21" spans="1:25" x14ac:dyDescent="0.25">
      <c r="A21" s="47"/>
      <c r="B21" s="21" t="s">
        <v>43</v>
      </c>
      <c r="C21" s="55">
        <v>4.4000000000000039</v>
      </c>
      <c r="D21" s="56">
        <v>1.2999999999999901</v>
      </c>
      <c r="E21" s="56">
        <v>0.8999999999999897</v>
      </c>
      <c r="F21" s="56">
        <v>4.2727846769101241</v>
      </c>
      <c r="G21" s="56">
        <v>3.7293096487686528</v>
      </c>
      <c r="H21" s="56">
        <v>1.4254439309170586</v>
      </c>
      <c r="I21" s="56">
        <v>2.8779739063700127E-2</v>
      </c>
      <c r="J21" s="56">
        <v>-0.19180972475305591</v>
      </c>
      <c r="K21" s="56">
        <v>-0.6774286537907237</v>
      </c>
      <c r="L21" s="56">
        <v>1.2093068253277384</v>
      </c>
      <c r="M21" s="56">
        <v>2.5378769774888843</v>
      </c>
      <c r="N21" s="56">
        <v>3.0810105341661176</v>
      </c>
      <c r="O21" s="56">
        <v>2.1656794031200466</v>
      </c>
      <c r="P21" s="56">
        <v>2.9372679490010878</v>
      </c>
      <c r="Q21" s="56">
        <v>13.902788537419841</v>
      </c>
      <c r="R21" s="56">
        <v>10.854930517918259</v>
      </c>
      <c r="S21" s="56">
        <v>2.2356316249001251</v>
      </c>
      <c r="T21" s="56">
        <v>3.5445006270727442</v>
      </c>
      <c r="U21" s="56">
        <v>3.9332891550080351</v>
      </c>
      <c r="V21" s="56">
        <v>2.7049354297426387</v>
      </c>
      <c r="W21" s="56">
        <v>3.4520141551735772</v>
      </c>
      <c r="X21" s="56">
        <v>2.0355246110134839</v>
      </c>
      <c r="Y21" s="317">
        <v>1.8379689123291909</v>
      </c>
    </row>
    <row r="22" spans="1:25" x14ac:dyDescent="0.25">
      <c r="A22" s="47"/>
      <c r="B22" s="21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317"/>
    </row>
    <row r="23" spans="1:25" x14ac:dyDescent="0.25">
      <c r="A23" s="47"/>
      <c r="B23" s="21" t="s">
        <v>105</v>
      </c>
      <c r="C23" s="55"/>
      <c r="D23" s="56"/>
      <c r="E23" s="56"/>
      <c r="F23" s="56">
        <v>4.1217501585288474</v>
      </c>
      <c r="G23" s="56">
        <v>3.7758830694275325</v>
      </c>
      <c r="H23" s="56">
        <v>1.7605633802816989</v>
      </c>
      <c r="I23" s="56">
        <v>-0.28835063437139263</v>
      </c>
      <c r="J23" s="56">
        <v>-0.1735106998264957</v>
      </c>
      <c r="K23" s="56">
        <v>-0.63731170336036591</v>
      </c>
      <c r="L23" s="56">
        <v>0.69970845481048816</v>
      </c>
      <c r="M23" s="56">
        <v>2.7214823393167498</v>
      </c>
      <c r="N23" s="56">
        <v>2.5366403607666399</v>
      </c>
      <c r="O23" s="56">
        <v>2.1990104452996206</v>
      </c>
      <c r="P23" s="56">
        <v>1.5255513717052027</v>
      </c>
      <c r="Q23" s="56">
        <v>11.7</v>
      </c>
      <c r="R23" s="56">
        <v>14.700000000000003</v>
      </c>
      <c r="S23" s="56">
        <v>1.9000000000000128</v>
      </c>
      <c r="T23" s="56">
        <v>3.6999999999999922</v>
      </c>
      <c r="U23" s="56">
        <v>3.8999999999999924</v>
      </c>
      <c r="V23" s="56">
        <v>3.1903067430538945</v>
      </c>
      <c r="W23" s="56">
        <v>3.5954208019881362</v>
      </c>
      <c r="X23" s="56">
        <v>2.3042193443487902</v>
      </c>
      <c r="Y23" s="317">
        <v>2.0674607037279413</v>
      </c>
    </row>
    <row r="24" spans="1:25" s="12" customFormat="1" x14ac:dyDescent="0.25">
      <c r="A24" s="57"/>
      <c r="B24" s="17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318"/>
    </row>
    <row r="25" spans="1:25" s="12" customFormat="1" x14ac:dyDescent="0.25">
      <c r="A25" s="47"/>
      <c r="B25" s="143"/>
      <c r="C25" s="23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</row>
    <row r="26" spans="1:25" s="12" customFormat="1" x14ac:dyDescent="0.25">
      <c r="A26" s="47"/>
      <c r="B26" s="102" t="s">
        <v>144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9"/>
    </row>
    <row r="27" spans="1:25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9"/>
    </row>
    <row r="28" spans="1:25" x14ac:dyDescent="0.25">
      <c r="A28" s="47"/>
      <c r="B28" s="17" t="s">
        <v>104</v>
      </c>
      <c r="C28" s="55">
        <v>2.9853625083060331</v>
      </c>
      <c r="D28" s="56">
        <v>-1.1225724418678085</v>
      </c>
      <c r="E28" s="56">
        <v>0.47052855326972232</v>
      </c>
      <c r="F28" s="56">
        <v>1.6197705120554629</v>
      </c>
      <c r="G28" s="56">
        <v>1.3388823912712677</v>
      </c>
      <c r="H28" s="56">
        <v>0.5340618702974087</v>
      </c>
      <c r="I28" s="56">
        <v>-0.13260251884382734</v>
      </c>
      <c r="J28" s="56">
        <v>-0.18569282768539086</v>
      </c>
      <c r="K28" s="56">
        <v>-0.39090934238954489</v>
      </c>
      <c r="L28" s="56">
        <v>1.1818725837364541</v>
      </c>
      <c r="M28" s="56">
        <v>2.1086483817274626</v>
      </c>
      <c r="N28" s="56">
        <v>2.4012078364240796</v>
      </c>
      <c r="O28" s="56">
        <v>2.4077795660856216</v>
      </c>
      <c r="P28" s="56">
        <v>2.2440841083069207</v>
      </c>
      <c r="Q28" s="56">
        <v>7.3338745894481194</v>
      </c>
      <c r="R28" s="56">
        <v>10.024590180771732</v>
      </c>
      <c r="S28" s="56">
        <v>3.3936971912854608</v>
      </c>
      <c r="T28" s="56">
        <v>4.186744415632071</v>
      </c>
      <c r="U28" s="56">
        <v>3.9561422863518159</v>
      </c>
      <c r="V28" s="56">
        <v>2.583068403495048</v>
      </c>
      <c r="W28" s="56">
        <v>2.6254976460593493</v>
      </c>
      <c r="X28" s="56">
        <v>2.1084050756025707</v>
      </c>
      <c r="Y28" s="317">
        <v>2.0991555647396298</v>
      </c>
    </row>
    <row r="29" spans="1:25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9"/>
    </row>
    <row r="30" spans="1:25" x14ac:dyDescent="0.25">
      <c r="A30" s="47"/>
      <c r="B30" s="21" t="s">
        <v>44</v>
      </c>
      <c r="C30" s="37">
        <v>4.4154732907366601</v>
      </c>
      <c r="D30" s="38">
        <v>4.0920605806582522E-2</v>
      </c>
      <c r="E30" s="38">
        <v>0.95665795146750998</v>
      </c>
      <c r="F30" s="38">
        <v>3.8234671886392624</v>
      </c>
      <c r="G30" s="38">
        <v>3.3955782537982371</v>
      </c>
      <c r="H30" s="38">
        <v>1.2852155985895841</v>
      </c>
      <c r="I30" s="38">
        <v>-9.9613035435042185E-2</v>
      </c>
      <c r="J30" s="38">
        <v>-0.1313107784392642</v>
      </c>
      <c r="K30" s="38">
        <v>-0.30338450734588296</v>
      </c>
      <c r="L30" s="38">
        <v>1.0704527820761811</v>
      </c>
      <c r="M30" s="38">
        <v>1.8798763848521638</v>
      </c>
      <c r="N30" s="38">
        <v>2.309419315302863</v>
      </c>
      <c r="O30" s="38">
        <v>2.1524099538684727</v>
      </c>
      <c r="P30" s="38">
        <v>3.2005536482906161</v>
      </c>
      <c r="Q30" s="38">
        <v>11.533226449769662</v>
      </c>
      <c r="R30" s="38">
        <v>10.051222999059451</v>
      </c>
      <c r="S30" s="38">
        <v>2.9646903848666195</v>
      </c>
      <c r="T30" s="38">
        <v>4.1756829113771099</v>
      </c>
      <c r="U30" s="38">
        <v>3.7142259818430334</v>
      </c>
      <c r="V30" s="38">
        <v>2.673440578343711</v>
      </c>
      <c r="W30" s="38">
        <v>3.0833050627919079</v>
      </c>
      <c r="X30" s="38">
        <v>2.2373696380525443</v>
      </c>
      <c r="Y30" s="39">
        <v>2.3003128058790345</v>
      </c>
    </row>
    <row r="31" spans="1:25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9"/>
    </row>
    <row r="32" spans="1:25" x14ac:dyDescent="0.25">
      <c r="A32" s="47"/>
      <c r="B32" s="21" t="s">
        <v>45</v>
      </c>
      <c r="C32" s="37">
        <v>4.5099178068085166</v>
      </c>
      <c r="D32" s="38">
        <v>0.53732344063845972</v>
      </c>
      <c r="E32" s="38">
        <v>0.86759798235813701</v>
      </c>
      <c r="F32" s="38">
        <v>2.0085070168955221</v>
      </c>
      <c r="G32" s="38">
        <v>1.8750456658595871</v>
      </c>
      <c r="H32" s="38">
        <v>1.085566077811051</v>
      </c>
      <c r="I32" s="38">
        <v>0.30795086188464271</v>
      </c>
      <c r="J32" s="38">
        <v>0.69315409897956481</v>
      </c>
      <c r="K32" s="38">
        <v>1.2775578604381721</v>
      </c>
      <c r="L32" s="38">
        <v>3.1925451389284376</v>
      </c>
      <c r="M32" s="38">
        <v>4.2394347415251499</v>
      </c>
      <c r="N32" s="38">
        <v>5.5510523916291854</v>
      </c>
      <c r="O32" s="38">
        <v>6.508034987275324</v>
      </c>
      <c r="P32" s="38">
        <v>3.8851333790501652</v>
      </c>
      <c r="Q32" s="38">
        <v>11.493093635040651</v>
      </c>
      <c r="R32" s="38">
        <v>10.216529834778566</v>
      </c>
      <c r="S32" s="38">
        <v>5.3189438041114423</v>
      </c>
      <c r="T32" s="38">
        <v>5.3092006473061115</v>
      </c>
      <c r="U32" s="38">
        <v>4.9737875716626245</v>
      </c>
      <c r="V32" s="38">
        <v>3.1663353676117945</v>
      </c>
      <c r="W32" s="38">
        <v>3.5881720981265852</v>
      </c>
      <c r="X32" s="38">
        <v>3.2319329782175554</v>
      </c>
      <c r="Y32" s="39">
        <v>2.8600929747172765</v>
      </c>
    </row>
    <row r="33" spans="1:25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</row>
    <row r="34" spans="1:25" x14ac:dyDescent="0.25">
      <c r="A34" s="47"/>
      <c r="B34" s="21" t="s">
        <v>140</v>
      </c>
      <c r="C34" s="37">
        <v>2.5350277366289697</v>
      </c>
      <c r="D34" s="38">
        <v>-1.9474683080170085</v>
      </c>
      <c r="E34" s="38">
        <v>-0.15966312832577101</v>
      </c>
      <c r="F34" s="38">
        <v>0.90861878683692332</v>
      </c>
      <c r="G34" s="38">
        <v>0.72058460202057972</v>
      </c>
      <c r="H34" s="38">
        <v>0.53554493682306248</v>
      </c>
      <c r="I34" s="38">
        <v>-0.28808124807410129</v>
      </c>
      <c r="J34" s="38">
        <v>-4.7700210821455258E-3</v>
      </c>
      <c r="K34" s="38">
        <v>-0.371646231181888</v>
      </c>
      <c r="L34" s="38">
        <v>2.1747939137103822</v>
      </c>
      <c r="M34" s="38">
        <v>3.1053015645076343</v>
      </c>
      <c r="N34" s="38">
        <v>1.3126966181657984</v>
      </c>
      <c r="O34" s="38">
        <v>0.73015877816704489</v>
      </c>
      <c r="P34" s="38">
        <v>1.8750987175996769</v>
      </c>
      <c r="Q34" s="38">
        <v>10.509131172378371</v>
      </c>
      <c r="R34" s="38">
        <v>9.0521664598657523</v>
      </c>
      <c r="S34" s="38">
        <v>0.16800666313312451</v>
      </c>
      <c r="T34" s="38">
        <v>3.3117611669008395</v>
      </c>
      <c r="U34" s="38">
        <v>2.3183624760227284</v>
      </c>
      <c r="V34" s="38">
        <v>2.9526368078142351</v>
      </c>
      <c r="W34" s="38">
        <v>2.3598884556857325</v>
      </c>
      <c r="X34" s="38">
        <v>2.7616625488468882</v>
      </c>
      <c r="Y34" s="39">
        <v>2.6725778259199862</v>
      </c>
    </row>
    <row r="35" spans="1:25" x14ac:dyDescent="0.25">
      <c r="A35" s="47"/>
      <c r="B35" s="14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9"/>
    </row>
    <row r="36" spans="1:25" x14ac:dyDescent="0.25">
      <c r="A36" s="47"/>
      <c r="B36" s="21" t="s">
        <v>46</v>
      </c>
      <c r="C36" s="37">
        <v>1.3315375994498613</v>
      </c>
      <c r="D36" s="38">
        <v>-5.1510922065175491</v>
      </c>
      <c r="E36" s="38">
        <v>2.8916705767546791</v>
      </c>
      <c r="F36" s="38">
        <v>3.9471732895572487</v>
      </c>
      <c r="G36" s="38">
        <v>1.2374452491679566</v>
      </c>
      <c r="H36" s="38">
        <v>-1.8469147189485891</v>
      </c>
      <c r="I36" s="38">
        <v>-3.3136389057299098</v>
      </c>
      <c r="J36" s="38">
        <v>-1.3828180375146881</v>
      </c>
      <c r="K36" s="38">
        <v>-1.4696537317328007</v>
      </c>
      <c r="L36" s="38">
        <v>2.2181958916237532</v>
      </c>
      <c r="M36" s="38">
        <v>1.78430819263804</v>
      </c>
      <c r="N36" s="38">
        <v>-2.5612418908305123E-2</v>
      </c>
      <c r="O36" s="38">
        <v>-2.2219470427985777</v>
      </c>
      <c r="P36" s="38">
        <v>5.104496073544551</v>
      </c>
      <c r="Q36" s="38">
        <v>14.620478852367459</v>
      </c>
      <c r="R36" s="38">
        <v>4.4624826204120671</v>
      </c>
      <c r="S36" s="38">
        <v>-1.547321247963096</v>
      </c>
      <c r="T36" s="38">
        <v>0.5457082487097642</v>
      </c>
      <c r="U36" s="38">
        <v>1.4091206160632641</v>
      </c>
      <c r="V36" s="38">
        <v>3.0262018468296459</v>
      </c>
      <c r="W36" s="38">
        <v>2.0246516303247031</v>
      </c>
      <c r="X36" s="38">
        <v>2.3955051779346981</v>
      </c>
      <c r="Y36" s="39">
        <v>2.3568227185110757</v>
      </c>
    </row>
    <row r="37" spans="1:25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9"/>
    </row>
    <row r="38" spans="1:25" x14ac:dyDescent="0.25">
      <c r="A38" s="47"/>
      <c r="B38" s="21" t="s">
        <v>47</v>
      </c>
      <c r="C38" s="37">
        <v>3.0173402562241103</v>
      </c>
      <c r="D38" s="38">
        <v>-4.061312154115404</v>
      </c>
      <c r="E38" s="38">
        <v>3.7454896770213963</v>
      </c>
      <c r="F38" s="38">
        <v>5.3556716780848168</v>
      </c>
      <c r="G38" s="38">
        <v>2.5077038088081371</v>
      </c>
      <c r="H38" s="38">
        <v>-1.4008926122590637</v>
      </c>
      <c r="I38" s="38">
        <v>-3.3642064449526332</v>
      </c>
      <c r="J38" s="38">
        <v>-1.1166575099492371</v>
      </c>
      <c r="K38" s="38">
        <v>-1.0861740417101085</v>
      </c>
      <c r="L38" s="38">
        <v>2.7792640966548987</v>
      </c>
      <c r="M38" s="38">
        <v>2.3858006408458365</v>
      </c>
      <c r="N38" s="38">
        <v>0.21780103245130356</v>
      </c>
      <c r="O38" s="38">
        <v>-1.868590818264837</v>
      </c>
      <c r="P38" s="38">
        <v>6.0328631933824317</v>
      </c>
      <c r="Q38" s="38">
        <v>19.286812661233643</v>
      </c>
      <c r="R38" s="38">
        <v>4.2009096573304427</v>
      </c>
      <c r="S38" s="38">
        <v>-2.0363699183174155</v>
      </c>
      <c r="T38" s="38">
        <v>0.69952603468352859</v>
      </c>
      <c r="U38" s="38">
        <v>1.2379247923878012</v>
      </c>
      <c r="V38" s="38">
        <v>3.0353196552926454</v>
      </c>
      <c r="W38" s="38">
        <v>2.3601254381686587</v>
      </c>
      <c r="X38" s="38">
        <v>2.8058793712090857</v>
      </c>
      <c r="Y38" s="39">
        <v>2.7797907008695333</v>
      </c>
    </row>
    <row r="39" spans="1:25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9"/>
    </row>
    <row r="40" spans="1:25" x14ac:dyDescent="0.25">
      <c r="A40" s="47"/>
      <c r="B40" s="21" t="s">
        <v>106</v>
      </c>
      <c r="C40" s="37">
        <v>-1.6364261129061641</v>
      </c>
      <c r="D40" s="38">
        <v>-1.13591302619519</v>
      </c>
      <c r="E40" s="38">
        <v>-0.82299394694149708</v>
      </c>
      <c r="F40" s="38">
        <v>-1.3368984944932549</v>
      </c>
      <c r="G40" s="38">
        <v>-1.2391835076214441</v>
      </c>
      <c r="H40" s="38">
        <v>-0.4523591729238774</v>
      </c>
      <c r="I40" s="38">
        <v>5.2327959819487013E-2</v>
      </c>
      <c r="J40" s="38">
        <v>-0.26916619206337478</v>
      </c>
      <c r="K40" s="38">
        <v>-0.38769068561194109</v>
      </c>
      <c r="L40" s="38">
        <v>-0.54589630502074327</v>
      </c>
      <c r="M40" s="38">
        <v>-0.58747643173463482</v>
      </c>
      <c r="N40" s="38">
        <v>-0.24288444652742491</v>
      </c>
      <c r="O40" s="38">
        <v>-0.36008473482668224</v>
      </c>
      <c r="P40" s="38">
        <v>-0.87554659176252159</v>
      </c>
      <c r="Q40" s="38">
        <v>-3.9118605860634759</v>
      </c>
      <c r="R40" s="38">
        <v>0.25102752360015579</v>
      </c>
      <c r="S40" s="38">
        <v>0.4992145247644908</v>
      </c>
      <c r="T40" s="38">
        <v>-0.15274926509663</v>
      </c>
      <c r="U40" s="38">
        <v>0.16910246236925275</v>
      </c>
      <c r="V40" s="38">
        <v>-8.8492067511491967E-3</v>
      </c>
      <c r="W40" s="38">
        <v>-0.32773876195237861</v>
      </c>
      <c r="X40" s="38">
        <v>-0.39917385638288394</v>
      </c>
      <c r="Y40" s="39">
        <v>-0.41152835540350097</v>
      </c>
    </row>
    <row r="41" spans="1:25" x14ac:dyDescent="0.25">
      <c r="A41" s="57"/>
      <c r="B41" s="145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8"/>
    </row>
    <row r="43" spans="1:25" x14ac:dyDescent="0.25">
      <c r="A43" s="43" t="s">
        <v>6</v>
      </c>
      <c r="B43" s="510" t="s">
        <v>147</v>
      </c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</row>
    <row r="44" spans="1:25" x14ac:dyDescent="0.25"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  <c r="N44" s="328"/>
      <c r="O44" s="328"/>
      <c r="P44" s="328"/>
    </row>
    <row r="45" spans="1:25" x14ac:dyDescent="0.25">
      <c r="B45" s="325" t="s">
        <v>37</v>
      </c>
      <c r="C45" s="60">
        <v>0.17396396442500001</v>
      </c>
      <c r="D45" s="328"/>
      <c r="E45" s="7"/>
      <c r="H45" s="12"/>
    </row>
    <row r="46" spans="1:25" x14ac:dyDescent="0.25">
      <c r="B46" s="325" t="s">
        <v>127</v>
      </c>
      <c r="C46" s="60">
        <v>0.16561514460900001</v>
      </c>
      <c r="D46" s="328"/>
      <c r="E46" s="7"/>
    </row>
    <row r="47" spans="1:25" x14ac:dyDescent="0.25">
      <c r="B47" s="325" t="s">
        <v>128</v>
      </c>
      <c r="C47" s="60">
        <v>3.2555668783000001E-2</v>
      </c>
      <c r="D47" s="328"/>
      <c r="E47" s="7"/>
    </row>
    <row r="48" spans="1:25" x14ac:dyDescent="0.25">
      <c r="B48" s="324" t="s">
        <v>41</v>
      </c>
      <c r="C48" s="60">
        <v>0.33255469000600002</v>
      </c>
      <c r="D48" s="328"/>
      <c r="E48" s="7"/>
    </row>
    <row r="49" spans="2:5" x14ac:dyDescent="0.25">
      <c r="B49" s="324" t="s">
        <v>40</v>
      </c>
      <c r="C49" s="60">
        <v>0.29531053217699998</v>
      </c>
      <c r="D49" s="328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6" sqref="T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16" customWidth="1"/>
    <col min="5" max="20" width="11.140625" style="7" customWidth="1"/>
    <col min="21" max="16384" width="9.140625" style="7"/>
  </cols>
  <sheetData>
    <row r="1" spans="1:25" x14ac:dyDescent="0.25">
      <c r="A1" s="500" t="str">
        <f>'Súhrnné indikátory'!A1:Q1</f>
        <v>75. zasadnutie Výboru pre makroekonomické prognózy, 17.6.2026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</row>
    <row r="2" spans="1:25" ht="18.75" x14ac:dyDescent="0.3">
      <c r="A2" s="498" t="s">
        <v>132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</row>
    <row r="3" spans="1:25" x14ac:dyDescent="0.25">
      <c r="A3" s="506" t="s">
        <v>60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</row>
    <row r="4" spans="1:25" s="12" customFormat="1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5"/>
    </row>
    <row r="5" spans="1:25" s="12" customFormat="1" x14ac:dyDescent="0.25">
      <c r="A5" s="15"/>
      <c r="B5" s="417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0">
        <v>2029</v>
      </c>
      <c r="Y5" s="11">
        <v>2030</v>
      </c>
    </row>
    <row r="6" spans="1:25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100" t="s">
        <v>61</v>
      </c>
    </row>
    <row r="7" spans="1:25" x14ac:dyDescent="0.25">
      <c r="A7" s="15"/>
      <c r="B7" s="11"/>
      <c r="C7" s="23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9"/>
    </row>
    <row r="8" spans="1:25" x14ac:dyDescent="0.25">
      <c r="A8" s="15"/>
      <c r="B8" s="17" t="s">
        <v>107</v>
      </c>
      <c r="C8" s="67">
        <v>-1.7765100247380834</v>
      </c>
      <c r="D8" s="68">
        <v>0.36201209811908425</v>
      </c>
      <c r="E8" s="68">
        <v>-0.11624747671166373</v>
      </c>
      <c r="F8" s="68">
        <v>-5.016316126428931E-2</v>
      </c>
      <c r="G8" s="68">
        <v>3.3987016974605821</v>
      </c>
      <c r="H8" s="68">
        <v>3.9357330808807647</v>
      </c>
      <c r="I8" s="68">
        <v>3.291536027522699</v>
      </c>
      <c r="J8" s="68">
        <v>0.75060512297485094</v>
      </c>
      <c r="K8" s="68">
        <v>1.3728003575721353</v>
      </c>
      <c r="L8" s="68">
        <v>6.3559024048499183E-2</v>
      </c>
      <c r="M8" s="68">
        <v>-0.20958030293173543</v>
      </c>
      <c r="N8" s="68">
        <v>-1.5992633098517812</v>
      </c>
      <c r="O8" s="68">
        <v>-0.25579442400180546</v>
      </c>
      <c r="P8" s="68">
        <v>-1.4351121641869755</v>
      </c>
      <c r="Q8" s="68">
        <v>-6.5744109574560241</v>
      </c>
      <c r="R8" s="68">
        <v>0.69844288872140592</v>
      </c>
      <c r="S8" s="56">
        <v>-0.80552566472351228</v>
      </c>
      <c r="T8" s="56">
        <v>-0.35561922464279311</v>
      </c>
      <c r="U8" s="56">
        <v>0.12254882462928837</v>
      </c>
      <c r="V8" s="56">
        <v>0.65374462125771182</v>
      </c>
      <c r="W8" s="56">
        <v>0.63085681756862055</v>
      </c>
      <c r="X8" s="56">
        <v>0.40707355822558206</v>
      </c>
      <c r="Y8" s="317">
        <v>0.16944372686455808</v>
      </c>
    </row>
    <row r="9" spans="1:25" x14ac:dyDescent="0.25">
      <c r="A9" s="15"/>
      <c r="B9" s="1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56"/>
      <c r="T9" s="56"/>
      <c r="U9" s="56"/>
      <c r="V9" s="56"/>
      <c r="W9" s="56"/>
      <c r="X9" s="56"/>
      <c r="Y9" s="317"/>
    </row>
    <row r="10" spans="1:25" x14ac:dyDescent="0.25">
      <c r="A10" s="15"/>
      <c r="B10" s="16" t="s">
        <v>48</v>
      </c>
      <c r="C10" s="67">
        <v>-0.49449462772964153</v>
      </c>
      <c r="D10" s="68">
        <v>-1.409709140674682</v>
      </c>
      <c r="E10" s="68">
        <v>-0.94771373666341296</v>
      </c>
      <c r="F10" s="68">
        <v>-0.37636119721320405</v>
      </c>
      <c r="G10" s="68">
        <v>0.57155935095380661</v>
      </c>
      <c r="H10" s="68">
        <v>0.64823905967247364</v>
      </c>
      <c r="I10" s="68">
        <v>0.22957774257043131</v>
      </c>
      <c r="J10" s="68">
        <v>0.15913327206012198</v>
      </c>
      <c r="K10" s="68">
        <v>0.52264740402778909</v>
      </c>
      <c r="L10" s="68">
        <v>1.226579556876465</v>
      </c>
      <c r="M10" s="68">
        <v>1.2330769444647796</v>
      </c>
      <c r="N10" s="68">
        <v>1.4626238515631957</v>
      </c>
      <c r="O10" s="68">
        <v>1.264000100703131</v>
      </c>
      <c r="P10" s="68">
        <v>0.85701447909964024</v>
      </c>
      <c r="Q10" s="68">
        <v>0.55876859647409094</v>
      </c>
      <c r="R10" s="68">
        <v>0.76199697938638011</v>
      </c>
      <c r="S10" s="56">
        <v>0.49083179950845163</v>
      </c>
      <c r="T10" s="56">
        <v>0.22178684669876061</v>
      </c>
      <c r="U10" s="56">
        <v>8.1903169083269473E-2</v>
      </c>
      <c r="V10" s="56">
        <v>0.1524256143698588</v>
      </c>
      <c r="W10" s="56">
        <v>0.14998032956149199</v>
      </c>
      <c r="X10" s="56">
        <v>0.12091766851442041</v>
      </c>
      <c r="Y10" s="317">
        <v>9.0054959876805257E-2</v>
      </c>
    </row>
    <row r="11" spans="1:25" x14ac:dyDescent="0.25">
      <c r="A11" s="15"/>
      <c r="B11" s="1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56"/>
      <c r="T11" s="56"/>
      <c r="U11" s="56"/>
      <c r="V11" s="56"/>
      <c r="W11" s="56"/>
      <c r="X11" s="56"/>
      <c r="Y11" s="317"/>
    </row>
    <row r="12" spans="1:25" x14ac:dyDescent="0.25">
      <c r="A12" s="15"/>
      <c r="B12" s="16" t="s">
        <v>49</v>
      </c>
      <c r="C12" s="67">
        <v>-2.8418633957509716</v>
      </c>
      <c r="D12" s="68">
        <v>-0.87598815604830238</v>
      </c>
      <c r="E12" s="68">
        <v>-2.7444376303991427</v>
      </c>
      <c r="F12" s="68">
        <v>-3.3582679339646164</v>
      </c>
      <c r="G12" s="68">
        <v>-1.6409096646707015</v>
      </c>
      <c r="H12" s="68">
        <v>-0.55168504915984906</v>
      </c>
      <c r="I12" s="68">
        <v>-1.0284533940553917</v>
      </c>
      <c r="J12" s="68">
        <v>-2.4400879616964928</v>
      </c>
      <c r="K12" s="68">
        <v>-2.4281495546513794</v>
      </c>
      <c r="L12" s="68">
        <v>-1.827585121499598</v>
      </c>
      <c r="M12" s="68">
        <v>-1.3133756486945192</v>
      </c>
      <c r="N12" s="68">
        <v>-2.2817441758479524</v>
      </c>
      <c r="O12" s="68">
        <v>-0.72404460996102415</v>
      </c>
      <c r="P12" s="68">
        <v>-3.2164712595111866</v>
      </c>
      <c r="Q12" s="68">
        <v>-2.8686869602823628</v>
      </c>
      <c r="R12" s="68">
        <v>-3.9153431940125256</v>
      </c>
      <c r="S12" s="56">
        <v>-3.5394348918536074</v>
      </c>
      <c r="T12" s="56">
        <v>-2.0619942238598177</v>
      </c>
      <c r="U12" s="56">
        <v>-1.2529418037104898</v>
      </c>
      <c r="V12" s="56">
        <v>-1.3552380595512945</v>
      </c>
      <c r="W12" s="56">
        <v>-1.2989021064859645</v>
      </c>
      <c r="X12" s="56">
        <v>-1.1862574064934512</v>
      </c>
      <c r="Y12" s="317">
        <v>-1.0746554224625764</v>
      </c>
    </row>
    <row r="13" spans="1:25" x14ac:dyDescent="0.25">
      <c r="A13" s="15"/>
      <c r="B13" s="1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6"/>
      <c r="T13" s="56"/>
      <c r="U13" s="56"/>
      <c r="V13" s="56"/>
      <c r="W13" s="56"/>
      <c r="X13" s="56"/>
      <c r="Y13" s="317"/>
    </row>
    <row r="14" spans="1:25" x14ac:dyDescent="0.25">
      <c r="A14" s="15"/>
      <c r="B14" s="16" t="s">
        <v>50</v>
      </c>
      <c r="C14" s="67">
        <v>-1.1040516213044451</v>
      </c>
      <c r="D14" s="68">
        <v>-1.5219951799582405</v>
      </c>
      <c r="E14" s="68">
        <v>-0.82369707666255354</v>
      </c>
      <c r="F14" s="68">
        <v>-1.0972592055514754</v>
      </c>
      <c r="G14" s="68">
        <v>-1.4020332590023783</v>
      </c>
      <c r="H14" s="68">
        <v>-1.0970942468738101</v>
      </c>
      <c r="I14" s="68">
        <v>-0.75408531151877378</v>
      </c>
      <c r="J14" s="68">
        <v>-0.53236763204853188</v>
      </c>
      <c r="K14" s="68">
        <v>-0.92181436074614953</v>
      </c>
      <c r="L14" s="68">
        <v>-1.1971564745218506</v>
      </c>
      <c r="M14" s="68">
        <v>-1.3430934346993852</v>
      </c>
      <c r="N14" s="68">
        <v>-1.1085838899742702</v>
      </c>
      <c r="O14" s="68">
        <v>-0.73898017572686092</v>
      </c>
      <c r="P14" s="68">
        <v>-1.0389403683851408</v>
      </c>
      <c r="Q14" s="68">
        <v>-0.74522052565103425</v>
      </c>
      <c r="R14" s="68">
        <v>-0.56935536469714121</v>
      </c>
      <c r="S14" s="56">
        <v>-0.77013824144426701</v>
      </c>
      <c r="T14" s="56">
        <v>-0.72008927819899382</v>
      </c>
      <c r="U14" s="56">
        <v>-0.47974419010020769</v>
      </c>
      <c r="V14" s="56">
        <v>-0.58251172186984934</v>
      </c>
      <c r="W14" s="56">
        <v>-0.55918637546245631</v>
      </c>
      <c r="X14" s="56">
        <v>-0.49056640422191755</v>
      </c>
      <c r="Y14" s="317">
        <v>-0.42062622232755442</v>
      </c>
    </row>
    <row r="15" spans="1:25" x14ac:dyDescent="0.25">
      <c r="A15" s="15"/>
      <c r="B15" s="1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6"/>
      <c r="T15" s="56"/>
      <c r="U15" s="56"/>
      <c r="V15" s="56"/>
      <c r="W15" s="56"/>
      <c r="X15" s="56"/>
      <c r="Y15" s="317"/>
    </row>
    <row r="16" spans="1:25" s="12" customFormat="1" x14ac:dyDescent="0.25">
      <c r="A16" s="15"/>
      <c r="B16" s="16" t="s">
        <v>17</v>
      </c>
      <c r="C16" s="67">
        <v>-6.2169196695231408</v>
      </c>
      <c r="D16" s="68">
        <v>-3.4456803785621428</v>
      </c>
      <c r="E16" s="68">
        <v>-4.6320959204367718</v>
      </c>
      <c r="F16" s="68">
        <v>-4.8820514979935883</v>
      </c>
      <c r="G16" s="68">
        <v>0.92731812474130759</v>
      </c>
      <c r="H16" s="68">
        <v>2.9351928445195834</v>
      </c>
      <c r="I16" s="68">
        <v>1.7385750645189688</v>
      </c>
      <c r="J16" s="68">
        <v>-2.0627171987100525</v>
      </c>
      <c r="K16" s="68">
        <v>-1.4545161537976117</v>
      </c>
      <c r="L16" s="68">
        <v>-1.7346030150964864</v>
      </c>
      <c r="M16" s="68">
        <v>-1.6329724418608587</v>
      </c>
      <c r="N16" s="68">
        <v>-3.5269675241108072</v>
      </c>
      <c r="O16" s="68">
        <v>-0.45481910898655387</v>
      </c>
      <c r="P16" s="68">
        <v>-4.8335093129836704</v>
      </c>
      <c r="Q16" s="68">
        <v>-9.629549846915328</v>
      </c>
      <c r="R16" s="68">
        <v>-3.0242586906018776</v>
      </c>
      <c r="S16" s="56">
        <v>-4.6242669985129323</v>
      </c>
      <c r="T16" s="56">
        <v>-2.9159158800028444</v>
      </c>
      <c r="U16" s="56">
        <v>-1.5282340000981407</v>
      </c>
      <c r="V16" s="56">
        <v>-1.1315795457935758</v>
      </c>
      <c r="W16" s="56">
        <v>-1.0772513348183088</v>
      </c>
      <c r="X16" s="56">
        <v>-1.1488325839753697</v>
      </c>
      <c r="Y16" s="317">
        <v>-1.2357829580487683</v>
      </c>
    </row>
    <row r="17" spans="1:25" s="12" customFormat="1" x14ac:dyDescent="0.25">
      <c r="A17" s="41"/>
      <c r="B17" s="40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3"/>
      <c r="T17" s="13"/>
      <c r="U17" s="13"/>
      <c r="V17" s="13"/>
      <c r="W17" s="13"/>
      <c r="X17" s="13"/>
      <c r="Y17" s="14"/>
    </row>
    <row r="18" spans="1:25" x14ac:dyDescent="0.25">
      <c r="D18" s="6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5" x14ac:dyDescent="0.25">
      <c r="B19" s="12"/>
      <c r="C19" s="12"/>
    </row>
    <row r="21" spans="1:25" x14ac:dyDescent="0.25">
      <c r="D21" s="152"/>
      <c r="E21" s="152"/>
      <c r="F21" s="152"/>
      <c r="G21" s="152"/>
      <c r="H21" s="152"/>
      <c r="I21" s="152"/>
      <c r="J21" s="152"/>
      <c r="K21" s="152"/>
    </row>
    <row r="22" spans="1:25" x14ac:dyDescent="0.25">
      <c r="D22" s="152"/>
      <c r="E22" s="152"/>
      <c r="F22" s="152"/>
      <c r="G22" s="152"/>
      <c r="H22" s="152"/>
      <c r="I22" s="152"/>
      <c r="J22" s="152"/>
      <c r="K22" s="152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Žúdel Branislav</cp:lastModifiedBy>
  <cp:lastPrinted>2024-01-15T11:42:01Z</cp:lastPrinted>
  <dcterms:created xsi:type="dcterms:W3CDTF">2012-05-17T12:46:57Z</dcterms:created>
  <dcterms:modified xsi:type="dcterms:W3CDTF">2026-06-15T11:06:30Z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2026-01-16T09:12:29Z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db71c29a-307b-4beb-a4fa-3f24be1a8583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