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theme/themeOverride8.xml" ContentType="application/vnd.openxmlformats-officedocument.themeOverrid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05_Vybor\EDV\2021_zasadnutia\DV_2021_03\2-VYSTUPY\2_Komentar\"/>
    </mc:Choice>
  </mc:AlternateContent>
  <bookViews>
    <workbookView xWindow="0" yWindow="0" windowWidth="24000" windowHeight="8610" tabRatio="809"/>
  </bookViews>
  <sheets>
    <sheet name="Graf_1" sheetId="59" r:id="rId1"/>
    <sheet name="Graf_2" sheetId="51" r:id="rId2"/>
    <sheet name="Graf_3" sheetId="75" r:id="rId3"/>
    <sheet name="Graf_4" sheetId="10" r:id="rId4"/>
    <sheet name="Graf_5" sheetId="65" r:id="rId5"/>
    <sheet name="Graf_6" sheetId="73" r:id="rId6"/>
    <sheet name="Graf_7" sheetId="76" r:id="rId7"/>
    <sheet name="Graf_8" sheetId="67" r:id="rId8"/>
    <sheet name="Graf_9" sheetId="68" r:id="rId9"/>
    <sheet name="Graf_10" sheetId="69" r:id="rId10"/>
    <sheet name="Graf_11" sheetId="70" r:id="rId11"/>
    <sheet name="Graf_12" sheetId="72" r:id="rId12"/>
    <sheet name="Graf_13" sheetId="71" r:id="rId13"/>
    <sheet name="Graf_A" sheetId="6" r:id="rId14"/>
    <sheet name="Graf_B" sheetId="74" r:id="rId15"/>
    <sheet name="Graf_C" sheetId="4" r:id="rId16"/>
    <sheet name="Graf_D" sheetId="3" r:id="rId17"/>
    <sheet name="Legislativa" sheetId="66" r:id="rId18"/>
    <sheet name="DANE_ESA2010" sheetId="27" r:id="rId19"/>
    <sheet name="DANE_CASH" sheetId="43" r:id="rId20"/>
    <sheet name="DANE_FAKTORY" sheetId="2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4" hidden="1">#REF!</definedName>
    <definedName name="__123Graph_A" localSheetId="7" hidden="1">#REF!</definedName>
    <definedName name="__123Graph_A" localSheetId="8" hidden="1">#REF!</definedName>
    <definedName name="__123Graph_A" hidden="1">#REF!</definedName>
    <definedName name="__123Graph_ATEST1" hidden="1">[1]REER!$AZ$144:$AZ$210</definedName>
    <definedName name="__123Graph_B" localSheetId="4" hidden="1">#REF!</definedName>
    <definedName name="__123Graph_B" localSheetId="7" hidden="1">#REF!</definedName>
    <definedName name="__123Graph_B" localSheetId="8" hidden="1">#REF!</definedName>
    <definedName name="__123Graph_B" hidden="1">#REF!</definedName>
    <definedName name="__123Graph_BCurrent" localSheetId="4" hidden="1">[2]G!#REF!</definedName>
    <definedName name="__123Graph_BCurrent" localSheetId="7" hidden="1">[2]G!#REF!</definedName>
    <definedName name="__123Graph_BCurrent" localSheetId="8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4" hidden="1">'[3]i2-KA'!#REF!</definedName>
    <definedName name="__123Graph_X" localSheetId="7" hidden="1">'[3]i2-KA'!#REF!</definedName>
    <definedName name="__123Graph_X" localSheetId="8" hidden="1">'[3]i2-KA'!#REF!</definedName>
    <definedName name="__123Graph_X" hidden="1">'[3]i2-KA'!#REF!</definedName>
    <definedName name="__123Graph_XCurrent" localSheetId="4" hidden="1">'[3]i2-KA'!#REF!</definedName>
    <definedName name="__123Graph_XCurrent" localSheetId="7" hidden="1">'[3]i2-KA'!#REF!</definedName>
    <definedName name="__123Graph_XCurrent" localSheetId="8" hidden="1">'[3]i2-KA'!#REF!</definedName>
    <definedName name="__123Graph_XCurrent" hidden="1">'[3]i2-KA'!#REF!</definedName>
    <definedName name="__123Graph_XChart1" localSheetId="4" hidden="1">'[3]i2-KA'!#REF!</definedName>
    <definedName name="__123Graph_XChart1" localSheetId="7" hidden="1">'[3]i2-KA'!#REF!</definedName>
    <definedName name="__123Graph_XChart1" localSheetId="8" hidden="1">'[3]i2-KA'!#REF!</definedName>
    <definedName name="__123Graph_XChart1" hidden="1">'[3]i2-KA'!#REF!</definedName>
    <definedName name="__123Graph_XChart2" localSheetId="4" hidden="1">'[3]i2-KA'!#REF!</definedName>
    <definedName name="__123Graph_XChart2" localSheetId="7" hidden="1">'[3]i2-KA'!#REF!</definedName>
    <definedName name="__123Graph_XChart2" localSheetId="8" hidden="1">'[3]i2-KA'!#REF!</definedName>
    <definedName name="__123Graph_XChart2" hidden="1">'[3]i2-KA'!#REF!</definedName>
    <definedName name="__123Graph_XTEST1" hidden="1">[1]REER!$C$9:$C$75</definedName>
    <definedName name="_123Graph_AB" localSheetId="4" hidden="1">#REF!</definedName>
    <definedName name="_123Graph_AB" localSheetId="7" hidden="1">#REF!</definedName>
    <definedName name="_123Graph_AB" localSheetId="8" hidden="1">#REF!</definedName>
    <definedName name="_123Graph_AB" hidden="1">#REF!</definedName>
    <definedName name="_123Graph_B" localSheetId="4" hidden="1">#REF!</definedName>
    <definedName name="_123Graph_B" localSheetId="7" hidden="1">#REF!</definedName>
    <definedName name="_123Graph_B" localSheetId="8" hidden="1">#REF!</definedName>
    <definedName name="_123Graph_B" hidden="1">#REF!</definedName>
    <definedName name="_123Graph_DB" localSheetId="4" hidden="1">#REF!</definedName>
    <definedName name="_123Graph_DB" localSheetId="7" hidden="1">#REF!</definedName>
    <definedName name="_123Graph_DB" localSheetId="8" hidden="1">#REF!</definedName>
    <definedName name="_123Graph_DB" hidden="1">#REF!</definedName>
    <definedName name="_123Graph_EB" localSheetId="4" hidden="1">#REF!</definedName>
    <definedName name="_123Graph_EB" localSheetId="7" hidden="1">#REF!</definedName>
    <definedName name="_123Graph_EB" localSheetId="8" hidden="1">#REF!</definedName>
    <definedName name="_123Graph_EB" hidden="1">#REF!</definedName>
    <definedName name="_123Graph_FB" localSheetId="4" hidden="1">#REF!</definedName>
    <definedName name="_123Graph_FB" localSheetId="7" hidden="1">#REF!</definedName>
    <definedName name="_123Graph_FB" localSheetId="8" hidden="1">#REF!</definedName>
    <definedName name="_123Graph_FB" hidden="1">#REF!</definedName>
    <definedName name="_132Graph_CB" localSheetId="4" hidden="1">#REF!</definedName>
    <definedName name="_132Graph_CB" localSheetId="7" hidden="1">#REF!</definedName>
    <definedName name="_132Graph_CB" localSheetId="8" hidden="1">#REF!</definedName>
    <definedName name="_132Graph_CB" hidden="1">#REF!</definedName>
    <definedName name="_Fill" localSheetId="4" hidden="1">#REF!</definedName>
    <definedName name="_Fill" localSheetId="7" hidden="1">#REF!</definedName>
    <definedName name="_Fill" localSheetId="8" hidden="1">#REF!</definedName>
    <definedName name="_Fill" hidden="1">#REF!</definedName>
    <definedName name="_ftn1" localSheetId="15">Graf_C!$A$5</definedName>
    <definedName name="_ftnref1" localSheetId="15">Graf_C!$A$2</definedName>
    <definedName name="_Order1" hidden="1">255</definedName>
    <definedName name="_Order2" hidden="1">255</definedName>
    <definedName name="_Regression_X" localSheetId="4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4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AAA" localSheetId="4">#REF!</definedName>
    <definedName name="AAA" localSheetId="7">#REF!</definedName>
    <definedName name="AAA" localSheetId="8">#REF!</definedName>
    <definedName name="AAA">#REF!</definedName>
    <definedName name="Adjustment_codes">'[4]0102_QN_V'!$A$527:$A$531</definedName>
    <definedName name="aloha" localSheetId="4" hidden="1">'[5]i2-KA'!#REF!</definedName>
    <definedName name="aloha" localSheetId="7" hidden="1">'[5]i2-KA'!#REF!</definedName>
    <definedName name="aloha" localSheetId="8" hidden="1">'[5]i2-KA'!#REF!</definedName>
    <definedName name="aloha" hidden="1">'[5]i2-KA'!#REF!</definedName>
    <definedName name="area">[6]tab!$A$1:$H$52</definedName>
    <definedName name="bb" hidden="1">{"Riqfin97",#N/A,FALSE,"Tran";"Riqfinpro",#N/A,FALSE,"Tran"}</definedName>
    <definedName name="bbb" hidden="1">{"Riqfin97",#N/A,FALSE,"Tran";"Riqfinpro",#N/A,FALSE,"Tran"}</definedName>
    <definedName name="cc" hidden="1">{"Riqfin97",#N/A,FALSE,"Tran";"Riqfinpro",#N/A,FALSE,"Tran"}</definedName>
    <definedName name="ccc" hidden="1">{"Riqfin97",#N/A,FALSE,"Tran";"Riqfinpro",#N/A,FALSE,"Tran"}</definedName>
    <definedName name="Construct" localSheetId="4">'[7]Real ec'!#REF!</definedName>
    <definedName name="Construct" localSheetId="7">'[7]Real ec'!#REF!</definedName>
    <definedName name="Construct" localSheetId="8">'[7]Real ec'!#REF!</definedName>
    <definedName name="Construct">'[7]Real ec'!#REF!</definedName>
    <definedName name="COPROD" localSheetId="4">'[7]Real ec'!#REF!</definedName>
    <definedName name="COPROD" localSheetId="7">'[7]Real ec'!#REF!</definedName>
    <definedName name="COPROD" localSheetId="8">'[7]Real ec'!#REF!</definedName>
    <definedName name="COPROD">'[7]Real ec'!#REF!</definedName>
    <definedName name="dd" hidden="1">{"Riqfin97",#N/A,FALSE,"Tran";"Riqfinpro",#N/A,FALSE,"Tran"}</definedName>
    <definedName name="ddd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xauto" localSheetId="4">#REF!</definedName>
    <definedName name="exauto" localSheetId="7">#REF!</definedName>
    <definedName name="exauto" localSheetId="8">#REF!</definedName>
    <definedName name="exauto">#REF!</definedName>
    <definedName name="exauto_manufacturing" localSheetId="4">#REF!</definedName>
    <definedName name="exauto_manufacturing" localSheetId="7">#REF!</definedName>
    <definedName name="exauto_manufacturing" localSheetId="8">#REF!</definedName>
    <definedName name="exauto_manufacturing">#REF!</definedName>
    <definedName name="F52ac">[6]MacroData!$K$3458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ggg" hidden="1">{"Riqfin97",#N/A,FALSE,"Tran";"Riqfinpro",#N/A,FALSE,"Tran"}</definedName>
    <definedName name="ggggg" localSheetId="4" hidden="1">'[8]J(Priv.Cap)'!#REF!</definedName>
    <definedName name="ggggg" localSheetId="7" hidden="1">'[8]J(Priv.Cap)'!#REF!</definedName>
    <definedName name="ggggg" localSheetId="8" hidden="1">'[8]J(Priv.Cap)'!#REF!</definedName>
    <definedName name="ggggg" hidden="1">'[8]J(Priv.Cap)'!#REF!</definedName>
    <definedName name="Graf_66" localSheetId="7" hidden="1">#REF!</definedName>
    <definedName name="Graf_66" localSheetId="8" hidden="1">#REF!</definedName>
    <definedName name="Graf_66" hidden="1">#REF!</definedName>
    <definedName name="Graf_68" localSheetId="7" hidden="1">'[3]i2-KA'!#REF!</definedName>
    <definedName name="Graf_68" localSheetId="8" hidden="1">'[3]i2-KA'!#REF!</definedName>
    <definedName name="Graf_68" hidden="1">'[3]i2-KA'!#REF!</definedName>
    <definedName name="Graf_78" localSheetId="4" hidden="1">#REF!</definedName>
    <definedName name="Graf_78" localSheetId="7" hidden="1">#REF!</definedName>
    <definedName name="Graf_78" localSheetId="8" hidden="1">#REF!</definedName>
    <definedName name="Graf_78" hidden="1">#REF!</definedName>
    <definedName name="Graf_xx_kvoty" hidden="1">#REF!</definedName>
    <definedName name="HDPn_1n">[9]makro!$B$27</definedName>
    <definedName name="HDPn_2">[9]makro!$C$5</definedName>
    <definedName name="HDPn_2n">[9]makro!$C$27</definedName>
    <definedName name="HDPn_3">[9]makro!$D$5</definedName>
    <definedName name="HDPn_3n">[9]makro!$D$27</definedName>
    <definedName name="HDPn_4">[9]makro!$E$5</definedName>
    <definedName name="HDPn_4n">[9]makro!$E$27</definedName>
    <definedName name="HDPn_5">[9]makro!$F$5</definedName>
    <definedName name="HDPn_5n">[9]makro!$F$27</definedName>
    <definedName name="HDPn_6">[9]makro!$G$5</definedName>
    <definedName name="HDPn_6n">[9]makro!$G$27</definedName>
    <definedName name="HDPnbk_2">[9]makro!$C$16</definedName>
    <definedName name="HDPnbk_2n">[9]makro!$C$38</definedName>
    <definedName name="HDPnbk_3">[9]makro!$D$16</definedName>
    <definedName name="HDPnbk_3n">[9]makro!$D$38</definedName>
    <definedName name="HDPnbk_4">[9]makro!$E$16</definedName>
    <definedName name="HDPnbk_4n">[9]makro!$E$38</definedName>
    <definedName name="HDPnbk_5">[9]makro!$F$16</definedName>
    <definedName name="HDPnbk_5n">[9]makro!$F$38</definedName>
    <definedName name="HDPnbk_6">[9]makro!$G$16</definedName>
    <definedName name="HDPnbk_6n">[9]makro!$G$38</definedName>
    <definedName name="HDPr_2">[9]makro!$C$4</definedName>
    <definedName name="HDPr_2n">[9]makro!$C$26</definedName>
    <definedName name="HDPr_3">[9]makro!$D$4</definedName>
    <definedName name="HDPr_3n">[9]makro!$D$26</definedName>
    <definedName name="HDPr_4">[9]makro!$E$4</definedName>
    <definedName name="HDPr_4n">[9]makro!$E$26</definedName>
    <definedName name="HDPr_5">[9]makro!$F$4</definedName>
    <definedName name="HDPr_5n">[9]makro!$F$26</definedName>
    <definedName name="HDPr_6">[9]makro!$G$4</definedName>
    <definedName name="HDPr_6n">[9]makro!$G$26</definedName>
    <definedName name="hhh" localSheetId="4" hidden="1">'[10]J(Priv.Cap)'!#REF!</definedName>
    <definedName name="hhh" localSheetId="7" hidden="1">'[10]J(Priv.Cap)'!#REF!</definedName>
    <definedName name="hhh" localSheetId="8" hidden="1">'[10]J(Priv.Cap)'!#REF!</definedName>
    <definedName name="hhh" hidden="1">'[10]J(Priv.Cap)'!#REF!</definedName>
    <definedName name="ii" hidden="1">{"Tab1",#N/A,FALSE,"P";"Tab2",#N/A,FALSE,"P"}</definedName>
    <definedName name="IMPn_2">[9]makro!$C$17</definedName>
    <definedName name="IMPn_2n">[9]makro!$C$39</definedName>
    <definedName name="IMPn_3">[9]makro!$D$17</definedName>
    <definedName name="IMPn_3n">[9]makro!$D$39</definedName>
    <definedName name="IMPn_4">[9]makro!$E$17</definedName>
    <definedName name="IMPn_4n">[9]makro!$E$39</definedName>
    <definedName name="IMPn_5">[9]makro!$F$17</definedName>
    <definedName name="IMPn_5n">[9]makro!$F$39</definedName>
    <definedName name="IMPn_6">[9]makro!$G$17</definedName>
    <definedName name="IMPn_6n">[9]makro!$G$39</definedName>
    <definedName name="INDGRAPH" localSheetId="4">#REF!</definedName>
    <definedName name="INDGRAPH" localSheetId="7">#REF!</definedName>
    <definedName name="INDGRAPH" localSheetId="8">#REF!</definedName>
    <definedName name="INDGRAPH">#REF!</definedName>
    <definedName name="INDTABLE" localSheetId="4">#REF!</definedName>
    <definedName name="INDTABLE" localSheetId="7">#REF!</definedName>
    <definedName name="INDTABLE" localSheetId="8">#REF!</definedName>
    <definedName name="INDTABLE">#REF!</definedName>
    <definedName name="INDUSTRY" localSheetId="4">#REF!</definedName>
    <definedName name="INDUSTRY" localSheetId="7">#REF!</definedName>
    <definedName name="INDUSTRY" localSheetId="8">#REF!</definedName>
    <definedName name="INDUSTRY">#REF!</definedName>
    <definedName name="inflation" localSheetId="4" hidden="1">[11]TAB34!#REF!</definedName>
    <definedName name="inflation" localSheetId="7" hidden="1">[11]TAB34!#REF!</definedName>
    <definedName name="inflation" localSheetId="8" hidden="1">[11]TAB34!#REF!</definedName>
    <definedName name="inflation" hidden="1">[11]TAB34!#REF!</definedName>
    <definedName name="IPROD" localSheetId="4">#REF!</definedName>
    <definedName name="IPROD" localSheetId="7">#REF!</definedName>
    <definedName name="IPROD" localSheetId="8">#REF!</definedName>
    <definedName name="IPROD">#REF!</definedName>
    <definedName name="jj" hidden="1">{"Riqfin97",#N/A,FALSE,"Tran";"Riqfinpro",#N/A,FALSE,"Tran"}</definedName>
    <definedName name="jjj" localSheetId="4" hidden="1">[12]M!#REF!</definedName>
    <definedName name="jjj" localSheetId="7" hidden="1">[12]M!#REF!</definedName>
    <definedName name="jjj" localSheetId="8" hidden="1">[12]M!#REF!</definedName>
    <definedName name="jjj" hidden="1">[12]M!#REF!</definedName>
    <definedName name="jjjjjj" localSheetId="4" hidden="1">'[8]J(Priv.Cap)'!#REF!</definedName>
    <definedName name="jjjjjj" localSheetId="7" hidden="1">'[8]J(Priv.Cap)'!#REF!</definedName>
    <definedName name="jjjjjj" localSheetId="8" hidden="1">'[8]J(Priv.Cap)'!#REF!</definedName>
    <definedName name="jjjjjj" hidden="1">'[8]J(Priv.Cap)'!#REF!</definedName>
    <definedName name="kk" hidden="1">{"Tab1",#N/A,FALSE,"P";"Tab2",#N/A,FALSE,"P"}</definedName>
    <definedName name="kkk" hidden="1">{"Tab1",#N/A,FALSE,"P";"Tab2",#N/A,FALSE,"P"}</definedName>
    <definedName name="kkkk" localSheetId="4" hidden="1">[13]M!#REF!</definedName>
    <definedName name="kkkk" localSheetId="7" hidden="1">[13]M!#REF!</definedName>
    <definedName name="kkkk" localSheetId="8" hidden="1">[13]M!#REF!</definedName>
    <definedName name="kkkk" hidden="1">[13]M!#REF!</definedName>
    <definedName name="KSDn_2">[9]makro!$C$7</definedName>
    <definedName name="KSDn_2_up">[9]makro!$C$8</definedName>
    <definedName name="KSDn_2n">[9]makro!$C$29</definedName>
    <definedName name="KSDn_2n_up">[9]makro!$C$30</definedName>
    <definedName name="KSDn_3">[9]makro!$D$7</definedName>
    <definedName name="KSDn_3_up">[9]makro!$D$8</definedName>
    <definedName name="KSDn_3n">[9]makro!$D$29</definedName>
    <definedName name="KSDn_3n_up">[9]makro!$D$30</definedName>
    <definedName name="KSDn_4">[9]makro!$E$7</definedName>
    <definedName name="KSDn_4_up">[9]makro!$E$8</definedName>
    <definedName name="KSDn_4n">[9]makro!$E$29</definedName>
    <definedName name="KSDn_4n_up">[9]makro!$E$30</definedName>
    <definedName name="KSDn_5">[9]makro!$F$7</definedName>
    <definedName name="KSDn_5_up">[9]makro!$F$8</definedName>
    <definedName name="KSDn_5n">[9]makro!$F$29</definedName>
    <definedName name="KSDn_5n_up">[9]makro!$F$30</definedName>
    <definedName name="KSDn_6">[9]makro!$G$7</definedName>
    <definedName name="KSDn_6_up">[9]makro!$G$8</definedName>
    <definedName name="KSDn_6n">[9]makro!$G$29</definedName>
    <definedName name="KSDn_6n_up">[9]makro!$G$30</definedName>
    <definedName name="KSDr_2">[9]makro!$C$6</definedName>
    <definedName name="KSDr_2n">[9]makro!$C$28</definedName>
    <definedName name="KSDr_3">[9]makro!$D$6</definedName>
    <definedName name="KSDr_3n">[9]makro!$D$28</definedName>
    <definedName name="KSDr_4">[9]makro!$E$6</definedName>
    <definedName name="KSDr_4n">[9]makro!$E$28</definedName>
    <definedName name="KSDr_5">[9]makro!$F$6</definedName>
    <definedName name="KSDr_5n">[9]makro!$F$28</definedName>
    <definedName name="KSDr_6">[9]makro!$G$6</definedName>
    <definedName name="KSDr_6n">[9]makro!$G$28</definedName>
    <definedName name="ll" hidden="1">{"Tab1",#N/A,FALSE,"P";"Tab2",#N/A,FALSE,"P"}</definedName>
    <definedName name="lll" hidden="1">{"Riqfin97",#N/A,FALSE,"Tran";"Riqfinpro",#N/A,FALSE,"Tran"}</definedName>
    <definedName name="llll" localSheetId="4" hidden="1">[12]M!#REF!</definedName>
    <definedName name="llll" localSheetId="7" hidden="1">[12]M!#REF!</definedName>
    <definedName name="llll" localSheetId="8" hidden="1">[12]M!#REF!</definedName>
    <definedName name="llll" hidden="1">[12]M!#REF!</definedName>
    <definedName name="MB_2">[9]makro!$C$11</definedName>
    <definedName name="MB_2n">[9]makro!$C$33</definedName>
    <definedName name="MB_3">[9]makro!$D$11</definedName>
    <definedName name="MB_3n">[9]makro!$D$33</definedName>
    <definedName name="MB_4">[9]makro!$E$11</definedName>
    <definedName name="MB_4n">[9]makro!$E$33</definedName>
    <definedName name="MB_5">[9]makro!$F$11</definedName>
    <definedName name="MB_5n">[9]makro!$F$33</definedName>
    <definedName name="MB_6">[9]makro!$G$11</definedName>
    <definedName name="MB_6n">[9]makro!$G$33</definedName>
    <definedName name="mf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OMSAFA" localSheetId="4">#REF!</definedName>
    <definedName name="MOMSAFA" localSheetId="7">#REF!</definedName>
    <definedName name="MOMSAFA" localSheetId="8">#REF!</definedName>
    <definedName name="MOMSAFA">#REF!</definedName>
    <definedName name="MOMSUSRALL" localSheetId="4">#REF!</definedName>
    <definedName name="MOMSUSRALL" localSheetId="7">#REF!</definedName>
    <definedName name="MOMSUSRALL" localSheetId="8">#REF!</definedName>
    <definedName name="MOMSUSRALL">#REF!</definedName>
    <definedName name="nn" hidden="1">{"Riqfin97",#N/A,FALSE,"Tran";"Riqfinpro",#N/A,FALSE,"Tran"}</definedName>
    <definedName name="nnn" hidden="1">{"Tab1",#N/A,FALSE,"P";"Tab2",#N/A,FALSE,"P"}</definedName>
    <definedName name="oblast">[6]tab!$A$1:$C$52</definedName>
    <definedName name="Obs_conf_code">'[4]0102_QN_V'!$A$520:$A$524</definedName>
    <definedName name="Obs_status_code">'[4]0102_QN_V'!$A$505:$A$517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ta" hidden="1">{"Tab1",#N/A,FALSE,"P";"Tab2",#N/A,FALSE,"P"}</definedName>
    <definedName name="pp" hidden="1">{"Riqfin97",#N/A,FALSE,"Tran";"Riqfinpro",#N/A,FALSE,"Tran"}</definedName>
    <definedName name="ppp" hidden="1">{"Riqfin97",#N/A,FALSE,"Tran";"Riqfinpro",#N/A,FALSE,"Tran"}</definedName>
    <definedName name="Prices_codes">'[4]0102_QN_V'!$A$534:$A$537</definedName>
    <definedName name="qq" localSheetId="4" hidden="1">'[10]J(Priv.Cap)'!#REF!</definedName>
    <definedName name="qq" localSheetId="7" hidden="1">'[10]J(Priv.Cap)'!#REF!</definedName>
    <definedName name="qq" localSheetId="8" hidden="1">'[10]J(Priv.Cap)'!#REF!</definedName>
    <definedName name="qq" hidden="1">'[10]J(Priv.Cap)'!#REF!</definedName>
    <definedName name="RETSAL" localSheetId="4">'[7]Real ec'!#REF!</definedName>
    <definedName name="RETSAL" localSheetId="7">'[7]Real ec'!#REF!</definedName>
    <definedName name="RETSAL" localSheetId="8">'[7]Real ec'!#REF!</definedName>
    <definedName name="RETSAL">'[7]Real ec'!#REF!</definedName>
    <definedName name="rr" hidden="1">{"Riqfin97",#N/A,FALSE,"Tran";"Riqfinpro",#N/A,FALSE,"Tran"}</definedName>
    <definedName name="rrr" hidden="1">{"Riqfin97",#N/A,FALSE,"Tran";"Riqfinpro",#N/A,FALSE,"Tran"}</definedName>
    <definedName name="SENTIM" localSheetId="4">'[7]Real ec'!#REF!</definedName>
    <definedName name="SENTIM" localSheetId="7">'[7]Real ec'!#REF!</definedName>
    <definedName name="SENTIM" localSheetId="8">'[7]Real ec'!#REF!</definedName>
    <definedName name="SENTIM">'[7]Real ec'!#REF!</definedName>
    <definedName name="Transformation_codes">'[4]0102_QN_V'!$A$540:$A$542</definedName>
    <definedName name="tt" hidden="1">{"Tab1",#N/A,FALSE,"P";"Tab2",#N/A,FALSE,"P"}</definedName>
    <definedName name="ttt" hidden="1">{"Tab1",#N/A,FALSE,"P";"Tab2",#N/A,FALSE,"P"}</definedName>
    <definedName name="ttttt" localSheetId="4" hidden="1">[12]M!#REF!</definedName>
    <definedName name="ttttt" localSheetId="7" hidden="1">[12]M!#REF!</definedName>
    <definedName name="ttttt" localSheetId="8" hidden="1">[12]M!#REF!</definedName>
    <definedName name="ttttt" hidden="1">[12]M!#REF!</definedName>
    <definedName name="UB_2">[9]makro!$C$14</definedName>
    <definedName name="UB_2n">[9]makro!$C$36</definedName>
    <definedName name="UB_3">[9]makro!$D$14</definedName>
    <definedName name="UB_3n">[9]makro!$D$36</definedName>
    <definedName name="UB_4">[9]makro!$E$14</definedName>
    <definedName name="UB_4n">[9]makro!$E$36</definedName>
    <definedName name="UB_5">[9]makro!$F$14</definedName>
    <definedName name="UB_5n">[9]makro!$F$36</definedName>
    <definedName name="UB_6">[9]makro!$G$14</definedName>
    <definedName name="UB_6n">[9]makro!$G$36</definedName>
    <definedName name="uu" hidden="1">{"Riqfin97",#N/A,FALSE,"Tran";"Riqfinpro",#N/A,FALSE,"Tran"}</definedName>
    <definedName name="uuu" hidden="1">{"Riqfin97",#N/A,FALSE,"Tran";"Riqfinpro",#N/A,FALSE,"Tran"}</definedName>
    <definedName name="vv" hidden="1">{"Tab1",#N/A,FALSE,"P";"Tab2",#N/A,FALSE,"P"}</definedName>
    <definedName name="vvv" hidden="1">{"Tab1",#N/A,FALSE,"P";"Tab2",#N/A,FALSE,"P"}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4" hidden="1">[12]M!#REF!</definedName>
    <definedName name="ww" localSheetId="7" hidden="1">[12]M!#REF!</definedName>
    <definedName name="ww" localSheetId="8" hidden="1">[12]M!#REF!</definedName>
    <definedName name="ww" hidden="1">[12]M!#REF!</definedName>
    <definedName name="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OYSUSRALL" localSheetId="4">#REF!</definedName>
    <definedName name="YOYSUSRALL" localSheetId="7">#REF!</definedName>
    <definedName name="YOYSUSRALL" localSheetId="8">#REF!</definedName>
    <definedName name="YOYSUSRALL">#REF!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4" hidden="1">#REF!</definedName>
    <definedName name="Z_95224721_0485_11D4_BFD1_00508B5F4DA4_.wvu.Cols" localSheetId="7" hidden="1">#REF!</definedName>
    <definedName name="Z_95224721_0485_11D4_BFD1_00508B5F4DA4_.wvu.Cols" localSheetId="8" hidden="1">#REF!</definedName>
    <definedName name="Z_95224721_0485_11D4_BFD1_00508B5F4DA4_.wvu.Cols" hidden="1">#REF!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3" l="1"/>
  <c r="D5" i="73"/>
  <c r="D6" i="73"/>
  <c r="D7" i="73"/>
  <c r="D6" i="69" l="1"/>
  <c r="D5" i="69"/>
  <c r="D7" i="69"/>
  <c r="D8" i="69"/>
  <c r="D9" i="69"/>
  <c r="D10" i="69"/>
  <c r="D11" i="69"/>
  <c r="D12" i="69"/>
  <c r="D13" i="69"/>
  <c r="D14" i="69"/>
  <c r="D4" i="69"/>
  <c r="I6" i="10" l="1"/>
  <c r="J6" i="10"/>
  <c r="K6" i="10"/>
  <c r="I7" i="10"/>
  <c r="J7" i="10"/>
  <c r="K7" i="10"/>
  <c r="I8" i="10"/>
  <c r="J8" i="10"/>
  <c r="K8" i="10"/>
  <c r="I9" i="10"/>
  <c r="J9" i="10"/>
  <c r="K9" i="10"/>
  <c r="I10" i="10"/>
  <c r="J10" i="10"/>
  <c r="K10" i="10"/>
  <c r="I11" i="10"/>
  <c r="J11" i="10"/>
  <c r="K11" i="10"/>
  <c r="I12" i="10"/>
  <c r="J12" i="10"/>
  <c r="K12" i="10"/>
  <c r="I13" i="10"/>
  <c r="J13" i="10"/>
  <c r="K13" i="10"/>
  <c r="I14" i="10"/>
  <c r="J14" i="10"/>
  <c r="K14" i="10"/>
  <c r="I15" i="10"/>
  <c r="J15" i="10"/>
  <c r="K15" i="10"/>
  <c r="I16" i="10"/>
  <c r="J16" i="10"/>
  <c r="K16" i="10"/>
  <c r="I17" i="10"/>
  <c r="J17" i="10"/>
  <c r="K17" i="10"/>
  <c r="I18" i="10"/>
  <c r="J18" i="10"/>
  <c r="K18" i="10"/>
  <c r="H7" i="10"/>
  <c r="H8" i="10"/>
  <c r="H9" i="10"/>
  <c r="H10" i="10"/>
  <c r="H11" i="10"/>
  <c r="H12" i="10"/>
  <c r="H13" i="10"/>
  <c r="H14" i="10"/>
  <c r="H15" i="10"/>
  <c r="H16" i="10"/>
  <c r="H17" i="10"/>
  <c r="H6" i="10"/>
  <c r="AB18" i="2" l="1"/>
  <c r="AC18" i="2"/>
  <c r="AD18" i="2"/>
  <c r="AE18" i="2"/>
  <c r="AA18" i="2"/>
  <c r="F8" i="4" l="1"/>
  <c r="F8" i="3"/>
  <c r="Y32" i="43" l="1"/>
  <c r="AA32" i="43"/>
  <c r="X32" i="43"/>
  <c r="AC40" i="43"/>
  <c r="AB40" i="43"/>
  <c r="AA40" i="43"/>
  <c r="Z40" i="43"/>
  <c r="Y40" i="43"/>
  <c r="X40" i="43"/>
  <c r="AC39" i="43"/>
  <c r="AB39" i="43"/>
  <c r="AA39" i="43"/>
  <c r="Z39" i="43"/>
  <c r="Y39" i="43"/>
  <c r="X39" i="43"/>
  <c r="AC38" i="43"/>
  <c r="AB38" i="43"/>
  <c r="AA38" i="43"/>
  <c r="Z38" i="43"/>
  <c r="Y38" i="43"/>
  <c r="X38" i="43"/>
  <c r="AC37" i="43"/>
  <c r="AB37" i="43"/>
  <c r="AA37" i="43"/>
  <c r="Z37" i="43"/>
  <c r="Y37" i="43"/>
  <c r="X37" i="43"/>
  <c r="AC36" i="43"/>
  <c r="AB36" i="43"/>
  <c r="AA36" i="43"/>
  <c r="Z36" i="43"/>
  <c r="Y36" i="43"/>
  <c r="X36" i="43"/>
  <c r="AC35" i="43"/>
  <c r="AB35" i="43"/>
  <c r="AA35" i="43"/>
  <c r="Z35" i="43"/>
  <c r="Y35" i="43"/>
  <c r="X35" i="43"/>
  <c r="AC34" i="43"/>
  <c r="AB34" i="43"/>
  <c r="AA34" i="43"/>
  <c r="Z34" i="43"/>
  <c r="Y34" i="43"/>
  <c r="X34" i="43"/>
  <c r="AA31" i="43"/>
  <c r="Y31" i="43"/>
  <c r="X31" i="43"/>
  <c r="AC30" i="43"/>
  <c r="AB30" i="43"/>
  <c r="AA30" i="43"/>
  <c r="Z30" i="43"/>
  <c r="Y30" i="43"/>
  <c r="X30" i="43"/>
  <c r="AC28" i="43"/>
  <c r="AB28" i="43"/>
  <c r="AA28" i="43"/>
  <c r="Z28" i="43"/>
  <c r="Y28" i="43"/>
  <c r="X28" i="43"/>
  <c r="AC27" i="43"/>
  <c r="AB27" i="43"/>
  <c r="AA27" i="43"/>
  <c r="AA26" i="43" s="1"/>
  <c r="Z27" i="43"/>
  <c r="Z26" i="43" s="1"/>
  <c r="Y27" i="43"/>
  <c r="X27" i="43"/>
  <c r="AC26" i="43"/>
  <c r="AB26" i="43"/>
  <c r="Y26" i="43"/>
  <c r="X26" i="43"/>
  <c r="AC25" i="43"/>
  <c r="AB25" i="43"/>
  <c r="AA25" i="43"/>
  <c r="Z25" i="43"/>
  <c r="Y25" i="43"/>
  <c r="X25" i="43"/>
  <c r="AC24" i="43"/>
  <c r="AB24" i="43"/>
  <c r="AA24" i="43"/>
  <c r="Z24" i="43"/>
  <c r="Y24" i="43"/>
  <c r="X24" i="43"/>
  <c r="AC23" i="43"/>
  <c r="AB23" i="43"/>
  <c r="AA23" i="43"/>
  <c r="Z23" i="43"/>
  <c r="Y23" i="43"/>
  <c r="X23" i="43"/>
  <c r="AC22" i="43"/>
  <c r="AB22" i="43"/>
  <c r="AA22" i="43"/>
  <c r="Z22" i="43"/>
  <c r="Y22" i="43"/>
  <c r="X22" i="43"/>
  <c r="AC21" i="43"/>
  <c r="AB21" i="43"/>
  <c r="AA21" i="43"/>
  <c r="Z21" i="43"/>
  <c r="Y21" i="43"/>
  <c r="X21" i="43"/>
  <c r="AC20" i="43"/>
  <c r="AB20" i="43"/>
  <c r="AA20" i="43"/>
  <c r="Z20" i="43"/>
  <c r="Y20" i="43"/>
  <c r="X20" i="43"/>
  <c r="AC19" i="43"/>
  <c r="AB19" i="43"/>
  <c r="AA19" i="43"/>
  <c r="Z19" i="43"/>
  <c r="Y19" i="43"/>
  <c r="X19" i="43"/>
  <c r="AC18" i="43"/>
  <c r="AB18" i="43"/>
  <c r="AA18" i="43"/>
  <c r="Z18" i="43"/>
  <c r="Y18" i="43"/>
  <c r="X18" i="43"/>
  <c r="AC17" i="43"/>
  <c r="AB17" i="43"/>
  <c r="AA17" i="43"/>
  <c r="Z17" i="43"/>
  <c r="Y17" i="43"/>
  <c r="X17" i="43"/>
  <c r="AC16" i="43"/>
  <c r="AB16" i="43"/>
  <c r="AA16" i="43"/>
  <c r="Z16" i="43"/>
  <c r="Y16" i="43"/>
  <c r="X16" i="43"/>
  <c r="AC15" i="43"/>
  <c r="AB15" i="43"/>
  <c r="AA15" i="43"/>
  <c r="Z15" i="43"/>
  <c r="Y15" i="43"/>
  <c r="X15" i="43"/>
  <c r="AC14" i="43"/>
  <c r="AB14" i="43"/>
  <c r="AA14" i="43"/>
  <c r="Y14" i="43"/>
  <c r="X14" i="43"/>
  <c r="AC13" i="43"/>
  <c r="AB13" i="43"/>
  <c r="AA13" i="43"/>
  <c r="AA12" i="43" s="1"/>
  <c r="Z13" i="43"/>
  <c r="Y13" i="43"/>
  <c r="X13" i="43"/>
  <c r="AC12" i="43"/>
  <c r="AB12" i="43"/>
  <c r="Y12" i="43"/>
  <c r="X12" i="43"/>
  <c r="AC11" i="43"/>
  <c r="AB11" i="43"/>
  <c r="AA11" i="43"/>
  <c r="Z11" i="43"/>
  <c r="Y11" i="43"/>
  <c r="X11" i="43"/>
  <c r="AC10" i="43"/>
  <c r="AB10" i="43"/>
  <c r="AA10" i="43"/>
  <c r="Z10" i="43"/>
  <c r="Y10" i="43"/>
  <c r="X10" i="43"/>
  <c r="AC9" i="43"/>
  <c r="AB9" i="43"/>
  <c r="AA9" i="43"/>
  <c r="AA6" i="43" s="1"/>
  <c r="AA5" i="43" s="1"/>
  <c r="Z9" i="43"/>
  <c r="Z6" i="43" s="1"/>
  <c r="Y9" i="43"/>
  <c r="X9" i="43"/>
  <c r="AC8" i="43"/>
  <c r="AB8" i="43"/>
  <c r="AA8" i="43"/>
  <c r="Z8" i="43"/>
  <c r="Y8" i="43"/>
  <c r="X8" i="43"/>
  <c r="AC7" i="43"/>
  <c r="AB7" i="43"/>
  <c r="AA7" i="43"/>
  <c r="Z7" i="43"/>
  <c r="Y7" i="43"/>
  <c r="X7" i="43"/>
  <c r="AC6" i="43"/>
  <c r="AC5" i="43" s="1"/>
  <c r="AB6" i="43"/>
  <c r="AB5" i="43" s="1"/>
  <c r="Y6" i="43"/>
  <c r="Y5" i="43" s="1"/>
  <c r="X6" i="43"/>
  <c r="X5" i="43" s="1"/>
  <c r="S35" i="43"/>
  <c r="T35" i="43"/>
  <c r="U35" i="43"/>
  <c r="V35" i="43"/>
  <c r="W35" i="43"/>
  <c r="S36" i="43"/>
  <c r="T36" i="43"/>
  <c r="U36" i="43"/>
  <c r="V36" i="43"/>
  <c r="W36" i="43"/>
  <c r="S37" i="43"/>
  <c r="T37" i="43"/>
  <c r="U37" i="43"/>
  <c r="V37" i="43"/>
  <c r="W37" i="43"/>
  <c r="S38" i="43"/>
  <c r="T38" i="43"/>
  <c r="U38" i="43"/>
  <c r="V38" i="43"/>
  <c r="W38" i="43"/>
  <c r="S39" i="43"/>
  <c r="T39" i="43"/>
  <c r="U39" i="43"/>
  <c r="V39" i="43"/>
  <c r="W39" i="43"/>
  <c r="S40" i="43"/>
  <c r="T40" i="43"/>
  <c r="U40" i="43"/>
  <c r="V40" i="43"/>
  <c r="W40" i="43"/>
  <c r="T34" i="43"/>
  <c r="U34" i="43"/>
  <c r="V34" i="43"/>
  <c r="W34" i="43"/>
  <c r="S34" i="43"/>
  <c r="T31" i="43"/>
  <c r="V31" i="43"/>
  <c r="V32" i="43" s="1"/>
  <c r="S31" i="43"/>
  <c r="S32" i="43" s="1"/>
  <c r="T32" i="43"/>
  <c r="T30" i="43"/>
  <c r="U30" i="43"/>
  <c r="V30" i="43"/>
  <c r="W30" i="43"/>
  <c r="S30" i="43"/>
  <c r="S28" i="43"/>
  <c r="T28" i="43"/>
  <c r="U28" i="43"/>
  <c r="V28" i="43"/>
  <c r="W28" i="43"/>
  <c r="T27" i="43"/>
  <c r="U27" i="43"/>
  <c r="V27" i="43"/>
  <c r="W27" i="43"/>
  <c r="S27" i="43"/>
  <c r="V14" i="43"/>
  <c r="S15" i="43"/>
  <c r="T15" i="43"/>
  <c r="U15" i="43"/>
  <c r="V15" i="43"/>
  <c r="W15" i="43"/>
  <c r="S16" i="43"/>
  <c r="T16" i="43"/>
  <c r="U16" i="43"/>
  <c r="V16" i="43"/>
  <c r="W16" i="43"/>
  <c r="S17" i="43"/>
  <c r="T17" i="43"/>
  <c r="U17" i="43"/>
  <c r="V17" i="43"/>
  <c r="W17" i="43"/>
  <c r="S18" i="43"/>
  <c r="T18" i="43"/>
  <c r="U18" i="43"/>
  <c r="V18" i="43"/>
  <c r="W18" i="43"/>
  <c r="S19" i="43"/>
  <c r="T19" i="43"/>
  <c r="U19" i="43"/>
  <c r="V19" i="43"/>
  <c r="W19" i="43"/>
  <c r="S20" i="43"/>
  <c r="T20" i="43"/>
  <c r="U20" i="43"/>
  <c r="V20" i="43"/>
  <c r="W20" i="43"/>
  <c r="S21" i="43"/>
  <c r="T21" i="43"/>
  <c r="U21" i="43"/>
  <c r="V21" i="43"/>
  <c r="W21" i="43"/>
  <c r="S22" i="43"/>
  <c r="T22" i="43"/>
  <c r="U22" i="43"/>
  <c r="V22" i="43"/>
  <c r="W22" i="43"/>
  <c r="S23" i="43"/>
  <c r="T23" i="43"/>
  <c r="U23" i="43"/>
  <c r="V23" i="43"/>
  <c r="W23" i="43"/>
  <c r="S24" i="43"/>
  <c r="T24" i="43"/>
  <c r="U24" i="43"/>
  <c r="V24" i="43"/>
  <c r="W24" i="43"/>
  <c r="S25" i="43"/>
  <c r="T25" i="43"/>
  <c r="U25" i="43"/>
  <c r="V25" i="43"/>
  <c r="W25" i="43"/>
  <c r="T13" i="43"/>
  <c r="U13" i="43"/>
  <c r="V13" i="43"/>
  <c r="W13" i="43"/>
  <c r="S13" i="43"/>
  <c r="T7" i="43"/>
  <c r="U7" i="43"/>
  <c r="T8" i="43"/>
  <c r="U8" i="43"/>
  <c r="V8" i="43"/>
  <c r="W8" i="43"/>
  <c r="T9" i="43"/>
  <c r="U9" i="43"/>
  <c r="V9" i="43"/>
  <c r="W9" i="43"/>
  <c r="T10" i="43"/>
  <c r="U10" i="43"/>
  <c r="V10" i="43"/>
  <c r="W10" i="43"/>
  <c r="T11" i="43"/>
  <c r="U11" i="43"/>
  <c r="V11" i="43"/>
  <c r="W11" i="43"/>
  <c r="S11" i="43"/>
  <c r="S10" i="43"/>
  <c r="S9" i="43"/>
  <c r="S8" i="43"/>
  <c r="R26" i="43"/>
  <c r="Q26" i="43"/>
  <c r="N26" i="43"/>
  <c r="M26" i="43"/>
  <c r="P26" i="43"/>
  <c r="O26" i="43"/>
  <c r="R14" i="43"/>
  <c r="R12" i="43" s="1"/>
  <c r="Q14" i="43"/>
  <c r="W14" i="43" s="1"/>
  <c r="N14" i="43"/>
  <c r="T14" i="43" s="1"/>
  <c r="M14" i="43"/>
  <c r="M12" i="43" s="1"/>
  <c r="P14" i="43"/>
  <c r="P12" i="43" s="1"/>
  <c r="O14" i="43"/>
  <c r="O12" i="43" s="1"/>
  <c r="Q12" i="43"/>
  <c r="N12" i="43"/>
  <c r="R6" i="43"/>
  <c r="Q6" i="43"/>
  <c r="N6" i="43"/>
  <c r="M6" i="43"/>
  <c r="P7" i="43"/>
  <c r="V7" i="43" s="1"/>
  <c r="O7" i="43"/>
  <c r="R7" i="43"/>
  <c r="Q7" i="43"/>
  <c r="W7" i="43" s="1"/>
  <c r="N7" i="43"/>
  <c r="M7" i="43"/>
  <c r="S7" i="43" s="1"/>
  <c r="P6" i="43"/>
  <c r="O6" i="43"/>
  <c r="V8" i="27"/>
  <c r="Y9" i="27"/>
  <c r="AC7" i="27"/>
  <c r="V10" i="27"/>
  <c r="Y11" i="27"/>
  <c r="AC11" i="27"/>
  <c r="Y13" i="27"/>
  <c r="AC13" i="27"/>
  <c r="S15" i="27"/>
  <c r="V14" i="27"/>
  <c r="AB15" i="27"/>
  <c r="Z16" i="27"/>
  <c r="AB16" i="27"/>
  <c r="X17" i="27"/>
  <c r="AA17" i="27"/>
  <c r="T18" i="27"/>
  <c r="U18" i="27"/>
  <c r="AC18" i="27"/>
  <c r="X19" i="27"/>
  <c r="AB19" i="27"/>
  <c r="T20" i="27"/>
  <c r="AC20" i="27"/>
  <c r="S21" i="27"/>
  <c r="AA21" i="27"/>
  <c r="W21" i="27"/>
  <c r="Z22" i="27"/>
  <c r="AC23" i="27"/>
  <c r="T24" i="27"/>
  <c r="AA24" i="27"/>
  <c r="AB24" i="27"/>
  <c r="AC24" i="27"/>
  <c r="U25" i="27"/>
  <c r="AA25" i="27"/>
  <c r="M32" i="27"/>
  <c r="N32" i="27"/>
  <c r="O32" i="27"/>
  <c r="P32" i="27"/>
  <c r="Q32" i="27"/>
  <c r="R32" i="27"/>
  <c r="Z30" i="27"/>
  <c r="V30" i="27"/>
  <c r="AC30" i="27"/>
  <c r="S31" i="27"/>
  <c r="S32" i="27" s="1"/>
  <c r="W24" i="27"/>
  <c r="U24" i="27"/>
  <c r="X24" i="27"/>
  <c r="AA23" i="27"/>
  <c r="X23" i="27"/>
  <c r="Z21" i="27"/>
  <c r="AB20" i="27"/>
  <c r="X20" i="27"/>
  <c r="V19" i="27"/>
  <c r="AB17" i="27"/>
  <c r="Z17" i="27"/>
  <c r="AC16" i="27"/>
  <c r="T16" i="27"/>
  <c r="X16" i="27"/>
  <c r="AC14" i="27"/>
  <c r="AB13" i="27"/>
  <c r="X13" i="27"/>
  <c r="V11" i="27"/>
  <c r="AB10" i="27"/>
  <c r="U10" i="27"/>
  <c r="S9" i="27"/>
  <c r="U8" i="27"/>
  <c r="V7" i="27"/>
  <c r="X42" i="27"/>
  <c r="Y42" i="27"/>
  <c r="Z42" i="27"/>
  <c r="AA42" i="27"/>
  <c r="AB42" i="27"/>
  <c r="AC42" i="27"/>
  <c r="X43" i="27"/>
  <c r="Y43" i="27"/>
  <c r="Z43" i="27"/>
  <c r="AA43" i="27"/>
  <c r="AB43" i="27"/>
  <c r="AC43" i="27"/>
  <c r="Y41" i="27"/>
  <c r="Z41" i="27"/>
  <c r="AA41" i="27"/>
  <c r="AB41" i="27"/>
  <c r="AC41" i="27"/>
  <c r="X41" i="27"/>
  <c r="X35" i="27"/>
  <c r="Y35" i="27"/>
  <c r="Z35" i="27"/>
  <c r="AA35" i="27"/>
  <c r="AB35" i="27"/>
  <c r="AC35" i="27"/>
  <c r="X36" i="27"/>
  <c r="Y36" i="27"/>
  <c r="Z36" i="27"/>
  <c r="AA36" i="27"/>
  <c r="AB36" i="27"/>
  <c r="AC36" i="27"/>
  <c r="X37" i="27"/>
  <c r="Y37" i="27"/>
  <c r="Z37" i="27"/>
  <c r="AA37" i="27"/>
  <c r="AB37" i="27"/>
  <c r="AC37" i="27"/>
  <c r="X38" i="27"/>
  <c r="Y38" i="27"/>
  <c r="Z38" i="27"/>
  <c r="AA38" i="27"/>
  <c r="AB38" i="27"/>
  <c r="AC38" i="27"/>
  <c r="X39" i="27"/>
  <c r="Y39" i="27"/>
  <c r="Z39" i="27"/>
  <c r="AA39" i="27"/>
  <c r="AB39" i="27"/>
  <c r="AC39" i="27"/>
  <c r="X40" i="27"/>
  <c r="Y40" i="27"/>
  <c r="Z40" i="27"/>
  <c r="AA40" i="27"/>
  <c r="AB40" i="27"/>
  <c r="AC40" i="27"/>
  <c r="Y34" i="27"/>
  <c r="Z34" i="27"/>
  <c r="AA34" i="27"/>
  <c r="AB34" i="27"/>
  <c r="AC34" i="27"/>
  <c r="X34" i="27"/>
  <c r="AB31" i="27"/>
  <c r="AB32" i="27" s="1"/>
  <c r="Y30" i="27"/>
  <c r="AB30" i="27"/>
  <c r="X30" i="27"/>
  <c r="X28" i="27"/>
  <c r="Y28" i="27"/>
  <c r="Y26" i="27" s="1"/>
  <c r="Z28" i="27"/>
  <c r="AA28" i="27"/>
  <c r="AB28" i="27"/>
  <c r="AC28" i="27"/>
  <c r="Y27" i="27"/>
  <c r="Z27" i="27"/>
  <c r="Z26" i="27" s="1"/>
  <c r="AA27" i="27"/>
  <c r="AB27" i="27"/>
  <c r="AB26" i="27" s="1"/>
  <c r="AC27" i="27"/>
  <c r="X27" i="27"/>
  <c r="Z24" i="27"/>
  <c r="X25" i="27"/>
  <c r="Y25" i="27"/>
  <c r="AB25" i="27"/>
  <c r="AC25" i="27"/>
  <c r="Y23" i="27"/>
  <c r="AB23" i="27"/>
  <c r="AA18" i="27"/>
  <c r="Y19" i="27"/>
  <c r="AA19" i="27"/>
  <c r="AC19" i="27"/>
  <c r="Y20" i="27"/>
  <c r="Z20" i="27"/>
  <c r="AA20" i="27"/>
  <c r="Y21" i="27"/>
  <c r="AC21" i="27"/>
  <c r="Y22" i="27"/>
  <c r="AA22" i="27"/>
  <c r="AC22" i="27"/>
  <c r="AC17" i="27"/>
  <c r="Y17" i="27"/>
  <c r="AA16" i="27"/>
  <c r="AC15" i="27"/>
  <c r="Y15" i="27"/>
  <c r="Y8" i="27"/>
  <c r="Z8" i="27"/>
  <c r="AC8" i="27"/>
  <c r="X9" i="27"/>
  <c r="AA9" i="27"/>
  <c r="AB9" i="27"/>
  <c r="AC9" i="27"/>
  <c r="Y10" i="27"/>
  <c r="Z10" i="27"/>
  <c r="AC10" i="27"/>
  <c r="X11" i="27"/>
  <c r="AA11" i="27"/>
  <c r="AB11" i="27"/>
  <c r="S42" i="27"/>
  <c r="T42" i="27"/>
  <c r="U42" i="27"/>
  <c r="V42" i="27"/>
  <c r="W42" i="27"/>
  <c r="S43" i="27"/>
  <c r="T43" i="27"/>
  <c r="U43" i="27"/>
  <c r="V43" i="27"/>
  <c r="W43" i="27"/>
  <c r="T41" i="27"/>
  <c r="U41" i="27"/>
  <c r="V41" i="27"/>
  <c r="W41" i="27"/>
  <c r="S41" i="27"/>
  <c r="S35" i="27"/>
  <c r="T35" i="27"/>
  <c r="U35" i="27"/>
  <c r="V35" i="27"/>
  <c r="W35" i="27"/>
  <c r="S36" i="27"/>
  <c r="T36" i="27"/>
  <c r="U36" i="27"/>
  <c r="V36" i="27"/>
  <c r="W36" i="27"/>
  <c r="S37" i="27"/>
  <c r="T37" i="27"/>
  <c r="U37" i="27"/>
  <c r="V37" i="27"/>
  <c r="W37" i="27"/>
  <c r="S38" i="27"/>
  <c r="T38" i="27"/>
  <c r="U38" i="27"/>
  <c r="V38" i="27"/>
  <c r="W38" i="27"/>
  <c r="S39" i="27"/>
  <c r="T39" i="27"/>
  <c r="U39" i="27"/>
  <c r="V39" i="27"/>
  <c r="W39" i="27"/>
  <c r="S40" i="27"/>
  <c r="T40" i="27"/>
  <c r="U40" i="27"/>
  <c r="V40" i="27"/>
  <c r="W40" i="27"/>
  <c r="T34" i="27"/>
  <c r="U34" i="27"/>
  <c r="V34" i="27"/>
  <c r="W34" i="27"/>
  <c r="S34" i="27"/>
  <c r="W31" i="27"/>
  <c r="W32" i="27" s="1"/>
  <c r="T30" i="27"/>
  <c r="W30" i="27"/>
  <c r="S30" i="27"/>
  <c r="S28" i="27"/>
  <c r="T28" i="27"/>
  <c r="U28" i="27"/>
  <c r="V28" i="27"/>
  <c r="W28" i="27"/>
  <c r="T27" i="27"/>
  <c r="U27" i="27"/>
  <c r="V27" i="27"/>
  <c r="W27" i="27"/>
  <c r="S27" i="27"/>
  <c r="V24" i="27"/>
  <c r="S25" i="27"/>
  <c r="T25" i="27"/>
  <c r="W25" i="27"/>
  <c r="T23" i="27"/>
  <c r="V23" i="27"/>
  <c r="W23" i="27"/>
  <c r="T15" i="27"/>
  <c r="U16" i="27"/>
  <c r="V16" i="27"/>
  <c r="T17" i="27"/>
  <c r="U17" i="27"/>
  <c r="V17" i="27"/>
  <c r="V18" i="27"/>
  <c r="S19" i="27"/>
  <c r="T19" i="27"/>
  <c r="S20" i="27"/>
  <c r="U20" i="27"/>
  <c r="V20" i="27"/>
  <c r="T21" i="27"/>
  <c r="V21" i="27"/>
  <c r="T22" i="27"/>
  <c r="V22" i="27"/>
  <c r="U13" i="27"/>
  <c r="W13" i="27"/>
  <c r="S13" i="27"/>
  <c r="T8" i="27"/>
  <c r="W9" i="27"/>
  <c r="T10" i="27"/>
  <c r="W11" i="27"/>
  <c r="S11" i="27"/>
  <c r="U14" i="43" l="1"/>
  <c r="Z14" i="43"/>
  <c r="Z12" i="43" s="1"/>
  <c r="Z5" i="43" s="1"/>
  <c r="Z29" i="43" s="1"/>
  <c r="AC29" i="43"/>
  <c r="AA29" i="43"/>
  <c r="X29" i="43"/>
  <c r="Y29" i="43"/>
  <c r="AB29" i="43"/>
  <c r="O5" i="43"/>
  <c r="O29" i="43" s="1"/>
  <c r="O31" i="43" s="1"/>
  <c r="S14" i="43"/>
  <c r="R5" i="43"/>
  <c r="R29" i="43" s="1"/>
  <c r="R31" i="43" s="1"/>
  <c r="P5" i="43"/>
  <c r="P29" i="43" s="1"/>
  <c r="P31" i="43" s="1"/>
  <c r="P32" i="43" s="1"/>
  <c r="Q5" i="43"/>
  <c r="Q29" i="43" s="1"/>
  <c r="Q31" i="43" s="1"/>
  <c r="M5" i="43"/>
  <c r="N5" i="43"/>
  <c r="N29" i="43" s="1"/>
  <c r="N31" i="43" s="1"/>
  <c r="N32" i="43" s="1"/>
  <c r="M29" i="43"/>
  <c r="M31" i="43" s="1"/>
  <c r="M32" i="43" s="1"/>
  <c r="AA10" i="27"/>
  <c r="Y7" i="27"/>
  <c r="T11" i="27"/>
  <c r="T9" i="27"/>
  <c r="AA8" i="27"/>
  <c r="T13" i="27"/>
  <c r="Y14" i="27"/>
  <c r="Y12" i="27" s="1"/>
  <c r="T14" i="27"/>
  <c r="W15" i="27"/>
  <c r="X21" i="27"/>
  <c r="Z18" i="27"/>
  <c r="X15" i="27"/>
  <c r="W19" i="27"/>
  <c r="AB21" i="27"/>
  <c r="Y18" i="27"/>
  <c r="U22" i="27"/>
  <c r="AC12" i="27"/>
  <c r="W14" i="27"/>
  <c r="Y24" i="27"/>
  <c r="V25" i="27"/>
  <c r="X26" i="27"/>
  <c r="AA30" i="27"/>
  <c r="X31" i="27"/>
  <c r="X32" i="27" s="1"/>
  <c r="V31" i="27"/>
  <c r="V32" i="27" s="1"/>
  <c r="AA31" i="27"/>
  <c r="AA32" i="27" s="1"/>
  <c r="U30" i="27"/>
  <c r="T31" i="27"/>
  <c r="T32" i="27" s="1"/>
  <c r="AC31" i="27"/>
  <c r="AC32" i="27" s="1"/>
  <c r="Y31" i="27"/>
  <c r="Y32" i="27" s="1"/>
  <c r="AA7" i="27"/>
  <c r="X8" i="27"/>
  <c r="AB8" i="27"/>
  <c r="AB6" i="27" s="1"/>
  <c r="U9" i="27"/>
  <c r="Z9" i="27"/>
  <c r="X10" i="27"/>
  <c r="S10" i="27"/>
  <c r="U11" i="27"/>
  <c r="Z11" i="27"/>
  <c r="U15" i="27"/>
  <c r="X18" i="27"/>
  <c r="S18" i="27"/>
  <c r="AB18" i="27"/>
  <c r="W18" i="27"/>
  <c r="U19" i="27"/>
  <c r="Z19" i="27"/>
  <c r="X22" i="27"/>
  <c r="S22" i="27"/>
  <c r="AB22" i="27"/>
  <c r="W22" i="27"/>
  <c r="Z23" i="27"/>
  <c r="U23" i="27"/>
  <c r="W10" i="27"/>
  <c r="W20" i="27"/>
  <c r="S16" i="27"/>
  <c r="S24" i="27"/>
  <c r="Z15" i="27"/>
  <c r="Z25" i="27"/>
  <c r="S8" i="27"/>
  <c r="W8" i="27"/>
  <c r="T7" i="27"/>
  <c r="W16" i="27"/>
  <c r="AA14" i="27"/>
  <c r="U21" i="27"/>
  <c r="Z13" i="27"/>
  <c r="AB14" i="27"/>
  <c r="AB12" i="27" s="1"/>
  <c r="V9" i="27"/>
  <c r="V15" i="27"/>
  <c r="AA13" i="27"/>
  <c r="AA15" i="27"/>
  <c r="Y16" i="27"/>
  <c r="V13" i="27"/>
  <c r="W17" i="27"/>
  <c r="S17" i="27"/>
  <c r="S23" i="27"/>
  <c r="AC6" i="27"/>
  <c r="AC5" i="27" s="1"/>
  <c r="AA6" i="27"/>
  <c r="Y6" i="27"/>
  <c r="AC26" i="27"/>
  <c r="AA26" i="27"/>
  <c r="O32" i="43" l="1"/>
  <c r="U31" i="43"/>
  <c r="U32" i="43" s="1"/>
  <c r="Z31" i="43"/>
  <c r="Z32" i="43" s="1"/>
  <c r="AC31" i="43"/>
  <c r="AC32" i="43" s="1"/>
  <c r="R32" i="43"/>
  <c r="Q32" i="43"/>
  <c r="AB31" i="43"/>
  <c r="AB32" i="43" s="1"/>
  <c r="W31" i="43"/>
  <c r="W32" i="43" s="1"/>
  <c r="Y5" i="27"/>
  <c r="Y29" i="27" s="1"/>
  <c r="Z31" i="27"/>
  <c r="Z32" i="27" s="1"/>
  <c r="U31" i="27"/>
  <c r="U32" i="27" s="1"/>
  <c r="AA12" i="27"/>
  <c r="AA5" i="27" s="1"/>
  <c r="AA29" i="27" s="1"/>
  <c r="Z6" i="27"/>
  <c r="AB5" i="27"/>
  <c r="AB29" i="27" s="1"/>
  <c r="U7" i="27"/>
  <c r="Z7" i="27"/>
  <c r="AB7" i="27"/>
  <c r="W7" i="27"/>
  <c r="S14" i="27"/>
  <c r="X14" i="27"/>
  <c r="X12" i="27" s="1"/>
  <c r="Z14" i="27"/>
  <c r="Z12" i="27" s="1"/>
  <c r="Z5" i="27" s="1"/>
  <c r="Z29" i="27" s="1"/>
  <c r="U14" i="27"/>
  <c r="X6" i="27"/>
  <c r="AC29" i="27"/>
  <c r="X7" i="27"/>
  <c r="S7" i="27"/>
  <c r="X5" i="27" l="1"/>
  <c r="X29" i="27" s="1"/>
  <c r="L5" i="43" l="1"/>
  <c r="K5" i="43"/>
  <c r="J5" i="43"/>
  <c r="I5" i="43"/>
  <c r="H5" i="43"/>
  <c r="G5" i="43"/>
  <c r="F5" i="43"/>
  <c r="E5" i="43"/>
  <c r="D5" i="43"/>
  <c r="C5" i="43"/>
  <c r="B5" i="43"/>
  <c r="L26" i="43"/>
  <c r="K26" i="43"/>
  <c r="J26" i="43"/>
  <c r="I26" i="43"/>
  <c r="H26" i="43"/>
  <c r="G26" i="43"/>
  <c r="F26" i="43"/>
  <c r="E26" i="43"/>
  <c r="D26" i="43"/>
  <c r="C26" i="43"/>
  <c r="B26" i="43"/>
  <c r="S12" i="43"/>
  <c r="C29" i="43" l="1"/>
  <c r="C31" i="43" s="1"/>
  <c r="C32" i="43" s="1"/>
  <c r="G29" i="43"/>
  <c r="G31" i="43" s="1"/>
  <c r="K29" i="43"/>
  <c r="K31" i="43" s="1"/>
  <c r="K32" i="43" s="1"/>
  <c r="D29" i="43"/>
  <c r="D31" i="43" s="1"/>
  <c r="D32" i="43" s="1"/>
  <c r="H29" i="43"/>
  <c r="H31" i="43" s="1"/>
  <c r="H32" i="43" s="1"/>
  <c r="L29" i="43"/>
  <c r="L31" i="43" s="1"/>
  <c r="L32" i="43" s="1"/>
  <c r="E29" i="43"/>
  <c r="E31" i="43" s="1"/>
  <c r="E32" i="43" s="1"/>
  <c r="I29" i="43"/>
  <c r="I31" i="43" s="1"/>
  <c r="I32" i="43" s="1"/>
  <c r="S26" i="43"/>
  <c r="G32" i="43"/>
  <c r="S6" i="43"/>
  <c r="B29" i="43"/>
  <c r="B31" i="43" s="1"/>
  <c r="B32" i="43" s="1"/>
  <c r="F29" i="43"/>
  <c r="F31" i="43" s="1"/>
  <c r="F32" i="43" s="1"/>
  <c r="J29" i="43"/>
  <c r="J31" i="43" s="1"/>
  <c r="J32" i="43" s="1"/>
  <c r="B32" i="27"/>
  <c r="C32" i="27"/>
  <c r="D32" i="27"/>
  <c r="E32" i="27"/>
  <c r="F32" i="27"/>
  <c r="G32" i="27"/>
  <c r="H32" i="27"/>
  <c r="I32" i="27"/>
  <c r="J32" i="27"/>
  <c r="K32" i="27"/>
  <c r="L32" i="27"/>
  <c r="T12" i="27"/>
  <c r="L26" i="27"/>
  <c r="K26" i="27"/>
  <c r="J26" i="27"/>
  <c r="I26" i="27"/>
  <c r="H26" i="27"/>
  <c r="G26" i="27"/>
  <c r="F26" i="27"/>
  <c r="E26" i="27"/>
  <c r="D26" i="27"/>
  <c r="C26" i="27"/>
  <c r="B26" i="27"/>
  <c r="L5" i="27"/>
  <c r="K5" i="27"/>
  <c r="J5" i="27"/>
  <c r="I5" i="27"/>
  <c r="H5" i="27"/>
  <c r="G5" i="27"/>
  <c r="F5" i="27"/>
  <c r="E5" i="27"/>
  <c r="D5" i="27"/>
  <c r="C5" i="27"/>
  <c r="B5" i="27"/>
  <c r="V6" i="27" l="1"/>
  <c r="S12" i="27"/>
  <c r="W12" i="27"/>
  <c r="V26" i="27"/>
  <c r="U12" i="27"/>
  <c r="T26" i="27"/>
  <c r="C29" i="27"/>
  <c r="K29" i="27"/>
  <c r="T6" i="27"/>
  <c r="S6" i="27"/>
  <c r="S5" i="27" s="1"/>
  <c r="W6" i="27"/>
  <c r="S26" i="27"/>
  <c r="W26" i="27"/>
  <c r="U6" i="27"/>
  <c r="V12" i="27"/>
  <c r="E29" i="27"/>
  <c r="U26" i="27"/>
  <c r="I29" i="27"/>
  <c r="G29" i="27"/>
  <c r="B29" i="27"/>
  <c r="D29" i="27"/>
  <c r="H29" i="27"/>
  <c r="L29" i="27"/>
  <c r="F29" i="27"/>
  <c r="J29" i="27"/>
  <c r="S29" i="27" l="1"/>
  <c r="U5" i="27" l="1"/>
  <c r="U29" i="27" s="1"/>
  <c r="T5" i="27"/>
  <c r="T29" i="27" s="1"/>
  <c r="C8" i="3" l="1"/>
  <c r="D8" i="3"/>
  <c r="E8" i="3"/>
  <c r="B8" i="3"/>
  <c r="U12" i="43" l="1"/>
  <c r="W12" i="43"/>
  <c r="W26" i="43"/>
  <c r="T6" i="43"/>
  <c r="S5" i="43"/>
  <c r="S29" i="43" s="1"/>
  <c r="W6" i="43"/>
  <c r="V26" i="43"/>
  <c r="T12" i="43"/>
  <c r="V6" i="43"/>
  <c r="U26" i="43"/>
  <c r="U6" i="43"/>
  <c r="T26" i="43"/>
  <c r="V12" i="43"/>
  <c r="U5" i="43" l="1"/>
  <c r="U29" i="43" s="1"/>
  <c r="V5" i="43"/>
  <c r="V29" i="43" s="1"/>
  <c r="W5" i="43"/>
  <c r="W29" i="43" s="1"/>
  <c r="T5" i="43"/>
  <c r="T29" i="43" s="1"/>
  <c r="W5" i="27" l="1"/>
  <c r="W29" i="27" s="1"/>
  <c r="V5" i="27"/>
  <c r="V29" i="27" s="1"/>
  <c r="K18" i="2" l="1"/>
  <c r="F18" i="2" l="1"/>
  <c r="C8" i="4" l="1"/>
  <c r="D8" i="4"/>
  <c r="E8" i="4"/>
  <c r="B8" i="4"/>
  <c r="C18" i="2" l="1"/>
  <c r="H18" i="2"/>
  <c r="D18" i="2" l="1"/>
  <c r="I18" i="2"/>
  <c r="E18" i="2"/>
  <c r="J18" i="2"/>
  <c r="G18" i="2"/>
  <c r="B18" i="2"/>
</calcChain>
</file>

<file path=xl/sharedStrings.xml><?xml version="1.0" encoding="utf-8"?>
<sst xmlns="http://schemas.openxmlformats.org/spreadsheetml/2006/main" count="262" uniqueCount="177">
  <si>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</si>
  <si>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</si>
  <si>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</si>
  <si>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</si>
  <si>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</si>
  <si>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</si>
  <si>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</si>
  <si>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</si>
  <si>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</si>
  <si>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</si>
  <si>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</si>
  <si>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</si>
  <si>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</si>
  <si>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</si>
  <si>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</si>
  <si>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</si>
  <si>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</si>
  <si>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</si>
  <si>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</si>
  <si>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</si>
  <si>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</si>
  <si>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</si>
  <si>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</si>
  <si>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</si>
  <si>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</si>
  <si>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</si>
  <si>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</si>
  <si>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</si>
  <si>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</si>
  <si>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</si>
  <si>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</si>
  <si>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Sociálna poisťovňa (EAO + dlžné)</t>
  </si>
  <si>
    <t>Zdravotné poisťovne (EAO + dlžné)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</si>
  <si>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</si>
  <si>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</si>
  <si>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</si>
  <si>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</si>
  <si>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</si>
  <si>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</si>
  <si>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Vplyv zmeny makroekonomických údajov</t>
  </si>
  <si>
    <t>Vplyv zmeny odhadu úspešnosti výberu daní (EDS/level)</t>
  </si>
  <si>
    <t>FSZP* spolu</t>
  </si>
  <si>
    <t>z toho JEDNORAZOVÉ VPLYVY</t>
  </si>
  <si>
    <t>z toho INÉ VPLYVY</t>
  </si>
  <si>
    <t>CELKOVÁ ZMENA</t>
  </si>
  <si>
    <t>* Fondy sociálneho a zdravotného poistenia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</si>
  <si>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</si>
  <si>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</si>
  <si>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</si>
  <si>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</si>
  <si>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</si>
  <si>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HDP, b.c.</t>
  </si>
  <si>
    <t>FSZP spolu *</t>
  </si>
  <si>
    <t>Miestne dane</t>
  </si>
  <si>
    <t>Samostatné účty</t>
  </si>
  <si>
    <t>LEVEL/EDS</t>
  </si>
  <si>
    <t>Ostatné SD, medz.obchod, zrážka, OO fin</t>
  </si>
  <si>
    <t>Tabuľka: Aktuálna prognóza IFP a porovnanie  s rozpočtom VS na roky 2020 - 2022 a s prognózou VpDP z februára 2020 (mil. eur, cash)</t>
  </si>
  <si>
    <t>Ostatné</t>
  </si>
  <si>
    <t>Spolu</t>
  </si>
  <si>
    <t>DPH</t>
  </si>
  <si>
    <t>Graf 2: Medziročná zmena výberu daní</t>
  </si>
  <si>
    <t>Graf 1: Porovnanie medziročných rastov naprieč prognózami (v %)</t>
  </si>
  <si>
    <t>Maloobchod</t>
  </si>
  <si>
    <t>Tabuľka: Rozdiel aktuálnej prognózy daňových príjmov oproti prognóze z decembra 2020 (ESA2010, mil. eur)</t>
  </si>
  <si>
    <t>Schválený RVS na roky 2021 - 2023</t>
  </si>
  <si>
    <t>Aktuálna prognóza (február 2021)</t>
  </si>
  <si>
    <t>Rozdiel oproti RVS 21 - 23</t>
  </si>
  <si>
    <t>Aktuálna prognóza (marec 2021)</t>
  </si>
  <si>
    <t>Prognóza VpDP (február 2021)</t>
  </si>
  <si>
    <t>Tabuľka: Aktuálna akruálna prognóza IFP a porovnanie s  Rozpočtom VS na roky 2021 - 2023 a prognózou Výboru z februára 2021 (mil. eur, ESA2010)</t>
  </si>
  <si>
    <t>Rozdiel oproti VpDP (feb 21)</t>
  </si>
  <si>
    <t>marec 21</t>
  </si>
  <si>
    <t>Nová legislatíva</t>
  </si>
  <si>
    <t>Neobmedzený dopredaj cigariet so sadzbou platnou do 30.1.2021</t>
  </si>
  <si>
    <t>(-)</t>
  </si>
  <si>
    <t>Odklad soc. odvodov v roku 2021</t>
  </si>
  <si>
    <t>Aktualizovaná legislatíva</t>
  </si>
  <si>
    <t>Zmeny pri odkladoch odvodov SP</t>
  </si>
  <si>
    <t>Vplyvy legislatívy celkom</t>
  </si>
  <si>
    <t>Presun termínu splatenia odkladov SP</t>
  </si>
  <si>
    <t>Odklad soc. odvodov za december 2020</t>
  </si>
  <si>
    <t>Úprava sadzieb daní z nehnuteľností cez VZN</t>
  </si>
  <si>
    <t>Znížená sadzba DPH na vybrané potraviny</t>
  </si>
  <si>
    <t>Dočasné oslobodenie respirátorov FFP2 a FFP3 od DPH</t>
  </si>
  <si>
    <t>Postupné navyšovanie sadzby do II.piliera</t>
  </si>
  <si>
    <t>Zmena sadzieb daní z nehnuteľností podľa VZN od 2021</t>
  </si>
  <si>
    <t>Zvýšenie NČZD na 21-násobok ŽM</t>
  </si>
  <si>
    <t>Tabuľka 1: Vplyvy legislatívy (ESA2010, v mil. eur)</t>
  </si>
  <si>
    <t>Jan</t>
  </si>
  <si>
    <t>Feb</t>
  </si>
  <si>
    <t>Mar</t>
  </si>
  <si>
    <t>Apríl</t>
  </si>
  <si>
    <t>Máj</t>
  </si>
  <si>
    <t>Jún</t>
  </si>
  <si>
    <t>Júl</t>
  </si>
  <si>
    <t>Aug</t>
  </si>
  <si>
    <t>Sept</t>
  </si>
  <si>
    <t>Okt</t>
  </si>
  <si>
    <t>Nov</t>
  </si>
  <si>
    <t>Dec</t>
  </si>
  <si>
    <t>Priznania DPH</t>
  </si>
  <si>
    <t>Potraviny</t>
  </si>
  <si>
    <t>Ostatný maloobchod</t>
  </si>
  <si>
    <t>eur</t>
  </si>
  <si>
    <t>(m-o-m, %)</t>
  </si>
  <si>
    <t>Uzatváracia cena/Prognóza trhu</t>
  </si>
  <si>
    <t>Prognóza trhu (priemer 15.2-15.3.2021)</t>
  </si>
  <si>
    <t>30.4.2021 F</t>
  </si>
  <si>
    <t>31.5.2021 F</t>
  </si>
  <si>
    <t>30.6.2021 F</t>
  </si>
  <si>
    <t>30.9.2021 F</t>
  </si>
  <si>
    <t>31.12.2021 F</t>
  </si>
  <si>
    <t>2022 F</t>
  </si>
  <si>
    <t>2023 F</t>
  </si>
  <si>
    <t>2024 F</t>
  </si>
  <si>
    <t>2021 F</t>
  </si>
  <si>
    <t>2020 E</t>
  </si>
  <si>
    <t>Skutočnosť/Odhad</t>
  </si>
  <si>
    <t>Akruál</t>
  </si>
  <si>
    <t>Hotovosť</t>
  </si>
  <si>
    <t>tis. eur</t>
  </si>
  <si>
    <t>HDP - nominálne</t>
  </si>
  <si>
    <t>NDS - príjmy z poplatkov</t>
  </si>
  <si>
    <t>EDS</t>
  </si>
  <si>
    <t>prijem  - vlastnictvo</t>
  </si>
  <si>
    <t>prijem - poplatok</t>
  </si>
  <si>
    <t>príjem kapitál</t>
  </si>
  <si>
    <t>príjem - iné nedaňové</t>
  </si>
  <si>
    <t>Rok</t>
  </si>
  <si>
    <t>Nemocenské</t>
  </si>
  <si>
    <t>Pandemické PN</t>
  </si>
  <si>
    <t>Ošetrovné</t>
  </si>
  <si>
    <t>Pandemické OČR</t>
  </si>
  <si>
    <t>Materské</t>
  </si>
  <si>
    <t>Vyrovnávacia dávka</t>
  </si>
  <si>
    <t>2021 f</t>
  </si>
  <si>
    <t>2022 f</t>
  </si>
  <si>
    <t>2023 f</t>
  </si>
  <si>
    <t>2024 f</t>
  </si>
  <si>
    <t>DvN</t>
  </si>
  <si>
    <t>Pandemické DvN</t>
  </si>
  <si>
    <t>aktuálna prognóza</t>
  </si>
  <si>
    <t>alternatívny scenár</t>
  </si>
  <si>
    <t>rozdiel</t>
  </si>
  <si>
    <t>z toho vplyv LEVEL/EDS</t>
  </si>
  <si>
    <t>z toho JEDNORAZOVÉ vplyvy</t>
  </si>
  <si>
    <t>z toho vplyv LEGISLATÍVY</t>
  </si>
  <si>
    <t>z toho INÉ vplyvy</t>
  </si>
  <si>
    <t>celková zmena</t>
  </si>
  <si>
    <t>FSZP spolu</t>
  </si>
  <si>
    <t>rok</t>
  </si>
  <si>
    <t>daňová medzera</t>
  </si>
  <si>
    <t>DPFO zč</t>
  </si>
  <si>
    <t>DPPO</t>
  </si>
  <si>
    <t>SD z minerálnych olejov</t>
  </si>
  <si>
    <t>Sociálne odvody</t>
  </si>
  <si>
    <t>Zdravotné odvody</t>
  </si>
  <si>
    <t>Graf 6: Vplyv tvrdého lockdownu na daňové príjmy (mil. eur)</t>
  </si>
  <si>
    <t>Graf 5: Prepad SD z minerálnych olejov začiatkom roka 2021 (akruál, mil. eur)</t>
  </si>
  <si>
    <t>Graf 4: Prepad DPH v maloobchode (DPH podľa priznaní a eKasy, medzimesačne)</t>
  </si>
  <si>
    <t>Graf 3: Daňová medzera DPH (% z potenciálneho výnosu)</t>
  </si>
  <si>
    <t xml:space="preserve">Vybrané výdavky </t>
  </si>
  <si>
    <t xml:space="preserve">Vybrané nedaňové príjmy </t>
  </si>
  <si>
    <t xml:space="preserve">IFP </t>
  </si>
  <si>
    <t>RVS</t>
  </si>
  <si>
    <t>Graf A: Zmena prognózy daňovo-odvodových príjmov oproti februáru 2021 (v mil. eur)</t>
  </si>
  <si>
    <t>Graf C: Vplyv makroekonomickej prognózy na odhad daní (mil. eur)</t>
  </si>
  <si>
    <t>Graf D: Vplyv zmeny odhadu úspešnosti výberu (EDS) na prognózu daní (v mil. eur)</t>
  </si>
  <si>
    <t>Graf 7: Odchýlka prognózy od skutočnosti (root mean square error, 2016-2019)</t>
  </si>
  <si>
    <t>Graf 8: Cena emisných kvót (eur)</t>
  </si>
  <si>
    <t>Graf 9: Cena emisných kvót (eur)</t>
  </si>
  <si>
    <t>Graf 10: Efektívná sadzba NDS</t>
  </si>
  <si>
    <t>Graf 11: Štruktúra príjmov NDS podľa rozpočtovej klasifikácie</t>
  </si>
  <si>
    <t>Graf 13: Výdavky na nemocenské dávky (mil. EUR)</t>
  </si>
  <si>
    <t>Graf 12: Výdavky na dávky v nezamestnanosti (mil. EUR)</t>
  </si>
  <si>
    <t>Graf B: Rozdiel aktuálnej prognózy daňových príjmov oproti prognóze z decembra 2020 (ESA2010,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</si>
</sst>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#,##0.0"/>
    <numFmt numFmtId="165" formatCode="#,##0.000"/>
    <numFmt numFmtId="166" formatCode="_-* #,##0.00\ _S_k_-;\-* #,##0.00\ _S_k_-;_-* &quot;-&quot;??\ _S_k_-;_-@_-"/>
    <numFmt numFmtId="167" formatCode="0.0"/>
    <numFmt numFmtId="168" formatCode="#,##0.0000"/>
    <numFmt numFmtId="169" formatCode="#,##0.00000"/>
    <numFmt numFmtId="170" formatCode="#,##0.000000"/>
    <numFmt numFmtId="171" formatCode="#,##0.0000000"/>
    <numFmt numFmtId="172" formatCode="0.0%"/>
    <numFmt numFmtId="173" formatCode="0.000"/>
    <numFmt numFmtId="174" formatCode="mmmm\ yy"/>
    <numFmt numFmtId="175" formatCode="[$-41B]mmm\-yy;@"/>
  </numFmts>
  <fonts count="41">
    <font>
      <sz val="11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0"/>
      <name val="Arial "/>
    </font>
    <font>
      <b/>
      <i/>
      <sz val="10"/>
      <name val="Arial "/>
    </font>
    <font>
      <sz val="9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b/>
      <sz val="9"/>
      <color rgb="FF2C9ADC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Garamond"/>
      <family val="2"/>
      <charset val="238"/>
    </font>
    <font>
      <b/>
      <sz val="10"/>
      <color rgb="FF00B0F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6" fillId="0" borderId="0"/>
    <xf numFmtId="9" fontId="21" fillId="0" borderId="0" applyFont="0" applyFill="0" applyBorder="0" applyAlignment="0" applyProtection="0"/>
    <xf numFmtId="0" fontId="27" fillId="0" borderId="0"/>
    <xf numFmtId="166" fontId="14" fillId="0" borderId="0" applyFont="0" applyFill="0" applyBorder="0" applyAlignment="0" applyProtection="0"/>
    <xf numFmtId="0" fontId="29" fillId="0" borderId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43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2">
    <xf numFmtId="0" fontId="0" fillId="0" borderId="0" xfId="0"/>
    <xf numFmtId="0" fontId="15" fillId="0" borderId="0" xfId="3" applyFont="1" applyFill="1" applyBorder="1" applyAlignment="1">
      <alignment vertical="center"/>
    </xf>
    <xf numFmtId="0" fontId="2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/>
    <xf numFmtId="0" fontId="18" fillId="5" borderId="19" xfId="4" applyFont="1" applyFill="1" applyBorder="1" applyAlignment="1">
      <alignment horizontal="left" vertical="center"/>
    </xf>
    <xf numFmtId="0" fontId="22" fillId="0" borderId="0" xfId="4" applyFont="1" applyAlignment="1">
      <alignment horizontal="left"/>
    </xf>
    <xf numFmtId="0" fontId="22" fillId="6" borderId="19" xfId="4" applyFont="1" applyFill="1" applyBorder="1"/>
    <xf numFmtId="0" fontId="22" fillId="0" borderId="0" xfId="4" applyFont="1" applyFill="1"/>
    <xf numFmtId="3" fontId="22" fillId="0" borderId="0" xfId="4" applyNumberFormat="1" applyFont="1"/>
    <xf numFmtId="3" fontId="22" fillId="0" borderId="0" xfId="4" applyNumberFormat="1" applyFont="1" applyAlignment="1">
      <alignment horizontal="right" vertical="center"/>
    </xf>
    <xf numFmtId="0" fontId="22" fillId="0" borderId="0" xfId="4" applyFont="1"/>
    <xf numFmtId="0" fontId="17" fillId="0" borderId="19" xfId="4" applyFont="1" applyBorder="1" applyAlignment="1">
      <alignment vertical="center"/>
    </xf>
    <xf numFmtId="0" fontId="17" fillId="5" borderId="19" xfId="4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/>
    </xf>
    <xf numFmtId="3" fontId="23" fillId="0" borderId="19" xfId="4" applyNumberFormat="1" applyFont="1" applyBorder="1" applyAlignment="1">
      <alignment horizontal="right" vertical="center"/>
    </xf>
    <xf numFmtId="0" fontId="22" fillId="0" borderId="0" xfId="4" applyFont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19" fillId="0" borderId="0" xfId="3" applyFont="1" applyAlignment="1">
      <alignment vertical="center"/>
    </xf>
    <xf numFmtId="0" fontId="25" fillId="0" borderId="0" xfId="3" applyFont="1"/>
    <xf numFmtId="0" fontId="24" fillId="2" borderId="12" xfId="3" applyFont="1" applyFill="1" applyBorder="1"/>
    <xf numFmtId="3" fontId="24" fillId="0" borderId="0" xfId="3" applyNumberFormat="1" applyFont="1" applyFill="1" applyBorder="1" applyAlignment="1">
      <alignment horizontal="right" vertical="center"/>
    </xf>
    <xf numFmtId="0" fontId="24" fillId="2" borderId="3" xfId="3" applyFont="1" applyFill="1" applyBorder="1"/>
    <xf numFmtId="0" fontId="26" fillId="2" borderId="13" xfId="3" applyFont="1" applyFill="1" applyBorder="1" applyAlignment="1">
      <alignment horizontal="left" indent="2"/>
    </xf>
    <xf numFmtId="3" fontId="26" fillId="0" borderId="0" xfId="3" applyNumberFormat="1" applyFont="1" applyFill="1" applyBorder="1" applyAlignment="1">
      <alignment horizontal="right" vertical="center"/>
    </xf>
    <xf numFmtId="0" fontId="26" fillId="2" borderId="13" xfId="3" applyFont="1" applyFill="1" applyBorder="1" applyAlignment="1">
      <alignment horizontal="left" indent="4"/>
    </xf>
    <xf numFmtId="0" fontId="24" fillId="2" borderId="13" xfId="3" applyFont="1" applyFill="1" applyBorder="1"/>
    <xf numFmtId="3" fontId="26" fillId="0" borderId="9" xfId="3" applyNumberFormat="1" applyFont="1" applyFill="1" applyBorder="1" applyAlignment="1">
      <alignment horizontal="right" vertical="center"/>
    </xf>
    <xf numFmtId="3" fontId="24" fillId="0" borderId="9" xfId="3" applyNumberFormat="1" applyFont="1" applyFill="1" applyBorder="1" applyAlignment="1">
      <alignment horizontal="right" vertical="center"/>
    </xf>
    <xf numFmtId="3" fontId="24" fillId="0" borderId="2" xfId="3" applyNumberFormat="1" applyFont="1" applyFill="1" applyBorder="1" applyAlignment="1">
      <alignment horizontal="right" vertical="center"/>
    </xf>
    <xf numFmtId="3" fontId="24" fillId="0" borderId="15" xfId="3" applyNumberFormat="1" applyFont="1" applyFill="1" applyBorder="1" applyAlignment="1">
      <alignment horizontal="right" vertical="center"/>
    </xf>
    <xf numFmtId="0" fontId="25" fillId="2" borderId="0" xfId="3" applyFont="1" applyFill="1"/>
    <xf numFmtId="0" fontId="26" fillId="2" borderId="0" xfId="3" applyFont="1" applyFill="1"/>
    <xf numFmtId="0" fontId="26" fillId="0" borderId="0" xfId="3" applyFont="1" applyFill="1" applyBorder="1" applyAlignment="1">
      <alignment horizontal="right" vertical="center"/>
    </xf>
    <xf numFmtId="0" fontId="26" fillId="2" borderId="3" xfId="3" applyFont="1" applyFill="1" applyBorder="1" applyAlignment="1">
      <alignment horizontal="left" indent="2"/>
    </xf>
    <xf numFmtId="0" fontId="26" fillId="2" borderId="14" xfId="3" applyFont="1" applyFill="1" applyBorder="1" applyAlignment="1">
      <alignment horizontal="left" indent="2"/>
    </xf>
    <xf numFmtId="0" fontId="26" fillId="2" borderId="14" xfId="3" applyFont="1" applyFill="1" applyBorder="1" applyAlignment="1">
      <alignment horizontal="left"/>
    </xf>
    <xf numFmtId="165" fontId="25" fillId="0" borderId="0" xfId="3" applyNumberFormat="1" applyFont="1"/>
    <xf numFmtId="0" fontId="26" fillId="2" borderId="16" xfId="3" applyFont="1" applyFill="1" applyBorder="1" applyAlignment="1">
      <alignment horizontal="left" indent="2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26" fillId="0" borderId="10" xfId="3" applyNumberFormat="1" applyFont="1" applyFill="1" applyBorder="1" applyAlignment="1">
      <alignment horizontal="right" vertical="center"/>
    </xf>
    <xf numFmtId="3" fontId="26" fillId="0" borderId="11" xfId="3" applyNumberFormat="1" applyFont="1" applyFill="1" applyBorder="1" applyAlignment="1">
      <alignment horizontal="right" vertical="center"/>
    </xf>
    <xf numFmtId="0" fontId="18" fillId="2" borderId="0" xfId="6" applyFont="1" applyFill="1"/>
    <xf numFmtId="3" fontId="26" fillId="0" borderId="2" xfId="3" applyNumberFormat="1" applyFont="1" applyFill="1" applyBorder="1" applyAlignment="1">
      <alignment horizontal="right" vertical="center"/>
    </xf>
    <xf numFmtId="3" fontId="26" fillId="0" borderId="15" xfId="3" applyNumberFormat="1" applyFont="1" applyFill="1" applyBorder="1" applyAlignment="1">
      <alignment horizontal="right" vertical="center"/>
    </xf>
    <xf numFmtId="0" fontId="20" fillId="0" borderId="2" xfId="4" applyFont="1" applyFill="1" applyBorder="1"/>
    <xf numFmtId="0" fontId="15" fillId="0" borderId="2" xfId="3" applyFont="1" applyFill="1" applyBorder="1" applyAlignment="1">
      <alignment vertical="center"/>
    </xf>
    <xf numFmtId="165" fontId="15" fillId="0" borderId="0" xfId="3" applyNumberFormat="1" applyFont="1" applyFill="1" applyBorder="1" applyAlignment="1">
      <alignment vertical="center"/>
    </xf>
    <xf numFmtId="0" fontId="18" fillId="2" borderId="0" xfId="6" applyFont="1" applyFill="1" applyAlignment="1">
      <alignment horizontal="left" vertical="top" wrapText="1"/>
    </xf>
    <xf numFmtId="0" fontId="24" fillId="2" borderId="13" xfId="3" applyFont="1" applyFill="1" applyBorder="1" applyAlignment="1">
      <alignment vertical="center"/>
    </xf>
    <xf numFmtId="0" fontId="24" fillId="2" borderId="14" xfId="3" applyFont="1" applyFill="1" applyBorder="1" applyAlignment="1">
      <alignment vertical="center"/>
    </xf>
    <xf numFmtId="0" fontId="24" fillId="2" borderId="16" xfId="3" applyFont="1" applyFill="1" applyBorder="1" applyAlignment="1">
      <alignment vertical="center"/>
    </xf>
    <xf numFmtId="0" fontId="24" fillId="3" borderId="16" xfId="3" applyFont="1" applyFill="1" applyBorder="1" applyAlignment="1">
      <alignment vertical="center"/>
    </xf>
    <xf numFmtId="0" fontId="26" fillId="2" borderId="3" xfId="3" applyFont="1" applyFill="1" applyBorder="1" applyAlignment="1">
      <alignment vertical="center"/>
    </xf>
    <xf numFmtId="1" fontId="25" fillId="0" borderId="0" xfId="3" applyNumberFormat="1" applyFont="1"/>
    <xf numFmtId="3" fontId="26" fillId="0" borderId="5" xfId="3" applyNumberFormat="1" applyFont="1" applyFill="1" applyBorder="1" applyAlignment="1">
      <alignment horizontal="right" vertical="center"/>
    </xf>
    <xf numFmtId="3" fontId="26" fillId="0" borderId="6" xfId="3" applyNumberFormat="1" applyFont="1" applyFill="1" applyBorder="1" applyAlignment="1">
      <alignment horizontal="right" vertical="center"/>
    </xf>
    <xf numFmtId="0" fontId="24" fillId="2" borderId="10" xfId="3" applyFont="1" applyFill="1" applyBorder="1" applyAlignment="1">
      <alignment horizontal="right" vertical="center"/>
    </xf>
    <xf numFmtId="0" fontId="24" fillId="2" borderId="11" xfId="3" applyFont="1" applyFill="1" applyBorder="1" applyAlignment="1">
      <alignment horizontal="right" vertical="center"/>
    </xf>
    <xf numFmtId="0" fontId="24" fillId="2" borderId="0" xfId="3" applyFont="1" applyFill="1" applyBorder="1" applyAlignment="1">
      <alignment horizontal="right" vertical="center"/>
    </xf>
    <xf numFmtId="0" fontId="24" fillId="2" borderId="9" xfId="3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164" fontId="24" fillId="0" borderId="2" xfId="3" applyNumberFormat="1" applyFont="1" applyFill="1" applyBorder="1" applyAlignment="1">
      <alignment horizontal="right" vertical="center"/>
    </xf>
    <xf numFmtId="164" fontId="24" fillId="0" borderId="15" xfId="3" applyNumberFormat="1" applyFont="1" applyFill="1" applyBorder="1" applyAlignment="1">
      <alignment horizontal="right" vertical="center"/>
    </xf>
    <xf numFmtId="0" fontId="22" fillId="2" borderId="0" xfId="0" applyFont="1" applyFill="1" applyBorder="1"/>
    <xf numFmtId="0" fontId="22" fillId="2" borderId="0" xfId="0" applyFont="1" applyFill="1"/>
    <xf numFmtId="0" fontId="23" fillId="0" borderId="21" xfId="0" applyFont="1" applyBorder="1"/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/>
    <xf numFmtId="0" fontId="22" fillId="0" borderId="29" xfId="0" applyFont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0" fontId="22" fillId="0" borderId="29" xfId="0" applyFont="1" applyBorder="1" applyAlignment="1">
      <alignment horizontal="left" vertical="center" indent="2"/>
    </xf>
    <xf numFmtId="0" fontId="22" fillId="0" borderId="29" xfId="0" applyFont="1" applyBorder="1" applyAlignment="1">
      <alignment horizontal="left" vertical="center"/>
    </xf>
    <xf numFmtId="0" fontId="23" fillId="4" borderId="32" xfId="0" applyFont="1" applyFill="1" applyBorder="1" applyAlignment="1">
      <alignment vertical="center"/>
    </xf>
    <xf numFmtId="3" fontId="23" fillId="4" borderId="18" xfId="0" applyNumberFormat="1" applyFont="1" applyFill="1" applyBorder="1" applyAlignment="1">
      <alignment vertical="center"/>
    </xf>
    <xf numFmtId="3" fontId="23" fillId="4" borderId="19" xfId="0" applyNumberFormat="1" applyFont="1" applyFill="1" applyBorder="1" applyAlignment="1">
      <alignment vertical="center"/>
    </xf>
    <xf numFmtId="3" fontId="23" fillId="4" borderId="20" xfId="0" applyNumberFormat="1" applyFont="1" applyFill="1" applyBorder="1" applyAlignment="1">
      <alignment vertical="center"/>
    </xf>
    <xf numFmtId="0" fontId="23" fillId="4" borderId="25" xfId="0" applyFont="1" applyFill="1" applyBorder="1" applyAlignment="1">
      <alignment vertical="center"/>
    </xf>
    <xf numFmtId="20" fontId="22" fillId="2" borderId="0" xfId="0" applyNumberFormat="1" applyFont="1" applyFill="1"/>
    <xf numFmtId="43" fontId="5" fillId="0" borderId="0" xfId="14" applyFont="1"/>
    <xf numFmtId="2" fontId="5" fillId="0" borderId="0" xfId="5" applyNumberFormat="1" applyFont="1"/>
    <xf numFmtId="3" fontId="24" fillId="2" borderId="5" xfId="3" applyNumberFormat="1" applyFont="1" applyFill="1" applyBorder="1" applyAlignment="1">
      <alignment horizontal="right" vertical="center"/>
    </xf>
    <xf numFmtId="3" fontId="24" fillId="2" borderId="6" xfId="3" applyNumberFormat="1" applyFont="1" applyFill="1" applyBorder="1" applyAlignment="1">
      <alignment horizontal="right" vertical="center"/>
    </xf>
    <xf numFmtId="3" fontId="24" fillId="2" borderId="0" xfId="3" applyNumberFormat="1" applyFont="1" applyFill="1" applyBorder="1" applyAlignment="1">
      <alignment horizontal="right" vertical="center"/>
    </xf>
    <xf numFmtId="3" fontId="24" fillId="2" borderId="9" xfId="3" applyNumberFormat="1" applyFont="1" applyFill="1" applyBorder="1" applyAlignment="1">
      <alignment horizontal="right" vertical="center"/>
    </xf>
    <xf numFmtId="3" fontId="26" fillId="2" borderId="0" xfId="3" applyNumberFormat="1" applyFont="1" applyFill="1" applyBorder="1" applyAlignment="1">
      <alignment horizontal="right" vertical="center"/>
    </xf>
    <xf numFmtId="3" fontId="26" fillId="2" borderId="9" xfId="3" applyNumberFormat="1" applyFont="1" applyFill="1" applyBorder="1" applyAlignment="1">
      <alignment horizontal="right" vertical="center"/>
    </xf>
    <xf numFmtId="3" fontId="24" fillId="2" borderId="2" xfId="3" applyNumberFormat="1" applyFont="1" applyFill="1" applyBorder="1" applyAlignment="1">
      <alignment horizontal="right" vertical="center"/>
    </xf>
    <xf numFmtId="3" fontId="24" fillId="2" borderId="15" xfId="3" applyNumberFormat="1" applyFont="1" applyFill="1" applyBorder="1" applyAlignment="1">
      <alignment horizontal="right" vertical="center"/>
    </xf>
    <xf numFmtId="3" fontId="24" fillId="2" borderId="10" xfId="3" applyNumberFormat="1" applyFont="1" applyFill="1" applyBorder="1" applyAlignment="1">
      <alignment horizontal="right" vertical="center"/>
    </xf>
    <xf numFmtId="3" fontId="24" fillId="2" borderId="11" xfId="3" applyNumberFormat="1" applyFont="1" applyFill="1" applyBorder="1" applyAlignment="1">
      <alignment horizontal="right" vertical="center"/>
    </xf>
    <xf numFmtId="3" fontId="24" fillId="3" borderId="5" xfId="3" applyNumberFormat="1" applyFont="1" applyFill="1" applyBorder="1" applyAlignment="1">
      <alignment horizontal="right" vertical="center"/>
    </xf>
    <xf numFmtId="3" fontId="24" fillId="3" borderId="6" xfId="3" applyNumberFormat="1" applyFont="1" applyFill="1" applyBorder="1" applyAlignment="1">
      <alignment horizontal="right" vertical="center"/>
    </xf>
    <xf numFmtId="164" fontId="24" fillId="2" borderId="2" xfId="3" applyNumberFormat="1" applyFont="1" applyFill="1" applyBorder="1" applyAlignment="1">
      <alignment horizontal="right" vertical="center"/>
    </xf>
    <xf numFmtId="164" fontId="24" fillId="2" borderId="15" xfId="3" applyNumberFormat="1" applyFont="1" applyFill="1" applyBorder="1" applyAlignment="1">
      <alignment horizontal="right" vertical="center"/>
    </xf>
    <xf numFmtId="0" fontId="28" fillId="2" borderId="5" xfId="3" applyFont="1" applyFill="1" applyBorder="1" applyAlignment="1">
      <alignment horizontal="right" vertical="center"/>
    </xf>
    <xf numFmtId="3" fontId="26" fillId="2" borderId="10" xfId="3" applyNumberFormat="1" applyFont="1" applyFill="1" applyBorder="1" applyAlignment="1">
      <alignment horizontal="right" vertical="center"/>
    </xf>
    <xf numFmtId="3" fontId="26" fillId="2" borderId="11" xfId="3" applyNumberFormat="1" applyFont="1" applyFill="1" applyBorder="1" applyAlignment="1">
      <alignment horizontal="right" vertical="center"/>
    </xf>
    <xf numFmtId="3" fontId="26" fillId="2" borderId="2" xfId="3" applyNumberFormat="1" applyFont="1" applyFill="1" applyBorder="1" applyAlignment="1">
      <alignment horizontal="right" vertical="center"/>
    </xf>
    <xf numFmtId="3" fontId="26" fillId="2" borderId="15" xfId="3" applyNumberFormat="1" applyFont="1" applyFill="1" applyBorder="1" applyAlignment="1">
      <alignment horizontal="right" vertical="center"/>
    </xf>
    <xf numFmtId="167" fontId="25" fillId="0" borderId="0" xfId="3" applyNumberFormat="1" applyFont="1"/>
    <xf numFmtId="3" fontId="5" fillId="0" borderId="30" xfId="0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10" fontId="5" fillId="0" borderId="0" xfId="5" applyNumberFormat="1" applyFont="1"/>
    <xf numFmtId="3" fontId="25" fillId="0" borderId="0" xfId="3" applyNumberFormat="1" applyFont="1"/>
    <xf numFmtId="3" fontId="22" fillId="2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24" fillId="2" borderId="4" xfId="3" applyNumberFormat="1" applyFont="1" applyFill="1" applyBorder="1" applyAlignment="1">
      <alignment horizontal="right" vertical="center"/>
    </xf>
    <xf numFmtId="3" fontId="24" fillId="2" borderId="8" xfId="3" applyNumberFormat="1" applyFont="1" applyFill="1" applyBorder="1" applyAlignment="1">
      <alignment horizontal="right" vertical="center"/>
    </xf>
    <xf numFmtId="3" fontId="26" fillId="2" borderId="8" xfId="3" applyNumberFormat="1" applyFont="1" applyFill="1" applyBorder="1" applyAlignment="1">
      <alignment horizontal="right" vertical="center"/>
    </xf>
    <xf numFmtId="3" fontId="24" fillId="2" borderId="1" xfId="3" applyNumberFormat="1" applyFont="1" applyFill="1" applyBorder="1" applyAlignment="1">
      <alignment horizontal="right" vertical="center"/>
    </xf>
    <xf numFmtId="3" fontId="24" fillId="2" borderId="17" xfId="3" applyNumberFormat="1" applyFont="1" applyFill="1" applyBorder="1" applyAlignment="1">
      <alignment horizontal="right" vertical="center"/>
    </xf>
    <xf numFmtId="3" fontId="22" fillId="0" borderId="0" xfId="4" applyNumberFormat="1" applyFont="1" applyBorder="1" applyAlignment="1">
      <alignment horizontal="right" vertical="center"/>
    </xf>
    <xf numFmtId="3" fontId="22" fillId="0" borderId="0" xfId="4" applyNumberFormat="1" applyFont="1" applyFill="1" applyBorder="1"/>
    <xf numFmtId="3" fontId="22" fillId="0" borderId="0" xfId="4" applyNumberFormat="1" applyFont="1" applyFill="1" applyBorder="1" applyAlignment="1">
      <alignment horizontal="right" vertical="center"/>
    </xf>
    <xf numFmtId="169" fontId="22" fillId="2" borderId="0" xfId="0" applyNumberFormat="1" applyFont="1" applyFill="1"/>
    <xf numFmtId="170" fontId="25" fillId="0" borderId="0" xfId="3" applyNumberFormat="1" applyFont="1"/>
    <xf numFmtId="171" fontId="25" fillId="0" borderId="0" xfId="3" applyNumberFormat="1" applyFont="1"/>
    <xf numFmtId="168" fontId="0" fillId="0" borderId="0" xfId="0" applyNumberFormat="1"/>
    <xf numFmtId="169" fontId="0" fillId="0" borderId="0" xfId="0" applyNumberFormat="1"/>
    <xf numFmtId="165" fontId="22" fillId="2" borderId="0" xfId="0" applyNumberFormat="1" applyFont="1" applyFill="1"/>
    <xf numFmtId="168" fontId="22" fillId="2" borderId="0" xfId="0" applyNumberFormat="1" applyFont="1" applyFill="1"/>
    <xf numFmtId="3" fontId="5" fillId="0" borderId="24" xfId="0" applyNumberFormat="1" applyFont="1" applyBorder="1" applyAlignment="1">
      <alignment vertical="center"/>
    </xf>
    <xf numFmtId="0" fontId="25" fillId="0" borderId="0" xfId="3" applyFont="1" applyBorder="1"/>
    <xf numFmtId="3" fontId="24" fillId="3" borderId="1" xfId="3" applyNumberFormat="1" applyFont="1" applyFill="1" applyBorder="1" applyAlignment="1">
      <alignment horizontal="right" vertical="center"/>
    </xf>
    <xf numFmtId="3" fontId="24" fillId="3" borderId="2" xfId="3" applyNumberFormat="1" applyFont="1" applyFill="1" applyBorder="1" applyAlignment="1">
      <alignment horizontal="right" vertical="center"/>
    </xf>
    <xf numFmtId="3" fontId="24" fillId="3" borderId="15" xfId="3" applyNumberFormat="1" applyFont="1" applyFill="1" applyBorder="1" applyAlignment="1">
      <alignment horizontal="right" vertical="center"/>
    </xf>
    <xf numFmtId="3" fontId="26" fillId="2" borderId="17" xfId="3" applyNumberFormat="1" applyFont="1" applyFill="1" applyBorder="1" applyAlignment="1">
      <alignment horizontal="right" vertical="center"/>
    </xf>
    <xf numFmtId="3" fontId="26" fillId="2" borderId="1" xfId="3" applyNumberFormat="1" applyFont="1" applyFill="1" applyBorder="1" applyAlignment="1">
      <alignment horizontal="right" vertical="center"/>
    </xf>
    <xf numFmtId="0" fontId="3" fillId="0" borderId="0" xfId="0" applyFont="1"/>
    <xf numFmtId="0" fontId="22" fillId="0" borderId="0" xfId="18" applyFont="1"/>
    <xf numFmtId="0" fontId="22" fillId="0" borderId="0" xfId="18" applyFont="1" applyBorder="1"/>
    <xf numFmtId="3" fontId="22" fillId="0" borderId="0" xfId="18" applyNumberFormat="1" applyFont="1" applyBorder="1"/>
    <xf numFmtId="0" fontId="22" fillId="0" borderId="0" xfId="18" applyFont="1" applyFill="1" applyBorder="1"/>
    <xf numFmtId="167" fontId="22" fillId="0" borderId="0" xfId="18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164" fontId="24" fillId="2" borderId="1" xfId="3" applyNumberFormat="1" applyFont="1" applyFill="1" applyBorder="1" applyAlignment="1">
      <alignment horizontal="right" vertical="center"/>
    </xf>
    <xf numFmtId="0" fontId="20" fillId="0" borderId="0" xfId="0" applyFont="1" applyFill="1"/>
    <xf numFmtId="0" fontId="22" fillId="5" borderId="23" xfId="4" applyFont="1" applyFill="1" applyBorder="1" applyAlignment="1">
      <alignment horizontal="left" vertical="center"/>
    </xf>
    <xf numFmtId="0" fontId="23" fillId="5" borderId="23" xfId="4" applyFont="1" applyFill="1" applyBorder="1" applyAlignment="1">
      <alignment horizontal="right" vertical="center" wrapText="1"/>
    </xf>
    <xf numFmtId="0" fontId="18" fillId="0" borderId="0" xfId="0" applyFont="1"/>
    <xf numFmtId="0" fontId="31" fillId="0" borderId="0" xfId="0" applyFont="1"/>
    <xf numFmtId="174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center"/>
    </xf>
    <xf numFmtId="0" fontId="14" fillId="4" borderId="23" xfId="0" applyFont="1" applyFill="1" applyBorder="1"/>
    <xf numFmtId="0" fontId="23" fillId="4" borderId="23" xfId="0" applyFont="1" applyFill="1" applyBorder="1" applyAlignment="1">
      <alignment horizontal="center"/>
    </xf>
    <xf numFmtId="0" fontId="20" fillId="2" borderId="0" xfId="0" applyFont="1" applyFill="1"/>
    <xf numFmtId="0" fontId="32" fillId="0" borderId="23" xfId="0" applyFont="1" applyBorder="1"/>
    <xf numFmtId="3" fontId="24" fillId="0" borderId="8" xfId="3" applyNumberFormat="1" applyFont="1" applyFill="1" applyBorder="1" applyAlignment="1">
      <alignment horizontal="right" vertical="center"/>
    </xf>
    <xf numFmtId="3" fontId="24" fillId="0" borderId="1" xfId="3" applyNumberFormat="1" applyFont="1" applyFill="1" applyBorder="1" applyAlignment="1">
      <alignment horizontal="right" vertical="center"/>
    </xf>
    <xf numFmtId="3" fontId="26" fillId="0" borderId="8" xfId="3" applyNumberFormat="1" applyFont="1" applyFill="1" applyBorder="1" applyAlignment="1">
      <alignment horizontal="right" vertical="center"/>
    </xf>
    <xf numFmtId="3" fontId="24" fillId="3" borderId="4" xfId="3" applyNumberFormat="1" applyFont="1" applyFill="1" applyBorder="1" applyAlignment="1">
      <alignment horizontal="right" vertical="center"/>
    </xf>
    <xf numFmtId="0" fontId="28" fillId="2" borderId="0" xfId="3" applyFont="1" applyFill="1" applyBorder="1" applyAlignment="1">
      <alignment horizontal="right" vertical="center"/>
    </xf>
    <xf numFmtId="3" fontId="26" fillId="0" borderId="17" xfId="3" applyNumberFormat="1" applyFont="1" applyFill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 vertical="center"/>
    </xf>
    <xf numFmtId="3" fontId="26" fillId="0" borderId="4" xfId="3" applyNumberFormat="1" applyFont="1" applyFill="1" applyBorder="1" applyAlignment="1">
      <alignment horizontal="right" vertical="center"/>
    </xf>
    <xf numFmtId="0" fontId="24" fillId="2" borderId="17" xfId="3" applyFont="1" applyFill="1" applyBorder="1" applyAlignment="1">
      <alignment horizontal="right" vertical="center"/>
    </xf>
    <xf numFmtId="164" fontId="24" fillId="0" borderId="1" xfId="3" applyNumberFormat="1" applyFont="1" applyFill="1" applyBorder="1" applyAlignment="1">
      <alignment horizontal="right" vertical="center"/>
    </xf>
    <xf numFmtId="0" fontId="24" fillId="2" borderId="4" xfId="3" applyFont="1" applyFill="1" applyBorder="1" applyAlignment="1">
      <alignment horizontal="right" vertical="center"/>
    </xf>
    <xf numFmtId="0" fontId="24" fillId="2" borderId="5" xfId="3" applyFont="1" applyFill="1" applyBorder="1" applyAlignment="1">
      <alignment horizontal="right" vertical="center"/>
    </xf>
    <xf numFmtId="0" fontId="24" fillId="2" borderId="6" xfId="3" applyFont="1" applyFill="1" applyBorder="1" applyAlignment="1">
      <alignment horizontal="right" vertical="center"/>
    </xf>
    <xf numFmtId="0" fontId="33" fillId="2" borderId="0" xfId="3" applyFont="1" applyFill="1" applyBorder="1" applyAlignment="1">
      <alignment horizontal="right" vertical="center"/>
    </xf>
    <xf numFmtId="0" fontId="33" fillId="2" borderId="5" xfId="3" applyFont="1" applyFill="1" applyBorder="1" applyAlignment="1">
      <alignment horizontal="right" vertical="center"/>
    </xf>
    <xf numFmtId="0" fontId="33" fillId="2" borderId="6" xfId="3" applyFont="1" applyFill="1" applyBorder="1" applyAlignment="1">
      <alignment horizontal="right" vertical="center"/>
    </xf>
    <xf numFmtId="167" fontId="3" fillId="0" borderId="0" xfId="0" applyNumberFormat="1" applyFont="1" applyBorder="1"/>
    <xf numFmtId="175" fontId="27" fillId="0" borderId="0" xfId="0" applyNumberFormat="1" applyFont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17" fillId="0" borderId="19" xfId="0" applyFont="1" applyBorder="1"/>
    <xf numFmtId="1" fontId="35" fillId="0" borderId="19" xfId="0" applyNumberFormat="1" applyFont="1" applyBorder="1" applyAlignment="1">
      <alignment horizontal="center"/>
    </xf>
    <xf numFmtId="1" fontId="18" fillId="0" borderId="23" xfId="0" applyNumberFormat="1" applyFont="1" applyFill="1" applyBorder="1"/>
    <xf numFmtId="1" fontId="18" fillId="0" borderId="23" xfId="0" applyNumberFormat="1" applyFont="1" applyFill="1" applyBorder="1" applyAlignment="1">
      <alignment horizontal="center"/>
    </xf>
    <xf numFmtId="1" fontId="18" fillId="0" borderId="27" xfId="0" applyNumberFormat="1" applyFont="1" applyFill="1" applyBorder="1"/>
    <xf numFmtId="1" fontId="18" fillId="0" borderId="27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left" wrapText="1"/>
    </xf>
    <xf numFmtId="3" fontId="18" fillId="0" borderId="0" xfId="0" applyNumberFormat="1" applyFont="1" applyFill="1" applyBorder="1" applyAlignment="1">
      <alignment horizontal="center" wrapText="1"/>
    </xf>
    <xf numFmtId="3" fontId="18" fillId="4" borderId="0" xfId="0" applyNumberFormat="1" applyFont="1" applyFill="1" applyBorder="1" applyAlignment="1">
      <alignment horizontal="left" wrapText="1"/>
    </xf>
    <xf numFmtId="3" fontId="18" fillId="4" borderId="0" xfId="0" applyNumberFormat="1" applyFont="1" applyFill="1" applyBorder="1" applyAlignment="1">
      <alignment horizontal="center" wrapText="1"/>
    </xf>
    <xf numFmtId="0" fontId="34" fillId="0" borderId="19" xfId="0" applyFont="1" applyBorder="1"/>
    <xf numFmtId="1" fontId="34" fillId="0" borderId="19" xfId="0" applyNumberFormat="1" applyFont="1" applyBorder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/>
    <xf numFmtId="173" fontId="3" fillId="0" borderId="0" xfId="0" applyNumberFormat="1" applyFont="1" applyFill="1"/>
    <xf numFmtId="173" fontId="3" fillId="0" borderId="27" xfId="0" applyNumberFormat="1" applyFont="1" applyFill="1" applyBorder="1"/>
    <xf numFmtId="167" fontId="22" fillId="0" borderId="0" xfId="0" applyNumberFormat="1" applyFont="1" applyAlignment="1">
      <alignment horizontal="center"/>
    </xf>
    <xf numFmtId="167" fontId="22" fillId="0" borderId="0" xfId="5" applyNumberFormat="1" applyFont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167" fontId="22" fillId="0" borderId="0" xfId="5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27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3" fillId="0" borderId="0" xfId="5" applyNumberFormat="1" applyFont="1" applyAlignment="1">
      <alignment horizontal="right"/>
    </xf>
    <xf numFmtId="3" fontId="3" fillId="0" borderId="0" xfId="0" applyNumberFormat="1" applyFont="1"/>
    <xf numFmtId="0" fontId="3" fillId="0" borderId="27" xfId="0" applyFont="1" applyFill="1" applyBorder="1" applyAlignment="1">
      <alignment horizontal="center" vertical="center" wrapText="1"/>
    </xf>
    <xf numFmtId="172" fontId="3" fillId="0" borderId="0" xfId="5" applyNumberFormat="1" applyFont="1"/>
    <xf numFmtId="3" fontId="3" fillId="0" borderId="27" xfId="0" applyNumberFormat="1" applyFont="1" applyBorder="1"/>
    <xf numFmtId="2" fontId="3" fillId="0" borderId="0" xfId="0" applyNumberFormat="1" applyFont="1"/>
    <xf numFmtId="167" fontId="3" fillId="0" borderId="0" xfId="0" applyNumberFormat="1" applyFont="1"/>
    <xf numFmtId="9" fontId="3" fillId="0" borderId="0" xfId="5" applyFont="1"/>
    <xf numFmtId="10" fontId="3" fillId="0" borderId="0" xfId="5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27" xfId="0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/>
    <xf numFmtId="14" fontId="3" fillId="0" borderId="0" xfId="0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Fill="1" applyAlignment="1">
      <alignment horizontal="right"/>
    </xf>
    <xf numFmtId="2" fontId="3" fillId="0" borderId="27" xfId="0" applyNumberFormat="1" applyFont="1" applyBorder="1"/>
    <xf numFmtId="14" fontId="3" fillId="0" borderId="27" xfId="0" applyNumberFormat="1" applyFont="1" applyBorder="1" applyAlignment="1">
      <alignment horizontal="right"/>
    </xf>
    <xf numFmtId="0" fontId="20" fillId="0" borderId="27" xfId="0" applyFont="1" applyBorder="1"/>
    <xf numFmtId="0" fontId="3" fillId="0" borderId="27" xfId="0" applyFont="1" applyBorder="1"/>
    <xf numFmtId="167" fontId="3" fillId="4" borderId="0" xfId="0" applyNumberFormat="1" applyFont="1" applyFill="1" applyBorder="1" applyAlignment="1">
      <alignment horizontal="center"/>
    </xf>
    <xf numFmtId="1" fontId="3" fillId="0" borderId="27" xfId="0" applyNumberFormat="1" applyFont="1" applyBorder="1"/>
    <xf numFmtId="1" fontId="3" fillId="4" borderId="0" xfId="0" applyNumberFormat="1" applyFont="1" applyFill="1"/>
    <xf numFmtId="0" fontId="1" fillId="0" borderId="0" xfId="20"/>
    <xf numFmtId="0" fontId="3" fillId="6" borderId="19" xfId="20" applyFont="1" applyFill="1" applyBorder="1" applyAlignment="1">
      <alignment horizontal="left" vertical="center"/>
    </xf>
    <xf numFmtId="0" fontId="22" fillId="6" borderId="18" xfId="20" applyFont="1" applyFill="1" applyBorder="1" applyAlignment="1">
      <alignment horizontal="center" vertical="center"/>
    </xf>
    <xf numFmtId="0" fontId="22" fillId="6" borderId="19" xfId="20" applyFont="1" applyFill="1" applyBorder="1" applyAlignment="1">
      <alignment horizontal="center" vertical="center" wrapText="1"/>
    </xf>
    <xf numFmtId="0" fontId="22" fillId="6" borderId="19" xfId="20" applyFont="1" applyFill="1" applyBorder="1" applyAlignment="1">
      <alignment horizontal="center" vertical="center"/>
    </xf>
    <xf numFmtId="0" fontId="22" fillId="6" borderId="20" xfId="20" applyFont="1" applyFill="1" applyBorder="1" applyAlignment="1">
      <alignment horizontal="center" vertical="center" wrapText="1"/>
    </xf>
    <xf numFmtId="0" fontId="3" fillId="0" borderId="24" xfId="20" applyNumberFormat="1" applyFont="1" applyBorder="1"/>
    <xf numFmtId="43" fontId="3" fillId="0" borderId="0" xfId="22" applyFont="1" applyBorder="1"/>
    <xf numFmtId="43" fontId="3" fillId="0" borderId="24" xfId="22" applyFont="1" applyBorder="1"/>
    <xf numFmtId="0" fontId="3" fillId="0" borderId="31" xfId="20" applyNumberFormat="1" applyFont="1" applyBorder="1"/>
    <xf numFmtId="43" fontId="3" fillId="0" borderId="31" xfId="22" applyFont="1" applyBorder="1"/>
    <xf numFmtId="0" fontId="37" fillId="0" borderId="31" xfId="20" applyNumberFormat="1" applyFont="1" applyBorder="1" applyAlignment="1">
      <alignment horizontal="right"/>
    </xf>
    <xf numFmtId="43" fontId="38" fillId="0" borderId="0" xfId="22" applyFont="1" applyBorder="1"/>
    <xf numFmtId="43" fontId="38" fillId="0" borderId="31" xfId="22" applyFont="1" applyBorder="1"/>
    <xf numFmtId="43" fontId="38" fillId="0" borderId="0" xfId="22" applyFont="1" applyFill="1" applyBorder="1"/>
    <xf numFmtId="0" fontId="36" fillId="0" borderId="0" xfId="20" applyFont="1" applyBorder="1" applyAlignment="1">
      <alignment horizontal="left"/>
    </xf>
    <xf numFmtId="43" fontId="3" fillId="0" borderId="0" xfId="22" applyFont="1"/>
    <xf numFmtId="0" fontId="20" fillId="0" borderId="0" xfId="20" applyFont="1" applyBorder="1" applyAlignment="1">
      <alignment horizontal="left"/>
    </xf>
    <xf numFmtId="3" fontId="3" fillId="4" borderId="0" xfId="0" applyNumberFormat="1" applyFont="1" applyFill="1"/>
    <xf numFmtId="0" fontId="20" fillId="0" borderId="18" xfId="0" applyFont="1" applyBorder="1" applyAlignment="1"/>
    <xf numFmtId="0" fontId="20" fillId="0" borderId="19" xfId="0" applyFont="1" applyBorder="1" applyAlignment="1"/>
    <xf numFmtId="0" fontId="20" fillId="0" borderId="20" xfId="0" applyFont="1" applyBorder="1" applyAlignment="1"/>
    <xf numFmtId="1" fontId="23" fillId="0" borderId="22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2" fillId="0" borderId="29" xfId="0" applyFont="1" applyBorder="1"/>
    <xf numFmtId="3" fontId="22" fillId="0" borderId="30" xfId="0" applyNumberFormat="1" applyFont="1" applyBorder="1"/>
    <xf numFmtId="3" fontId="22" fillId="0" borderId="0" xfId="0" applyNumberFormat="1" applyFont="1" applyBorder="1"/>
    <xf numFmtId="3" fontId="3" fillId="0" borderId="30" xfId="0" applyNumberFormat="1" applyFont="1" applyBorder="1"/>
    <xf numFmtId="3" fontId="3" fillId="0" borderId="0" xfId="0" applyNumberFormat="1" applyFont="1" applyBorder="1"/>
    <xf numFmtId="3" fontId="3" fillId="0" borderId="31" xfId="0" applyNumberFormat="1" applyFont="1" applyBorder="1"/>
    <xf numFmtId="3" fontId="22" fillId="0" borderId="0" xfId="0" applyNumberFormat="1" applyFont="1" applyFill="1" applyBorder="1"/>
    <xf numFmtId="0" fontId="22" fillId="0" borderId="29" xfId="0" applyFont="1" applyBorder="1" applyAlignment="1">
      <alignment horizontal="left" indent="2"/>
    </xf>
    <xf numFmtId="0" fontId="23" fillId="4" borderId="32" xfId="0" applyFont="1" applyFill="1" applyBorder="1"/>
    <xf numFmtId="3" fontId="23" fillId="4" borderId="18" xfId="0" applyNumberFormat="1" applyFont="1" applyFill="1" applyBorder="1"/>
    <xf numFmtId="3" fontId="23" fillId="4" borderId="19" xfId="0" applyNumberFormat="1" applyFont="1" applyFill="1" applyBorder="1"/>
    <xf numFmtId="3" fontId="23" fillId="4" borderId="2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27" xfId="20" applyFont="1" applyBorder="1" applyAlignment="1">
      <alignment horizontal="left"/>
    </xf>
    <xf numFmtId="0" fontId="23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4" fillId="2" borderId="4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/>
    </xf>
    <xf numFmtId="0" fontId="24" fillId="2" borderId="7" xfId="3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72" fontId="31" fillId="0" borderId="0" xfId="19" applyNumberFormat="1" applyFont="1"/>
    <xf numFmtId="172" fontId="17" fillId="0" borderId="0" xfId="19" applyNumberFormat="1" applyFont="1"/>
    <xf numFmtId="167" fontId="22" fillId="0" borderId="0" xfId="18" applyNumberFormat="1" applyFont="1" applyBorder="1"/>
    <xf numFmtId="0" fontId="39" fillId="0" borderId="0" xfId="0" applyFont="1"/>
    <xf numFmtId="0" fontId="40" fillId="0" borderId="0" xfId="0" applyFont="1"/>
    <xf numFmtId="0" fontId="40" fillId="2" borderId="0" xfId="0" applyFont="1" applyFill="1"/>
    <xf numFmtId="0" fontId="22" fillId="6" borderId="20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</cellXfs>
  <cellStyles count="23">
    <cellStyle name="čárky 2" xfId="7"/>
    <cellStyle name="Čiarka" xfId="14" builtinId="3"/>
    <cellStyle name="Čiarka 2" xfId="11"/>
    <cellStyle name="Čiarka 3" xfId="22"/>
    <cellStyle name="Normálna 2 4" xfId="4"/>
    <cellStyle name="Normálne" xfId="0" builtinId="0"/>
    <cellStyle name="Normálne 2" xfId="1"/>
    <cellStyle name="Normálne 2 2" xfId="8"/>
    <cellStyle name="Normálne 3" xfId="6"/>
    <cellStyle name="Normálne 4" xfId="12"/>
    <cellStyle name="normálne 4 2" xfId="17"/>
    <cellStyle name="Normálne 5" xfId="13"/>
    <cellStyle name="Normálne 6" xfId="15"/>
    <cellStyle name="Normálne 7" xfId="18"/>
    <cellStyle name="Normálne 8" xfId="20"/>
    <cellStyle name="normální 2" xfId="3"/>
    <cellStyle name="Percentá" xfId="5" builtinId="5"/>
    <cellStyle name="Percentá 2" xfId="2"/>
    <cellStyle name="Percentá 2 2" xfId="10"/>
    <cellStyle name="Percentá 3" xfId="9"/>
    <cellStyle name="Percentá 4" xfId="16"/>
    <cellStyle name="Percentá 5" xfId="19"/>
    <cellStyle name="Percentá 6" xfId="21"/>
  </cellStyles>
  <dxfs count="0"/>
  <tableStyles count="0" defaultTableStyle="TableStyleMedium2" defaultPivotStyle="PivotStyleLight16"/>
  <colors>
    <mruColors>
      <color rgb="FF2C9ADC"/>
      <color rgb="FF1F497D"/>
      <color rgb="FFA6A6A6"/>
      <color rgb="FF486DE2"/>
      <color rgb="FF727272"/>
      <color rgb="FFD6DCE5"/>
      <color rgb="FF404040"/>
      <color rgb="FF17497D"/>
      <color rgb="FF464646"/>
      <color rgb="FFDCE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Graf_1!$A$4</c:f>
              <c:strCache>
                <c:ptCount val="1"/>
                <c:pt idx="0">
                  <c:v>február 20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Graf_1!$B$4:$G$4</c:f>
              <c:numCache>
                <c:formatCode>0.0</c:formatCode>
                <c:ptCount val="6"/>
                <c:pt idx="0">
                  <c:v>6.0914259092732692</c:v>
                </c:pt>
                <c:pt idx="1">
                  <c:v>3.2179308540279692</c:v>
                </c:pt>
                <c:pt idx="2">
                  <c:v>4.3435417378448733</c:v>
                </c:pt>
                <c:pt idx="3">
                  <c:v>4.5254913924311069</c:v>
                </c:pt>
                <c:pt idx="4">
                  <c:v>5.6828649028234395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Graf_1!$A$5</c:f>
              <c:strCache>
                <c:ptCount val="1"/>
                <c:pt idx="0">
                  <c:v>apríl 20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Graf_1!$B$5:$G$5</c:f>
              <c:numCache>
                <c:formatCode>0.0</c:formatCode>
                <c:ptCount val="6"/>
                <c:pt idx="0">
                  <c:v>5.6965092799191979</c:v>
                </c:pt>
                <c:pt idx="1">
                  <c:v>-6.9029316056826246</c:v>
                </c:pt>
                <c:pt idx="2">
                  <c:v>5.2797617818517608</c:v>
                </c:pt>
                <c:pt idx="3">
                  <c:v>6.1490245105992187</c:v>
                </c:pt>
                <c:pt idx="4">
                  <c:v>6.3078602322745496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Graf_1!$A$6</c:f>
              <c:strCache>
                <c:ptCount val="1"/>
                <c:pt idx="0">
                  <c:v>jún 20</c:v>
                </c:pt>
              </c:strCache>
            </c:strRef>
          </c:tx>
          <c:spPr>
            <a:ln w="28575" cap="rnd">
              <a:solidFill>
                <a:srgbClr val="2C9ADC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Graf_1!$B$6:$G$6</c:f>
              <c:numCache>
                <c:formatCode>0.0</c:formatCode>
                <c:ptCount val="6"/>
                <c:pt idx="0">
                  <c:v>5.6454639133437894</c:v>
                </c:pt>
                <c:pt idx="1">
                  <c:v>-5.6333215857382868</c:v>
                </c:pt>
                <c:pt idx="2">
                  <c:v>3.2955315001381535</c:v>
                </c:pt>
                <c:pt idx="3">
                  <c:v>2.752401313041247</c:v>
                </c:pt>
                <c:pt idx="4">
                  <c:v>4.4808824072459856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Graf_1!$A$7</c:f>
              <c:strCache>
                <c:ptCount val="1"/>
                <c:pt idx="0">
                  <c:v>september 20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Graf_1!$B$7:$G$7</c:f>
              <c:numCache>
                <c:formatCode>0.0</c:formatCode>
                <c:ptCount val="6"/>
                <c:pt idx="0">
                  <c:v>5.6672440436489779</c:v>
                </c:pt>
                <c:pt idx="1">
                  <c:v>-3.1786012028032644</c:v>
                </c:pt>
                <c:pt idx="2">
                  <c:v>3.4513550322384106</c:v>
                </c:pt>
                <c:pt idx="3">
                  <c:v>3.4234031334102895</c:v>
                </c:pt>
                <c:pt idx="4">
                  <c:v>5.0628582437745706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Graf_1!$A$8</c:f>
              <c:strCache>
                <c:ptCount val="1"/>
                <c:pt idx="0">
                  <c:v>február 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Graf_1!$B$8:$G$8</c:f>
              <c:numCache>
                <c:formatCode>0.0</c:formatCode>
                <c:ptCount val="6"/>
                <c:pt idx="0">
                  <c:v>5.8462737976532111</c:v>
                </c:pt>
                <c:pt idx="1">
                  <c:v>-2.4563030525132774</c:v>
                </c:pt>
                <c:pt idx="2">
                  <c:v>4.2831054282536769</c:v>
                </c:pt>
                <c:pt idx="3">
                  <c:v>3.7843569797227019</c:v>
                </c:pt>
                <c:pt idx="4">
                  <c:v>4.7226288709676112</c:v>
                </c:pt>
                <c:pt idx="5">
                  <c:v>2.4958526856035093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Graf_1!$A$9</c:f>
              <c:strCache>
                <c:ptCount val="1"/>
                <c:pt idx="0">
                  <c:v>marec 21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Graf_1!$B$3:$G$3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Graf_1!$B$9:$G$9</c:f>
              <c:numCache>
                <c:formatCode>0.0</c:formatCode>
                <c:ptCount val="6"/>
                <c:pt idx="0">
                  <c:v>5.8462737976532111</c:v>
                </c:pt>
                <c:pt idx="1">
                  <c:v>-2.0252449316340488</c:v>
                </c:pt>
                <c:pt idx="2">
                  <c:v>2.5970474749165362</c:v>
                </c:pt>
                <c:pt idx="3">
                  <c:v>7.3181445586698857</c:v>
                </c:pt>
                <c:pt idx="4">
                  <c:v>6.2029274444463027</c:v>
                </c:pt>
                <c:pt idx="5">
                  <c:v>2.8004231996800826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95632"/>
        <c:axId val="478297200"/>
      </c:lineChart>
      <c:catAx>
        <c:axId val="4782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297200"/>
        <c:crosses val="autoZero"/>
        <c:auto val="1"/>
        <c:lblAlgn val="ctr"/>
        <c:lblOffset val="100"/>
        <c:noMultiLvlLbl val="0"/>
      </c:catAx>
      <c:valAx>
        <c:axId val="47829720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29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Graf_10!$B$3</c:f>
              <c:strCache>
                <c:ptCount val="1"/>
                <c:pt idx="0">
                  <c:v>NDS - príjmy z poplatkov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Graf_10!$A$4:$A$14</c15:sqref>
                  </c15:fullRef>
                </c:ext>
              </c:extLst>
              <c:f>Graf_10!$A$8:$A$14</c:f>
              <c:numCache>
                <c:formatCode>0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Graf_10!$B$4:$B$14</c15:sqref>
                  </c15:fullRef>
                </c:ext>
              </c:extLst>
              <c:f>Graf_10!$B$8:$B$14</c:f>
              <c:numCache>
                <c:formatCode>0.0</c:formatCode>
                <c:ptCount val="7"/>
                <c:pt idx="0">
                  <c:v>295.90531142999998</c:v>
                </c:pt>
                <c:pt idx="1">
                  <c:v>308.86650220000001</c:v>
                </c:pt>
                <c:pt idx="2">
                  <c:v>293.53026352000001</c:v>
                </c:pt>
                <c:pt idx="3">
                  <c:v>317.05149003985531</c:v>
                </c:pt>
                <c:pt idx="4">
                  <c:v>344.59873275065377</c:v>
                </c:pt>
                <c:pt idx="5">
                  <c:v>364.40138907912484</c:v>
                </c:pt>
                <c:pt idx="6">
                  <c:v>374.91341227894645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455456"/>
        <c:axId val="477455848"/>
      </c:barChart>
      <c:catAx>
        <c:axId val="477455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455848"/>
        <c:crosses val="autoZero"/>
        <c:auto val="1"/>
        <c:lblAlgn val="ctr"/>
        <c:lblOffset val="100"/>
        <c:noMultiLvlLbl val="0"/>
      </c:catAx>
      <c:valAx>
        <c:axId val="477455848"/>
        <c:scaling>
          <c:orientation val="minMax"/>
          <c:min val="2.0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45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Graf_11!$B$4</c:f>
              <c:strCache>
                <c:ptCount val="1"/>
                <c:pt idx="0">
                  <c:v>prijem  - vlastnictvo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Graf_11!$A$5:$A$12</c:f>
              <c:numCache>
                <c:formatCode>0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Graf_11!$B$5:$B$12</c:f>
              <c:numCache>
                <c:formatCode>0%</c:formatCode>
                <c:ptCount val="8"/>
                <c:pt idx="0">
                  <c:v>1.6302486712889856E-2</c:v>
                </c:pt>
                <c:pt idx="1">
                  <c:v>2.0343395470416907E-2</c:v>
                </c:pt>
                <c:pt idx="2">
                  <c:v>1.8214523781591829E-2</c:v>
                </c:pt>
                <c:pt idx="3">
                  <c:v>1.7761887977354687E-2</c:v>
                </c:pt>
                <c:pt idx="4">
                  <c:v>1.6320484312886487E-2</c:v>
                </c:pt>
                <c:pt idx="5">
                  <c:v>1.5789703202664079E-2</c:v>
                </c:pt>
                <c:pt idx="6">
                  <c:v>1.7482528923161329E-2</c:v>
                </c:pt>
                <c:pt idx="7">
                  <c:v>1.6251169049362087E-2</c:v>
                </c:pt>
              </c:numCache>
            </c:numRef>
          </c:val>
        </c:ser>
        <c:ser>
          <c:idx val="1"/>
          <c:order val="1"/>
          <c:tx>
            <c:strRef>
              <c:f>Graf_11!$C$4</c:f>
              <c:strCache>
                <c:ptCount val="1"/>
                <c:pt idx="0">
                  <c:v>prijem - poplatok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NeueHaasGroteskDisp W02" panose="020B0504020202020204" pitchFamily="34" charset="-18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Graf_11!$A$5:$A$12</c:f>
              <c:numCache>
                <c:formatCode>0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Graf_11!$C$5:$C$12</c:f>
              <c:numCache>
                <c:formatCode>0%</c:formatCode>
                <c:ptCount val="8"/>
                <c:pt idx="0">
                  <c:v>0.97990891740931196</c:v>
                </c:pt>
                <c:pt idx="1">
                  <c:v>0.97522454562985239</c:v>
                </c:pt>
                <c:pt idx="2">
                  <c:v>0.97643511232356228</c:v>
                </c:pt>
                <c:pt idx="3">
                  <c:v>0.928409031878625</c:v>
                </c:pt>
                <c:pt idx="4">
                  <c:v>0.97870423145120489</c:v>
                </c:pt>
                <c:pt idx="5">
                  <c:v>0.97749217259974597</c:v>
                </c:pt>
                <c:pt idx="6">
                  <c:v>0.97540075563484674</c:v>
                </c:pt>
                <c:pt idx="7">
                  <c:v>0.97837197200386039</c:v>
                </c:pt>
              </c:numCache>
            </c:numRef>
          </c:val>
        </c:ser>
        <c:ser>
          <c:idx val="2"/>
          <c:order val="2"/>
          <c:tx>
            <c:strRef>
              <c:f>Graf_11!$D$4</c:f>
              <c:strCache>
                <c:ptCount val="1"/>
                <c:pt idx="0">
                  <c:v>príjem kapitál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NeueHaasGroteskDisp W02" panose="020B0504020202020204" pitchFamily="34" charset="-18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Graf_11!$A$5:$A$12</c:f>
              <c:numCache>
                <c:formatCode>0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Graf_11!$D$5:$D$12</c:f>
              <c:numCache>
                <c:formatCode>0%</c:formatCode>
                <c:ptCount val="8"/>
                <c:pt idx="0">
                  <c:v>2.8796326891782726E-4</c:v>
                </c:pt>
                <c:pt idx="1">
                  <c:v>9.7300271102295513E-5</c:v>
                </c:pt>
                <c:pt idx="2">
                  <c:v>1.3598187963421323E-4</c:v>
                </c:pt>
                <c:pt idx="3">
                  <c:v>4.9644327544768212E-2</c:v>
                </c:pt>
                <c:pt idx="4">
                  <c:v>1.5415776868237755E-4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Graf_11!$E$4</c:f>
              <c:strCache>
                <c:ptCount val="1"/>
                <c:pt idx="0">
                  <c:v>príjem - iné nedaňové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Graf_11!$A$5:$A$12</c:f>
              <c:numCache>
                <c:formatCode>0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Graf_11!$E$5:$E$12</c:f>
              <c:numCache>
                <c:formatCode>0%</c:formatCode>
                <c:ptCount val="8"/>
                <c:pt idx="0">
                  <c:v>3.5006326088803355E-3</c:v>
                </c:pt>
                <c:pt idx="1">
                  <c:v>4.3347586286284229E-3</c:v>
                </c:pt>
                <c:pt idx="2">
                  <c:v>5.2143820152115942E-3</c:v>
                </c:pt>
                <c:pt idx="3">
                  <c:v>4.1847525992521305E-3</c:v>
                </c:pt>
                <c:pt idx="4">
                  <c:v>4.8211264672263126E-3</c:v>
                </c:pt>
                <c:pt idx="5">
                  <c:v>6.7181241975898661E-3</c:v>
                </c:pt>
                <c:pt idx="6">
                  <c:v>7.1167154419918624E-3</c:v>
                </c:pt>
                <c:pt idx="7">
                  <c:v>5.3768589467775123E-3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456632"/>
        <c:axId val="477457024"/>
      </c:barChart>
      <c:catAx>
        <c:axId val="477456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77457024"/>
        <c:crosses val="autoZero"/>
        <c:auto val="1"/>
        <c:lblAlgn val="ctr"/>
        <c:lblOffset val="100"/>
        <c:noMultiLvlLbl val="0"/>
      </c:catAx>
      <c:valAx>
        <c:axId val="477457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77456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7554680664917"/>
          <c:y val="5.0925925925925923E-2"/>
          <c:w val="0.84406889763779525"/>
          <c:h val="0.778549139690872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Graf_12!$B$3</c:f>
              <c:strCache>
                <c:ptCount val="1"/>
                <c:pt idx="0">
                  <c:v>DvN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Graf_12!$A$4:$A$23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Graf_12!$B$4:$B$23</c:f>
              <c:numCache>
                <c:formatCode>_(* #,##0.00_);_(* \(#,##0.00\);_(* "-"??_);_(@_)</c:formatCode>
                <c:ptCount val="20"/>
                <c:pt idx="0">
                  <c:v>80.984926000000002</c:v>
                </c:pt>
                <c:pt idx="1">
                  <c:v>63.981760000000001</c:v>
                </c:pt>
                <c:pt idx="2">
                  <c:v>59.653716000000003</c:v>
                </c:pt>
                <c:pt idx="3">
                  <c:v>66.273430000000005</c:v>
                </c:pt>
                <c:pt idx="4">
                  <c:v>172.57855819</c:v>
                </c:pt>
                <c:pt idx="5">
                  <c:v>150.6819399</c:v>
                </c:pt>
                <c:pt idx="6">
                  <c:v>163.51325012999999</c:v>
                </c:pt>
                <c:pt idx="7">
                  <c:v>175.82758293000001</c:v>
                </c:pt>
                <c:pt idx="8">
                  <c:v>174.40690910999999</c:v>
                </c:pt>
                <c:pt idx="9">
                  <c:v>155.59679607999999</c:v>
                </c:pt>
                <c:pt idx="10">
                  <c:v>158.61966072999999</c:v>
                </c:pt>
                <c:pt idx="11">
                  <c:v>171.41083533</c:v>
                </c:pt>
                <c:pt idx="12">
                  <c:v>167.62063953000001</c:v>
                </c:pt>
                <c:pt idx="13">
                  <c:v>183.72278058000001</c:v>
                </c:pt>
                <c:pt idx="14">
                  <c:v>214.07333672999999</c:v>
                </c:pt>
                <c:pt idx="15">
                  <c:v>296.80747671</c:v>
                </c:pt>
                <c:pt idx="16">
                  <c:v>315.6124549208493</c:v>
                </c:pt>
                <c:pt idx="17">
                  <c:v>304.76407873137344</c:v>
                </c:pt>
                <c:pt idx="18">
                  <c:v>264.96337665559201</c:v>
                </c:pt>
                <c:pt idx="19">
                  <c:v>238.64729053840426</c:v>
                </c:pt>
              </c:numCache>
            </c:numRef>
          </c:val>
        </c:ser>
        <c:ser>
          <c:idx val="1"/>
          <c:order val="1"/>
          <c:tx>
            <c:strRef>
              <c:f>Graf_12!$C$3</c:f>
              <c:strCache>
                <c:ptCount val="1"/>
                <c:pt idx="0">
                  <c:v>Pandemické DvN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Graf_12!$A$4:$A$23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Graf_12!$C$4:$C$23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32.286358239999998</c:v>
                </c:pt>
                <c:pt idx="16">
                  <c:v>68.676322999999996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875592"/>
        <c:axId val="477875984"/>
      </c:barChart>
      <c:lineChart>
        <c:grouping val="standard"/>
        <c:varyColors val="0"/>
        <c:ser>
          <c:idx val="2"/>
          <c:order val="2"/>
          <c:tx>
            <c:strRef>
              <c:f>Graf_12!$D$3</c:f>
              <c:strCache>
                <c:ptCount val="1"/>
                <c:pt idx="0">
                  <c:v>RVS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Graf_12!$A$4:$A$23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Graf_12!$D$4:$D$23</c:f>
              <c:numCache>
                <c:formatCode>General</c:formatCode>
                <c:ptCount val="20"/>
                <c:pt idx="16" formatCode="_(* #,##0.00_);_(* \(#,##0.00\);_(* &quot;-&quot;??_);_(@_)">
                  <c:v>257.75099999999998</c:v>
                </c:pt>
                <c:pt idx="17" formatCode="_(* #,##0.00_);_(* \(#,##0.00\);_(* &quot;-&quot;??_);_(@_)">
                  <c:v>261.13299999999998</c:v>
                </c:pt>
                <c:pt idx="18" formatCode="_(* #,##0.00_);_(* \(#,##0.00\);_(* &quot;-&quot;??_);_(@_)">
                  <c:v>266.17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75592"/>
        <c:axId val="477875984"/>
      </c:lineChart>
      <c:catAx>
        <c:axId val="47787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875984"/>
        <c:crosses val="autoZero"/>
        <c:auto val="1"/>
        <c:lblAlgn val="ctr"/>
        <c:lblOffset val="100"/>
        <c:noMultiLvlLbl val="0"/>
      </c:catAx>
      <c:valAx>
        <c:axId val="4778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87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52099737532809"/>
          <c:y val="0.12459208223972003"/>
          <c:w val="0.38007808398950138"/>
          <c:h val="8.2187025472390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47287839020123"/>
          <c:y val="5.0925925925925923E-2"/>
          <c:w val="0.82697156605424327"/>
          <c:h val="0.80823381452318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Graf_13!$B$3</c:f>
              <c:strCache>
                <c:ptCount val="1"/>
                <c:pt idx="0">
                  <c:v>Nemocenské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Graf_13!$B$4:$B$23</c:f>
              <c:numCache>
                <c:formatCode>_(* #,##0.00_);_(* \(#,##0.00\);_(* "-"??_);_(@_)</c:formatCode>
                <c:ptCount val="20"/>
                <c:pt idx="0">
                  <c:v>113.87987111531569</c:v>
                </c:pt>
                <c:pt idx="1">
                  <c:v>129.75651873464781</c:v>
                </c:pt>
                <c:pt idx="2">
                  <c:v>147.6520820912169</c:v>
                </c:pt>
                <c:pt idx="3">
                  <c:v>183.20303072429127</c:v>
                </c:pt>
                <c:pt idx="4">
                  <c:v>240.49496868</c:v>
                </c:pt>
                <c:pt idx="5">
                  <c:v>252.92980647000002</c:v>
                </c:pt>
                <c:pt idx="6">
                  <c:v>263.77800572000001</c:v>
                </c:pt>
                <c:pt idx="7">
                  <c:v>289.66463517</c:v>
                </c:pt>
                <c:pt idx="8">
                  <c:v>264.30461078999997</c:v>
                </c:pt>
                <c:pt idx="9">
                  <c:v>254.74875270999999</c:v>
                </c:pt>
                <c:pt idx="10">
                  <c:v>278.79215134999998</c:v>
                </c:pt>
                <c:pt idx="11">
                  <c:v>310.81936657</c:v>
                </c:pt>
                <c:pt idx="12">
                  <c:v>350.79422889</c:v>
                </c:pt>
                <c:pt idx="13">
                  <c:v>390.34337273000006</c:v>
                </c:pt>
                <c:pt idx="14">
                  <c:v>440.09818686</c:v>
                </c:pt>
                <c:pt idx="15">
                  <c:v>544.09204065000017</c:v>
                </c:pt>
                <c:pt idx="16">
                  <c:v>489.69121862997082</c:v>
                </c:pt>
                <c:pt idx="17">
                  <c:v>535.43194687267908</c:v>
                </c:pt>
                <c:pt idx="18">
                  <c:v>589.44256058979488</c:v>
                </c:pt>
                <c:pt idx="19">
                  <c:v>633.72229694652322</c:v>
                </c:pt>
              </c:numCache>
            </c:numRef>
          </c:val>
        </c:ser>
        <c:ser>
          <c:idx val="1"/>
          <c:order val="1"/>
          <c:tx>
            <c:strRef>
              <c:f>Graf_13!$C$3</c:f>
              <c:strCache>
                <c:ptCount val="1"/>
                <c:pt idx="0">
                  <c:v>Pandemické PN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Graf_13!$C$4:$C$23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36.213074669999997</c:v>
                </c:pt>
                <c:pt idx="16">
                  <c:v>193.5244779407237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Graf_13!$D$3</c:f>
              <c:strCache>
                <c:ptCount val="1"/>
                <c:pt idx="0">
                  <c:v>Ošetrovné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Graf_13!$D$4:$D$23</c:f>
              <c:numCache>
                <c:formatCode>_(* #,##0.00_);_(* \(#,##0.00\);_(* "-"??_);_(@_)</c:formatCode>
                <c:ptCount val="20"/>
                <c:pt idx="0">
                  <c:v>4.520726594967801</c:v>
                </c:pt>
                <c:pt idx="1">
                  <c:v>5.0903359556529253</c:v>
                </c:pt>
                <c:pt idx="2">
                  <c:v>6.2662836420367789</c:v>
                </c:pt>
                <c:pt idx="3">
                  <c:v>7.4089611963088373</c:v>
                </c:pt>
                <c:pt idx="4">
                  <c:v>8.2030253000000002</c:v>
                </c:pt>
                <c:pt idx="5">
                  <c:v>8.8436024199999999</c:v>
                </c:pt>
                <c:pt idx="6">
                  <c:v>10.48116053</c:v>
                </c:pt>
                <c:pt idx="7">
                  <c:v>9.5700595100000001</c:v>
                </c:pt>
                <c:pt idx="8">
                  <c:v>8.9879359199999982</c:v>
                </c:pt>
                <c:pt idx="9">
                  <c:v>8.7217676300000004</c:v>
                </c:pt>
                <c:pt idx="10">
                  <c:v>10.51632126</c:v>
                </c:pt>
                <c:pt idx="11">
                  <c:v>12.163150419999999</c:v>
                </c:pt>
                <c:pt idx="12">
                  <c:v>14.806934160000001</c:v>
                </c:pt>
                <c:pt idx="13">
                  <c:v>17.22383529</c:v>
                </c:pt>
                <c:pt idx="14">
                  <c:v>19.880748430000001</c:v>
                </c:pt>
                <c:pt idx="15">
                  <c:v>12.697016980000001</c:v>
                </c:pt>
                <c:pt idx="16">
                  <c:v>33.224805584942928</c:v>
                </c:pt>
                <c:pt idx="17">
                  <c:v>43.362239806320773</c:v>
                </c:pt>
                <c:pt idx="18">
                  <c:v>49.079625705679568</c:v>
                </c:pt>
                <c:pt idx="19">
                  <c:v>54.222540498008343</c:v>
                </c:pt>
              </c:numCache>
            </c:numRef>
          </c:val>
        </c:ser>
        <c:ser>
          <c:idx val="3"/>
          <c:order val="3"/>
          <c:tx>
            <c:strRef>
              <c:f>Graf_13!$E$3</c:f>
              <c:strCache>
                <c:ptCount val="1"/>
                <c:pt idx="0">
                  <c:v>Pandemické OČR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Graf_13!$E$4:$E$23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141.79657205999999</c:v>
                </c:pt>
                <c:pt idx="16">
                  <c:v>42.868036500404401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Graf_13!$F$3</c:f>
              <c:strCache>
                <c:ptCount val="1"/>
                <c:pt idx="0">
                  <c:v>Materské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Graf_13!$F$4:$F$23</c:f>
              <c:numCache>
                <c:formatCode>_(* #,##0.00_);_(* \(#,##0.00\);_(* "-"??_);_(@_)</c:formatCode>
                <c:ptCount val="20"/>
                <c:pt idx="0">
                  <c:v>38.923487061010427</c:v>
                </c:pt>
                <c:pt idx="1">
                  <c:v>41.808161289251807</c:v>
                </c:pt>
                <c:pt idx="2">
                  <c:v>46.355907687711607</c:v>
                </c:pt>
                <c:pt idx="3">
                  <c:v>55.887886320786031</c:v>
                </c:pt>
                <c:pt idx="4">
                  <c:v>67.933017230000004</c:v>
                </c:pt>
                <c:pt idx="5">
                  <c:v>76.649937570000006</c:v>
                </c:pt>
                <c:pt idx="6">
                  <c:v>107.12436346999999</c:v>
                </c:pt>
                <c:pt idx="7">
                  <c:v>128.87331090999999</c:v>
                </c:pt>
                <c:pt idx="8">
                  <c:v>126.09814610000001</c:v>
                </c:pt>
                <c:pt idx="9">
                  <c:v>117.26950398999999</c:v>
                </c:pt>
                <c:pt idx="10">
                  <c:v>125.73229411999999</c:v>
                </c:pt>
                <c:pt idx="11">
                  <c:v>150.85259789</c:v>
                </c:pt>
                <c:pt idx="12">
                  <c:v>199.15459245</c:v>
                </c:pt>
                <c:pt idx="13">
                  <c:v>253.58216861</c:v>
                </c:pt>
                <c:pt idx="14">
                  <c:v>299.59763136999999</c:v>
                </c:pt>
                <c:pt idx="15">
                  <c:v>308.52823109999997</c:v>
                </c:pt>
                <c:pt idx="16">
                  <c:v>320.30316588255499</c:v>
                </c:pt>
                <c:pt idx="17">
                  <c:v>360.82122894845475</c:v>
                </c:pt>
                <c:pt idx="18">
                  <c:v>408.82120278661301</c:v>
                </c:pt>
                <c:pt idx="19">
                  <c:v>453.8515492770789</c:v>
                </c:pt>
              </c:numCache>
            </c:numRef>
          </c:val>
        </c:ser>
        <c:ser>
          <c:idx val="5"/>
          <c:order val="5"/>
          <c:tx>
            <c:strRef>
              <c:f>Graf_13!$G$3</c:f>
              <c:strCache>
                <c:ptCount val="1"/>
                <c:pt idx="0">
                  <c:v>Vyrovnávacia dávka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Graf_13!$G$4:$G$23</c:f>
              <c:numCache>
                <c:formatCode>_(* #,##0.00_);_(* \(#,##0.00\);_(* "-"??_);_(@_)</c:formatCode>
                <c:ptCount val="20"/>
                <c:pt idx="0">
                  <c:v>3.3683827922724556E-2</c:v>
                </c:pt>
                <c:pt idx="1">
                  <c:v>3.1209984730797311E-2</c:v>
                </c:pt>
                <c:pt idx="2">
                  <c:v>2.4838710748190933E-2</c:v>
                </c:pt>
                <c:pt idx="3">
                  <c:v>3.5840436831972369E-2</c:v>
                </c:pt>
                <c:pt idx="4">
                  <c:v>4.8693540000000007E-2</c:v>
                </c:pt>
                <c:pt idx="5">
                  <c:v>4.6803169999999998E-2</c:v>
                </c:pt>
                <c:pt idx="6">
                  <c:v>5.8063620000000003E-2</c:v>
                </c:pt>
                <c:pt idx="7">
                  <c:v>5.253157E-2</c:v>
                </c:pt>
                <c:pt idx="8">
                  <c:v>4.3722690000000002E-2</c:v>
                </c:pt>
                <c:pt idx="9">
                  <c:v>7.1938410000000008E-2</c:v>
                </c:pt>
                <c:pt idx="10">
                  <c:v>4.9413699999999998E-2</c:v>
                </c:pt>
                <c:pt idx="11">
                  <c:v>5.5408074000000002E-2</c:v>
                </c:pt>
                <c:pt idx="12">
                  <c:v>7.4714879999999997E-2</c:v>
                </c:pt>
                <c:pt idx="13">
                  <c:v>8.6044999999999996E-2</c:v>
                </c:pt>
                <c:pt idx="14">
                  <c:v>8.363530000000001E-2</c:v>
                </c:pt>
                <c:pt idx="15">
                  <c:v>6.2137300000000006E-2</c:v>
                </c:pt>
                <c:pt idx="16">
                  <c:v>6.4941311113460548E-2</c:v>
                </c:pt>
                <c:pt idx="17">
                  <c:v>6.8807758435629238E-2</c:v>
                </c:pt>
                <c:pt idx="18">
                  <c:v>7.2904972707265564E-2</c:v>
                </c:pt>
                <c:pt idx="19">
                  <c:v>7.6144159124564667E-2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876768"/>
        <c:axId val="477877160"/>
      </c:barChart>
      <c:lineChart>
        <c:grouping val="standard"/>
        <c:varyColors val="0"/>
        <c:ser>
          <c:idx val="6"/>
          <c:order val="6"/>
          <c:tx>
            <c:strRef>
              <c:f>Graf_13!$H$3</c:f>
              <c:strCache>
                <c:ptCount val="1"/>
                <c:pt idx="0">
                  <c:v>RVS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Graf_13!$A$4:$A$23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 f</c:v>
                </c:pt>
                <c:pt idx="17">
                  <c:v>2022 f</c:v>
                </c:pt>
                <c:pt idx="18">
                  <c:v>2023 f</c:v>
                </c:pt>
                <c:pt idx="19">
                  <c:v>2024 f</c:v>
                </c:pt>
              </c:strCache>
            </c:strRef>
          </c:cat>
          <c:val>
            <c:numRef>
              <c:f>Graf_13!$H$4:$H$23</c:f>
              <c:numCache>
                <c:formatCode>_(* #,##0.00_);_(* \(#,##0.00\);_(* "-"??_);_(@_)</c:formatCode>
                <c:ptCount val="20"/>
                <c:pt idx="16">
                  <c:v>907.75599999999997</c:v>
                </c:pt>
                <c:pt idx="17">
                  <c:v>957.92600000000004</c:v>
                </c:pt>
                <c:pt idx="18">
                  <c:v>1016.688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76768"/>
        <c:axId val="477877160"/>
      </c:lineChart>
      <c:catAx>
        <c:axId val="4778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877160"/>
        <c:crosses val="autoZero"/>
        <c:auto val="1"/>
        <c:lblAlgn val="ctr"/>
        <c:lblOffset val="100"/>
        <c:noMultiLvlLbl val="0"/>
      </c:catAx>
      <c:valAx>
        <c:axId val="47787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787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25374536113351"/>
          <c:y val="7.0943423738699329E-2"/>
          <c:w val="0.77592652949329111"/>
          <c:h val="0.14201953922426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7.3787517396992491E-2"/>
          <c:w val="0.56340467747714662"/>
          <c:h val="0.82460466234544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DANE_FAKTORY!$G$4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DANE_FAKTORY!$G$17:$K$17</c:f>
              <c:numCache>
                <c:formatCode>#,##0</c:formatCode>
                <c:ptCount val="5"/>
                <c:pt idx="0">
                  <c:v>48.62841028347178</c:v>
                </c:pt>
                <c:pt idx="1">
                  <c:v>-381.07237587732493</c:v>
                </c:pt>
                <c:pt idx="2">
                  <c:v>548.97796649085512</c:v>
                </c:pt>
                <c:pt idx="3">
                  <c:v>1010.6145549953646</c:v>
                </c:pt>
                <c:pt idx="4">
                  <c:v>1157.2593179843652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0-4E96-971A-A6DEF052FD06}"/>
            </c:ext>
          </c:extLst>
        </c:ser>
        <c:ser>
          <c:idx val="1"/>
          <c:order val="1"/>
          <c:tx>
            <c:strRef>
              <c:f>DANE_FAKTORY!$B$4</c:f>
              <c:strCache>
                <c:ptCount val="1"/>
                <c:pt idx="0">
                  <c:v>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DANE_FAKTORY!$B$17:$F$17</c:f>
              <c:numCache>
                <c:formatCode>#,##0</c:formatCode>
                <c:ptCount val="5"/>
                <c:pt idx="0">
                  <c:v>50.368188114246728</c:v>
                </c:pt>
                <c:pt idx="1">
                  <c:v>54.244362787539956</c:v>
                </c:pt>
                <c:pt idx="2">
                  <c:v>117.47594465276615</c:v>
                </c:pt>
                <c:pt idx="3">
                  <c:v>150.77611920483946</c:v>
                </c:pt>
                <c:pt idx="4">
                  <c:v>135.76017496229227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880-4E96-971A-A6DEF052FD06}"/>
            </c:ext>
          </c:extLst>
        </c:ser>
        <c:ser>
          <c:idx val="5"/>
          <c:order val="2"/>
          <c:tx>
            <c:strRef>
              <c:f>DANE_FAKTORY!$L$4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DANE_FAKTORY!$L$17:$P$17</c:f>
              <c:numCache>
                <c:formatCode>#,##0</c:formatCode>
                <c:ptCount val="5"/>
                <c:pt idx="0">
                  <c:v>-5.8170000000000002</c:v>
                </c:pt>
                <c:pt idx="1">
                  <c:v>1.617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80-4E96-971A-A6DEF052FD06}"/>
            </c:ext>
          </c:extLst>
        </c:ser>
        <c:ser>
          <c:idx val="8"/>
          <c:order val="3"/>
          <c:tx>
            <c:strRef>
              <c:f>DANE_FAKTORY!$Q$4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DANE_FAKTORY!$Q$17:$U$17</c:f>
              <c:numCache>
                <c:formatCode>#,##0</c:formatCode>
                <c:ptCount val="5"/>
                <c:pt idx="0">
                  <c:v>-22.05735027828576</c:v>
                </c:pt>
                <c:pt idx="1">
                  <c:v>1.3122554270878171</c:v>
                </c:pt>
                <c:pt idx="2">
                  <c:v>4.5448850537259275</c:v>
                </c:pt>
                <c:pt idx="3">
                  <c:v>6.3101219971444227</c:v>
                </c:pt>
                <c:pt idx="4">
                  <c:v>5.4363032506960884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80-4E96-971A-A6DEF052FD06}"/>
            </c:ext>
          </c:extLst>
        </c:ser>
        <c:ser>
          <c:idx val="3"/>
          <c:order val="4"/>
          <c:tx>
            <c:strRef>
              <c:f>DANE_FAKTORY!$V$4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DANE_FAKTORY!$V$17:$Z$17</c:f>
              <c:numCache>
                <c:formatCode>#,##0</c:formatCode>
                <c:ptCount val="5"/>
                <c:pt idx="0">
                  <c:v>54.40256804833686</c:v>
                </c:pt>
                <c:pt idx="1">
                  <c:v>-26.239242337301008</c:v>
                </c:pt>
                <c:pt idx="2">
                  <c:v>2.0380265045969281E-4</c:v>
                </c:pt>
                <c:pt idx="3">
                  <c:v>2.0380265045969281E-4</c:v>
                </c:pt>
                <c:pt idx="4">
                  <c:v>2.0380265045969281E-4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877944"/>
        <c:axId val="477878336"/>
      </c:barChart>
      <c:lineChart>
        <c:grouping val="standard"/>
        <c:varyColors val="0"/>
        <c:ser>
          <c:idx val="2"/>
          <c:order val="5"/>
          <c:tx>
            <c:strRef>
              <c:f>DANE_FAKTORY!$AA$4</c:f>
              <c:strCache>
                <c:ptCount val="1"/>
                <c:pt idx="0">
                  <c:v>CELKOVÁ ZMENA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876712328767141E-2"/>
                  <c:y val="9.0410968656128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97260273972601E-2"/>
                  <c:y val="-8.94838840992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312156185956209E-2"/>
                  <c:y val="-6.837224337959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80-4E96-971A-A6DEF052FD0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264840182648401E-2"/>
                  <c:y val="-8.148959998809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DANE_FAKTORY!$B$3:$F$3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DANE_FAKTORY!$AA$17:$AE$17</c:f>
              <c:numCache>
                <c:formatCode>#,##0</c:formatCode>
                <c:ptCount val="5"/>
                <c:pt idx="0">
                  <c:v>125.52481616776961</c:v>
                </c:pt>
                <c:pt idx="1">
                  <c:v>-350.13799999999816</c:v>
                </c:pt>
                <c:pt idx="2">
                  <c:v>670.99899999999752</c:v>
                </c:pt>
                <c:pt idx="3">
                  <c:v>1167.7009999999991</c:v>
                </c:pt>
                <c:pt idx="4">
                  <c:v>1298.4560000000038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880-4E96-971A-A6DEF052F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77944"/>
        <c:axId val="477878336"/>
      </c:lineChart>
      <c:catAx>
        <c:axId val="477877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77878336"/>
        <c:crosses val="autoZero"/>
        <c:auto val="1"/>
        <c:lblAlgn val="ctr"/>
        <c:lblOffset val="100"/>
        <c:noMultiLvlLbl val="0"/>
      </c:catAx>
      <c:valAx>
        <c:axId val="477878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77877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6246410076731E-2"/>
          <c:y val="6.6442990307560637E-2"/>
          <c:w val="0.62390503422884502"/>
          <c:h val="0.819442680172454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Graf_B!$F$4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Graf_B!$F$3:$I$3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Graf_B!$F$17:$I$17</c:f>
              <c:numCache>
                <c:formatCode>#,##0</c:formatCode>
                <c:ptCount val="4"/>
                <c:pt idx="0">
                  <c:v>226.93829807178616</c:v>
                </c:pt>
                <c:pt idx="1">
                  <c:v>-278.03237195417478</c:v>
                </c:pt>
                <c:pt idx="2">
                  <c:v>771.61567024320971</c:v>
                </c:pt>
                <c:pt idx="3">
                  <c:v>1105.1184358215223</c:v>
                </c:pt>
              </c:numCache>
            </c:numRef>
          </c:val>
        </c:ser>
        <c:ser>
          <c:idx val="2"/>
          <c:order val="1"/>
          <c:tx>
            <c:strRef>
              <c:f>Graf_B!$J$4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Graf_B!$J$17:$M$17</c:f>
              <c:numCache>
                <c:formatCode>#,##0</c:formatCode>
                <c:ptCount val="4"/>
                <c:pt idx="0">
                  <c:v>78.954822159153139</c:v>
                </c:pt>
                <c:pt idx="1">
                  <c:v>131.54037388030537</c:v>
                </c:pt>
                <c:pt idx="2">
                  <c:v>118.86731173859468</c:v>
                </c:pt>
                <c:pt idx="3">
                  <c:v>124.70364395519438</c:v>
                </c:pt>
              </c:numCache>
            </c:numRef>
          </c:val>
        </c:ser>
        <c:ser>
          <c:idx val="1"/>
          <c:order val="2"/>
          <c:tx>
            <c:strRef>
              <c:f>Graf_B!$B$4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Graf_B!$B$17:$E$17</c:f>
              <c:numCache>
                <c:formatCode>#,##0</c:formatCode>
                <c:ptCount val="4"/>
                <c:pt idx="0">
                  <c:v>128.53765833466858</c:v>
                </c:pt>
                <c:pt idx="1">
                  <c:v>165.38016093313433</c:v>
                </c:pt>
                <c:pt idx="2">
                  <c:v>174.98715167177943</c:v>
                </c:pt>
                <c:pt idx="3">
                  <c:v>187.90587817917427</c:v>
                </c:pt>
              </c:numCache>
            </c:numRef>
          </c:val>
        </c:ser>
        <c:ser>
          <c:idx val="3"/>
          <c:order val="3"/>
          <c:tx>
            <c:strRef>
              <c:f>Graf_B!$R$4</c:f>
              <c:strCache>
                <c:ptCount val="1"/>
                <c:pt idx="0">
                  <c:v>z toho INÉ vplyvy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val>
            <c:numRef>
              <c:f>Graf_B!$R$17:$U$17</c:f>
              <c:numCache>
                <c:formatCode>#,##0</c:formatCode>
                <c:ptCount val="4"/>
                <c:pt idx="0">
                  <c:v>39.91824233730101</c:v>
                </c:pt>
                <c:pt idx="1">
                  <c:v>-15.808211257301005</c:v>
                </c:pt>
                <c:pt idx="2">
                  <c:v>5.8230000000000004</c:v>
                </c:pt>
                <c:pt idx="3">
                  <c:v>8.7230000000000008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1595216"/>
        <c:axId val="481595608"/>
      </c:barChart>
      <c:lineChart>
        <c:grouping val="standard"/>
        <c:varyColors val="0"/>
        <c:ser>
          <c:idx val="4"/>
          <c:order val="4"/>
          <c:tx>
            <c:strRef>
              <c:f>Graf_B!$V$4</c:f>
              <c:strCache>
                <c:ptCount val="1"/>
                <c:pt idx="0">
                  <c:v>celková zmena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953255469657864E-2"/>
                  <c:y val="-9.996679545924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46323454750357E-2"/>
                  <c:y val="-0.19603303551842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Graf_B!$V$17:$Y$17</c:f>
              <c:numCache>
                <c:formatCode>#,##0</c:formatCode>
                <c:ptCount val="4"/>
                <c:pt idx="0">
                  <c:v>432.0438161677709</c:v>
                </c:pt>
                <c:pt idx="1">
                  <c:v>9.545999999999804</c:v>
                </c:pt>
                <c:pt idx="2">
                  <c:v>1073.5980000000002</c:v>
                </c:pt>
                <c:pt idx="3">
                  <c:v>1430.8729999999989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95216"/>
        <c:axId val="481595608"/>
      </c:lineChart>
      <c:catAx>
        <c:axId val="4815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1595608"/>
        <c:crosses val="autoZero"/>
        <c:auto val="1"/>
        <c:lblAlgn val="ctr"/>
        <c:lblOffset val="100"/>
        <c:noMultiLvlLbl val="0"/>
      </c:catAx>
      <c:valAx>
        <c:axId val="4815956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15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366380893523"/>
          <c:y val="9.640767559607108E-2"/>
          <c:w val="0.23551112609828773"/>
          <c:h val="0.83699830951587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900707933258176E-2"/>
          <c:y val="4.4471257288457078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Graf_C!$A$4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Graf_C!$B$3:$F$3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Graf_C!$B$4:$F$4</c:f>
              <c:numCache>
                <c:formatCode>#,##0</c:formatCode>
                <c:ptCount val="5"/>
                <c:pt idx="0">
                  <c:v>73.464492040934061</c:v>
                </c:pt>
                <c:pt idx="1">
                  <c:v>67.940361862441307</c:v>
                </c:pt>
                <c:pt idx="2">
                  <c:v>382.63823252459008</c:v>
                </c:pt>
                <c:pt idx="3">
                  <c:v>585.53914766831588</c:v>
                </c:pt>
                <c:pt idx="4">
                  <c:v>689.95150082087684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8-4617-BF7E-8510EDA69EAA}"/>
            </c:ext>
          </c:extLst>
        </c:ser>
        <c:ser>
          <c:idx val="1"/>
          <c:order val="1"/>
          <c:tx>
            <c:strRef>
              <c:f>Graf_C!$A$6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Graf_C!$B$3:$F$3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Graf_C!$B$6:$F$6</c:f>
              <c:numCache>
                <c:formatCode>#,##0</c:formatCode>
                <c:ptCount val="5"/>
                <c:pt idx="0">
                  <c:v>-42.631123053408324</c:v>
                </c:pt>
                <c:pt idx="1">
                  <c:v>-330.94120537817867</c:v>
                </c:pt>
                <c:pt idx="2">
                  <c:v>112.85786092784595</c:v>
                </c:pt>
                <c:pt idx="3">
                  <c:v>329.30804786941076</c:v>
                </c:pt>
                <c:pt idx="4">
                  <c:v>362.61715740275798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28-4617-BF7E-8510EDA69EAA}"/>
            </c:ext>
          </c:extLst>
        </c:ser>
        <c:ser>
          <c:idx val="5"/>
          <c:order val="2"/>
          <c:tx>
            <c:strRef>
              <c:f>Graf_C!$A$5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Graf_C!$B$3:$F$3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Graf_C!$B$5:$F$5</c:f>
              <c:numCache>
                <c:formatCode>#,##0</c:formatCode>
                <c:ptCount val="5"/>
                <c:pt idx="0">
                  <c:v>22.447202588263774</c:v>
                </c:pt>
                <c:pt idx="1">
                  <c:v>-52.853950339766136</c:v>
                </c:pt>
                <c:pt idx="2">
                  <c:v>71.992887630822011</c:v>
                </c:pt>
                <c:pt idx="3">
                  <c:v>96.176240053471318</c:v>
                </c:pt>
                <c:pt idx="4">
                  <c:v>98.054121904863209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8-4617-BF7E-8510EDA69EAA}"/>
            </c:ext>
          </c:extLst>
        </c:ser>
        <c:ser>
          <c:idx val="8"/>
          <c:order val="3"/>
          <c:tx>
            <c:strRef>
              <c:f>Graf_C!$A$7</c:f>
              <c:strCache>
                <c:ptCount val="1"/>
                <c:pt idx="0">
                  <c:v>Ostatné SD, medz.obchod, zrážka, OO fin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Graf_C!$B$3:$F$3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Graf_C!$B$7:$F$7</c:f>
              <c:numCache>
                <c:formatCode>#,##0</c:formatCode>
                <c:ptCount val="5"/>
                <c:pt idx="0">
                  <c:v>-4.6521612923177305</c:v>
                </c:pt>
                <c:pt idx="1">
                  <c:v>-65.2175820218214</c:v>
                </c:pt>
                <c:pt idx="2">
                  <c:v>-18.511014592403075</c:v>
                </c:pt>
                <c:pt idx="3">
                  <c:v>-0.40888059583328151</c:v>
                </c:pt>
                <c:pt idx="4">
                  <c:v>6.6365378558671182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28-4617-BF7E-8510EDA69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596392"/>
        <c:axId val="481596784"/>
      </c:barChart>
      <c:lineChart>
        <c:grouping val="standard"/>
        <c:varyColors val="0"/>
        <c:ser>
          <c:idx val="3"/>
          <c:order val="4"/>
          <c:tx>
            <c:strRef>
              <c:f>Graf_C!$A$8</c:f>
              <c:strCache>
                <c:ptCount val="1"/>
                <c:pt idx="0">
                  <c:v>Vplyv zmeny makroekonomických údajov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9090347948159789E-2"/>
                  <c:y val="-5.1840509536464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970319555313436E-2"/>
                  <c:y val="-0.1131464015858202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5.5201686209230105E-2"/>
                      <c:h val="4.7975211326358319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562570365815468E-2"/>
                  <c:y val="-4.8556138372745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28-4617-BF7E-8510EDA69EA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581698141615458E-2"/>
                  <c:y val="-0.103475342964910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E28-4617-BF7E-8510EDA69EAA}"/>
                </c:ext>
                <c:ext xmlns:c15="http://schemas.microsoft.com/office/drawing/2012/chart" uri="{CE6537A1-D6FC-4f65-9D91-7224C49458BB}">
                  <c15:layout>
                    <c:manualLayout>
                      <c:w val="5.7843223793334751E-2"/>
                      <c:h val="5.1535513453036114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1.5884831221323073E-2"/>
                  <c:y val="-7.0175460138895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Graf_C!$B$3:$F$3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Graf_C!$B$8:$F$8</c:f>
              <c:numCache>
                <c:formatCode>#,##0</c:formatCode>
                <c:ptCount val="5"/>
                <c:pt idx="0">
                  <c:v>48.628410283471787</c:v>
                </c:pt>
                <c:pt idx="1">
                  <c:v>-381.07237587732487</c:v>
                </c:pt>
                <c:pt idx="2">
                  <c:v>548.97796649085501</c:v>
                </c:pt>
                <c:pt idx="3">
                  <c:v>1010.6145549953648</c:v>
                </c:pt>
                <c:pt idx="4">
                  <c:v>1157.2593179843652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96392"/>
        <c:axId val="481596784"/>
      </c:lineChart>
      <c:catAx>
        <c:axId val="48159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1596784"/>
        <c:crosses val="autoZero"/>
        <c:auto val="1"/>
        <c:lblAlgn val="ctr"/>
        <c:lblOffset val="100"/>
        <c:noMultiLvlLbl val="0"/>
      </c:catAx>
      <c:valAx>
        <c:axId val="4815967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81596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3049534476553233"/>
          <c:h val="0.708372849416320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88787225611E-2"/>
          <c:y val="2.4724636600606215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Graf_D!$A$5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Graf_D!$B$3:$F$3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Graf_D!$B$5:$F$5</c:f>
              <c:numCache>
                <c:formatCode>#,##0</c:formatCode>
                <c:ptCount val="5"/>
                <c:pt idx="0">
                  <c:v>41.185329591735972</c:v>
                </c:pt>
                <c:pt idx="1">
                  <c:v>88.311363898338968</c:v>
                </c:pt>
                <c:pt idx="2">
                  <c:v>99.550525927750698</c:v>
                </c:pt>
                <c:pt idx="3">
                  <c:v>111.77117350510109</c:v>
                </c:pt>
                <c:pt idx="4">
                  <c:v>101.79229165370943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D4-4290-8E67-7BD3ADA128E1}"/>
            </c:ext>
          </c:extLst>
        </c:ser>
        <c:ser>
          <c:idx val="1"/>
          <c:order val="1"/>
          <c:tx>
            <c:strRef>
              <c:f>Graf_D!$A$6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Graf_D!$B$3:$F$3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Graf_D!$B$6:$F$6</c:f>
              <c:numCache>
                <c:formatCode>#,##0</c:formatCode>
                <c:ptCount val="5"/>
                <c:pt idx="0">
                  <c:v>24.681293242068534</c:v>
                </c:pt>
                <c:pt idx="1">
                  <c:v>27.990339031546107</c:v>
                </c:pt>
                <c:pt idx="2">
                  <c:v>25.250040608853151</c:v>
                </c:pt>
                <c:pt idx="3">
                  <c:v>23.458794403755732</c:v>
                </c:pt>
                <c:pt idx="4">
                  <c:v>22.919637730094426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D4-4290-8E67-7BD3ADA128E1}"/>
            </c:ext>
          </c:extLst>
        </c:ser>
        <c:ser>
          <c:idx val="0"/>
          <c:order val="2"/>
          <c:tx>
            <c:strRef>
              <c:f>Graf_D!$A$4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Graf_D!$B$3:$F$3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Graf_D!$B$4:$F$4</c:f>
              <c:numCache>
                <c:formatCode>#,##0</c:formatCode>
                <c:ptCount val="5"/>
                <c:pt idx="0">
                  <c:v>-18.65593024187546</c:v>
                </c:pt>
                <c:pt idx="1">
                  <c:v>-83.513922164166672</c:v>
                </c:pt>
                <c:pt idx="2">
                  <c:v>-5.1126364762407945</c:v>
                </c:pt>
                <c:pt idx="3">
                  <c:v>17.959270700149347</c:v>
                </c:pt>
                <c:pt idx="4">
                  <c:v>13.491783434355497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D4-4290-8E67-7BD3ADA128E1}"/>
            </c:ext>
          </c:extLst>
        </c:ser>
        <c:ser>
          <c:idx val="8"/>
          <c:order val="3"/>
          <c:tx>
            <c:strRef>
              <c:f>Graf_D!$A$7</c:f>
              <c:strCache>
                <c:ptCount val="1"/>
                <c:pt idx="0">
                  <c:v>Ostatné SD, medz.obchod, zrážka, OO fin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Graf_D!$B$3:$F$3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Graf_D!$B$7:$F$7</c:f>
              <c:numCache>
                <c:formatCode>#,##0</c:formatCode>
                <c:ptCount val="5"/>
                <c:pt idx="0">
                  <c:v>3.1574955223176833</c:v>
                </c:pt>
                <c:pt idx="1">
                  <c:v>21.456582021821536</c:v>
                </c:pt>
                <c:pt idx="2">
                  <c:v>-2.2119854075968806</c:v>
                </c:pt>
                <c:pt idx="3">
                  <c:v>-2.4131194041667068</c:v>
                </c:pt>
                <c:pt idx="4">
                  <c:v>-2.443537855867056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D4-4290-8E67-7BD3ADA1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597568"/>
        <c:axId val="481597960"/>
      </c:barChart>
      <c:lineChart>
        <c:grouping val="standard"/>
        <c:varyColors val="0"/>
        <c:ser>
          <c:idx val="3"/>
          <c:order val="4"/>
          <c:tx>
            <c:strRef>
              <c:f>Graf_D!$A$8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4320297951582869E-2"/>
                  <c:y val="-0.11841143939010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3685977800293E-2"/>
                  <c:y val="-5.3666907865536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383685977800328E-2"/>
                  <c:y val="-0.10182479530755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59291191952963E-2"/>
                  <c:y val="-6.329510793251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383685977800262E-2"/>
                  <c:y val="-6.985304074667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Graf_D!$B$3:$F$3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Graf_D!$B$8:$F$8</c:f>
              <c:numCache>
                <c:formatCode>#,##0</c:formatCode>
                <c:ptCount val="5"/>
                <c:pt idx="0">
                  <c:v>50.368188114246728</c:v>
                </c:pt>
                <c:pt idx="1">
                  <c:v>54.244362787539941</c:v>
                </c:pt>
                <c:pt idx="2">
                  <c:v>117.47594465276617</c:v>
                </c:pt>
                <c:pt idx="3">
                  <c:v>150.77611920483946</c:v>
                </c:pt>
                <c:pt idx="4">
                  <c:v>135.7601749622923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97568"/>
        <c:axId val="481597960"/>
      </c:lineChart>
      <c:catAx>
        <c:axId val="4815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1597960"/>
        <c:crosses val="autoZero"/>
        <c:auto val="1"/>
        <c:lblAlgn val="ctr"/>
        <c:lblOffset val="100"/>
        <c:noMultiLvlLbl val="0"/>
      </c:catAx>
      <c:valAx>
        <c:axId val="4815979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48159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2493482309124766"/>
          <c:h val="0.805115455239766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676975619011481E-2"/>
          <c:y val="4.1422020491206475E-2"/>
          <c:w val="0.88938513577151923"/>
          <c:h val="0.6740200186283696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Graf_2!$A$4</c:f>
              <c:strCache>
                <c:ptCount val="1"/>
                <c:pt idx="0">
                  <c:v>DPFO zč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Graf_2!$B$4:$F$4</c:f>
              <c:numCache>
                <c:formatCode>0.0%</c:formatCode>
                <c:ptCount val="5"/>
                <c:pt idx="0">
                  <c:v>-1.512599437456164E-4</c:v>
                </c:pt>
                <c:pt idx="1">
                  <c:v>8.7798955225613685E-3</c:v>
                </c:pt>
                <c:pt idx="2">
                  <c:v>1.0149308433084451E-2</c:v>
                </c:pt>
                <c:pt idx="3">
                  <c:v>1.0206098185765762E-2</c:v>
                </c:pt>
                <c:pt idx="4">
                  <c:v>6.81667173180623E-3</c:v>
                </c:pt>
              </c:numCache>
            </c:numRef>
          </c:val>
        </c:ser>
        <c:ser>
          <c:idx val="2"/>
          <c:order val="1"/>
          <c:tx>
            <c:strRef>
              <c:f>Graf_2!$A$5</c:f>
              <c:strCache>
                <c:ptCount val="1"/>
                <c:pt idx="0">
                  <c:v>DPPO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Graf_2!$B$5:$F$5</c:f>
              <c:numCache>
                <c:formatCode>0.0%</c:formatCode>
                <c:ptCount val="5"/>
                <c:pt idx="0">
                  <c:v>-1.9325438054999037E-2</c:v>
                </c:pt>
                <c:pt idx="1">
                  <c:v>3.1208108490887098E-3</c:v>
                </c:pt>
                <c:pt idx="2">
                  <c:v>5.6679646592364711E-3</c:v>
                </c:pt>
                <c:pt idx="3">
                  <c:v>3.879863780745793E-3</c:v>
                </c:pt>
                <c:pt idx="4">
                  <c:v>-2.6847887459122702E-4</c:v>
                </c:pt>
              </c:numCache>
            </c:numRef>
          </c:val>
          <c:extLst/>
        </c:ser>
        <c:ser>
          <c:idx val="0"/>
          <c:order val="2"/>
          <c:tx>
            <c:strRef>
              <c:f>Graf_2!$A$6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Graf_2!$B$6:$F$6</c:f>
              <c:numCache>
                <c:formatCode>0.0%</c:formatCode>
                <c:ptCount val="5"/>
                <c:pt idx="0">
                  <c:v>-1.0207190311951103E-4</c:v>
                </c:pt>
                <c:pt idx="1">
                  <c:v>-2.3118843953709839E-3</c:v>
                </c:pt>
                <c:pt idx="2">
                  <c:v>2.2555635793274187E-2</c:v>
                </c:pt>
                <c:pt idx="3">
                  <c:v>1.7306777340194854E-2</c:v>
                </c:pt>
                <c:pt idx="4">
                  <c:v>4.5562576544730029E-3</c:v>
                </c:pt>
              </c:numCache>
            </c:numRef>
          </c:val>
          <c:extLst/>
        </c:ser>
        <c:ser>
          <c:idx val="6"/>
          <c:order val="3"/>
          <c:tx>
            <c:strRef>
              <c:f>Graf_2!$A$7</c:f>
              <c:strCache>
                <c:ptCount val="1"/>
                <c:pt idx="0">
                  <c:v>SD z minerálnych olejov</c:v>
                </c:pt>
              </c:strCache>
            </c:strRef>
          </c:tx>
          <c:spPr>
            <a:solidFill>
              <a:srgbClr val="11627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Graf_2!$B$7:$F$7</c:f>
              <c:numCache>
                <c:formatCode>0.0%</c:formatCode>
                <c:ptCount val="5"/>
                <c:pt idx="0">
                  <c:v>-3.181334921030227E-3</c:v>
                </c:pt>
                <c:pt idx="1">
                  <c:v>6.8500585746750773E-4</c:v>
                </c:pt>
                <c:pt idx="2">
                  <c:v>3.1435512002622118E-3</c:v>
                </c:pt>
                <c:pt idx="3">
                  <c:v>1.0731700670864989E-3</c:v>
                </c:pt>
                <c:pt idx="4">
                  <c:v>2.7846028189708123E-5</c:v>
                </c:pt>
              </c:numCache>
            </c:numRef>
          </c:val>
        </c:ser>
        <c:ser>
          <c:idx val="1"/>
          <c:order val="4"/>
          <c:tx>
            <c:strRef>
              <c:f>Graf_2!$A$8</c:f>
              <c:strCache>
                <c:ptCount val="1"/>
                <c:pt idx="0">
                  <c:v>Sociálne odvody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Graf_2!$B$8:$F$8</c:f>
              <c:numCache>
                <c:formatCode>0.0%</c:formatCode>
                <c:ptCount val="5"/>
                <c:pt idx="0">
                  <c:v>3.2509191263698977E-3</c:v>
                </c:pt>
                <c:pt idx="1">
                  <c:v>9.0246485412447883E-3</c:v>
                </c:pt>
                <c:pt idx="2">
                  <c:v>1.7734676708156392E-2</c:v>
                </c:pt>
                <c:pt idx="3">
                  <c:v>1.7219139786958951E-2</c:v>
                </c:pt>
                <c:pt idx="4">
                  <c:v>1.0391514257121438E-2</c:v>
                </c:pt>
              </c:numCache>
            </c:numRef>
          </c:val>
          <c:extLst/>
        </c:ser>
        <c:ser>
          <c:idx val="3"/>
          <c:order val="5"/>
          <c:tx>
            <c:strRef>
              <c:f>Graf_2!$A$9</c:f>
              <c:strCache>
                <c:ptCount val="1"/>
                <c:pt idx="0">
                  <c:v>Zdravotné odvody</c:v>
                </c:pt>
              </c:strCache>
            </c:strRef>
          </c:tx>
          <c:spPr>
            <a:solidFill>
              <a:sysClr val="windowText" lastClr="000000">
                <a:lumMod val="65000"/>
                <a:lumOff val="3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Graf_2!$B$9:$F$9</c:f>
              <c:numCache>
                <c:formatCode>0.0%</c:formatCode>
                <c:ptCount val="5"/>
                <c:pt idx="0">
                  <c:v>2.3650024423337431E-3</c:v>
                </c:pt>
                <c:pt idx="1">
                  <c:v>6.8819975430820107E-3</c:v>
                </c:pt>
                <c:pt idx="2">
                  <c:v>8.5038088774438171E-3</c:v>
                </c:pt>
                <c:pt idx="3">
                  <c:v>8.5781343381505677E-3</c:v>
                </c:pt>
                <c:pt idx="4">
                  <c:v>6.3857327142782363E-3</c:v>
                </c:pt>
              </c:numCache>
            </c:numRef>
          </c:val>
        </c:ser>
        <c:ser>
          <c:idx val="7"/>
          <c:order val="6"/>
          <c:tx>
            <c:strRef>
              <c:f>Graf_2!$A$10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Graf_2!$B$10:$F$10</c:f>
              <c:numCache>
                <c:formatCode>0.0%</c:formatCode>
                <c:ptCount val="5"/>
                <c:pt idx="0">
                  <c:v>-3.108266062149906E-3</c:v>
                </c:pt>
                <c:pt idx="1">
                  <c:v>-2.0999916890790136E-4</c:v>
                </c:pt>
                <c:pt idx="2">
                  <c:v>5.4264999152413779E-3</c:v>
                </c:pt>
                <c:pt idx="3">
                  <c:v>3.7660909455604959E-3</c:v>
                </c:pt>
                <c:pt idx="4">
                  <c:v>9.4688485523456941E-5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49986088"/>
        <c:axId val="649984128"/>
      </c:barChart>
      <c:lineChart>
        <c:grouping val="standard"/>
        <c:varyColors val="0"/>
        <c:ser>
          <c:idx val="4"/>
          <c:order val="7"/>
          <c:tx>
            <c:strRef>
              <c:f>Graf_2!$A$11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ysClr val="window" lastClr="FFFFFF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6507921449577836E-2"/>
                  <c:y val="6.5955693055025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313442747367422E-2"/>
                  <c:y val="-5.8777176675522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40726686272736E-2"/>
                  <c:y val="-3.857198985605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251692616427844E-2"/>
                  <c:y val="-6.5247312896543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349116199562279E-2"/>
                  <c:y val="-6.2364713153064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326575362942083E-2"/>
                  <c:y val="-6.083452554580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Graf_2!$B$3:$F$3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Graf_2!$B$11:$F$11</c:f>
              <c:numCache>
                <c:formatCode>0.0%</c:formatCode>
                <c:ptCount val="5"/>
                <c:pt idx="0">
                  <c:v>-2.0252449316340657E-2</c:v>
                </c:pt>
                <c:pt idx="1">
                  <c:v>2.5970474749165501E-2</c:v>
                </c:pt>
                <c:pt idx="2">
                  <c:v>7.3181445586698909E-2</c:v>
                </c:pt>
                <c:pt idx="3">
                  <c:v>6.202927444446292E-2</c:v>
                </c:pt>
                <c:pt idx="4">
                  <c:v>2.8004231996800844E-2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86088"/>
        <c:axId val="649984128"/>
      </c:lineChart>
      <c:catAx>
        <c:axId val="64998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49984128"/>
        <c:crosses val="autoZero"/>
        <c:auto val="1"/>
        <c:lblAlgn val="ctr"/>
        <c:lblOffset val="100"/>
        <c:noMultiLvlLbl val="0"/>
      </c:catAx>
      <c:valAx>
        <c:axId val="6499841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4998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675873004009716E-2"/>
          <c:y val="0.76691074043647534"/>
          <c:w val="0.96351959017171052"/>
          <c:h val="0.233089259563524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576552930887E-2"/>
          <c:y val="7.0548993875765534E-2"/>
          <c:w val="0.91819511922711794"/>
          <c:h val="0.81756197142023912"/>
        </c:manualLayout>
      </c:layout>
      <c:lineChart>
        <c:grouping val="standard"/>
        <c:varyColors val="0"/>
        <c:ser>
          <c:idx val="3"/>
          <c:order val="0"/>
          <c:tx>
            <c:strRef>
              <c:f>Graf_3!$B$3</c:f>
              <c:strCache>
                <c:ptCount val="1"/>
                <c:pt idx="0">
                  <c:v>daňová medzera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Graf_3!$A$4:$A$16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Graf_3!$B$4:$B$16</c:f>
              <c:numCache>
                <c:formatCode>General</c:formatCode>
                <c:ptCount val="13"/>
                <c:pt idx="0">
                  <c:v>25.5</c:v>
                </c:pt>
                <c:pt idx="1">
                  <c:v>28.7</c:v>
                </c:pt>
                <c:pt idx="2">
                  <c:v>29.5</c:v>
                </c:pt>
                <c:pt idx="3">
                  <c:v>31.4</c:v>
                </c:pt>
                <c:pt idx="4">
                  <c:v>35.299999999999997</c:v>
                </c:pt>
                <c:pt idx="5">
                  <c:v>30.7</c:v>
                </c:pt>
                <c:pt idx="6">
                  <c:v>27.3</c:v>
                </c:pt>
                <c:pt idx="7">
                  <c:v>26.5</c:v>
                </c:pt>
                <c:pt idx="8">
                  <c:v>21.4</c:v>
                </c:pt>
                <c:pt idx="9">
                  <c:v>19.7</c:v>
                </c:pt>
                <c:pt idx="10">
                  <c:v>19.399999999999999</c:v>
                </c:pt>
                <c:pt idx="11">
                  <c:v>16.899999999999999</c:v>
                </c:pt>
                <c:pt idx="12">
                  <c:v>16.600000000000001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26760"/>
        <c:axId val="478627152"/>
      </c:lineChart>
      <c:catAx>
        <c:axId val="478626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478627152"/>
        <c:crosses val="autoZero"/>
        <c:auto val="1"/>
        <c:lblAlgn val="ctr"/>
        <c:lblOffset val="100"/>
        <c:noMultiLvlLbl val="0"/>
      </c:catAx>
      <c:valAx>
        <c:axId val="478627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78626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Graf_4!$H$4</c:f>
              <c:strCache>
                <c:ptCount val="1"/>
                <c:pt idx="0">
                  <c:v>Priznania DPH</c:v>
                </c:pt>
              </c:strCache>
            </c:strRef>
          </c:tx>
          <c:spPr>
            <a:ln w="3810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Graf_4!$G$6:$G$18</c:f>
              <c:numCache>
                <c:formatCode>m/d/yyyy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Graf_4!$H$6:$H$18</c:f>
              <c:numCache>
                <c:formatCode>0.0%</c:formatCode>
                <c:ptCount val="13"/>
                <c:pt idx="0">
                  <c:v>-9.1332590145589143E-2</c:v>
                </c:pt>
                <c:pt idx="1">
                  <c:v>-1.0630948663520878E-2</c:v>
                </c:pt>
                <c:pt idx="2">
                  <c:v>-0.1203255223705495</c:v>
                </c:pt>
                <c:pt idx="3">
                  <c:v>0.1027870439658054</c:v>
                </c:pt>
                <c:pt idx="4">
                  <c:v>0.21749258607739197</c:v>
                </c:pt>
                <c:pt idx="5">
                  <c:v>1.2901587611716669E-2</c:v>
                </c:pt>
                <c:pt idx="6">
                  <c:v>-3.0451735665022683E-2</c:v>
                </c:pt>
                <c:pt idx="7">
                  <c:v>-6.4438616646249613E-3</c:v>
                </c:pt>
                <c:pt idx="8">
                  <c:v>1.9313329793435585E-3</c:v>
                </c:pt>
                <c:pt idx="9">
                  <c:v>-3.6984537245502547E-2</c:v>
                </c:pt>
                <c:pt idx="10">
                  <c:v>0.16725195179875252</c:v>
                </c:pt>
                <c:pt idx="11">
                  <c:v>-0.24509888156330739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Graf_4!$I$4</c:f>
              <c:strCache>
                <c:ptCount val="1"/>
                <c:pt idx="0">
                  <c:v>Maloobchod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Graf_4!$G$6:$G$18</c:f>
              <c:numCache>
                <c:formatCode>m/d/yyyy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Graf_4!$I$6:$I$18</c:f>
              <c:numCache>
                <c:formatCode>0.0%</c:formatCode>
                <c:ptCount val="13"/>
                <c:pt idx="0">
                  <c:v>2.8850615670882096E-2</c:v>
                </c:pt>
                <c:pt idx="1">
                  <c:v>-2.3372985878580166E-2</c:v>
                </c:pt>
                <c:pt idx="2">
                  <c:v>-4.3160532431233634E-2</c:v>
                </c:pt>
                <c:pt idx="3">
                  <c:v>0.14140655467071639</c:v>
                </c:pt>
                <c:pt idx="4">
                  <c:v>7.9952855308496051E-2</c:v>
                </c:pt>
                <c:pt idx="5">
                  <c:v>4.5914857397643116E-2</c:v>
                </c:pt>
                <c:pt idx="6">
                  <c:v>-4.1589418139340695E-2</c:v>
                </c:pt>
                <c:pt idx="7">
                  <c:v>-4.6963840970725479E-2</c:v>
                </c:pt>
                <c:pt idx="8">
                  <c:v>1.7815517537022707E-2</c:v>
                </c:pt>
                <c:pt idx="9">
                  <c:v>4.3834187154809801E-3</c:v>
                </c:pt>
                <c:pt idx="10">
                  <c:v>0.16590095770260715</c:v>
                </c:pt>
                <c:pt idx="11">
                  <c:v>-0.40790857688478643</c:v>
                </c:pt>
                <c:pt idx="12">
                  <c:v>5.1864918250295267E-2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Graf_4!$J$4</c:f>
              <c:strCache>
                <c:ptCount val="1"/>
                <c:pt idx="0">
                  <c:v>Potraviny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numRef>
              <c:f>Graf_4!$G$6:$G$18</c:f>
              <c:numCache>
                <c:formatCode>m/d/yyyy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Graf_4!$J$6:$J$18</c:f>
              <c:numCache>
                <c:formatCode>0.0%</c:formatCode>
                <c:ptCount val="13"/>
                <c:pt idx="0">
                  <c:v>4.7045566651297444E-2</c:v>
                </c:pt>
                <c:pt idx="1">
                  <c:v>0.13085622009761466</c:v>
                </c:pt>
                <c:pt idx="2">
                  <c:v>-1.5070391070996836E-2</c:v>
                </c:pt>
                <c:pt idx="3">
                  <c:v>-1.9296347599477515E-2</c:v>
                </c:pt>
                <c:pt idx="4">
                  <c:v>1.0461353805577556E-2</c:v>
                </c:pt>
                <c:pt idx="5">
                  <c:v>5.3962771430699386E-2</c:v>
                </c:pt>
                <c:pt idx="6">
                  <c:v>-3.4411716104695622E-2</c:v>
                </c:pt>
                <c:pt idx="7">
                  <c:v>-6.5526953553402545E-2</c:v>
                </c:pt>
                <c:pt idx="8">
                  <c:v>8.6502356682078396E-2</c:v>
                </c:pt>
                <c:pt idx="9">
                  <c:v>-6.2002241616763265E-2</c:v>
                </c:pt>
                <c:pt idx="10">
                  <c:v>0.21584235097949933</c:v>
                </c:pt>
                <c:pt idx="11">
                  <c:v>-0.27983327881684683</c:v>
                </c:pt>
                <c:pt idx="12">
                  <c:v>3.4021257501616775E-2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Graf_4!$K$4</c:f>
              <c:strCache>
                <c:ptCount val="1"/>
                <c:pt idx="0">
                  <c:v>Ostatný maloobchod</c:v>
                </c:pt>
              </c:strCache>
            </c:strRef>
          </c:tx>
          <c:spPr>
            <a:ln w="19050">
              <a:solidFill>
                <a:srgbClr val="AAD3F2"/>
              </a:solidFill>
            </a:ln>
          </c:spPr>
          <c:marker>
            <c:symbol val="none"/>
          </c:marker>
          <c:cat>
            <c:numRef>
              <c:f>Graf_4!$G$6:$G$18</c:f>
              <c:numCache>
                <c:formatCode>m/d/yyyy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Graf_4!$K$6:$K$18</c:f>
              <c:numCache>
                <c:formatCode>0.0%</c:formatCode>
                <c:ptCount val="13"/>
                <c:pt idx="0">
                  <c:v>2.6855593173040759E-3</c:v>
                </c:pt>
                <c:pt idx="1">
                  <c:v>-0.25497281213885981</c:v>
                </c:pt>
                <c:pt idx="2">
                  <c:v>-0.1071871856250759</c:v>
                </c:pt>
                <c:pt idx="3">
                  <c:v>0.54549401606371006</c:v>
                </c:pt>
                <c:pt idx="4">
                  <c:v>0.19083300792837576</c:v>
                </c:pt>
                <c:pt idx="5">
                  <c:v>3.5018676816227501E-2</c:v>
                </c:pt>
                <c:pt idx="6">
                  <c:v>-5.1485276560985005E-2</c:v>
                </c:pt>
                <c:pt idx="7">
                  <c:v>-2.0910300003326721E-2</c:v>
                </c:pt>
                <c:pt idx="8">
                  <c:v>-7.4194219033020703E-2</c:v>
                </c:pt>
                <c:pt idx="9">
                  <c:v>0.10874612195812827</c:v>
                </c:pt>
                <c:pt idx="10">
                  <c:v>9.9480573828347296E-2</c:v>
                </c:pt>
                <c:pt idx="11">
                  <c:v>-0.59627166800771336</c:v>
                </c:pt>
                <c:pt idx="12">
                  <c:v>9.8677027778775406E-2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952928"/>
        <c:axId val="479953320"/>
      </c:lineChart>
      <c:dateAx>
        <c:axId val="4799529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79953320"/>
        <c:crosses val="autoZero"/>
        <c:auto val="1"/>
        <c:lblOffset val="100"/>
        <c:baseTimeUnit val="months"/>
      </c:dateAx>
      <c:valAx>
        <c:axId val="479953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799529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555555555555561E-2"/>
          <c:y val="0.65544692330125387"/>
          <c:w val="0.77630927384076986"/>
          <c:h val="0.1592213473315835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73840769903757E-2"/>
          <c:y val="3.1458515602216387E-2"/>
          <c:w val="0.90161504811898507"/>
          <c:h val="0.85719014289880435"/>
        </c:manualLayout>
      </c:layout>
      <c:lineChart>
        <c:grouping val="standard"/>
        <c:varyColors val="0"/>
        <c:ser>
          <c:idx val="0"/>
          <c:order val="0"/>
          <c:tx>
            <c:strRef>
              <c:f>Graf_5!$B$3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Graf_5!$A$4:$A$15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Graf_5!$B$4:$B$15</c:f>
              <c:numCache>
                <c:formatCode>0.0</c:formatCode>
                <c:ptCount val="12"/>
                <c:pt idx="0">
                  <c:v>94.925911550000009</c:v>
                </c:pt>
                <c:pt idx="1">
                  <c:v>91.806106100000008</c:v>
                </c:pt>
                <c:pt idx="2">
                  <c:v>103.47821799</c:v>
                </c:pt>
                <c:pt idx="3">
                  <c:v>108.88989567</c:v>
                </c:pt>
                <c:pt idx="4">
                  <c:v>109.29593121000002</c:v>
                </c:pt>
                <c:pt idx="5">
                  <c:v>108.98597737999999</c:v>
                </c:pt>
                <c:pt idx="6">
                  <c:v>118.14552144</c:v>
                </c:pt>
                <c:pt idx="7">
                  <c:v>113.31278542000001</c:v>
                </c:pt>
                <c:pt idx="8">
                  <c:v>111.96297976</c:v>
                </c:pt>
                <c:pt idx="9">
                  <c:v>121.525864</c:v>
                </c:pt>
                <c:pt idx="10">
                  <c:v>107.01684186999978</c:v>
                </c:pt>
                <c:pt idx="11">
                  <c:v>99.548455659999988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Graf_5!$C$3</c:f>
              <c:strCache>
                <c:ptCount val="1"/>
                <c:pt idx="0">
                  <c:v>2020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Graf_5!$A$4:$A$15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Graf_5!$C$4:$C$15</c:f>
              <c:numCache>
                <c:formatCode>0.0</c:formatCode>
                <c:ptCount val="12"/>
                <c:pt idx="0">
                  <c:v>95.656369300000009</c:v>
                </c:pt>
                <c:pt idx="1">
                  <c:v>95.302012259999984</c:v>
                </c:pt>
                <c:pt idx="2">
                  <c:v>88.001636400000024</c:v>
                </c:pt>
                <c:pt idx="3">
                  <c:v>78.162779910000012</c:v>
                </c:pt>
                <c:pt idx="4">
                  <c:v>89.580948500000019</c:v>
                </c:pt>
                <c:pt idx="5">
                  <c:v>103.37921098000001</c:v>
                </c:pt>
                <c:pt idx="6">
                  <c:v>117.02871706000001</c:v>
                </c:pt>
                <c:pt idx="7">
                  <c:v>112.61576205</c:v>
                </c:pt>
                <c:pt idx="8">
                  <c:v>114.00075385000002</c:v>
                </c:pt>
                <c:pt idx="9">
                  <c:v>106.36614675</c:v>
                </c:pt>
                <c:pt idx="10">
                  <c:v>99.638556270000208</c:v>
                </c:pt>
                <c:pt idx="11">
                  <c:v>96.52061157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Graf_5!$D$3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square"/>
              <c:size val="7"/>
              <c:spPr>
                <a:solidFill>
                  <a:srgbClr val="1F497D"/>
                </a:solidFill>
                <a:ln w="9525">
                  <a:solidFill>
                    <a:srgbClr val="1F497D"/>
                  </a:solidFill>
                </a:ln>
                <a:effectLst/>
              </c:spPr>
            </c:marker>
            <c:bubble3D val="0"/>
          </c:dPt>
          <c:cat>
            <c:strRef>
              <c:f>Graf_5!$A$4:$A$15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Graf_5!$D$4:$D$15</c:f>
              <c:numCache>
                <c:formatCode>0.0</c:formatCode>
                <c:ptCount val="12"/>
                <c:pt idx="0">
                  <c:v>72.768786800000001</c:v>
                </c:pt>
                <c:pt idx="1">
                  <c:v>83.878751509171593</c:v>
                </c:pt>
                <c:pt idx="2">
                  <c:v>82.189977236151009</c:v>
                </c:pt>
                <c:pt idx="3">
                  <c:v>105.32491355658321</c:v>
                </c:pt>
                <c:pt idx="4">
                  <c:v>106.93077150602987</c:v>
                </c:pt>
                <c:pt idx="5">
                  <c:v>106.32502813304657</c:v>
                </c:pt>
                <c:pt idx="6">
                  <c:v>115.3090150618463</c:v>
                </c:pt>
                <c:pt idx="7">
                  <c:v>112.48573863026628</c:v>
                </c:pt>
                <c:pt idx="8">
                  <c:v>106.87052326483141</c:v>
                </c:pt>
                <c:pt idx="9">
                  <c:v>117.51802081286864</c:v>
                </c:pt>
                <c:pt idx="10">
                  <c:v>108.90156692744665</c:v>
                </c:pt>
                <c:pt idx="11">
                  <c:v>97.293906561758561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628328"/>
        <c:axId val="478628720"/>
      </c:lineChart>
      <c:catAx>
        <c:axId val="47862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628720"/>
        <c:crosses val="autoZero"/>
        <c:auto val="1"/>
        <c:lblAlgn val="ctr"/>
        <c:lblOffset val="100"/>
        <c:noMultiLvlLbl val="1"/>
      </c:catAx>
      <c:valAx>
        <c:axId val="47862872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62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52624671916011"/>
          <c:y val="0.75715696996208803"/>
          <c:w val="0.57083617672790898"/>
          <c:h val="0.1132134004082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Graf_6!$D$3</c:f>
              <c:strCache>
                <c:ptCount val="1"/>
                <c:pt idx="0">
                  <c:v>rozdiel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Graf_6!$A$4:$A$7</c:f>
              <c:numCache>
                <c:formatCode>0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Graf_6!$D$4:$D$7</c:f>
              <c:numCache>
                <c:formatCode>#,##0</c:formatCode>
                <c:ptCount val="4"/>
                <c:pt idx="0">
                  <c:v>-500.04699999999866</c:v>
                </c:pt>
                <c:pt idx="1">
                  <c:v>-463.2599999999984</c:v>
                </c:pt>
                <c:pt idx="2">
                  <c:v>-480.09100000000035</c:v>
                </c:pt>
                <c:pt idx="3">
                  <c:v>-584.40499999999884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626368"/>
        <c:axId val="478625976"/>
      </c:barChart>
      <c:catAx>
        <c:axId val="478626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625976"/>
        <c:crosses val="autoZero"/>
        <c:auto val="1"/>
        <c:lblAlgn val="ctr"/>
        <c:lblOffset val="100"/>
        <c:noMultiLvlLbl val="0"/>
      </c:catAx>
      <c:valAx>
        <c:axId val="47862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7862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Graf_7!$A$4</c:f>
              <c:strCache>
                <c:ptCount val="1"/>
                <c:pt idx="0">
                  <c:v>IFP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Graf_7!$B$3:$C$3</c:f>
              <c:strCache>
                <c:ptCount val="2"/>
                <c:pt idx="0">
                  <c:v>Vybrané výdavky </c:v>
                </c:pt>
                <c:pt idx="1">
                  <c:v>Vybrané nedaňové príjmy </c:v>
                </c:pt>
              </c:strCache>
            </c:strRef>
          </c:cat>
          <c:val>
            <c:numRef>
              <c:f>Graf_7!$B$4:$C$4</c:f>
              <c:numCache>
                <c:formatCode>0%</c:formatCode>
                <c:ptCount val="2"/>
                <c:pt idx="0">
                  <c:v>6.4237736258088693E-2</c:v>
                </c:pt>
                <c:pt idx="1">
                  <c:v>9.6572510606817527E-2</c:v>
                </c:pt>
              </c:numCache>
            </c:numRef>
          </c:val>
        </c:ser>
        <c:ser>
          <c:idx val="1"/>
          <c:order val="1"/>
          <c:tx>
            <c:strRef>
              <c:f>Graf_7!$A$5</c:f>
              <c:strCache>
                <c:ptCount val="1"/>
                <c:pt idx="0">
                  <c:v>RVS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Graf_7!$B$3:$C$3</c:f>
              <c:strCache>
                <c:ptCount val="2"/>
                <c:pt idx="0">
                  <c:v>Vybrané výdavky </c:v>
                </c:pt>
                <c:pt idx="1">
                  <c:v>Vybrané nedaňové príjmy </c:v>
                </c:pt>
              </c:strCache>
            </c:strRef>
          </c:cat>
          <c:val>
            <c:numRef>
              <c:f>Graf_7!$B$5:$C$5</c:f>
              <c:numCache>
                <c:formatCode>0%</c:formatCode>
                <c:ptCount val="2"/>
                <c:pt idx="0">
                  <c:v>0.11687606595710671</c:v>
                </c:pt>
                <c:pt idx="1">
                  <c:v>0.19839920700377328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650968"/>
        <c:axId val="648663120"/>
      </c:barChart>
      <c:catAx>
        <c:axId val="6486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48663120"/>
        <c:crosses val="autoZero"/>
        <c:auto val="1"/>
        <c:lblAlgn val="ctr"/>
        <c:lblOffset val="100"/>
        <c:noMultiLvlLbl val="0"/>
      </c:catAx>
      <c:valAx>
        <c:axId val="64866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486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576552930887E-2"/>
          <c:y val="3.8141586468358121E-2"/>
          <c:w val="0.91819511922711794"/>
          <c:h val="0.66478419364246133"/>
        </c:manualLayout>
      </c:layout>
      <c:lineChart>
        <c:grouping val="standard"/>
        <c:varyColors val="0"/>
        <c:ser>
          <c:idx val="3"/>
          <c:order val="0"/>
          <c:tx>
            <c:strRef>
              <c:f>Graf_8!$B$4</c:f>
              <c:strCache>
                <c:ptCount val="1"/>
                <c:pt idx="0">
                  <c:v>Uzatváracia cena/Prognóza trhu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Graf_8!$A$5:$A$20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31.1.2021</c:v>
                </c:pt>
                <c:pt idx="5">
                  <c:v>15.2.2021</c:v>
                </c:pt>
                <c:pt idx="6">
                  <c:v>1.3.2021</c:v>
                </c:pt>
                <c:pt idx="7">
                  <c:v>12.3.2021</c:v>
                </c:pt>
                <c:pt idx="8">
                  <c:v>30.4.2021 F</c:v>
                </c:pt>
                <c:pt idx="9">
                  <c:v>31.5.2021 F</c:v>
                </c:pt>
                <c:pt idx="10">
                  <c:v>30.6.2021 F</c:v>
                </c:pt>
                <c:pt idx="11">
                  <c:v>30.9.2021 F</c:v>
                </c:pt>
                <c:pt idx="12">
                  <c:v>31.12.2021 F</c:v>
                </c:pt>
                <c:pt idx="13">
                  <c:v>2022 F</c:v>
                </c:pt>
                <c:pt idx="14">
                  <c:v>2023 F</c:v>
                </c:pt>
                <c:pt idx="15">
                  <c:v>2024 F</c:v>
                </c:pt>
              </c:strCache>
            </c:strRef>
          </c:cat>
          <c:val>
            <c:numRef>
              <c:f>Graf_8!$B$5:$B$20</c:f>
              <c:numCache>
                <c:formatCode>0.00</c:formatCode>
                <c:ptCount val="16"/>
                <c:pt idx="0">
                  <c:v>5.75</c:v>
                </c:pt>
                <c:pt idx="1">
                  <c:v>15.583309352517988</c:v>
                </c:pt>
                <c:pt idx="2">
                  <c:v>24.71</c:v>
                </c:pt>
                <c:pt idx="3">
                  <c:v>30.92</c:v>
                </c:pt>
                <c:pt idx="4">
                  <c:v>30.92</c:v>
                </c:pt>
                <c:pt idx="5">
                  <c:v>34.956333333333333</c:v>
                </c:pt>
                <c:pt idx="6">
                  <c:v>37.086666666666666</c:v>
                </c:pt>
                <c:pt idx="7">
                  <c:v>41.52</c:v>
                </c:pt>
                <c:pt idx="8">
                  <c:v>42.28</c:v>
                </c:pt>
                <c:pt idx="9">
                  <c:v>42.29</c:v>
                </c:pt>
                <c:pt idx="10">
                  <c:v>42.31</c:v>
                </c:pt>
                <c:pt idx="11">
                  <c:v>42.35</c:v>
                </c:pt>
                <c:pt idx="12">
                  <c:v>42.4</c:v>
                </c:pt>
                <c:pt idx="13">
                  <c:v>42.604999999999997</c:v>
                </c:pt>
                <c:pt idx="14">
                  <c:v>43.23</c:v>
                </c:pt>
                <c:pt idx="15">
                  <c:v>43.92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Graf_8!$C$4</c:f>
              <c:strCache>
                <c:ptCount val="1"/>
                <c:pt idx="0">
                  <c:v>Prognóza trhu (priemer 15.2-15.3.2021)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Graf_8!$A$5:$A$20</c:f>
              <c:strCache>
                <c:ptCount val="1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31.1.2021</c:v>
                </c:pt>
                <c:pt idx="5">
                  <c:v>15.2.2021</c:v>
                </c:pt>
                <c:pt idx="6">
                  <c:v>1.3.2021</c:v>
                </c:pt>
                <c:pt idx="7">
                  <c:v>12.3.2021</c:v>
                </c:pt>
                <c:pt idx="8">
                  <c:v>30.4.2021 F</c:v>
                </c:pt>
                <c:pt idx="9">
                  <c:v>31.5.2021 F</c:v>
                </c:pt>
                <c:pt idx="10">
                  <c:v>30.6.2021 F</c:v>
                </c:pt>
                <c:pt idx="11">
                  <c:v>30.9.2021 F</c:v>
                </c:pt>
                <c:pt idx="12">
                  <c:v>31.12.2021 F</c:v>
                </c:pt>
                <c:pt idx="13">
                  <c:v>2022 F</c:v>
                </c:pt>
                <c:pt idx="14">
                  <c:v>2023 F</c:v>
                </c:pt>
                <c:pt idx="15">
                  <c:v>2024 F</c:v>
                </c:pt>
              </c:strCache>
            </c:strRef>
          </c:cat>
          <c:val>
            <c:numRef>
              <c:f>Graf_8!$C$5:$C$20</c:f>
              <c:numCache>
                <c:formatCode>0.00</c:formatCode>
                <c:ptCount val="16"/>
                <c:pt idx="8">
                  <c:v>38.637333333333331</c:v>
                </c:pt>
                <c:pt idx="9">
                  <c:v>38.637333333333331</c:v>
                </c:pt>
                <c:pt idx="10">
                  <c:v>38.637333333333331</c:v>
                </c:pt>
                <c:pt idx="11">
                  <c:v>38.637333333333331</c:v>
                </c:pt>
                <c:pt idx="12">
                  <c:v>38.637333333333331</c:v>
                </c:pt>
                <c:pt idx="13">
                  <c:v>38.886874999999996</c:v>
                </c:pt>
                <c:pt idx="14">
                  <c:v>39.444999999999993</c:v>
                </c:pt>
                <c:pt idx="15">
                  <c:v>40.072500000000005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954104"/>
        <c:axId val="477453888"/>
      </c:lineChart>
      <c:catAx>
        <c:axId val="479954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77453888"/>
        <c:crosses val="autoZero"/>
        <c:auto val="1"/>
        <c:lblAlgn val="ctr"/>
        <c:lblOffset val="100"/>
        <c:noMultiLvlLbl val="0"/>
      </c:catAx>
      <c:valAx>
        <c:axId val="477453888"/>
        <c:scaling>
          <c:orientation val="minMax"/>
        </c:scaling>
        <c:delete val="0"/>
        <c:axPos val="l"/>
        <c:majorGridlines>
          <c:spPr>
            <a:ln>
              <a:solidFill>
                <a:srgbClr val="AAD3F2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799541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35555555555555557"/>
          <c:y val="0.38692840478273549"/>
          <c:w val="0.60964260717410323"/>
          <c:h val="0.2055176436278798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Graf_9!$C$4</c:f>
              <c:strCache>
                <c:ptCount val="1"/>
                <c:pt idx="0">
                  <c:v>Akruál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Graf_9!$A$5:$A$20</c15:sqref>
                  </c15:fullRef>
                </c:ext>
              </c:extLst>
              <c:f>Graf_9!$A$5:$A$12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 E</c:v>
                </c:pt>
                <c:pt idx="4">
                  <c:v>2021 F</c:v>
                </c:pt>
                <c:pt idx="5">
                  <c:v>2022 F</c:v>
                </c:pt>
                <c:pt idx="6">
                  <c:v>2023 F</c:v>
                </c:pt>
                <c:pt idx="7">
                  <c:v>2024 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Graf_9!$C$5:$C$20</c15:sqref>
                  </c15:fullRef>
                </c:ext>
              </c:extLst>
              <c:f>Graf_9!$C$5:$C$12</c:f>
              <c:numCache>
                <c:formatCode>#,##0</c:formatCode>
                <c:ptCount val="8"/>
                <c:pt idx="0">
                  <c:v>57424</c:v>
                </c:pt>
                <c:pt idx="1">
                  <c:v>63464</c:v>
                </c:pt>
                <c:pt idx="2">
                  <c:v>114139</c:v>
                </c:pt>
                <c:pt idx="3">
                  <c:v>142173.35659510785</c:v>
                </c:pt>
                <c:pt idx="4">
                  <c:v>139671.71522073797</c:v>
                </c:pt>
                <c:pt idx="5">
                  <c:v>157814.14794652603</c:v>
                </c:pt>
                <c:pt idx="6">
                  <c:v>166577.08029249377</c:v>
                </c:pt>
                <c:pt idx="7">
                  <c:v>170253.40500716804</c:v>
                </c:pt>
              </c:numCache>
            </c:numRef>
          </c:val>
        </c:ser>
        <c:ser>
          <c:idx val="0"/>
          <c:order val="1"/>
          <c:tx>
            <c:strRef>
              <c:f>Graf_9!$B$4</c:f>
              <c:strCache>
                <c:ptCount val="1"/>
                <c:pt idx="0">
                  <c:v>Hotovosť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Graf_9!$A$5:$A$20</c15:sqref>
                  </c15:fullRef>
                </c:ext>
              </c:extLst>
              <c:f>Graf_9!$A$5:$A$12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 E</c:v>
                </c:pt>
                <c:pt idx="4">
                  <c:v>2021 F</c:v>
                </c:pt>
                <c:pt idx="5">
                  <c:v>2022 F</c:v>
                </c:pt>
                <c:pt idx="6">
                  <c:v>2023 F</c:v>
                </c:pt>
                <c:pt idx="7">
                  <c:v>2024 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Graf_9!$B$5:$B$20</c15:sqref>
                  </c15:fullRef>
                </c:ext>
              </c:extLst>
              <c:f>Graf_9!$B$5:$B$12</c:f>
              <c:numCache>
                <c:formatCode>#,##0</c:formatCode>
                <c:ptCount val="8"/>
                <c:pt idx="0">
                  <c:v>86977.405499999993</c:v>
                </c:pt>
                <c:pt idx="1">
                  <c:v>229692.89199999999</c:v>
                </c:pt>
                <c:pt idx="2">
                  <c:v>244184.82158000002</c:v>
                </c:pt>
                <c:pt idx="3">
                  <c:v>241826.25659999999</c:v>
                </c:pt>
                <c:pt idx="4">
                  <c:v>266211.22700000001</c:v>
                </c:pt>
                <c:pt idx="5">
                  <c:v>260224.58300000001</c:v>
                </c:pt>
                <c:pt idx="6">
                  <c:v>252949.245</c:v>
                </c:pt>
                <c:pt idx="7">
                  <c:v>246028.394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627936"/>
        <c:axId val="477454672"/>
      </c:barChart>
      <c:catAx>
        <c:axId val="47862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7454672"/>
        <c:crosses val="autoZero"/>
        <c:auto val="1"/>
        <c:lblAlgn val="ctr"/>
        <c:lblOffset val="100"/>
        <c:noMultiLvlLbl val="0"/>
      </c:catAx>
      <c:valAx>
        <c:axId val="477454672"/>
        <c:scaling>
          <c:orientation val="minMax"/>
        </c:scaling>
        <c:delete val="0"/>
        <c:axPos val="l"/>
        <c:majorGridlines>
          <c:spPr>
            <a:ln>
              <a:solidFill>
                <a:srgbClr val="AAD3F2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478627936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0710695538057743"/>
          <c:y val="7.1858778069407978E-2"/>
          <c:w val="0.31322972222222223"/>
          <c:h val="0.191628754738990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28575</xdr:rowOff>
    </xdr:from>
    <xdr:to>
      <xdr:col>5</xdr:col>
      <xdr:colOff>504825</xdr:colOff>
      <xdr:row>24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166687</xdr:rowOff>
    </xdr:from>
    <xdr:to>
      <xdr:col>11</xdr:col>
      <xdr:colOff>419100</xdr:colOff>
      <xdr:row>14</xdr:row>
      <xdr:rowOff>33337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123825</xdr:rowOff>
    </xdr:from>
    <xdr:to>
      <xdr:col>11</xdr:col>
      <xdr:colOff>428624</xdr:colOff>
      <xdr:row>17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</xdr:row>
      <xdr:rowOff>0</xdr:rowOff>
    </xdr:from>
    <xdr:to>
      <xdr:col>14</xdr:col>
      <xdr:colOff>28575</xdr:colOff>
      <xdr:row>17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114300</xdr:rowOff>
    </xdr:from>
    <xdr:to>
      <xdr:col>11</xdr:col>
      <xdr:colOff>514350</xdr:colOff>
      <xdr:row>15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4</xdr:row>
      <xdr:rowOff>114300</xdr:rowOff>
    </xdr:from>
    <xdr:to>
      <xdr:col>17</xdr:col>
      <xdr:colOff>190499</xdr:colOff>
      <xdr:row>19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11</xdr:col>
      <xdr:colOff>247650</xdr:colOff>
      <xdr:row>19</xdr:row>
      <xdr:rowOff>23283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273844</xdr:colOff>
      <xdr:row>17</xdr:row>
      <xdr:rowOff>130968</xdr:rowOff>
    </xdr:from>
    <xdr:to>
      <xdr:col>19</xdr:col>
      <xdr:colOff>95250</xdr:colOff>
      <xdr:row>35</xdr:row>
      <xdr:rowOff>11906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357186</xdr:colOff>
      <xdr:row>10</xdr:row>
      <xdr:rowOff>133350</xdr:rowOff>
    </xdr:from>
    <xdr:to>
      <xdr:col>5</xdr:col>
      <xdr:colOff>514350</xdr:colOff>
      <xdr:row>27</xdr:row>
      <xdr:rowOff>152399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</xdr:row>
      <xdr:rowOff>185736</xdr:rowOff>
    </xdr:from>
    <xdr:to>
      <xdr:col>5</xdr:col>
      <xdr:colOff>0</xdr:colOff>
      <xdr:row>27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6096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444211</xdr:colOff>
      <xdr:row>2</xdr:row>
      <xdr:rowOff>124691</xdr:rowOff>
    </xdr:from>
    <xdr:to>
      <xdr:col>13</xdr:col>
      <xdr:colOff>95250</xdr:colOff>
      <xdr:row>19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114300</xdr:rowOff>
    </xdr:from>
    <xdr:to>
      <xdr:col>11</xdr:col>
      <xdr:colOff>76200</xdr:colOff>
      <xdr:row>16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3</xdr:row>
      <xdr:rowOff>300037</xdr:rowOff>
    </xdr:from>
    <xdr:to>
      <xdr:col>19</xdr:col>
      <xdr:colOff>361950</xdr:colOff>
      <xdr:row>18</xdr:row>
      <xdr:rowOff>52387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5</xdr:row>
      <xdr:rowOff>147637</xdr:rowOff>
    </xdr:from>
    <xdr:to>
      <xdr:col>14</xdr:col>
      <xdr:colOff>76200</xdr:colOff>
      <xdr:row>22</xdr:row>
      <xdr:rowOff>138112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0.22708</cdr:x>
      <cdr:y>0.39063</cdr:y>
    </cdr:from>
    <cdr:to>
      <cdr:x>0.52917</cdr:x>
      <cdr:y>0.70313</cdr:y>
    </cdr:to>
    <cdr:sp macro="" textlink="">
      <cdr:nvSpPr>
        <cdr:cNvPr id="2" name="Ovál 1"/>
        <cdr:cNvSpPr/>
      </cdr:nvSpPr>
      <cdr:spPr>
        <a:xfrm xmlns:a="http://schemas.openxmlformats.org/drawingml/2006/main">
          <a:off x="1038225" y="1071563"/>
          <a:ext cx="1381125" cy="85725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0.08819</cdr:x>
      <cdr:y>0.53935</cdr:y>
    </cdr:from>
    <cdr:to>
      <cdr:x>0.30833</cdr:x>
      <cdr:y>0.81771</cdr:y>
    </cdr:to>
    <cdr:sp macro="" textlink="">
      <cdr:nvSpPr>
        <cdr:cNvPr id="3" name="Ovál 2"/>
        <cdr:cNvSpPr/>
      </cdr:nvSpPr>
      <cdr:spPr>
        <a:xfrm xmlns:a="http://schemas.openxmlformats.org/drawingml/2006/main">
          <a:off x="403225" y="1479550"/>
          <a:ext cx="1006475" cy="76358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0.40625</cdr:x>
      <cdr:y>0.52257</cdr:y>
    </cdr:from>
    <cdr:to>
      <cdr:x>0.53333</cdr:x>
      <cdr:y>0.64063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1857375" y="1433513"/>
          <a:ext cx="5810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200" b="1">
              <a:solidFill>
                <a:srgbClr val="FF0000"/>
              </a:solidFill>
              <a:latin typeface="Arial Narrow" panose="020B0606020202030204" pitchFamily="34" charset="0"/>
            </a:rPr>
            <a:t>1. vlna</a:t>
          </a:r>
        </a:p>
      </cdr:txBody>
    </cdr:sp>
  </cdr:relSizeAnchor>
  <cdr:relSizeAnchor xmlns:cdr="http://schemas.openxmlformats.org/drawingml/2006/chartDrawing">
    <cdr:from>
      <cdr:x>0.13403</cdr:x>
      <cdr:y>0.69907</cdr:y>
    </cdr:from>
    <cdr:to>
      <cdr:x>0.26111</cdr:x>
      <cdr:y>0.81713</cdr:y>
    </cdr:to>
    <cdr:sp macro="" textlink="">
      <cdr:nvSpPr>
        <cdr:cNvPr id="5" name="BlokTextu 1"/>
        <cdr:cNvSpPr txBox="1"/>
      </cdr:nvSpPr>
      <cdr:spPr>
        <a:xfrm xmlns:a="http://schemas.openxmlformats.org/drawingml/2006/main">
          <a:off x="612775" y="1917700"/>
          <a:ext cx="5810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200" b="1">
              <a:solidFill>
                <a:srgbClr val="FFC000"/>
              </a:solidFill>
              <a:latin typeface="Arial Narrow" panose="020B0606020202030204" pitchFamily="34" charset="0"/>
            </a:rPr>
            <a:t>2. vlna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</xdr:row>
      <xdr:rowOff>114301</xdr:rowOff>
    </xdr:from>
    <xdr:to>
      <xdr:col>12</xdr:col>
      <xdr:colOff>371475</xdr:colOff>
      <xdr:row>14</xdr:row>
      <xdr:rowOff>57151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4</xdr:row>
      <xdr:rowOff>123825</xdr:rowOff>
    </xdr:from>
    <xdr:to>
      <xdr:col>12</xdr:col>
      <xdr:colOff>38099</xdr:colOff>
      <xdr:row>16</xdr:row>
      <xdr:rowOff>123824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4</xdr:row>
      <xdr:rowOff>4762</xdr:rowOff>
    </xdr:from>
    <xdr:to>
      <xdr:col>13</xdr:col>
      <xdr:colOff>76200</xdr:colOff>
      <xdr:row>18</xdr:row>
      <xdr:rowOff>80962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1_zasadnutia/DV_2021_03/1-PROGNOZA/Prispevky_k_prognoze_202103_medziroc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ADRESARE\IFP_NEW\3_MAKRO\3_3_Databaza\FD\for%20GDP\vstupy\3Q2020\NAMAIN_T0102_Q_SK_20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kfap00002\research\research\macro\mac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ADRESARE\IFP_NEW\3_MAKRO\3_3_Databaza\real_ec20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05_Vybor/EDV/2020_zasadnutia/DV_2020_02/1-PROGNOZA/Prispevky_k_prognoze_202002_medziroc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  <sheetDataSet>
      <sheetData sheetId="0" refreshError="1"/>
      <sheetData sheetId="1">
        <row r="115">
          <cell r="C115">
            <v>2020</v>
          </cell>
          <cell r="D115">
            <v>2021</v>
          </cell>
          <cell r="E115">
            <v>2022</v>
          </cell>
          <cell r="F115">
            <v>2023</v>
          </cell>
          <cell r="G115">
            <v>2024</v>
          </cell>
        </row>
        <row r="126">
          <cell r="B126">
            <v>2019</v>
          </cell>
          <cell r="C126">
            <v>2020</v>
          </cell>
          <cell r="D126">
            <v>2021</v>
          </cell>
          <cell r="E126">
            <v>2022</v>
          </cell>
          <cell r="F126">
            <v>2023</v>
          </cell>
          <cell r="G126">
            <v>2024</v>
          </cell>
        </row>
        <row r="139">
          <cell r="A139" t="str">
            <v>DPFO zč</v>
          </cell>
          <cell r="C139">
            <v>-1.512599437456164E-4</v>
          </cell>
          <cell r="D139">
            <v>8.7798955225613685E-3</v>
          </cell>
          <cell r="E139">
            <v>1.0149308433084451E-2</v>
          </cell>
          <cell r="F139">
            <v>1.0206098185765762E-2</v>
          </cell>
          <cell r="G139">
            <v>6.81667173180623E-3</v>
          </cell>
        </row>
        <row r="140">
          <cell r="A140" t="str">
            <v>DPPO</v>
          </cell>
          <cell r="C140">
            <v>-1.9325438054999037E-2</v>
          </cell>
          <cell r="D140">
            <v>3.1208108490887098E-3</v>
          </cell>
          <cell r="E140">
            <v>5.6679646592364711E-3</v>
          </cell>
          <cell r="F140">
            <v>3.879863780745793E-3</v>
          </cell>
          <cell r="G140">
            <v>-2.6847887459122702E-4</v>
          </cell>
        </row>
        <row r="141">
          <cell r="A141" t="str">
            <v>DPH</v>
          </cell>
          <cell r="C141">
            <v>-1.0207190311951103E-4</v>
          </cell>
          <cell r="D141">
            <v>-2.3118843953709839E-3</v>
          </cell>
          <cell r="E141">
            <v>2.2555635793274187E-2</v>
          </cell>
          <cell r="F141">
            <v>1.7306777340194854E-2</v>
          </cell>
          <cell r="G141">
            <v>4.5562576544730029E-3</v>
          </cell>
        </row>
        <row r="142">
          <cell r="A142" t="str">
            <v>SD z minerálnych olejov</v>
          </cell>
          <cell r="C142">
            <v>-3.181334921030227E-3</v>
          </cell>
          <cell r="D142">
            <v>6.8500585746750773E-4</v>
          </cell>
          <cell r="E142">
            <v>3.1435512002622118E-3</v>
          </cell>
          <cell r="F142">
            <v>1.0731700670864989E-3</v>
          </cell>
          <cell r="G142">
            <v>2.7846028189708123E-5</v>
          </cell>
        </row>
        <row r="143">
          <cell r="A143" t="str">
            <v>Sociálne odvody</v>
          </cell>
          <cell r="C143">
            <v>3.2509191263698977E-3</v>
          </cell>
          <cell r="D143">
            <v>9.0246485412447883E-3</v>
          </cell>
          <cell r="E143">
            <v>1.7734676708156392E-2</v>
          </cell>
          <cell r="F143">
            <v>1.7219139786958951E-2</v>
          </cell>
          <cell r="G143">
            <v>1.0391514257121438E-2</v>
          </cell>
        </row>
        <row r="144">
          <cell r="A144" t="str">
            <v>Zdravotné odvody</v>
          </cell>
          <cell r="C144">
            <v>2.3650024423337431E-3</v>
          </cell>
          <cell r="D144">
            <v>6.8819975430820107E-3</v>
          </cell>
          <cell r="E144">
            <v>8.5038088774438171E-3</v>
          </cell>
          <cell r="F144">
            <v>8.5781343381505677E-3</v>
          </cell>
          <cell r="G144">
            <v>6.3857327142782363E-3</v>
          </cell>
        </row>
        <row r="145">
          <cell r="A145" t="str">
            <v>Ostatné</v>
          </cell>
          <cell r="C145">
            <v>-3.108266062149906E-3</v>
          </cell>
          <cell r="D145">
            <v>-2.0999916890790136E-4</v>
          </cell>
          <cell r="E145">
            <v>5.4264999152413779E-3</v>
          </cell>
          <cell r="F145">
            <v>3.7660909455604959E-3</v>
          </cell>
          <cell r="G145">
            <v>9.4688485523456941E-5</v>
          </cell>
        </row>
        <row r="146">
          <cell r="A146" t="str">
            <v>Spolu</v>
          </cell>
          <cell r="C146">
            <v>-2.0252449316340657E-2</v>
          </cell>
          <cell r="D146">
            <v>2.5970474749165501E-2</v>
          </cell>
          <cell r="E146">
            <v>7.3181445586698909E-2</v>
          </cell>
          <cell r="F146">
            <v>6.202927444446292E-2</v>
          </cell>
          <cell r="G146">
            <v>2.8004231996800844E-2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2_QN_V"/>
      <sheetName val="0102_QN_Y"/>
      <sheetName val="0102_QN_L"/>
      <sheetName val="0102_QS_V"/>
      <sheetName val="0102_QS_L"/>
      <sheetName val="Parameters"/>
    </sheetNames>
    <sheetDataSet>
      <sheetData sheetId="0">
        <row r="505">
          <cell r="A505" t="str">
            <v>A</v>
          </cell>
        </row>
        <row r="506">
          <cell r="A506" t="str">
            <v>B</v>
          </cell>
        </row>
        <row r="507">
          <cell r="A507" t="str">
            <v>D</v>
          </cell>
        </row>
        <row r="508">
          <cell r="A508" t="str">
            <v>E</v>
          </cell>
        </row>
        <row r="509">
          <cell r="A509" t="str">
            <v>F</v>
          </cell>
        </row>
        <row r="510">
          <cell r="A510" t="str">
            <v>I</v>
          </cell>
        </row>
        <row r="511">
          <cell r="A511" t="str">
            <v>J</v>
          </cell>
        </row>
        <row r="512">
          <cell r="A512" t="str">
            <v>L</v>
          </cell>
        </row>
        <row r="513">
          <cell r="A513" t="str">
            <v>M</v>
          </cell>
        </row>
        <row r="514">
          <cell r="A514" t="str">
            <v>N</v>
          </cell>
        </row>
        <row r="515">
          <cell r="A515" t="str">
            <v>P</v>
          </cell>
        </row>
        <row r="516">
          <cell r="A516" t="str">
            <v>U</v>
          </cell>
        </row>
        <row r="517">
          <cell r="A517" t="str">
            <v>V</v>
          </cell>
        </row>
        <row r="520">
          <cell r="A520" t="str">
            <v>F</v>
          </cell>
        </row>
        <row r="521">
          <cell r="A521" t="str">
            <v>N</v>
          </cell>
        </row>
        <row r="522">
          <cell r="A522" t="str">
            <v>C</v>
          </cell>
        </row>
        <row r="523">
          <cell r="A523" t="str">
            <v>D</v>
          </cell>
        </row>
        <row r="524">
          <cell r="A524" t="str">
            <v>S</v>
          </cell>
        </row>
        <row r="527">
          <cell r="A527" t="str">
            <v>C</v>
          </cell>
        </row>
        <row r="528">
          <cell r="A528" t="str">
            <v>N</v>
          </cell>
        </row>
        <row r="529">
          <cell r="A529" t="str">
            <v>S</v>
          </cell>
        </row>
        <row r="530">
          <cell r="A530" t="str">
            <v>W</v>
          </cell>
        </row>
        <row r="531">
          <cell r="A531" t="str">
            <v>Y</v>
          </cell>
        </row>
        <row r="534">
          <cell r="A534" t="str">
            <v>L</v>
          </cell>
        </row>
        <row r="535">
          <cell r="A535" t="str">
            <v>V</v>
          </cell>
        </row>
        <row r="536">
          <cell r="A536" t="str">
            <v>Y</v>
          </cell>
        </row>
        <row r="537">
          <cell r="A537" t="str">
            <v>_Z</v>
          </cell>
        </row>
        <row r="540">
          <cell r="A540" t="str">
            <v>N</v>
          </cell>
        </row>
        <row r="541">
          <cell r="A541" t="str">
            <v>GO1</v>
          </cell>
        </row>
        <row r="542">
          <cell r="A542" t="str">
            <v>GO4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seasonality"/>
      <sheetName val="MacroData"/>
      <sheetName val="tab"/>
      <sheetName val="inflation"/>
      <sheetName val="global economics"/>
      <sheetName val="KEY ECON FORECASTS"/>
      <sheetName val="ing fn"/>
      <sheetName val="graphs"/>
      <sheetName val="CHART DATA 2"/>
      <sheetName val="Sheet3"/>
      <sheetName val="Sheet4"/>
      <sheetName val="Bi-Monthly Tab"/>
      <sheetName val="Vulnerability"/>
      <sheetName val="forecasts"/>
      <sheetName val="CHART DATA 1"/>
      <sheetName val="fiscalpolicy"/>
      <sheetName val="fiscal side"/>
      <sheetName val="Sheet1"/>
      <sheetName val="Sheet2"/>
      <sheetName val="new table"/>
      <sheetName val="Sheet5"/>
      <sheetName val="gdp"/>
      <sheetName val="stat office"/>
      <sheetName val="ING_Lon"/>
      <sheetName val="Sheet6"/>
      <sheetName val="SSQ data"/>
      <sheetName val="investments"/>
      <sheetName val="Tabelle1"/>
      <sheetName val="CEE"/>
      <sheetName val="all"/>
      <sheetName val="Jano2"/>
      <sheetName val="IR"/>
      <sheetName val="annual report"/>
      <sheetName val="global econ 2"/>
      <sheetName val="Temporary"/>
      <sheetName val="for weekly"/>
      <sheetName val="for Ella - Equity"/>
      <sheetName val="output1 &amp; for models"/>
      <sheetName val="macro"/>
      <sheetName val="quarterly output"/>
    </sheetNames>
    <sheetDataSet>
      <sheetData sheetId="0"/>
      <sheetData sheetId="1" refreshError="1">
        <row r="3458">
          <cell r="K3458" t="e">
            <v>#DIV/0!</v>
          </cell>
        </row>
      </sheetData>
      <sheetData sheetId="2" refreshError="1">
        <row r="1">
          <cell r="A1" t="str">
            <v>KEY MACROECONOMIC INDICATORS</v>
          </cell>
          <cell r="C1" t="str">
            <v>99</v>
          </cell>
          <cell r="D1">
            <v>36770</v>
          </cell>
          <cell r="E1">
            <v>36800</v>
          </cell>
          <cell r="F1">
            <v>36831</v>
          </cell>
          <cell r="G1">
            <v>36861</v>
          </cell>
          <cell r="H1">
            <v>36892</v>
          </cell>
        </row>
        <row r="2">
          <cell r="A2" t="str">
            <v>Real Economy</v>
          </cell>
        </row>
        <row r="3">
          <cell r="A3" t="str">
            <v>Real GDP growth</v>
          </cell>
          <cell r="B3" t="str">
            <v>YTD</v>
          </cell>
          <cell r="C3">
            <v>1.9098838132348028E-2</v>
          </cell>
          <cell r="D3">
            <v>1.9607424385304162E-2</v>
          </cell>
        </row>
        <row r="4">
          <cell r="A4" t="str">
            <v>Industrial production</v>
          </cell>
          <cell r="B4" t="str">
            <v>YoY</v>
          </cell>
          <cell r="C4">
            <v>-1.6E-2</v>
          </cell>
          <cell r="D4">
            <v>5.7560975609756149E-2</v>
          </cell>
          <cell r="E4">
            <v>0.15059055118110254</v>
          </cell>
          <cell r="F4">
            <v>0.10757717492984087</v>
          </cell>
          <cell r="G4">
            <v>8.7448559670781911E-2</v>
          </cell>
        </row>
        <row r="5">
          <cell r="B5" t="str">
            <v>trend estimate</v>
          </cell>
          <cell r="C5">
            <v>-1.6E-2</v>
          </cell>
          <cell r="D5">
            <v>9.1051461999867536E-2</v>
          </cell>
          <cell r="E5">
            <v>9.5413728023756875E-2</v>
          </cell>
          <cell r="F5">
            <v>8.9265999046303765E-2</v>
          </cell>
        </row>
        <row r="6">
          <cell r="A6" t="str">
            <v>Construction output</v>
          </cell>
          <cell r="B6" t="str">
            <v>YoY</v>
          </cell>
          <cell r="C6">
            <v>-0.17</v>
          </cell>
          <cell r="D6">
            <v>0.11599999999999994</v>
          </cell>
          <cell r="E6">
            <v>0.11700000000000003</v>
          </cell>
          <cell r="F6">
            <v>9.5999999999999946E-2</v>
          </cell>
          <cell r="G6">
            <v>0.11</v>
          </cell>
        </row>
        <row r="7">
          <cell r="B7" t="str">
            <v>trend estimate</v>
          </cell>
          <cell r="C7">
            <v>-0.17</v>
          </cell>
          <cell r="D7">
            <v>0.25691924719552972</v>
          </cell>
          <cell r="E7">
            <v>0.1855904535449977</v>
          </cell>
          <cell r="F7">
            <v>0.14635483522662862</v>
          </cell>
          <cell r="G7">
            <v>0.10685024013617994</v>
          </cell>
        </row>
        <row r="8">
          <cell r="A8" t="str">
            <v>Unemployment</v>
          </cell>
          <cell r="B8" t="str">
            <v>NLB data</v>
          </cell>
          <cell r="C8">
            <v>0.1918</v>
          </cell>
          <cell r="D8">
            <v>0.1658</v>
          </cell>
          <cell r="E8">
            <v>0.1613</v>
          </cell>
          <cell r="F8">
            <v>0.16700000000000001</v>
          </cell>
          <cell r="G8">
            <v>0.17879999999999999</v>
          </cell>
          <cell r="H8">
            <v>0.19789999999999999</v>
          </cell>
        </row>
        <row r="9">
          <cell r="B9" t="str">
            <v>Core unemployment (sa)</v>
          </cell>
          <cell r="C9">
            <v>0.17469999999999999</v>
          </cell>
          <cell r="D9">
            <v>0.19005553390727822</v>
          </cell>
          <cell r="E9">
            <v>0.18968220549500117</v>
          </cell>
          <cell r="F9">
            <v>0.19079774816639022</v>
          </cell>
          <cell r="G9">
            <v>0.19446447038087261</v>
          </cell>
          <cell r="H9">
            <v>0.20141463097807488</v>
          </cell>
        </row>
        <row r="10">
          <cell r="A10" t="str">
            <v>Retail Sales</v>
          </cell>
          <cell r="B10" t="str">
            <v>YoY</v>
          </cell>
          <cell r="C10">
            <v>6.5000000000000002E-2</v>
          </cell>
          <cell r="D10">
            <v>5.2999999999999971E-2</v>
          </cell>
          <cell r="E10">
            <v>6.5999999999999948E-2</v>
          </cell>
          <cell r="F10">
            <v>7.2000000000000022E-2</v>
          </cell>
          <cell r="G10">
            <v>0.10100000000000001</v>
          </cell>
        </row>
        <row r="11">
          <cell r="B11" t="str">
            <v>3M MA, calendar adjusted</v>
          </cell>
          <cell r="C11">
            <v>6.5000000000000002E-2</v>
          </cell>
          <cell r="D11">
            <v>3.8831486208138921E-2</v>
          </cell>
          <cell r="E11">
            <v>5.3300928533241532E-2</v>
          </cell>
          <cell r="F11">
            <v>6.3358378807693017E-2</v>
          </cell>
          <cell r="G11">
            <v>8.1674479628443208E-2</v>
          </cell>
        </row>
        <row r="13">
          <cell r="A13" t="str">
            <v>Interest Rates</v>
          </cell>
        </row>
        <row r="14">
          <cell r="A14" t="str">
            <v xml:space="preserve">1M </v>
          </cell>
          <cell r="B14" t="str">
            <v>average</v>
          </cell>
          <cell r="C14">
            <v>0.14997619047619051</v>
          </cell>
          <cell r="D14">
            <v>8.0210526315789482E-2</v>
          </cell>
          <cell r="E14">
            <v>8.0027272727272725E-2</v>
          </cell>
          <cell r="F14">
            <v>8.1033333333333332E-2</v>
          </cell>
          <cell r="G14">
            <v>8.0842105263157882E-2</v>
          </cell>
          <cell r="H14">
            <v>7.7577272727272731E-2</v>
          </cell>
        </row>
        <row r="15">
          <cell r="A15" t="str">
            <v>1Y</v>
          </cell>
          <cell r="B15" t="str">
            <v>average</v>
          </cell>
          <cell r="C15">
            <v>0.1445238095238095</v>
          </cell>
          <cell r="D15">
            <v>7.9026315789473681E-2</v>
          </cell>
          <cell r="E15">
            <v>7.8254545454545452E-2</v>
          </cell>
          <cell r="F15">
            <v>7.8380952380952384E-2</v>
          </cell>
          <cell r="G15">
            <v>7.8631578947368413E-2</v>
          </cell>
          <cell r="H15">
            <v>7.648636363636363E-2</v>
          </cell>
        </row>
        <row r="16">
          <cell r="A16" t="str">
            <v>3Y</v>
          </cell>
          <cell r="B16" t="str">
            <v>average</v>
          </cell>
          <cell r="C16">
            <v>0.14249999999999999</v>
          </cell>
          <cell r="D16">
            <v>8.1157894736842082E-2</v>
          </cell>
          <cell r="E16">
            <v>8.16727272727273E-2</v>
          </cell>
          <cell r="F16">
            <v>8.0761904761904729E-2</v>
          </cell>
          <cell r="G16">
            <v>8.1342105263157924E-2</v>
          </cell>
          <cell r="H16">
            <v>0.08</v>
          </cell>
        </row>
        <row r="17">
          <cell r="A17" t="str">
            <v>Spread (3Y - 1M)</v>
          </cell>
          <cell r="B17" t="str">
            <v>average</v>
          </cell>
          <cell r="C17">
            <v>-7.4761904761905026E-3</v>
          </cell>
          <cell r="D17">
            <v>9.4736842105259456E-4</v>
          </cell>
          <cell r="E17">
            <v>1.6454545454545767E-3</v>
          </cell>
          <cell r="F17">
            <v>-2.7142857142861134E-4</v>
          </cell>
          <cell r="G17">
            <v>5.0000000000004262E-4</v>
          </cell>
          <cell r="H17">
            <v>2.422727272727263E-3</v>
          </cell>
        </row>
        <row r="18">
          <cell r="A18" t="str">
            <v>Real interest rates</v>
          </cell>
          <cell r="B18" t="str">
            <v>1Y less Core CPI</v>
          </cell>
          <cell r="C18">
            <v>6.9318438609748512E-2</v>
          </cell>
          <cell r="D18">
            <v>2.8623751944207632E-2</v>
          </cell>
          <cell r="E18">
            <v>2.8868841082581476E-2</v>
          </cell>
          <cell r="F18">
            <v>2.8008534204911895E-2</v>
          </cell>
          <cell r="G18">
            <v>3.1196538190600753E-2</v>
          </cell>
          <cell r="H18">
            <v>3.5083041958042127E-2</v>
          </cell>
        </row>
        <row r="20">
          <cell r="A20" t="str">
            <v>Monetary Indicators</v>
          </cell>
        </row>
        <row r="21">
          <cell r="A21" t="str">
            <v xml:space="preserve">M2 </v>
          </cell>
          <cell r="B21" t="str">
            <v>YoY</v>
          </cell>
          <cell r="C21">
            <v>0.12336408496030894</v>
          </cell>
          <cell r="D21">
            <v>0.18547734627831725</v>
          </cell>
          <cell r="E21">
            <v>0.15111903347197478</v>
          </cell>
          <cell r="F21">
            <v>0.15171321053674</v>
          </cell>
          <cell r="G21">
            <v>0.14915966386554624</v>
          </cell>
          <cell r="H21">
            <v>0.15741270749856898</v>
          </cell>
        </row>
        <row r="22">
          <cell r="A22" t="str">
            <v>NDA</v>
          </cell>
          <cell r="B22" t="str">
            <v>YoY</v>
          </cell>
          <cell r="C22">
            <v>0.10488203690726459</v>
          </cell>
          <cell r="D22">
            <v>3.950510093336225E-2</v>
          </cell>
          <cell r="E22">
            <v>4.846665236971899E-2</v>
          </cell>
          <cell r="F22">
            <v>4.2480154473288893E-2</v>
          </cell>
          <cell r="G22">
            <v>9.5983086680761054E-2</v>
          </cell>
          <cell r="H22" t="str">
            <v/>
          </cell>
        </row>
        <row r="23">
          <cell r="A23" t="str">
            <v>CPI Inflation</v>
          </cell>
          <cell r="B23" t="str">
            <v>YoY</v>
          </cell>
          <cell r="C23">
            <v>0.140737597116118</v>
          </cell>
          <cell r="D23">
            <v>8.6956521739130377E-2</v>
          </cell>
          <cell r="E23">
            <v>8.5256897837434786E-2</v>
          </cell>
          <cell r="F23">
            <v>8.618127786032681E-2</v>
          </cell>
          <cell r="G23">
            <v>8.3716147740470426E-2</v>
          </cell>
          <cell r="H23">
            <v>7.6984155628541551E-2</v>
          </cell>
        </row>
        <row r="24">
          <cell r="A24" t="str">
            <v>Core CPI</v>
          </cell>
          <cell r="B24" t="str">
            <v>YoY</v>
          </cell>
          <cell r="C24">
            <v>7.0330191829328037E-2</v>
          </cell>
          <cell r="D24">
            <v>4.9000000000000002E-2</v>
          </cell>
          <cell r="E24">
            <v>4.8000000000000001E-2</v>
          </cell>
          <cell r="F24">
            <v>4.9000000000000002E-2</v>
          </cell>
          <cell r="G24">
            <v>4.5999999999999999E-2</v>
          </cell>
          <cell r="H24">
            <v>0.04</v>
          </cell>
        </row>
        <row r="25">
          <cell r="A25" t="str">
            <v>Demand-Pull Inflation</v>
          </cell>
          <cell r="B25" t="str">
            <v>YoY</v>
          </cell>
          <cell r="C25">
            <v>8.6417145757776037E-2</v>
          </cell>
          <cell r="D25">
            <v>4.1121935918467134E-2</v>
          </cell>
          <cell r="E25">
            <v>3.73234240999476E-2</v>
          </cell>
          <cell r="F25">
            <v>3.9113953689227321E-2</v>
          </cell>
          <cell r="G25">
            <v>3.6814623237925614E-2</v>
          </cell>
          <cell r="H25">
            <v>4.0020934545468068E-2</v>
          </cell>
        </row>
        <row r="26">
          <cell r="A26" t="str">
            <v>Demand-Pull Inflation</v>
          </cell>
          <cell r="B26" t="str">
            <v>MoM</v>
          </cell>
          <cell r="D26">
            <v>2.4801329606694098E-3</v>
          </cell>
          <cell r="E26">
            <v>2.316811254817381E-3</v>
          </cell>
          <cell r="F26">
            <v>5.4784525224811104E-3</v>
          </cell>
          <cell r="G26">
            <v>1.0032356402550394E-3</v>
          </cell>
          <cell r="H26">
            <v>4.5905275545969721E-3</v>
          </cell>
        </row>
        <row r="27">
          <cell r="A27" t="str">
            <v xml:space="preserve">PPI </v>
          </cell>
          <cell r="B27" t="str">
            <v>YoY</v>
          </cell>
          <cell r="C27">
            <v>7.6853526220614921E-2</v>
          </cell>
          <cell r="D27">
            <v>9.0831191088260432E-2</v>
          </cell>
          <cell r="E27">
            <v>8.7986463620981281E-2</v>
          </cell>
          <cell r="F27">
            <v>8.8087248322147538E-2</v>
          </cell>
          <cell r="G27">
            <v>9.0680100755667681E-2</v>
          </cell>
          <cell r="H27">
            <v>7.8642384105960472E-2</v>
          </cell>
        </row>
        <row r="28">
          <cell r="A28" t="str">
            <v>Ex-fuel PPI</v>
          </cell>
          <cell r="B28" t="str">
            <v>YoY</v>
          </cell>
          <cell r="C28">
            <v>6.2633528217642898E-2</v>
          </cell>
          <cell r="D28">
            <v>7.4930573829491198E-2</v>
          </cell>
          <cell r="E28">
            <v>7.2986404780520875E-2</v>
          </cell>
          <cell r="F28">
            <v>7.5888700419520116E-2</v>
          </cell>
          <cell r="G28">
            <v>8.0382207165838881E-2</v>
          </cell>
          <cell r="H28">
            <v>7.2668363603513031E-2</v>
          </cell>
        </row>
        <row r="29">
          <cell r="A29" t="str">
            <v>Ex-fuel PPI</v>
          </cell>
          <cell r="B29" t="str">
            <v>MoM, seas. adj., 3M  MA</v>
          </cell>
          <cell r="D29">
            <v>1.8221376187632643E-4</v>
          </cell>
          <cell r="E29">
            <v>9.1114302355321808E-3</v>
          </cell>
          <cell r="F29">
            <v>9.0934461719325288E-3</v>
          </cell>
          <cell r="G29">
            <v>2.0805288887983941E-3</v>
          </cell>
          <cell r="H29" t="str">
            <v/>
          </cell>
        </row>
        <row r="30">
          <cell r="A30" t="str">
            <v>MCI</v>
          </cell>
          <cell r="B30" t="str">
            <v>(+) restrictive monetary stance</v>
          </cell>
          <cell r="C30">
            <v>2.4899559499146934E-2</v>
          </cell>
          <cell r="D30">
            <v>-8.9501120472252442E-3</v>
          </cell>
          <cell r="E30">
            <v>-1.4829313933549637E-2</v>
          </cell>
          <cell r="F30">
            <v>-9.2633726152946735E-3</v>
          </cell>
          <cell r="G30">
            <v>-1.3835075558515353E-2</v>
          </cell>
          <cell r="H30">
            <v>-1.0193518611054983E-2</v>
          </cell>
        </row>
        <row r="32">
          <cell r="A32" t="str">
            <v>Fiscal Stance</v>
          </cell>
        </row>
        <row r="33">
          <cell r="A33" t="str">
            <v xml:space="preserve">General Fiscal Deficit </v>
          </cell>
          <cell r="B33" t="str">
            <v>Last 12m, NCTG&amp;NPF</v>
          </cell>
          <cell r="C33">
            <v>-24.273591000000003</v>
          </cell>
          <cell r="D33">
            <v>-23.726454055999969</v>
          </cell>
          <cell r="E33">
            <v>-15.838454056000009</v>
          </cell>
          <cell r="F33">
            <v>-23.038454056000006</v>
          </cell>
          <cell r="G33">
            <v>-35.829863055999986</v>
          </cell>
          <cell r="H33">
            <v>-318.82086305600001</v>
          </cell>
        </row>
        <row r="34">
          <cell r="B34" t="str">
            <v>Last 12m/GDP</v>
          </cell>
          <cell r="C34">
            <v>-2.9772595136710402E-2</v>
          </cell>
          <cell r="D34">
            <v>-2.7325186448175109E-2</v>
          </cell>
          <cell r="E34">
            <v>-1.8103706901102346E-2</v>
          </cell>
          <cell r="F34">
            <v>-2.6138190779201691E-2</v>
          </cell>
          <cell r="G34">
            <v>-4.0359952400869453E-2</v>
          </cell>
          <cell r="H34">
            <v>-0.35670939210010116</v>
          </cell>
        </row>
        <row r="36">
          <cell r="A36" t="str">
            <v>External Economy</v>
          </cell>
        </row>
        <row r="37">
          <cell r="A37" t="str">
            <v>Gross Foreign Debt</v>
          </cell>
          <cell r="B37" t="str">
            <v>USDbn</v>
          </cell>
          <cell r="C37">
            <v>10.517890996</v>
          </cell>
          <cell r="D37">
            <v>10.955692683000001</v>
          </cell>
          <cell r="E37">
            <v>10.453810966000001</v>
          </cell>
          <cell r="F37">
            <v>10.820595097</v>
          </cell>
          <cell r="G37" t="str">
            <v/>
          </cell>
          <cell r="H37" t="str">
            <v/>
          </cell>
        </row>
        <row r="38">
          <cell r="B38" t="str">
            <v>% of GDP</v>
          </cell>
          <cell r="C38">
            <v>0.54232950744342134</v>
          </cell>
          <cell r="D38">
            <v>0.62438570387731795</v>
          </cell>
          <cell r="E38">
            <v>0.61000205302884014</v>
          </cell>
          <cell r="F38">
            <v>0.61428508786383873</v>
          </cell>
          <cell r="H38" t="str">
            <v/>
          </cell>
        </row>
        <row r="39">
          <cell r="B39" t="str">
            <v>out of which Gov't SKK Debt,US$m</v>
          </cell>
          <cell r="C39">
            <v>27.445229000000001</v>
          </cell>
          <cell r="D39">
            <v>228.14088699999999</v>
          </cell>
          <cell r="E39">
            <v>124.182496</v>
          </cell>
          <cell r="F39">
            <v>127.98589699999999</v>
          </cell>
        </row>
        <row r="40">
          <cell r="A40" t="str">
            <v>Foreign Trade</v>
          </cell>
          <cell r="B40" t="str">
            <v>% of GDP (last 12m)</v>
          </cell>
          <cell r="C40">
            <v>-5.5494923143446791E-2</v>
          </cell>
          <cell r="D40">
            <v>-3.4709209696121762E-2</v>
          </cell>
          <cell r="E40">
            <v>-3.94091244214426E-2</v>
          </cell>
          <cell r="F40">
            <v>-4.3981818453770832E-2</v>
          </cell>
          <cell r="G40">
            <v>-4.7712337085177706E-2</v>
          </cell>
          <cell r="H40">
            <v>-5.0639797035512218E-2</v>
          </cell>
        </row>
        <row r="41">
          <cell r="B41" t="str">
            <v>Skbn, monthly</v>
          </cell>
          <cell r="D41">
            <v>-1.1729999999999947</v>
          </cell>
          <cell r="E41">
            <v>-5.7859999999999943</v>
          </cell>
          <cell r="F41">
            <v>-8.3799999999999955</v>
          </cell>
          <cell r="G41">
            <v>-10.725999999999999</v>
          </cell>
          <cell r="H41">
            <v>-5.3100000000000023</v>
          </cell>
        </row>
        <row r="42">
          <cell r="A42" t="str">
            <v>Current Account</v>
          </cell>
          <cell r="B42" t="str">
            <v>% of GDP (last 12m)</v>
          </cell>
          <cell r="C42">
            <v>-5.5009212245782854E-2</v>
          </cell>
          <cell r="D42">
            <v>-2.2692968366026012E-2</v>
          </cell>
          <cell r="E42">
            <v>-2.8922923123375532E-2</v>
          </cell>
          <cell r="F42">
            <v>-3.4222451938284666E-2</v>
          </cell>
          <cell r="G42" t="str">
            <v/>
          </cell>
          <cell r="H42">
            <v>0</v>
          </cell>
        </row>
        <row r="43">
          <cell r="B43" t="str">
            <v>USDm, monthly</v>
          </cell>
          <cell r="C43">
            <v>-224.81999999999994</v>
          </cell>
          <cell r="D43">
            <v>-168.85</v>
          </cell>
          <cell r="E43">
            <v>-297.18</v>
          </cell>
          <cell r="F43" t="str">
            <v/>
          </cell>
          <cell r="G43" t="str">
            <v/>
          </cell>
          <cell r="H43">
            <v>0</v>
          </cell>
        </row>
        <row r="44">
          <cell r="A44" t="str">
            <v xml:space="preserve">Capital Account </v>
          </cell>
          <cell r="B44" t="str">
            <v>USDm, monthly</v>
          </cell>
          <cell r="C44">
            <v>940.32</v>
          </cell>
          <cell r="D44">
            <v>1082.53</v>
          </cell>
          <cell r="E44">
            <v>1061.6400000000001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 xml:space="preserve">Balance of Payments </v>
          </cell>
          <cell r="B45" t="str">
            <v>USDm, monthly</v>
          </cell>
          <cell r="C45">
            <v>563.6</v>
          </cell>
          <cell r="D45">
            <v>1204.8</v>
          </cell>
          <cell r="E45">
            <v>1025.7</v>
          </cell>
          <cell r="F45">
            <v>0</v>
          </cell>
          <cell r="G45">
            <v>0</v>
          </cell>
          <cell r="H45">
            <v>0</v>
          </cell>
        </row>
        <row r="46">
          <cell r="A46" t="str">
            <v xml:space="preserve">Official Reserves </v>
          </cell>
          <cell r="B46" t="str">
            <v>USDm</v>
          </cell>
          <cell r="C46">
            <v>3441</v>
          </cell>
          <cell r="D46">
            <v>4214</v>
          </cell>
          <cell r="E46">
            <v>3993.6</v>
          </cell>
          <cell r="F46">
            <v>4061.7</v>
          </cell>
          <cell r="G46">
            <v>4076.8</v>
          </cell>
          <cell r="H46">
            <v>4077.1</v>
          </cell>
        </row>
        <row r="47">
          <cell r="A47" t="str">
            <v>Total Foreign Reserves</v>
          </cell>
          <cell r="B47" t="str">
            <v>USDm</v>
          </cell>
          <cell r="C47">
            <v>4403.2</v>
          </cell>
          <cell r="D47">
            <v>5934</v>
          </cell>
          <cell r="E47">
            <v>5326.6</v>
          </cell>
          <cell r="F47">
            <v>5477.4</v>
          </cell>
          <cell r="G47">
            <v>5541.8</v>
          </cell>
          <cell r="H47">
            <v>5592.9</v>
          </cell>
        </row>
        <row r="48">
          <cell r="A48" t="str">
            <v>Monthly import cover</v>
          </cell>
          <cell r="C48">
            <v>2.9581188184514873</v>
          </cell>
          <cell r="D48">
            <v>3.4852513674258687</v>
          </cell>
          <cell r="E48">
            <v>3.3029662698035001</v>
          </cell>
          <cell r="F48">
            <v>3.359289387535275</v>
          </cell>
          <cell r="G48">
            <v>3.3717780670910726</v>
          </cell>
          <cell r="H48">
            <v>3.3720261865524459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Real ec"/>
      <sheetName val="tabulky"/>
      <sheetName val="Input"/>
      <sheetName val="eKasa denne"/>
      <sheetName val="Hárok6"/>
      <sheetName val="SkyToll"/>
      <sheetName val="SkyToll N"/>
      <sheetName val="Hárok4"/>
      <sheetName val="Hárok5"/>
      <sheetName val="Hárok1"/>
      <sheetName val="Graph"/>
      <sheetName val="Qoutput"/>
      <sheetName val="Qinput"/>
      <sheetName val="output_FD"/>
      <sheetName val="input_FD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  <sheetDataSet>
      <sheetData sheetId="0"/>
      <sheetData sheetId="1"/>
      <sheetData sheetId="2">
        <row r="4">
          <cell r="C4">
            <v>87.313991999999999</v>
          </cell>
          <cell r="D4">
            <v>89.292007643938746</v>
          </cell>
          <cell r="E4">
            <v>91.25838251825742</v>
          </cell>
          <cell r="F4">
            <v>93.701165926930031</v>
          </cell>
          <cell r="G4">
            <v>96.217672483035685</v>
          </cell>
        </row>
        <row r="5">
          <cell r="C5">
            <v>89.720961000000003</v>
          </cell>
          <cell r="D5">
            <v>93.872691871918462</v>
          </cell>
          <cell r="E5">
            <v>97.879442038431819</v>
          </cell>
          <cell r="F5">
            <v>102.71008032338413</v>
          </cell>
          <cell r="G5">
            <v>107.90012328441419</v>
          </cell>
        </row>
        <row r="6">
          <cell r="C6">
            <v>47.794224</v>
          </cell>
          <cell r="D6">
            <v>48.757740380797983</v>
          </cell>
          <cell r="E6">
            <v>49.778683290693408</v>
          </cell>
          <cell r="F6">
            <v>51.028390406711736</v>
          </cell>
          <cell r="G6">
            <v>52.191668201627273</v>
          </cell>
        </row>
        <row r="7">
          <cell r="C7">
            <v>49.395116000000009</v>
          </cell>
          <cell r="D7">
            <v>51.637789899438971</v>
          </cell>
          <cell r="E7">
            <v>53.847484821972451</v>
          </cell>
          <cell r="F7">
            <v>56.33282627689367</v>
          </cell>
          <cell r="G7">
            <v>58.869083968911873</v>
          </cell>
        </row>
        <row r="8">
          <cell r="C8">
            <v>43.219338210000011</v>
          </cell>
          <cell r="D8">
            <v>44.71875323064566</v>
          </cell>
          <cell r="E8">
            <v>46.502959989208577</v>
          </cell>
          <cell r="F8">
            <v>48.579184945724414</v>
          </cell>
          <cell r="G8">
            <v>50.62548996975729</v>
          </cell>
        </row>
        <row r="11">
          <cell r="C11">
            <v>29.086946697000002</v>
          </cell>
          <cell r="D11">
            <v>31.570489486355349</v>
          </cell>
          <cell r="E11">
            <v>33.046181635809397</v>
          </cell>
          <cell r="F11">
            <v>34.861273118605297</v>
          </cell>
          <cell r="G11">
            <v>36.689356549477232</v>
          </cell>
        </row>
        <row r="14">
          <cell r="C14">
            <v>0.12291752531753752</v>
          </cell>
          <cell r="D14">
            <v>0.10819519576602621</v>
          </cell>
          <cell r="E14">
            <v>9.6936154241487132E-2</v>
          </cell>
          <cell r="F14">
            <v>9.5635252716732871E-2</v>
          </cell>
          <cell r="G14">
            <v>9.86327793878502E-2</v>
          </cell>
        </row>
        <row r="16">
          <cell r="C16">
            <v>52.426547999999997</v>
          </cell>
          <cell r="D16">
            <v>53.939372047856168</v>
          </cell>
          <cell r="E16">
            <v>56.135227810379625</v>
          </cell>
          <cell r="F16">
            <v>58.69196074382198</v>
          </cell>
          <cell r="G16">
            <v>61.600621627511181</v>
          </cell>
        </row>
        <row r="17">
          <cell r="C17">
            <v>74.99093400000001</v>
          </cell>
          <cell r="D17">
            <v>77.34103743387449</v>
          </cell>
          <cell r="E17">
            <v>80.509557444892749</v>
          </cell>
          <cell r="F17">
            <v>85.082094960867764</v>
          </cell>
          <cell r="G17">
            <v>90.061736712021542</v>
          </cell>
        </row>
        <row r="26">
          <cell r="C26">
            <v>89.292007643938746</v>
          </cell>
          <cell r="D26">
            <v>91.25838251825742</v>
          </cell>
          <cell r="E26">
            <v>93.701165926930031</v>
          </cell>
          <cell r="F26">
            <v>96.217672483035685</v>
          </cell>
          <cell r="G26">
            <v>99.651917038852375</v>
          </cell>
        </row>
        <row r="27">
          <cell r="B27">
            <v>89.720961000000003</v>
          </cell>
          <cell r="C27">
            <v>93.872691871918462</v>
          </cell>
          <cell r="D27">
            <v>97.879442038431819</v>
          </cell>
          <cell r="E27">
            <v>102.71008032338413</v>
          </cell>
          <cell r="F27">
            <v>107.90012328441419</v>
          </cell>
          <cell r="G27">
            <v>114.56805016677372</v>
          </cell>
        </row>
        <row r="28">
          <cell r="C28">
            <v>48.757740380797983</v>
          </cell>
          <cell r="D28">
            <v>49.778683290693408</v>
          </cell>
          <cell r="E28">
            <v>51.028390406711736</v>
          </cell>
          <cell r="F28">
            <v>52.191668201627273</v>
          </cell>
          <cell r="G28">
            <v>53.646708550521232</v>
          </cell>
        </row>
        <row r="29">
          <cell r="C29">
            <v>51.637789899438971</v>
          </cell>
          <cell r="D29">
            <v>53.847484821972451</v>
          </cell>
          <cell r="E29">
            <v>56.33282627689367</v>
          </cell>
          <cell r="F29">
            <v>58.869083968911873</v>
          </cell>
          <cell r="G29">
            <v>61.840293820686647</v>
          </cell>
        </row>
        <row r="30">
          <cell r="C30">
            <v>44.71875323064566</v>
          </cell>
          <cell r="D30">
            <v>46.502959989208577</v>
          </cell>
          <cell r="E30">
            <v>48.579184945724414</v>
          </cell>
          <cell r="F30">
            <v>50.62548996975729</v>
          </cell>
          <cell r="G30">
            <v>54.16479759646522</v>
          </cell>
        </row>
        <row r="33">
          <cell r="C33">
            <v>31.570489486355349</v>
          </cell>
          <cell r="D33">
            <v>33.046181635809397</v>
          </cell>
          <cell r="E33">
            <v>34.861273118605297</v>
          </cell>
          <cell r="F33">
            <v>36.689356549477232</v>
          </cell>
          <cell r="G33">
            <v>38.748426844381662</v>
          </cell>
        </row>
        <row r="36">
          <cell r="C36">
            <v>0.10819519576602621</v>
          </cell>
          <cell r="D36">
            <v>9.6936154241487132E-2</v>
          </cell>
          <cell r="E36">
            <v>9.5635252716732871E-2</v>
          </cell>
          <cell r="F36">
            <v>9.86327793878502E-2</v>
          </cell>
          <cell r="G36">
            <v>0.10087616121724724</v>
          </cell>
        </row>
        <row r="38">
          <cell r="C38">
            <v>53.939372047856168</v>
          </cell>
          <cell r="D38">
            <v>56.135227810379625</v>
          </cell>
          <cell r="E38">
            <v>58.69196074382198</v>
          </cell>
          <cell r="F38">
            <v>61.600621627511181</v>
          </cell>
          <cell r="G38">
            <v>65.687534132676561</v>
          </cell>
        </row>
        <row r="39">
          <cell r="C39">
            <v>77.34103743387449</v>
          </cell>
          <cell r="D39">
            <v>80.509557444892749</v>
          </cell>
          <cell r="E39">
            <v>85.082094960867764</v>
          </cell>
          <cell r="F39">
            <v>90.061736712021542</v>
          </cell>
          <cell r="G39">
            <v>96.121699935561722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showGridLines="0" tabSelected="1" workbookViewId="0">
      <selection activeCell="D4" sqref="D4"/>
    </sheetView>
  </sheetViews>
  <sheetFormatPr defaultRowHeight="16.5"/>
  <cols>
    <col min="1" max="1" width="32.140625" style="5" bestFit="1" customWidth="1"/>
    <col min="2" max="16384" width="9.140625" style="5"/>
  </cols>
  <sheetData>
    <row r="2" spans="1:7">
      <c r="A2" s="148" t="s">
        <v>62</v>
      </c>
    </row>
    <row r="3" spans="1:7">
      <c r="A3" s="155"/>
      <c r="B3" s="156">
        <v>2019</v>
      </c>
      <c r="C3" s="156">
        <v>2020</v>
      </c>
      <c r="D3" s="156">
        <v>2021</v>
      </c>
      <c r="E3" s="156">
        <v>2022</v>
      </c>
      <c r="F3" s="156">
        <v>2023</v>
      </c>
      <c r="G3" s="156">
        <v>2024</v>
      </c>
    </row>
    <row r="4" spans="1:7">
      <c r="A4" s="153">
        <v>43862</v>
      </c>
      <c r="B4" s="154">
        <v>6.0914259092732692</v>
      </c>
      <c r="C4" s="154">
        <v>3.2179308540279692</v>
      </c>
      <c r="D4" s="154">
        <v>4.3435417378448733</v>
      </c>
      <c r="E4" s="154">
        <v>4.5254913924311069</v>
      </c>
      <c r="F4" s="154">
        <v>5.6828649028234395</v>
      </c>
      <c r="G4" s="154"/>
    </row>
    <row r="5" spans="1:7">
      <c r="A5" s="153">
        <v>43922</v>
      </c>
      <c r="B5" s="154">
        <v>5.6965092799191979</v>
      </c>
      <c r="C5" s="154">
        <v>-6.9029316056826246</v>
      </c>
      <c r="D5" s="154">
        <v>5.2797617818517608</v>
      </c>
      <c r="E5" s="154">
        <v>6.1490245105992187</v>
      </c>
      <c r="F5" s="154">
        <v>6.3078602322745496</v>
      </c>
      <c r="G5" s="154"/>
    </row>
    <row r="6" spans="1:7">
      <c r="A6" s="153">
        <v>43983</v>
      </c>
      <c r="B6" s="154">
        <v>5.6454639133437894</v>
      </c>
      <c r="C6" s="154">
        <v>-5.6333215857382868</v>
      </c>
      <c r="D6" s="154">
        <v>3.2955315001381535</v>
      </c>
      <c r="E6" s="154">
        <v>2.752401313041247</v>
      </c>
      <c r="F6" s="154">
        <v>4.4808824072459856</v>
      </c>
      <c r="G6" s="154"/>
    </row>
    <row r="7" spans="1:7">
      <c r="A7" s="153">
        <v>44075</v>
      </c>
      <c r="B7" s="154">
        <v>5.6672440436489779</v>
      </c>
      <c r="C7" s="154">
        <v>-3.1786012028032644</v>
      </c>
      <c r="D7" s="154">
        <v>3.4513550322384106</v>
      </c>
      <c r="E7" s="154">
        <v>3.4234031334102895</v>
      </c>
      <c r="F7" s="154">
        <v>5.0628582437745706</v>
      </c>
      <c r="G7" s="154"/>
    </row>
    <row r="8" spans="1:7">
      <c r="A8" s="153">
        <v>44228</v>
      </c>
      <c r="B8" s="154">
        <v>5.8462737976532111</v>
      </c>
      <c r="C8" s="154">
        <v>-2.4563030525132774</v>
      </c>
      <c r="D8" s="154">
        <v>4.2831054282536769</v>
      </c>
      <c r="E8" s="154">
        <v>3.7843569797227019</v>
      </c>
      <c r="F8" s="154">
        <v>4.7226288709676112</v>
      </c>
      <c r="G8" s="154">
        <v>2.4958526856035093</v>
      </c>
    </row>
    <row r="9" spans="1:7">
      <c r="A9" s="153" t="s">
        <v>72</v>
      </c>
      <c r="B9" s="154">
        <v>5.8462737976532111</v>
      </c>
      <c r="C9" s="154">
        <v>-2.0252449316340488</v>
      </c>
      <c r="D9" s="154">
        <v>2.5970474749165362</v>
      </c>
      <c r="E9" s="154">
        <v>7.3181445586698857</v>
      </c>
      <c r="F9" s="154">
        <v>6.2029274444463027</v>
      </c>
      <c r="G9" s="154">
        <v>2.8004231996800826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showGridLines="0" workbookViewId="0">
      <selection activeCell="A2" sqref="A2"/>
    </sheetView>
  </sheetViews>
  <sheetFormatPr defaultRowHeight="12.75"/>
  <cols>
    <col min="1" max="1" width="9.140625" style="210"/>
    <col min="2" max="2" width="18" style="210" bestFit="1" customWidth="1"/>
    <col min="3" max="3" width="12.5703125" style="210" bestFit="1" customWidth="1"/>
    <col min="4" max="4" width="8.140625" style="210" customWidth="1"/>
    <col min="5" max="16384" width="9.140625" style="210"/>
  </cols>
  <sheetData>
    <row r="2" spans="1:4">
      <c r="A2" s="227" t="s">
        <v>172</v>
      </c>
      <c r="B2" s="227"/>
      <c r="C2" s="228"/>
      <c r="D2" s="228"/>
    </row>
    <row r="3" spans="1:4">
      <c r="A3" s="175"/>
      <c r="B3" s="229" t="s">
        <v>123</v>
      </c>
      <c r="C3" s="229" t="s">
        <v>122</v>
      </c>
      <c r="D3" s="229" t="s">
        <v>124</v>
      </c>
    </row>
    <row r="4" spans="1:4">
      <c r="A4" s="213">
        <v>2014</v>
      </c>
      <c r="B4" s="210">
        <v>242.83743002</v>
      </c>
      <c r="C4" s="210">
        <v>76.269799000000006</v>
      </c>
      <c r="D4" s="212">
        <f>B4/C4/1000</f>
        <v>3.1839264453810872E-3</v>
      </c>
    </row>
    <row r="5" spans="1:4">
      <c r="A5" s="213">
        <v>2015</v>
      </c>
      <c r="B5" s="210">
        <v>253.45744704000001</v>
      </c>
      <c r="C5" s="210">
        <v>79.767564000000007</v>
      </c>
      <c r="D5" s="212">
        <f t="shared" ref="D5:D14" si="0">B5/C5/1000</f>
        <v>3.1774500101319375E-3</v>
      </c>
    </row>
    <row r="6" spans="1:4">
      <c r="A6" s="213">
        <v>2016</v>
      </c>
      <c r="B6" s="210">
        <v>262.44824288000001</v>
      </c>
      <c r="C6" s="210">
        <v>81.051498999999993</v>
      </c>
      <c r="D6" s="212">
        <f t="shared" si="0"/>
        <v>3.2380430481612692E-3</v>
      </c>
    </row>
    <row r="7" spans="1:4">
      <c r="A7" s="213">
        <v>2017</v>
      </c>
      <c r="B7" s="210">
        <v>276.79315327</v>
      </c>
      <c r="C7" s="210">
        <v>84.532190999999997</v>
      </c>
      <c r="D7" s="212">
        <f t="shared" si="0"/>
        <v>3.2744112035378334E-3</v>
      </c>
    </row>
    <row r="8" spans="1:4">
      <c r="A8" s="213">
        <v>2018</v>
      </c>
      <c r="B8" s="210">
        <v>295.90531142999998</v>
      </c>
      <c r="C8" s="210">
        <v>89.505506000000011</v>
      </c>
      <c r="D8" s="212">
        <f t="shared" si="0"/>
        <v>3.306001213266142E-3</v>
      </c>
    </row>
    <row r="9" spans="1:4">
      <c r="A9" s="213">
        <v>2019</v>
      </c>
      <c r="B9" s="210">
        <v>308.86650220000001</v>
      </c>
      <c r="C9" s="210">
        <v>93.865177000000017</v>
      </c>
      <c r="D9" s="212">
        <f t="shared" si="0"/>
        <v>3.2905334232736804E-3</v>
      </c>
    </row>
    <row r="10" spans="1:4">
      <c r="A10" s="213">
        <v>2020</v>
      </c>
      <c r="B10" s="210">
        <v>293.53026352000001</v>
      </c>
      <c r="C10" s="210">
        <v>91.104836000000006</v>
      </c>
      <c r="D10" s="212">
        <f t="shared" si="0"/>
        <v>3.2218955261606526E-3</v>
      </c>
    </row>
    <row r="11" spans="1:4">
      <c r="A11" s="213">
        <v>2021</v>
      </c>
      <c r="B11" s="210">
        <v>317.05149003985531</v>
      </c>
      <c r="C11" s="210">
        <v>95.397236343231526</v>
      </c>
      <c r="D11" s="212">
        <f t="shared" si="0"/>
        <v>3.3234871595140317E-3</v>
      </c>
    </row>
    <row r="12" spans="1:4">
      <c r="A12" s="213">
        <v>2022</v>
      </c>
      <c r="B12" s="210">
        <v>344.59873275065377</v>
      </c>
      <c r="C12" s="210">
        <v>103.50818377455742</v>
      </c>
      <c r="D12" s="212">
        <f t="shared" si="0"/>
        <v>3.3291931148284435E-3</v>
      </c>
    </row>
    <row r="13" spans="1:4">
      <c r="A13" s="213">
        <v>2023</v>
      </c>
      <c r="B13" s="210">
        <v>364.40138907912484</v>
      </c>
      <c r="C13" s="210">
        <v>109.3392725270476</v>
      </c>
      <c r="D13" s="212">
        <f t="shared" si="0"/>
        <v>3.332758492507637E-3</v>
      </c>
    </row>
    <row r="14" spans="1:4">
      <c r="A14" s="213">
        <v>2024</v>
      </c>
      <c r="B14" s="210">
        <v>374.91341227894645</v>
      </c>
      <c r="C14" s="210">
        <v>112.43537558315205</v>
      </c>
      <c r="D14" s="212">
        <f t="shared" si="0"/>
        <v>3.3344791204230704E-3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showGridLines="0" workbookViewId="0">
      <selection activeCell="A4" sqref="A4"/>
    </sheetView>
  </sheetViews>
  <sheetFormatPr defaultRowHeight="12.75"/>
  <cols>
    <col min="1" max="1" width="9.28515625" style="213" bestFit="1" customWidth="1"/>
    <col min="2" max="2" width="13.85546875" style="213" bestFit="1" customWidth="1"/>
    <col min="3" max="3" width="12" style="213" bestFit="1" customWidth="1"/>
    <col min="4" max="4" width="9.5703125" style="213" bestFit="1" customWidth="1"/>
    <col min="5" max="5" width="15.85546875" style="213" bestFit="1" customWidth="1"/>
    <col min="6" max="6" width="9.28515625" style="213" bestFit="1" customWidth="1"/>
    <col min="7" max="16384" width="9.140625" style="213"/>
  </cols>
  <sheetData>
    <row r="3" spans="1:5">
      <c r="A3" s="227" t="s">
        <v>173</v>
      </c>
      <c r="B3" s="227"/>
      <c r="C3" s="228"/>
      <c r="D3" s="228"/>
      <c r="E3" s="230"/>
    </row>
    <row r="4" spans="1:5">
      <c r="B4" s="231" t="s">
        <v>125</v>
      </c>
      <c r="C4" s="231" t="s">
        <v>126</v>
      </c>
      <c r="D4" s="231" t="s">
        <v>127</v>
      </c>
      <c r="E4" s="231" t="s">
        <v>128</v>
      </c>
    </row>
    <row r="5" spans="1:5">
      <c r="A5" s="213">
        <v>2014</v>
      </c>
      <c r="B5" s="211">
        <v>1.6302486712889856E-2</v>
      </c>
      <c r="C5" s="211">
        <v>0.97990891740931196</v>
      </c>
      <c r="D5" s="211">
        <v>2.8796326891782726E-4</v>
      </c>
      <c r="E5" s="211">
        <v>3.5006326088803355E-3</v>
      </c>
    </row>
    <row r="6" spans="1:5">
      <c r="A6" s="213">
        <v>2015</v>
      </c>
      <c r="B6" s="211">
        <v>2.0343395470416907E-2</v>
      </c>
      <c r="C6" s="211">
        <v>0.97522454562985239</v>
      </c>
      <c r="D6" s="211">
        <v>9.7300271102295513E-5</v>
      </c>
      <c r="E6" s="211">
        <v>4.3347586286284229E-3</v>
      </c>
    </row>
    <row r="7" spans="1:5">
      <c r="A7" s="213">
        <v>2016</v>
      </c>
      <c r="B7" s="211">
        <v>1.8214523781591829E-2</v>
      </c>
      <c r="C7" s="211">
        <v>0.97643511232356228</v>
      </c>
      <c r="D7" s="211">
        <v>1.3598187963421323E-4</v>
      </c>
      <c r="E7" s="211">
        <v>5.2143820152115942E-3</v>
      </c>
    </row>
    <row r="8" spans="1:5">
      <c r="A8" s="213">
        <v>2017</v>
      </c>
      <c r="B8" s="211">
        <v>1.7761887977354687E-2</v>
      </c>
      <c r="C8" s="211">
        <v>0.928409031878625</v>
      </c>
      <c r="D8" s="211">
        <v>4.9644327544768212E-2</v>
      </c>
      <c r="E8" s="211">
        <v>4.1847525992521305E-3</v>
      </c>
    </row>
    <row r="9" spans="1:5">
      <c r="A9" s="213">
        <v>2018</v>
      </c>
      <c r="B9" s="211">
        <v>1.6320484312886487E-2</v>
      </c>
      <c r="C9" s="211">
        <v>0.97870423145120489</v>
      </c>
      <c r="D9" s="211">
        <v>1.5415776868237755E-4</v>
      </c>
      <c r="E9" s="211">
        <v>4.8211264672263126E-3</v>
      </c>
    </row>
    <row r="10" spans="1:5">
      <c r="A10" s="213">
        <v>2019</v>
      </c>
      <c r="B10" s="211">
        <v>1.5789703202664079E-2</v>
      </c>
      <c r="C10" s="211">
        <v>0.97749217259974597</v>
      </c>
      <c r="D10" s="211">
        <v>0</v>
      </c>
      <c r="E10" s="211">
        <v>6.7181241975898661E-3</v>
      </c>
    </row>
    <row r="11" spans="1:5">
      <c r="A11" s="213">
        <v>2020</v>
      </c>
      <c r="B11" s="211">
        <v>1.7482528923161329E-2</v>
      </c>
      <c r="C11" s="211">
        <v>0.97540075563484674</v>
      </c>
      <c r="D11" s="211">
        <v>0</v>
      </c>
      <c r="E11" s="211">
        <v>7.1167154419918624E-3</v>
      </c>
    </row>
    <row r="12" spans="1:5">
      <c r="A12" s="213">
        <v>2021</v>
      </c>
      <c r="B12" s="211">
        <v>1.6251169049362087E-2</v>
      </c>
      <c r="C12" s="211">
        <v>0.97837197200386039</v>
      </c>
      <c r="D12" s="211">
        <v>0</v>
      </c>
      <c r="E12" s="211">
        <v>5.3768589467775123E-3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showGridLines="0" workbookViewId="0">
      <selection activeCell="A3" sqref="A3"/>
    </sheetView>
  </sheetViews>
  <sheetFormatPr defaultRowHeight="15"/>
  <cols>
    <col min="1" max="1" width="10.140625" style="232" customWidth="1"/>
    <col min="2" max="2" width="14.140625" style="232" customWidth="1"/>
    <col min="3" max="3" width="12.85546875" style="232" customWidth="1"/>
    <col min="4" max="16384" width="9.140625" style="232"/>
  </cols>
  <sheetData>
    <row r="2" spans="1:5" ht="16.5">
      <c r="A2" s="249" t="s">
        <v>175</v>
      </c>
      <c r="B2" s="247"/>
      <c r="C2" s="247"/>
      <c r="D2" s="247"/>
      <c r="E2" s="247"/>
    </row>
    <row r="3" spans="1:5">
      <c r="A3" s="233" t="s">
        <v>129</v>
      </c>
      <c r="B3" s="234" t="s">
        <v>140</v>
      </c>
      <c r="C3" s="235" t="s">
        <v>141</v>
      </c>
      <c r="D3" s="291" t="s">
        <v>165</v>
      </c>
    </row>
    <row r="4" spans="1:5">
      <c r="A4" s="238">
        <v>2005</v>
      </c>
      <c r="B4" s="248">
        <v>80.984926000000002</v>
      </c>
      <c r="C4" s="248">
        <v>0</v>
      </c>
      <c r="D4"/>
    </row>
    <row r="5" spans="1:5">
      <c r="A5" s="241">
        <v>2006</v>
      </c>
      <c r="B5" s="248">
        <v>63.981760000000001</v>
      </c>
      <c r="C5" s="248">
        <v>0</v>
      </c>
      <c r="D5"/>
    </row>
    <row r="6" spans="1:5">
      <c r="A6" s="241">
        <v>2007</v>
      </c>
      <c r="B6" s="248">
        <v>59.653716000000003</v>
      </c>
      <c r="C6" s="248">
        <v>0</v>
      </c>
      <c r="D6"/>
    </row>
    <row r="7" spans="1:5">
      <c r="A7" s="241">
        <v>2008</v>
      </c>
      <c r="B7" s="248">
        <v>66.273430000000005</v>
      </c>
      <c r="C7" s="248">
        <v>0</v>
      </c>
      <c r="D7"/>
    </row>
    <row r="8" spans="1:5">
      <c r="A8" s="241">
        <v>2009</v>
      </c>
      <c r="B8" s="248">
        <v>172.57855819</v>
      </c>
      <c r="C8" s="248">
        <v>0</v>
      </c>
      <c r="D8"/>
    </row>
    <row r="9" spans="1:5">
      <c r="A9" s="241">
        <v>2010</v>
      </c>
      <c r="B9" s="248">
        <v>150.6819399</v>
      </c>
      <c r="C9" s="248">
        <v>0</v>
      </c>
      <c r="D9"/>
    </row>
    <row r="10" spans="1:5">
      <c r="A10" s="241">
        <v>2011</v>
      </c>
      <c r="B10" s="248">
        <v>163.51325012999999</v>
      </c>
      <c r="C10" s="248">
        <v>0</v>
      </c>
      <c r="D10"/>
    </row>
    <row r="11" spans="1:5">
      <c r="A11" s="241">
        <v>2012</v>
      </c>
      <c r="B11" s="248">
        <v>175.82758293000001</v>
      </c>
      <c r="C11" s="248">
        <v>0</v>
      </c>
      <c r="D11"/>
    </row>
    <row r="12" spans="1:5">
      <c r="A12" s="241">
        <v>2013</v>
      </c>
      <c r="B12" s="248">
        <v>174.40690910999999</v>
      </c>
      <c r="C12" s="248">
        <v>0</v>
      </c>
      <c r="D12"/>
    </row>
    <row r="13" spans="1:5">
      <c r="A13" s="241">
        <v>2014</v>
      </c>
      <c r="B13" s="248">
        <v>155.59679607999999</v>
      </c>
      <c r="C13" s="248">
        <v>0</v>
      </c>
      <c r="D13"/>
    </row>
    <row r="14" spans="1:5">
      <c r="A14" s="241">
        <v>2015</v>
      </c>
      <c r="B14" s="248">
        <v>158.61966072999999</v>
      </c>
      <c r="C14" s="248">
        <v>0</v>
      </c>
      <c r="D14"/>
    </row>
    <row r="15" spans="1:5">
      <c r="A15" s="241">
        <v>2016</v>
      </c>
      <c r="B15" s="248">
        <v>171.41083533</v>
      </c>
      <c r="C15" s="248">
        <v>0</v>
      </c>
      <c r="D15"/>
    </row>
    <row r="16" spans="1:5">
      <c r="A16" s="241">
        <v>2017</v>
      </c>
      <c r="B16" s="248">
        <v>167.62063953000001</v>
      </c>
      <c r="C16" s="248">
        <v>0</v>
      </c>
      <c r="D16"/>
    </row>
    <row r="17" spans="1:4">
      <c r="A17" s="241">
        <v>2018</v>
      </c>
      <c r="B17" s="248">
        <v>183.72278058000001</v>
      </c>
      <c r="C17" s="248">
        <v>0</v>
      </c>
      <c r="D17"/>
    </row>
    <row r="18" spans="1:4">
      <c r="A18" s="241">
        <v>2019</v>
      </c>
      <c r="B18" s="248">
        <v>214.07333672999999</v>
      </c>
      <c r="C18" s="248">
        <v>0</v>
      </c>
      <c r="D18"/>
    </row>
    <row r="19" spans="1:4">
      <c r="A19" s="241">
        <v>2020</v>
      </c>
      <c r="B19" s="248">
        <v>296.80747671</v>
      </c>
      <c r="C19" s="248">
        <v>32.286358239999998</v>
      </c>
      <c r="D19"/>
    </row>
    <row r="20" spans="1:4">
      <c r="A20" s="243" t="s">
        <v>136</v>
      </c>
      <c r="B20" s="248">
        <v>315.6124549208493</v>
      </c>
      <c r="C20" s="248">
        <v>68.676322999999996</v>
      </c>
      <c r="D20" s="248">
        <v>257.75099999999998</v>
      </c>
    </row>
    <row r="21" spans="1:4">
      <c r="A21" s="243" t="s">
        <v>137</v>
      </c>
      <c r="B21" s="248">
        <v>304.76407873137344</v>
      </c>
      <c r="C21" s="248">
        <v>0</v>
      </c>
      <c r="D21" s="248">
        <v>261.13299999999998</v>
      </c>
    </row>
    <row r="22" spans="1:4">
      <c r="A22" s="243" t="s">
        <v>138</v>
      </c>
      <c r="B22" s="248">
        <v>264.96337665559201</v>
      </c>
      <c r="C22" s="248">
        <v>0</v>
      </c>
      <c r="D22" s="248">
        <v>266.17</v>
      </c>
    </row>
    <row r="23" spans="1:4">
      <c r="A23" s="243" t="s">
        <v>139</v>
      </c>
      <c r="B23" s="248">
        <v>238.64729053840426</v>
      </c>
      <c r="C23" s="248">
        <v>0</v>
      </c>
      <c r="D2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workbookViewId="0">
      <selection activeCell="Q23" sqref="Q23"/>
    </sheetView>
  </sheetViews>
  <sheetFormatPr defaultRowHeight="15"/>
  <cols>
    <col min="1" max="16384" width="9.140625" style="232"/>
  </cols>
  <sheetData>
    <row r="2" spans="1:8">
      <c r="A2" s="272" t="s">
        <v>174</v>
      </c>
      <c r="B2" s="272"/>
      <c r="C2" s="272"/>
      <c r="D2" s="272"/>
      <c r="E2" s="272"/>
      <c r="F2" s="272"/>
      <c r="G2" s="272"/>
    </row>
    <row r="3" spans="1:8" ht="25.5">
      <c r="A3" s="233" t="s">
        <v>129</v>
      </c>
      <c r="B3" s="234" t="s">
        <v>130</v>
      </c>
      <c r="C3" s="235" t="s">
        <v>131</v>
      </c>
      <c r="D3" s="236" t="s">
        <v>132</v>
      </c>
      <c r="E3" s="235" t="s">
        <v>133</v>
      </c>
      <c r="F3" s="236" t="s">
        <v>134</v>
      </c>
      <c r="G3" s="237" t="s">
        <v>135</v>
      </c>
      <c r="H3" s="290" t="s">
        <v>165</v>
      </c>
    </row>
    <row r="4" spans="1:8">
      <c r="A4" s="238">
        <v>2005</v>
      </c>
      <c r="B4" s="239">
        <v>113.87987111531569</v>
      </c>
      <c r="C4" s="239">
        <v>0</v>
      </c>
      <c r="D4" s="239">
        <v>4.520726594967801</v>
      </c>
      <c r="E4" s="239">
        <v>0</v>
      </c>
      <c r="F4" s="239">
        <v>38.923487061010427</v>
      </c>
      <c r="G4" s="240">
        <v>3.3683827922724556E-2</v>
      </c>
      <c r="H4" s="240"/>
    </row>
    <row r="5" spans="1:8">
      <c r="A5" s="241">
        <v>2006</v>
      </c>
      <c r="B5" s="239">
        <v>129.75651873464781</v>
      </c>
      <c r="C5" s="239">
        <v>0</v>
      </c>
      <c r="D5" s="239">
        <v>5.0903359556529253</v>
      </c>
      <c r="E5" s="239">
        <v>0</v>
      </c>
      <c r="F5" s="239">
        <v>41.808161289251807</v>
      </c>
      <c r="G5" s="242">
        <v>3.1209984730797311E-2</v>
      </c>
      <c r="H5" s="242"/>
    </row>
    <row r="6" spans="1:8">
      <c r="A6" s="241">
        <v>2007</v>
      </c>
      <c r="B6" s="239">
        <v>147.6520820912169</v>
      </c>
      <c r="C6" s="239">
        <v>0</v>
      </c>
      <c r="D6" s="239">
        <v>6.2662836420367789</v>
      </c>
      <c r="E6" s="239">
        <v>0</v>
      </c>
      <c r="F6" s="239">
        <v>46.355907687711607</v>
      </c>
      <c r="G6" s="242">
        <v>2.4838710748190933E-2</v>
      </c>
      <c r="H6" s="242"/>
    </row>
    <row r="7" spans="1:8">
      <c r="A7" s="241">
        <v>2008</v>
      </c>
      <c r="B7" s="239">
        <v>183.20303072429127</v>
      </c>
      <c r="C7" s="239">
        <v>0</v>
      </c>
      <c r="D7" s="239">
        <v>7.4089611963088373</v>
      </c>
      <c r="E7" s="239">
        <v>0</v>
      </c>
      <c r="F7" s="239">
        <v>55.887886320786031</v>
      </c>
      <c r="G7" s="242">
        <v>3.5840436831972369E-2</v>
      </c>
      <c r="H7" s="242"/>
    </row>
    <row r="8" spans="1:8">
      <c r="A8" s="241">
        <v>2009</v>
      </c>
      <c r="B8" s="239">
        <v>240.49496868</v>
      </c>
      <c r="C8" s="239">
        <v>0</v>
      </c>
      <c r="D8" s="239">
        <v>8.2030253000000002</v>
      </c>
      <c r="E8" s="239">
        <v>0</v>
      </c>
      <c r="F8" s="239">
        <v>67.933017230000004</v>
      </c>
      <c r="G8" s="242">
        <v>4.8693540000000007E-2</v>
      </c>
      <c r="H8" s="242"/>
    </row>
    <row r="9" spans="1:8">
      <c r="A9" s="241">
        <v>2010</v>
      </c>
      <c r="B9" s="239">
        <v>252.92980647000002</v>
      </c>
      <c r="C9" s="239">
        <v>0</v>
      </c>
      <c r="D9" s="239">
        <v>8.8436024199999999</v>
      </c>
      <c r="E9" s="239">
        <v>0</v>
      </c>
      <c r="F9" s="239">
        <v>76.649937570000006</v>
      </c>
      <c r="G9" s="242">
        <v>4.6803169999999998E-2</v>
      </c>
      <c r="H9" s="242"/>
    </row>
    <row r="10" spans="1:8">
      <c r="A10" s="241">
        <v>2011</v>
      </c>
      <c r="B10" s="239">
        <v>263.77800572000001</v>
      </c>
      <c r="C10" s="239">
        <v>0</v>
      </c>
      <c r="D10" s="239">
        <v>10.48116053</v>
      </c>
      <c r="E10" s="239">
        <v>0</v>
      </c>
      <c r="F10" s="239">
        <v>107.12436346999999</v>
      </c>
      <c r="G10" s="242">
        <v>5.8063620000000003E-2</v>
      </c>
      <c r="H10" s="242"/>
    </row>
    <row r="11" spans="1:8">
      <c r="A11" s="241">
        <v>2012</v>
      </c>
      <c r="B11" s="239">
        <v>289.66463517</v>
      </c>
      <c r="C11" s="239">
        <v>0</v>
      </c>
      <c r="D11" s="239">
        <v>9.5700595100000001</v>
      </c>
      <c r="E11" s="239">
        <v>0</v>
      </c>
      <c r="F11" s="239">
        <v>128.87331090999999</v>
      </c>
      <c r="G11" s="242">
        <v>5.253157E-2</v>
      </c>
      <c r="H11" s="242"/>
    </row>
    <row r="12" spans="1:8">
      <c r="A12" s="241">
        <v>2013</v>
      </c>
      <c r="B12" s="239">
        <v>264.30461078999997</v>
      </c>
      <c r="C12" s="239">
        <v>0</v>
      </c>
      <c r="D12" s="239">
        <v>8.9879359199999982</v>
      </c>
      <c r="E12" s="239">
        <v>0</v>
      </c>
      <c r="F12" s="239">
        <v>126.09814610000001</v>
      </c>
      <c r="G12" s="242">
        <v>4.3722690000000002E-2</v>
      </c>
      <c r="H12" s="242"/>
    </row>
    <row r="13" spans="1:8">
      <c r="A13" s="241">
        <v>2014</v>
      </c>
      <c r="B13" s="239">
        <v>254.74875270999999</v>
      </c>
      <c r="C13" s="239">
        <v>0</v>
      </c>
      <c r="D13" s="239">
        <v>8.7217676300000004</v>
      </c>
      <c r="E13" s="239">
        <v>0</v>
      </c>
      <c r="F13" s="239">
        <v>117.26950398999999</v>
      </c>
      <c r="G13" s="242">
        <v>7.1938410000000008E-2</v>
      </c>
      <c r="H13" s="242"/>
    </row>
    <row r="14" spans="1:8">
      <c r="A14" s="241">
        <v>2015</v>
      </c>
      <c r="B14" s="239">
        <v>278.79215134999998</v>
      </c>
      <c r="C14" s="239">
        <v>0</v>
      </c>
      <c r="D14" s="239">
        <v>10.51632126</v>
      </c>
      <c r="E14" s="239">
        <v>0</v>
      </c>
      <c r="F14" s="239">
        <v>125.73229411999999</v>
      </c>
      <c r="G14" s="242">
        <v>4.9413699999999998E-2</v>
      </c>
      <c r="H14" s="242"/>
    </row>
    <row r="15" spans="1:8">
      <c r="A15" s="241">
        <v>2016</v>
      </c>
      <c r="B15" s="239">
        <v>310.81936657</v>
      </c>
      <c r="C15" s="239">
        <v>0</v>
      </c>
      <c r="D15" s="239">
        <v>12.163150419999999</v>
      </c>
      <c r="E15" s="239">
        <v>0</v>
      </c>
      <c r="F15" s="239">
        <v>150.85259789</v>
      </c>
      <c r="G15" s="242">
        <v>5.5408074000000002E-2</v>
      </c>
      <c r="H15" s="242"/>
    </row>
    <row r="16" spans="1:8">
      <c r="A16" s="241">
        <v>2017</v>
      </c>
      <c r="B16" s="239">
        <v>350.79422889</v>
      </c>
      <c r="C16" s="239">
        <v>0</v>
      </c>
      <c r="D16" s="239">
        <v>14.806934160000001</v>
      </c>
      <c r="E16" s="239">
        <v>0</v>
      </c>
      <c r="F16" s="239">
        <v>199.15459245</v>
      </c>
      <c r="G16" s="242">
        <v>7.4714879999999997E-2</v>
      </c>
      <c r="H16" s="242"/>
    </row>
    <row r="17" spans="1:8">
      <c r="A17" s="241">
        <v>2018</v>
      </c>
      <c r="B17" s="239">
        <v>390.34337273000006</v>
      </c>
      <c r="C17" s="239">
        <v>0</v>
      </c>
      <c r="D17" s="239">
        <v>17.22383529</v>
      </c>
      <c r="E17" s="239">
        <v>0</v>
      </c>
      <c r="F17" s="239">
        <v>253.58216861</v>
      </c>
      <c r="G17" s="242">
        <v>8.6044999999999996E-2</v>
      </c>
      <c r="H17" s="242"/>
    </row>
    <row r="18" spans="1:8">
      <c r="A18" s="241">
        <v>2019</v>
      </c>
      <c r="B18" s="239">
        <v>440.09818686</v>
      </c>
      <c r="C18" s="239">
        <v>0</v>
      </c>
      <c r="D18" s="239">
        <v>19.880748430000001</v>
      </c>
      <c r="E18" s="239">
        <v>0</v>
      </c>
      <c r="F18" s="239">
        <v>299.59763136999999</v>
      </c>
      <c r="G18" s="242">
        <v>8.363530000000001E-2</v>
      </c>
      <c r="H18" s="242"/>
    </row>
    <row r="19" spans="1:8">
      <c r="A19" s="241">
        <v>2020</v>
      </c>
      <c r="B19" s="239">
        <v>544.09204065000017</v>
      </c>
      <c r="C19" s="239">
        <v>36.213074669999997</v>
      </c>
      <c r="D19" s="239">
        <v>12.697016980000001</v>
      </c>
      <c r="E19" s="239">
        <v>141.79657205999999</v>
      </c>
      <c r="F19" s="239">
        <v>308.52823109999997</v>
      </c>
      <c r="G19" s="242">
        <v>6.2137300000000006E-2</v>
      </c>
      <c r="H19" s="242"/>
    </row>
    <row r="20" spans="1:8">
      <c r="A20" s="243" t="s">
        <v>136</v>
      </c>
      <c r="B20" s="244">
        <v>489.69121862997082</v>
      </c>
      <c r="C20" s="244">
        <v>193.5244779407237</v>
      </c>
      <c r="D20" s="244">
        <v>33.224805584942928</v>
      </c>
      <c r="E20" s="244">
        <v>42.868036500404401</v>
      </c>
      <c r="F20" s="244">
        <v>320.30316588255499</v>
      </c>
      <c r="G20" s="245">
        <v>6.4941311113460548E-2</v>
      </c>
      <c r="H20" s="242">
        <v>907.75599999999997</v>
      </c>
    </row>
    <row r="21" spans="1:8">
      <c r="A21" s="243" t="s">
        <v>137</v>
      </c>
      <c r="B21" s="244">
        <v>535.43194687267908</v>
      </c>
      <c r="C21" s="246">
        <v>0</v>
      </c>
      <c r="D21" s="244">
        <v>43.362239806320773</v>
      </c>
      <c r="E21" s="246">
        <v>0</v>
      </c>
      <c r="F21" s="244">
        <v>360.82122894845475</v>
      </c>
      <c r="G21" s="245">
        <v>6.8807758435629238E-2</v>
      </c>
      <c r="H21" s="242">
        <v>957.92600000000004</v>
      </c>
    </row>
    <row r="22" spans="1:8">
      <c r="A22" s="243" t="s">
        <v>138</v>
      </c>
      <c r="B22" s="244">
        <v>589.44256058979488</v>
      </c>
      <c r="C22" s="246">
        <v>0</v>
      </c>
      <c r="D22" s="244">
        <v>49.079625705679568</v>
      </c>
      <c r="E22" s="246">
        <v>0</v>
      </c>
      <c r="F22" s="244">
        <v>408.82120278661301</v>
      </c>
      <c r="G22" s="245">
        <v>7.2904972707265564E-2</v>
      </c>
      <c r="H22" s="242">
        <v>1016.688</v>
      </c>
    </row>
    <row r="23" spans="1:8">
      <c r="A23" s="243" t="s">
        <v>139</v>
      </c>
      <c r="B23" s="244">
        <v>633.72229694652322</v>
      </c>
      <c r="C23" s="246">
        <v>0</v>
      </c>
      <c r="D23" s="244">
        <v>54.222540498008343</v>
      </c>
      <c r="E23" s="246">
        <v>0</v>
      </c>
      <c r="F23" s="244">
        <v>453.8515492770789</v>
      </c>
      <c r="G23" s="245">
        <v>7.6144159124564667E-2</v>
      </c>
      <c r="H23" s="245"/>
    </row>
  </sheetData>
  <mergeCells count="1">
    <mergeCell ref="A2:G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"/>
  <sheetViews>
    <sheetView showGridLines="0" workbookViewId="0">
      <selection activeCell="A3" sqref="A3"/>
    </sheetView>
  </sheetViews>
  <sheetFormatPr defaultRowHeight="15"/>
  <sheetData>
    <row r="2" spans="1:1">
      <c r="A2" s="148" t="s">
        <v>166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7"/>
  <sheetViews>
    <sheetView showGridLines="0" zoomScale="80" zoomScaleNormal="80" workbookViewId="0">
      <selection activeCell="F17" sqref="F17"/>
    </sheetView>
  </sheetViews>
  <sheetFormatPr defaultRowHeight="16.5"/>
  <cols>
    <col min="1" max="1" width="33.7109375" style="5" customWidth="1"/>
    <col min="2" max="25" width="9.28515625" style="5" bestFit="1" customWidth="1"/>
    <col min="26" max="16384" width="9.140625" style="5"/>
  </cols>
  <sheetData>
    <row r="2" spans="1:25">
      <c r="A2" s="251" t="s">
        <v>176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3"/>
    </row>
    <row r="3" spans="1:25">
      <c r="A3" s="68"/>
      <c r="B3" s="254">
        <v>2020</v>
      </c>
      <c r="C3" s="255">
        <v>2021</v>
      </c>
      <c r="D3" s="255">
        <v>2022</v>
      </c>
      <c r="E3" s="255">
        <v>2023</v>
      </c>
      <c r="F3" s="256">
        <v>2020</v>
      </c>
      <c r="G3" s="255">
        <v>2021</v>
      </c>
      <c r="H3" s="255">
        <v>2022</v>
      </c>
      <c r="I3" s="255">
        <v>2023</v>
      </c>
      <c r="J3" s="256">
        <v>2020</v>
      </c>
      <c r="K3" s="255">
        <v>2021</v>
      </c>
      <c r="L3" s="255">
        <v>2022</v>
      </c>
      <c r="M3" s="255">
        <v>2023</v>
      </c>
      <c r="N3" s="256">
        <v>2020</v>
      </c>
      <c r="O3" s="255">
        <v>2021</v>
      </c>
      <c r="P3" s="255">
        <v>2022</v>
      </c>
      <c r="Q3" s="257">
        <v>2023</v>
      </c>
      <c r="R3" s="255">
        <v>2020</v>
      </c>
      <c r="S3" s="255">
        <v>2021</v>
      </c>
      <c r="T3" s="255">
        <v>2022</v>
      </c>
      <c r="U3" s="255">
        <v>2023</v>
      </c>
      <c r="V3" s="256">
        <v>2020</v>
      </c>
      <c r="W3" s="255">
        <v>2021</v>
      </c>
      <c r="X3" s="255">
        <v>2022</v>
      </c>
      <c r="Y3" s="257">
        <v>2023</v>
      </c>
    </row>
    <row r="4" spans="1:25">
      <c r="A4" s="71"/>
      <c r="B4" s="273" t="s">
        <v>145</v>
      </c>
      <c r="C4" s="274"/>
      <c r="D4" s="274"/>
      <c r="E4" s="275"/>
      <c r="F4" s="273" t="s">
        <v>33</v>
      </c>
      <c r="G4" s="274"/>
      <c r="H4" s="274"/>
      <c r="I4" s="274"/>
      <c r="J4" s="273" t="s">
        <v>146</v>
      </c>
      <c r="K4" s="274"/>
      <c r="L4" s="274"/>
      <c r="M4" s="274"/>
      <c r="N4" s="273" t="s">
        <v>147</v>
      </c>
      <c r="O4" s="274"/>
      <c r="P4" s="274"/>
      <c r="Q4" s="275"/>
      <c r="R4" s="274" t="s">
        <v>148</v>
      </c>
      <c r="S4" s="274"/>
      <c r="T4" s="274"/>
      <c r="U4" s="274"/>
      <c r="V4" s="273" t="s">
        <v>149</v>
      </c>
      <c r="W4" s="274"/>
      <c r="X4" s="274"/>
      <c r="Y4" s="275"/>
    </row>
    <row r="5" spans="1:25">
      <c r="A5" s="258" t="s">
        <v>3</v>
      </c>
      <c r="B5" s="259">
        <v>19.634322389027989</v>
      </c>
      <c r="C5" s="260">
        <v>74.729594613444121</v>
      </c>
      <c r="D5" s="260">
        <v>98.684322580825793</v>
      </c>
      <c r="E5" s="260">
        <v>118.05111002374674</v>
      </c>
      <c r="F5" s="259">
        <v>34.517823081670421</v>
      </c>
      <c r="G5" s="260">
        <v>30.855162713334288</v>
      </c>
      <c r="H5" s="260">
        <v>98.912530011258937</v>
      </c>
      <c r="I5" s="260">
        <v>145.32287320860479</v>
      </c>
      <c r="J5" s="259">
        <v>0</v>
      </c>
      <c r="K5" s="260">
        <v>0</v>
      </c>
      <c r="L5" s="260">
        <v>0</v>
      </c>
      <c r="M5" s="260">
        <v>0</v>
      </c>
      <c r="N5" s="261">
        <v>0.55487224707150018</v>
      </c>
      <c r="O5" s="262">
        <v>-0.75575732677865015</v>
      </c>
      <c r="P5" s="262">
        <v>1.1521474079151521</v>
      </c>
      <c r="Q5" s="263">
        <v>3.6490167676487983</v>
      </c>
      <c r="R5" s="262">
        <v>0</v>
      </c>
      <c r="S5" s="262">
        <v>0</v>
      </c>
      <c r="T5" s="262">
        <v>0</v>
      </c>
      <c r="U5" s="262">
        <v>0</v>
      </c>
      <c r="V5" s="261">
        <v>54.707017717769908</v>
      </c>
      <c r="W5" s="262">
        <v>104.82899999999975</v>
      </c>
      <c r="X5" s="262">
        <v>198.74899999999988</v>
      </c>
      <c r="Y5" s="263">
        <v>267.02300000000037</v>
      </c>
    </row>
    <row r="6" spans="1:25">
      <c r="A6" s="258" t="s">
        <v>6</v>
      </c>
      <c r="B6" s="259">
        <v>79.483459801437746</v>
      </c>
      <c r="C6" s="260">
        <v>137.94797335538601</v>
      </c>
      <c r="D6" s="260">
        <v>85.494472470399359</v>
      </c>
      <c r="E6" s="260">
        <v>70.079902713680383</v>
      </c>
      <c r="F6" s="259">
        <v>71.631440763458372</v>
      </c>
      <c r="G6" s="264">
        <v>0.71502664461418541</v>
      </c>
      <c r="H6" s="260">
        <v>129.76152752960076</v>
      </c>
      <c r="I6" s="260">
        <v>117.11409728631958</v>
      </c>
      <c r="J6" s="259">
        <v>0</v>
      </c>
      <c r="K6" s="260">
        <v>0</v>
      </c>
      <c r="L6" s="260">
        <v>0</v>
      </c>
      <c r="M6" s="260">
        <v>0</v>
      </c>
      <c r="N6" s="261">
        <v>-5.390056489619019E-2</v>
      </c>
      <c r="O6" s="262">
        <v>0</v>
      </c>
      <c r="P6" s="262">
        <v>0</v>
      </c>
      <c r="Q6" s="263">
        <v>0</v>
      </c>
      <c r="R6" s="262">
        <v>-7.56</v>
      </c>
      <c r="S6" s="262">
        <v>0</v>
      </c>
      <c r="T6" s="262">
        <v>0</v>
      </c>
      <c r="U6" s="262">
        <v>0</v>
      </c>
      <c r="V6" s="261">
        <v>143.50099999999995</v>
      </c>
      <c r="W6" s="262">
        <v>138.66300000000018</v>
      </c>
      <c r="X6" s="262">
        <v>215.25600000000011</v>
      </c>
      <c r="Y6" s="263">
        <v>187.19399999999993</v>
      </c>
    </row>
    <row r="7" spans="1:25">
      <c r="A7" s="258" t="s">
        <v>7</v>
      </c>
      <c r="B7" s="259">
        <v>-1.6991067619472386</v>
      </c>
      <c r="C7" s="260">
        <v>5.1457808618370171</v>
      </c>
      <c r="D7" s="260">
        <v>2.0778278540658048</v>
      </c>
      <c r="E7" s="260">
        <v>4.669996268956746</v>
      </c>
      <c r="F7" s="259">
        <v>2.4880576219472545</v>
      </c>
      <c r="G7" s="260">
        <v>-1.9438119418370023</v>
      </c>
      <c r="H7" s="260">
        <v>5.4061721459341916</v>
      </c>
      <c r="I7" s="260">
        <v>5.8300037310432709</v>
      </c>
      <c r="J7" s="259">
        <v>5.6760000000000002</v>
      </c>
      <c r="K7" s="260">
        <v>-5.6760000000000002</v>
      </c>
      <c r="L7" s="260">
        <v>0</v>
      </c>
      <c r="M7" s="260">
        <v>0</v>
      </c>
      <c r="N7" s="261">
        <v>0</v>
      </c>
      <c r="O7" s="262">
        <v>0</v>
      </c>
      <c r="P7" s="262">
        <v>0</v>
      </c>
      <c r="Q7" s="263">
        <v>0</v>
      </c>
      <c r="R7" s="262">
        <v>0</v>
      </c>
      <c r="S7" s="262">
        <v>2.4031080000000656E-2</v>
      </c>
      <c r="T7" s="262">
        <v>2.2999999999999998</v>
      </c>
      <c r="U7" s="262">
        <v>5.2</v>
      </c>
      <c r="V7" s="261">
        <v>6.4649508600000161</v>
      </c>
      <c r="W7" s="262">
        <v>-2.4499999999999846</v>
      </c>
      <c r="X7" s="262">
        <v>9.7839999999999971</v>
      </c>
      <c r="Y7" s="263">
        <v>15.700000000000019</v>
      </c>
    </row>
    <row r="8" spans="1:25">
      <c r="A8" s="258" t="s">
        <v>9</v>
      </c>
      <c r="B8" s="259">
        <v>34.292367895811957</v>
      </c>
      <c r="C8" s="260">
        <v>33.15870201485788</v>
      </c>
      <c r="D8" s="260">
        <v>38.152846876250237</v>
      </c>
      <c r="E8" s="260">
        <v>39.359118131420068</v>
      </c>
      <c r="F8" s="259">
        <v>-28.491223078318736</v>
      </c>
      <c r="G8" s="260">
        <v>-342.20672322520051</v>
      </c>
      <c r="H8" s="260">
        <v>155.43797253413402</v>
      </c>
      <c r="I8" s="260">
        <v>311.24416461207574</v>
      </c>
      <c r="J8" s="259">
        <v>98.778822159153137</v>
      </c>
      <c r="K8" s="260">
        <v>115.91637388030536</v>
      </c>
      <c r="L8" s="260">
        <v>118.86731173859468</v>
      </c>
      <c r="M8" s="260">
        <v>124.70364395519438</v>
      </c>
      <c r="N8" s="261">
        <v>-3.3429669766465233</v>
      </c>
      <c r="O8" s="262">
        <v>-13.498352669963875</v>
      </c>
      <c r="P8" s="262">
        <v>-2.2891311489781656</v>
      </c>
      <c r="Q8" s="263">
        <v>-2.4169266986899602</v>
      </c>
      <c r="R8" s="262">
        <v>33.546999999999997</v>
      </c>
      <c r="S8" s="262">
        <v>3.3069999999999999</v>
      </c>
      <c r="T8" s="262">
        <v>3.5230000000000001</v>
      </c>
      <c r="U8" s="262">
        <v>3.5230000000000001</v>
      </c>
      <c r="V8" s="261">
        <v>134.78399999999982</v>
      </c>
      <c r="W8" s="262">
        <v>-203.32300000000114</v>
      </c>
      <c r="X8" s="262">
        <v>313.69200000000075</v>
      </c>
      <c r="Y8" s="263">
        <v>476.41300000000018</v>
      </c>
    </row>
    <row r="9" spans="1:25">
      <c r="A9" s="258" t="s">
        <v>10</v>
      </c>
      <c r="B9" s="259">
        <v>-47.190949674743663</v>
      </c>
      <c r="C9" s="260">
        <v>-46.603691469512199</v>
      </c>
      <c r="D9" s="260">
        <v>-55.377745866829819</v>
      </c>
      <c r="E9" s="260">
        <v>-56.376711236612337</v>
      </c>
      <c r="F9" s="259">
        <v>20.125587844743539</v>
      </c>
      <c r="G9" s="260">
        <v>-73.570308530487793</v>
      </c>
      <c r="H9" s="260">
        <v>24.812745866829857</v>
      </c>
      <c r="I9" s="260">
        <v>24.347711236612462</v>
      </c>
      <c r="J9" s="259">
        <v>-25.5</v>
      </c>
      <c r="K9" s="260">
        <v>20</v>
      </c>
      <c r="L9" s="260">
        <v>0</v>
      </c>
      <c r="M9" s="260">
        <v>0</v>
      </c>
      <c r="N9" s="261">
        <v>0</v>
      </c>
      <c r="O9" s="262">
        <v>0</v>
      </c>
      <c r="P9" s="262">
        <v>0</v>
      </c>
      <c r="Q9" s="263">
        <v>0</v>
      </c>
      <c r="R9" s="262">
        <v>0</v>
      </c>
      <c r="S9" s="262">
        <v>0</v>
      </c>
      <c r="T9" s="262">
        <v>0</v>
      </c>
      <c r="U9" s="262">
        <v>0</v>
      </c>
      <c r="V9" s="261">
        <v>-52.565361830000128</v>
      </c>
      <c r="W9" s="262">
        <v>-100.17399999999999</v>
      </c>
      <c r="X9" s="262">
        <v>-30.564999999999962</v>
      </c>
      <c r="Y9" s="263">
        <v>-32.028999999999883</v>
      </c>
    </row>
    <row r="10" spans="1:25">
      <c r="A10" s="265" t="s">
        <v>11</v>
      </c>
      <c r="B10" s="259">
        <v>-29.028039529686076</v>
      </c>
      <c r="C10" s="260">
        <v>-47.379986645970661</v>
      </c>
      <c r="D10" s="260">
        <v>-31.736105889763088</v>
      </c>
      <c r="E10" s="260">
        <v>-32.554117446132466</v>
      </c>
      <c r="F10" s="259">
        <v>18.263544429686064</v>
      </c>
      <c r="G10" s="260">
        <v>-8.2090133540293628</v>
      </c>
      <c r="H10" s="260">
        <v>40.271105889763071</v>
      </c>
      <c r="I10" s="260">
        <v>35.142117446132573</v>
      </c>
      <c r="J10" s="259">
        <v>0</v>
      </c>
      <c r="K10" s="260">
        <v>0</v>
      </c>
      <c r="L10" s="260">
        <v>0</v>
      </c>
      <c r="M10" s="260">
        <v>0</v>
      </c>
      <c r="N10" s="261">
        <v>0</v>
      </c>
      <c r="O10" s="262">
        <v>0</v>
      </c>
      <c r="P10" s="262">
        <v>0</v>
      </c>
      <c r="Q10" s="263">
        <v>0</v>
      </c>
      <c r="R10" s="262">
        <v>0</v>
      </c>
      <c r="S10" s="262">
        <v>0</v>
      </c>
      <c r="T10" s="262">
        <v>0</v>
      </c>
      <c r="U10" s="262">
        <v>0</v>
      </c>
      <c r="V10" s="261">
        <v>-10.764495100000016</v>
      </c>
      <c r="W10" s="262">
        <v>-55.58900000000002</v>
      </c>
      <c r="X10" s="262">
        <v>8.5349999999999824</v>
      </c>
      <c r="Y10" s="263">
        <v>2.5880000000001053</v>
      </c>
    </row>
    <row r="11" spans="1:25">
      <c r="A11" s="265" t="s">
        <v>15</v>
      </c>
      <c r="B11" s="259">
        <v>-17.886456172112496</v>
      </c>
      <c r="C11" s="260">
        <v>1.041693930941743</v>
      </c>
      <c r="D11" s="260">
        <v>-23.366196170226548</v>
      </c>
      <c r="E11" s="260">
        <v>-23.543304048272095</v>
      </c>
      <c r="F11" s="259">
        <v>1.3357239121123894</v>
      </c>
      <c r="G11" s="260">
        <v>-46.742693930941691</v>
      </c>
      <c r="H11" s="260">
        <v>-11.020803829773396</v>
      </c>
      <c r="I11" s="260">
        <v>-7.6716959517279228</v>
      </c>
      <c r="J11" s="259">
        <v>-25.5</v>
      </c>
      <c r="K11" s="260">
        <v>20</v>
      </c>
      <c r="L11" s="260">
        <v>0</v>
      </c>
      <c r="M11" s="260">
        <v>0</v>
      </c>
      <c r="N11" s="261">
        <v>0</v>
      </c>
      <c r="O11" s="262">
        <v>0</v>
      </c>
      <c r="P11" s="262">
        <v>0</v>
      </c>
      <c r="Q11" s="263">
        <v>0</v>
      </c>
      <c r="R11" s="262">
        <v>0</v>
      </c>
      <c r="S11" s="262">
        <v>0</v>
      </c>
      <c r="T11" s="262">
        <v>0</v>
      </c>
      <c r="U11" s="262">
        <v>0</v>
      </c>
      <c r="V11" s="261">
        <v>-42.050732260000103</v>
      </c>
      <c r="W11" s="262">
        <v>-25.700999999999951</v>
      </c>
      <c r="X11" s="262">
        <v>-34.386999999999944</v>
      </c>
      <c r="Y11" s="263">
        <v>-31.215000000000014</v>
      </c>
    </row>
    <row r="12" spans="1:25">
      <c r="A12" s="258" t="s">
        <v>20</v>
      </c>
      <c r="B12" s="259">
        <v>6.0910977717829153</v>
      </c>
      <c r="C12" s="260">
        <v>10.177258112438947</v>
      </c>
      <c r="D12" s="260">
        <v>6.470883834485778</v>
      </c>
      <c r="E12" s="260">
        <v>13.557143384308521</v>
      </c>
      <c r="F12" s="259">
        <v>10.976460571550385</v>
      </c>
      <c r="G12" s="260">
        <v>-1.1035469027880409</v>
      </c>
      <c r="H12" s="260">
        <v>30.562876435552049</v>
      </c>
      <c r="I12" s="260">
        <v>23.648169665364797</v>
      </c>
      <c r="J12" s="259">
        <v>0</v>
      </c>
      <c r="K12" s="260">
        <v>1.3</v>
      </c>
      <c r="L12" s="260">
        <v>0</v>
      </c>
      <c r="M12" s="260">
        <v>0</v>
      </c>
      <c r="N12" s="261">
        <v>-7.705280963333327</v>
      </c>
      <c r="O12" s="262">
        <v>-5.4467112096507986</v>
      </c>
      <c r="P12" s="262">
        <v>-5.4477602700377794</v>
      </c>
      <c r="Q12" s="263">
        <v>-4.9803130496732777</v>
      </c>
      <c r="R12" s="262">
        <v>-12.308</v>
      </c>
      <c r="S12" s="262">
        <v>7.1</v>
      </c>
      <c r="T12" s="262">
        <v>0</v>
      </c>
      <c r="U12" s="262">
        <v>0</v>
      </c>
      <c r="V12" s="261">
        <v>-2.9457226200000259</v>
      </c>
      <c r="W12" s="262">
        <v>12.027000000000108</v>
      </c>
      <c r="X12" s="262">
        <v>31.586000000000045</v>
      </c>
      <c r="Y12" s="263">
        <v>32.225000000000037</v>
      </c>
    </row>
    <row r="13" spans="1:25">
      <c r="A13" s="266" t="s">
        <v>35</v>
      </c>
      <c r="B13" s="267">
        <v>90.611191421369696</v>
      </c>
      <c r="C13" s="268">
        <v>214.55561748845176</v>
      </c>
      <c r="D13" s="268">
        <v>175.50260774919715</v>
      </c>
      <c r="E13" s="268">
        <v>189.34055928550012</v>
      </c>
      <c r="F13" s="267">
        <v>111.24814680505123</v>
      </c>
      <c r="G13" s="268">
        <v>-387.2542012423649</v>
      </c>
      <c r="H13" s="268">
        <v>444.89382452330983</v>
      </c>
      <c r="I13" s="268">
        <v>627.5070197400205</v>
      </c>
      <c r="J13" s="267">
        <v>78.954822159153139</v>
      </c>
      <c r="K13" s="268">
        <v>131.54037388030537</v>
      </c>
      <c r="L13" s="268">
        <v>118.86731173859468</v>
      </c>
      <c r="M13" s="268">
        <v>124.70364395519438</v>
      </c>
      <c r="N13" s="267">
        <v>-10.54727625780454</v>
      </c>
      <c r="O13" s="268">
        <v>-19.700821206393325</v>
      </c>
      <c r="P13" s="268">
        <v>-6.5847440111007929</v>
      </c>
      <c r="Q13" s="269">
        <v>-3.7482229807144396</v>
      </c>
      <c r="R13" s="268">
        <v>13.679</v>
      </c>
      <c r="S13" s="268">
        <v>10.43103108</v>
      </c>
      <c r="T13" s="268">
        <v>5.8230000000000004</v>
      </c>
      <c r="U13" s="268">
        <v>8.7230000000000008</v>
      </c>
      <c r="V13" s="267">
        <v>283.94588412776955</v>
      </c>
      <c r="W13" s="268">
        <v>-50.428000000001042</v>
      </c>
      <c r="X13" s="268">
        <v>738.50200000000075</v>
      </c>
      <c r="Y13" s="269">
        <v>946.52600000000064</v>
      </c>
    </row>
    <row r="14" spans="1:25">
      <c r="A14" s="258" t="s">
        <v>31</v>
      </c>
      <c r="B14" s="259">
        <v>35.805043195142055</v>
      </c>
      <c r="C14" s="260">
        <v>-52.421723247061955</v>
      </c>
      <c r="D14" s="260">
        <v>2.601993023506024</v>
      </c>
      <c r="E14" s="260">
        <v>1.2168093063276437</v>
      </c>
      <c r="F14" s="259">
        <v>77.684926521315589</v>
      </c>
      <c r="G14" s="260">
        <v>73.476095979934541</v>
      </c>
      <c r="H14" s="260">
        <v>219.64139661897576</v>
      </c>
      <c r="I14" s="260">
        <v>320.88992566884843</v>
      </c>
      <c r="J14" s="259">
        <v>0</v>
      </c>
      <c r="K14" s="260">
        <v>0</v>
      </c>
      <c r="L14" s="260">
        <v>0</v>
      </c>
      <c r="M14" s="260">
        <v>0</v>
      </c>
      <c r="N14" s="259">
        <v>-31.962097283758485</v>
      </c>
      <c r="O14" s="262">
        <v>26.166869604429202</v>
      </c>
      <c r="P14" s="262">
        <v>8.8896103575174923</v>
      </c>
      <c r="Q14" s="263">
        <v>8.1702650248223794</v>
      </c>
      <c r="R14" s="262">
        <v>26.239242337301008</v>
      </c>
      <c r="S14" s="262">
        <v>-26.239242337301008</v>
      </c>
      <c r="T14" s="262">
        <v>0</v>
      </c>
      <c r="U14" s="262">
        <v>0</v>
      </c>
      <c r="V14" s="259">
        <v>107.76711477000018</v>
      </c>
      <c r="W14" s="262">
        <v>20.982000000000781</v>
      </c>
      <c r="X14" s="262">
        <v>231.13299999999927</v>
      </c>
      <c r="Y14" s="263">
        <v>330.27699999999851</v>
      </c>
    </row>
    <row r="15" spans="1:25">
      <c r="A15" s="258" t="s">
        <v>32</v>
      </c>
      <c r="B15" s="259">
        <v>2.1214237181568167</v>
      </c>
      <c r="C15" s="260">
        <v>3.2462666917444944</v>
      </c>
      <c r="D15" s="260">
        <v>-3.1174491009237677</v>
      </c>
      <c r="E15" s="260">
        <v>-2.6514904126534824</v>
      </c>
      <c r="F15" s="259">
        <v>38.005224745419326</v>
      </c>
      <c r="G15" s="260">
        <v>35.745733308255573</v>
      </c>
      <c r="H15" s="260">
        <v>107.08044910092404</v>
      </c>
      <c r="I15" s="260">
        <v>156.72149041265328</v>
      </c>
      <c r="J15" s="259">
        <v>0</v>
      </c>
      <c r="K15" s="260">
        <v>0</v>
      </c>
      <c r="L15" s="260">
        <v>0</v>
      </c>
      <c r="M15" s="260">
        <v>0</v>
      </c>
      <c r="N15" s="259">
        <v>0.20416880642499746</v>
      </c>
      <c r="O15" s="262">
        <v>0</v>
      </c>
      <c r="P15" s="262">
        <v>0</v>
      </c>
      <c r="Q15" s="263">
        <v>0</v>
      </c>
      <c r="R15" s="262">
        <v>0</v>
      </c>
      <c r="S15" s="262">
        <v>0</v>
      </c>
      <c r="T15" s="262">
        <v>0</v>
      </c>
      <c r="U15" s="262">
        <v>0</v>
      </c>
      <c r="V15" s="259">
        <v>40.330817270001141</v>
      </c>
      <c r="W15" s="262">
        <v>38.992000000000068</v>
      </c>
      <c r="X15" s="262">
        <v>103.96300000000028</v>
      </c>
      <c r="Y15" s="263">
        <v>154.06999999999979</v>
      </c>
    </row>
    <row r="16" spans="1:25">
      <c r="A16" s="266" t="s">
        <v>150</v>
      </c>
      <c r="B16" s="267">
        <v>37.926466913298874</v>
      </c>
      <c r="C16" s="268">
        <v>-49.17545655531746</v>
      </c>
      <c r="D16" s="268">
        <v>-0.51545607741774346</v>
      </c>
      <c r="E16" s="268">
        <v>-1.4346811063258387</v>
      </c>
      <c r="F16" s="267">
        <v>115.69015126673492</v>
      </c>
      <c r="G16" s="268">
        <v>109.22182928819011</v>
      </c>
      <c r="H16" s="268">
        <v>326.72184571989982</v>
      </c>
      <c r="I16" s="268">
        <v>477.61141608150177</v>
      </c>
      <c r="J16" s="267">
        <v>0</v>
      </c>
      <c r="K16" s="268">
        <v>0</v>
      </c>
      <c r="L16" s="268">
        <v>0</v>
      </c>
      <c r="M16" s="268">
        <v>0</v>
      </c>
      <c r="N16" s="267">
        <v>-31.757928477333486</v>
      </c>
      <c r="O16" s="268">
        <v>26.166869604429202</v>
      </c>
      <c r="P16" s="268">
        <v>8.8896103575174923</v>
      </c>
      <c r="Q16" s="269">
        <v>8.1702650248223794</v>
      </c>
      <c r="R16" s="268">
        <v>26.239242337301008</v>
      </c>
      <c r="S16" s="268">
        <v>-26.239242337301008</v>
      </c>
      <c r="T16" s="268">
        <v>0</v>
      </c>
      <c r="U16" s="268">
        <v>0</v>
      </c>
      <c r="V16" s="267">
        <v>148.09793204000133</v>
      </c>
      <c r="W16" s="268">
        <v>59.974000000000842</v>
      </c>
      <c r="X16" s="268">
        <v>335.09599999999955</v>
      </c>
      <c r="Y16" s="269">
        <v>484.34699999999827</v>
      </c>
    </row>
    <row r="17" spans="1:25">
      <c r="A17" s="84" t="s">
        <v>21</v>
      </c>
      <c r="B17" s="267">
        <v>128.53765833466858</v>
      </c>
      <c r="C17" s="268">
        <v>165.38016093313433</v>
      </c>
      <c r="D17" s="268">
        <v>174.98715167177943</v>
      </c>
      <c r="E17" s="268">
        <v>187.90587817917427</v>
      </c>
      <c r="F17" s="267">
        <v>226.93829807178616</v>
      </c>
      <c r="G17" s="268">
        <v>-278.03237195417478</v>
      </c>
      <c r="H17" s="268">
        <v>771.61567024320971</v>
      </c>
      <c r="I17" s="268">
        <v>1105.1184358215223</v>
      </c>
      <c r="J17" s="267">
        <v>78.954822159153139</v>
      </c>
      <c r="K17" s="268">
        <v>131.54037388030537</v>
      </c>
      <c r="L17" s="268">
        <v>118.86731173859468</v>
      </c>
      <c r="M17" s="268">
        <v>124.70364395519438</v>
      </c>
      <c r="N17" s="267">
        <v>-42.305204735138034</v>
      </c>
      <c r="O17" s="268">
        <v>6.4660483980358769</v>
      </c>
      <c r="P17" s="268">
        <v>2.3048663464167003</v>
      </c>
      <c r="Q17" s="269">
        <v>4.4220420441079407</v>
      </c>
      <c r="R17" s="268">
        <v>39.91824233730101</v>
      </c>
      <c r="S17" s="268">
        <v>-15.808211257301005</v>
      </c>
      <c r="T17" s="268">
        <v>5.8230000000000004</v>
      </c>
      <c r="U17" s="268">
        <v>8.7230000000000008</v>
      </c>
      <c r="V17" s="267">
        <v>432.0438161677709</v>
      </c>
      <c r="W17" s="268">
        <v>9.545999999999804</v>
      </c>
      <c r="X17" s="268">
        <v>1073.5980000000002</v>
      </c>
      <c r="Y17" s="269">
        <v>1430.8729999999989</v>
      </c>
    </row>
  </sheetData>
  <mergeCells count="6">
    <mergeCell ref="J4:M4"/>
    <mergeCell ref="N4:Q4"/>
    <mergeCell ref="R4:U4"/>
    <mergeCell ref="V4:Y4"/>
    <mergeCell ref="B4:E4"/>
    <mergeCell ref="F4:I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F9"/>
  <sheetViews>
    <sheetView showGridLines="0" workbookViewId="0">
      <selection activeCell="E8" sqref="E8"/>
    </sheetView>
  </sheetViews>
  <sheetFormatPr defaultRowHeight="15"/>
  <cols>
    <col min="1" max="1" width="57" customWidth="1"/>
    <col min="2" max="2" width="9.140625" customWidth="1"/>
    <col min="8" max="8" width="9.140625" customWidth="1"/>
  </cols>
  <sheetData>
    <row r="2" spans="1:6" ht="16.5">
      <c r="A2" s="148" t="s">
        <v>167</v>
      </c>
      <c r="B2" s="5"/>
      <c r="C2" s="5"/>
      <c r="D2" s="5"/>
      <c r="E2" s="5"/>
    </row>
    <row r="3" spans="1:6">
      <c r="A3" s="6"/>
      <c r="B3" s="14">
        <v>2020</v>
      </c>
      <c r="C3" s="14">
        <v>2021</v>
      </c>
      <c r="D3" s="14">
        <v>2022</v>
      </c>
      <c r="E3" s="14">
        <v>2023</v>
      </c>
      <c r="F3" s="14">
        <v>2024</v>
      </c>
    </row>
    <row r="4" spans="1:6">
      <c r="A4" s="7" t="s">
        <v>36</v>
      </c>
      <c r="B4" s="11">
        <v>73.464492040934061</v>
      </c>
      <c r="C4" s="11">
        <v>67.940361862441307</v>
      </c>
      <c r="D4" s="11">
        <v>382.63823252459008</v>
      </c>
      <c r="E4" s="11">
        <v>585.53914766831588</v>
      </c>
      <c r="F4" s="11">
        <v>689.95150082087684</v>
      </c>
    </row>
    <row r="5" spans="1:6">
      <c r="A5" s="17" t="s">
        <v>37</v>
      </c>
      <c r="B5" s="11">
        <v>22.447202588263774</v>
      </c>
      <c r="C5" s="11">
        <v>-52.853950339766136</v>
      </c>
      <c r="D5" s="11">
        <v>71.992887630822011</v>
      </c>
      <c r="E5" s="11">
        <v>96.176240053471318</v>
      </c>
      <c r="F5" s="11">
        <v>98.054121904863209</v>
      </c>
    </row>
    <row r="6" spans="1:6">
      <c r="A6" s="17" t="s">
        <v>38</v>
      </c>
      <c r="B6" s="11">
        <v>-42.631123053408324</v>
      </c>
      <c r="C6" s="11">
        <v>-330.94120537817867</v>
      </c>
      <c r="D6" s="11">
        <v>112.85786092784595</v>
      </c>
      <c r="E6" s="11">
        <v>329.30804786941076</v>
      </c>
      <c r="F6" s="11">
        <v>362.61715740275798</v>
      </c>
    </row>
    <row r="7" spans="1:6">
      <c r="A7" s="17" t="s">
        <v>56</v>
      </c>
      <c r="B7" s="11">
        <v>-4.6521612923177305</v>
      </c>
      <c r="C7" s="11">
        <v>-65.2175820218214</v>
      </c>
      <c r="D7" s="11">
        <v>-18.511014592403075</v>
      </c>
      <c r="E7" s="11">
        <v>-0.40888059583328151</v>
      </c>
      <c r="F7" s="121">
        <v>6.6365378558671182</v>
      </c>
    </row>
    <row r="8" spans="1:6">
      <c r="A8" s="18" t="s">
        <v>39</v>
      </c>
      <c r="B8" s="16">
        <f>SUM(B4:B7)</f>
        <v>48.628410283471787</v>
      </c>
      <c r="C8" s="16">
        <f>SUM(C4:C7)</f>
        <v>-381.07237587732487</v>
      </c>
      <c r="D8" s="16">
        <f>SUM(D4:D7)</f>
        <v>548.97796649085501</v>
      </c>
      <c r="E8" s="16">
        <f>SUM(E4:E7)</f>
        <v>1010.6145549953648</v>
      </c>
      <c r="F8" s="16">
        <f>SUM(F4:F7)</f>
        <v>1157.2593179843652</v>
      </c>
    </row>
    <row r="9" spans="1:6">
      <c r="B9" s="128"/>
      <c r="C9" s="128"/>
      <c r="D9" s="128"/>
      <c r="E9" s="12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F9"/>
  <sheetViews>
    <sheetView showGridLines="0" workbookViewId="0">
      <selection activeCell="M45" sqref="M45"/>
    </sheetView>
  </sheetViews>
  <sheetFormatPr defaultRowHeight="15"/>
  <cols>
    <col min="1" max="1" width="70.28515625" bestFit="1" customWidth="1"/>
    <col min="2" max="2" width="9.140625" customWidth="1"/>
    <col min="8" max="8" width="9.140625" customWidth="1"/>
  </cols>
  <sheetData>
    <row r="2" spans="1:6" ht="16.5">
      <c r="A2" s="148" t="s">
        <v>168</v>
      </c>
      <c r="B2" s="5"/>
      <c r="C2" s="5"/>
      <c r="D2" s="5"/>
      <c r="E2" s="5"/>
    </row>
    <row r="3" spans="1:6">
      <c r="A3" s="8"/>
      <c r="B3" s="14">
        <v>2020</v>
      </c>
      <c r="C3" s="14">
        <v>2021</v>
      </c>
      <c r="D3" s="14">
        <v>2022</v>
      </c>
      <c r="E3" s="14">
        <v>2023</v>
      </c>
      <c r="F3" s="14">
        <v>2024</v>
      </c>
    </row>
    <row r="4" spans="1:6">
      <c r="A4" s="9" t="s">
        <v>36</v>
      </c>
      <c r="B4" s="10">
        <v>-18.65593024187546</v>
      </c>
      <c r="C4" s="10">
        <v>-83.513922164166672</v>
      </c>
      <c r="D4" s="10">
        <v>-5.1126364762407945</v>
      </c>
      <c r="E4" s="10">
        <v>17.959270700149347</v>
      </c>
      <c r="F4" s="122">
        <v>13.491783434355497</v>
      </c>
    </row>
    <row r="5" spans="1:6">
      <c r="A5" s="9" t="s">
        <v>37</v>
      </c>
      <c r="B5" s="11">
        <v>41.185329591735972</v>
      </c>
      <c r="C5" s="11">
        <v>88.311363898338968</v>
      </c>
      <c r="D5" s="11">
        <v>99.550525927750698</v>
      </c>
      <c r="E5" s="11">
        <v>111.77117350510109</v>
      </c>
      <c r="F5" s="123">
        <v>101.79229165370943</v>
      </c>
    </row>
    <row r="6" spans="1:6">
      <c r="A6" s="12" t="s">
        <v>38</v>
      </c>
      <c r="B6" s="10">
        <v>24.681293242068534</v>
      </c>
      <c r="C6" s="10">
        <v>27.990339031546107</v>
      </c>
      <c r="D6" s="10">
        <v>25.250040608853151</v>
      </c>
      <c r="E6" s="10">
        <v>23.458794403755732</v>
      </c>
      <c r="F6" s="122">
        <v>22.919637730094426</v>
      </c>
    </row>
    <row r="7" spans="1:6">
      <c r="A7" s="9" t="s">
        <v>56</v>
      </c>
      <c r="B7" s="11">
        <v>3.1574955223176833</v>
      </c>
      <c r="C7" s="11">
        <v>21.456582021821536</v>
      </c>
      <c r="D7" s="11">
        <v>-2.2119854075968806</v>
      </c>
      <c r="E7" s="11">
        <v>-2.4131194041667068</v>
      </c>
      <c r="F7" s="123">
        <v>-2.443537855867056</v>
      </c>
    </row>
    <row r="8" spans="1:6">
      <c r="A8" s="13" t="s">
        <v>40</v>
      </c>
      <c r="B8" s="16">
        <f>SUM(B4:B7)</f>
        <v>50.368188114246728</v>
      </c>
      <c r="C8" s="16">
        <f t="shared" ref="C8:F8" si="0">SUM(C4:C7)</f>
        <v>54.244362787539941</v>
      </c>
      <c r="D8" s="16">
        <f t="shared" si="0"/>
        <v>117.47594465276617</v>
      </c>
      <c r="E8" s="16">
        <f t="shared" si="0"/>
        <v>150.77611920483946</v>
      </c>
      <c r="F8" s="16">
        <f t="shared" si="0"/>
        <v>135.7601749622923</v>
      </c>
    </row>
    <row r="9" spans="1:6">
      <c r="B9" s="127"/>
      <c r="C9" s="127"/>
      <c r="D9" s="127"/>
      <c r="E9" s="12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showGridLines="0" workbookViewId="0">
      <selection activeCell="A12" sqref="A12"/>
    </sheetView>
  </sheetViews>
  <sheetFormatPr defaultRowHeight="13.5"/>
  <cols>
    <col min="1" max="1" width="53.7109375" style="152" bestFit="1" customWidth="1"/>
    <col min="2" max="6" width="5" style="152" bestFit="1" customWidth="1"/>
    <col min="7" max="7" width="5" style="152" customWidth="1"/>
    <col min="8" max="16384" width="9.140625" style="152"/>
  </cols>
  <sheetData>
    <row r="2" spans="1:7">
      <c r="A2" s="177" t="s">
        <v>88</v>
      </c>
      <c r="B2" s="178">
        <v>2019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</row>
    <row r="3" spans="1:7">
      <c r="A3" s="179" t="s">
        <v>73</v>
      </c>
      <c r="B3" s="180">
        <v>0</v>
      </c>
      <c r="C3" s="180">
        <v>0</v>
      </c>
      <c r="D3" s="180">
        <v>-8.8186077046196818</v>
      </c>
      <c r="E3" s="180">
        <v>0</v>
      </c>
      <c r="F3" s="180">
        <v>0</v>
      </c>
      <c r="G3" s="180">
        <v>0</v>
      </c>
    </row>
    <row r="4" spans="1:7">
      <c r="A4" s="181" t="s">
        <v>76</v>
      </c>
      <c r="B4" s="182">
        <v>0</v>
      </c>
      <c r="C4" s="182">
        <v>0</v>
      </c>
      <c r="D4" s="182">
        <v>-8.8186077046196818</v>
      </c>
      <c r="E4" s="182">
        <v>0</v>
      </c>
      <c r="F4" s="182">
        <v>0</v>
      </c>
      <c r="G4" s="182">
        <v>0</v>
      </c>
    </row>
    <row r="5" spans="1:7">
      <c r="A5" s="183" t="s">
        <v>74</v>
      </c>
      <c r="B5" s="184"/>
      <c r="C5" s="184"/>
      <c r="D5" s="184" t="s">
        <v>75</v>
      </c>
      <c r="E5" s="184"/>
      <c r="F5" s="184"/>
      <c r="G5" s="184"/>
    </row>
    <row r="7" spans="1:7">
      <c r="A7" s="179" t="s">
        <v>77</v>
      </c>
      <c r="B7" s="180">
        <v>0</v>
      </c>
      <c r="C7" s="180">
        <v>-22.057350278285718</v>
      </c>
      <c r="D7" s="180">
        <v>10.130863131707544</v>
      </c>
      <c r="E7" s="180">
        <v>4.5448850537259542</v>
      </c>
      <c r="F7" s="180">
        <v>6.310121997144412</v>
      </c>
      <c r="G7" s="180">
        <v>5.436303250696005</v>
      </c>
    </row>
    <row r="8" spans="1:7">
      <c r="A8" s="185" t="s">
        <v>78</v>
      </c>
      <c r="B8" s="186">
        <v>0</v>
      </c>
      <c r="C8" s="186">
        <v>-12.402166966126373</v>
      </c>
      <c r="D8" s="186">
        <v>5.9845894459111841</v>
      </c>
      <c r="E8" s="186">
        <v>0</v>
      </c>
      <c r="F8" s="186">
        <v>0</v>
      </c>
      <c r="G8" s="186">
        <v>0</v>
      </c>
    </row>
    <row r="9" spans="1:7">
      <c r="A9" s="187" t="s">
        <v>80</v>
      </c>
      <c r="B9" s="188">
        <v>0</v>
      </c>
      <c r="C9" s="188">
        <v>-12.369717648824786</v>
      </c>
      <c r="D9" s="188">
        <v>7.891394606301553</v>
      </c>
      <c r="E9" s="188">
        <v>0</v>
      </c>
      <c r="F9" s="188">
        <v>0</v>
      </c>
      <c r="G9" s="188">
        <v>0</v>
      </c>
    </row>
    <row r="10" spans="1:7">
      <c r="A10" s="187" t="s">
        <v>81</v>
      </c>
      <c r="B10" s="188">
        <v>0</v>
      </c>
      <c r="C10" s="188">
        <v>-3.2449317301588287E-2</v>
      </c>
      <c r="D10" s="188">
        <v>-1.9068051603903688</v>
      </c>
      <c r="E10" s="188">
        <v>0</v>
      </c>
      <c r="F10" s="188">
        <v>0</v>
      </c>
      <c r="G10" s="188">
        <v>0</v>
      </c>
    </row>
    <row r="11" spans="1:7">
      <c r="A11" s="185" t="s">
        <v>82</v>
      </c>
      <c r="B11" s="186">
        <v>0</v>
      </c>
      <c r="C11" s="186">
        <v>-8.1609999999999943</v>
      </c>
      <c r="D11" s="186">
        <v>-8.1609999999999943</v>
      </c>
      <c r="E11" s="186">
        <v>-8.1609999999999943</v>
      </c>
      <c r="F11" s="186">
        <v>-8.1609999999999943</v>
      </c>
      <c r="G11" s="186">
        <v>-8.1609999999999943</v>
      </c>
    </row>
    <row r="12" spans="1:7">
      <c r="A12" s="185" t="s">
        <v>83</v>
      </c>
      <c r="B12" s="186">
        <v>0</v>
      </c>
      <c r="C12" s="186">
        <v>-1.4364958996952168</v>
      </c>
      <c r="D12" s="186">
        <v>-1.1331406533668655</v>
      </c>
      <c r="E12" s="186">
        <v>-2.1131053393500423</v>
      </c>
      <c r="F12" s="186">
        <v>-1.4880460758157597</v>
      </c>
      <c r="G12" s="186">
        <v>-1.0389989355024341</v>
      </c>
    </row>
    <row r="13" spans="1:7">
      <c r="A13" s="185" t="s">
        <v>84</v>
      </c>
      <c r="B13" s="186">
        <v>0</v>
      </c>
      <c r="C13" s="186">
        <v>0</v>
      </c>
      <c r="D13" s="186">
        <v>5.4720070000000014</v>
      </c>
      <c r="E13" s="186">
        <v>0</v>
      </c>
      <c r="F13" s="186">
        <v>0</v>
      </c>
      <c r="G13" s="186">
        <v>0</v>
      </c>
    </row>
    <row r="14" spans="1:7">
      <c r="A14" s="185" t="s">
        <v>85</v>
      </c>
      <c r="B14" s="186">
        <v>0</v>
      </c>
      <c r="C14" s="186">
        <v>0</v>
      </c>
      <c r="D14" s="186">
        <v>7.4266697437801952</v>
      </c>
      <c r="E14" s="186">
        <v>14.042631994309943</v>
      </c>
      <c r="F14" s="186">
        <v>14.355579631093008</v>
      </c>
      <c r="G14" s="186">
        <v>13.946609130954187</v>
      </c>
    </row>
    <row r="15" spans="1:7">
      <c r="A15" s="185" t="s">
        <v>58</v>
      </c>
      <c r="B15" s="186">
        <v>0</v>
      </c>
      <c r="C15" s="186">
        <v>-5.7687412464133558E-2</v>
      </c>
      <c r="D15" s="186">
        <v>0.54173759538302413</v>
      </c>
      <c r="E15" s="186">
        <v>0.77635839876604784</v>
      </c>
      <c r="F15" s="186">
        <v>1.6035884418671582</v>
      </c>
      <c r="G15" s="186">
        <v>0.68969305524424662</v>
      </c>
    </row>
    <row r="16" spans="1:7">
      <c r="A16" s="187" t="s">
        <v>86</v>
      </c>
      <c r="B16" s="188">
        <v>0</v>
      </c>
      <c r="C16" s="188">
        <v>0</v>
      </c>
      <c r="D16" s="188">
        <v>0.44058644142729797</v>
      </c>
      <c r="E16" s="188">
        <v>0.44058644142729797</v>
      </c>
      <c r="F16" s="188">
        <v>0.44058644142729797</v>
      </c>
      <c r="G16" s="188">
        <v>0.44058644142729797</v>
      </c>
    </row>
    <row r="17" spans="1:7">
      <c r="A17" s="187" t="s">
        <v>87</v>
      </c>
      <c r="B17" s="188">
        <v>0</v>
      </c>
      <c r="C17" s="188">
        <v>-5.7687412464133558E-2</v>
      </c>
      <c r="D17" s="188">
        <v>0.10115115395572616</v>
      </c>
      <c r="E17" s="188">
        <v>0.33577195733874987</v>
      </c>
      <c r="F17" s="188">
        <v>1.1630020004398602</v>
      </c>
      <c r="G17" s="188">
        <v>0.24910661381694865</v>
      </c>
    </row>
    <row r="18" spans="1:7">
      <c r="A18" s="189" t="s">
        <v>79</v>
      </c>
      <c r="B18" s="190">
        <v>0</v>
      </c>
      <c r="C18" s="190">
        <v>-22.057350278285718</v>
      </c>
      <c r="D18" s="190">
        <v>1.3122554270878624</v>
      </c>
      <c r="E18" s="190">
        <v>4.5448850537259542</v>
      </c>
      <c r="F18" s="190">
        <v>6.310121997144412</v>
      </c>
      <c r="G18" s="190">
        <v>5.436303250696005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6">
    <pageSetUpPr fitToPage="1"/>
  </sheetPr>
  <dimension ref="A2:BF55"/>
  <sheetViews>
    <sheetView showGridLines="0" zoomScaleNormal="100" workbookViewId="0">
      <pane xSplit="1" ySplit="5" topLeftCell="B18" activePane="bottomRight" state="frozen"/>
      <selection activeCell="B21" sqref="B21"/>
      <selection pane="topRight" activeCell="B21" sqref="B21"/>
      <selection pane="bottomLeft" activeCell="B21" sqref="B21"/>
      <selection pane="bottomRight" activeCell="Y29" sqref="Y29"/>
    </sheetView>
  </sheetViews>
  <sheetFormatPr defaultColWidth="9.140625" defaultRowHeight="16.5"/>
  <cols>
    <col min="1" max="1" width="32.140625" style="20" customWidth="1"/>
    <col min="2" max="7" width="5.7109375" style="20" customWidth="1"/>
    <col min="8" max="8" width="5.7109375" style="38" customWidth="1"/>
    <col min="9" max="18" width="5.7109375" style="20" customWidth="1"/>
    <col min="19" max="29" width="5.140625" style="20" customWidth="1"/>
    <col min="30" max="39" width="9.140625" style="20"/>
    <col min="40" max="40" width="9.42578125" style="20" bestFit="1" customWidth="1"/>
    <col min="41" max="16384" width="9.140625" style="20"/>
  </cols>
  <sheetData>
    <row r="2" spans="1:58" s="19" customFormat="1" ht="14.25" thickBot="1">
      <c r="A2" s="47" t="s">
        <v>70</v>
      </c>
      <c r="B2" s="48"/>
      <c r="C2" s="48"/>
      <c r="D2" s="48"/>
      <c r="E2" s="48"/>
      <c r="F2" s="48"/>
      <c r="G2" s="1"/>
      <c r="H2" s="49"/>
      <c r="I2" s="1"/>
      <c r="J2" s="1"/>
      <c r="K2" s="1"/>
    </row>
    <row r="3" spans="1:58" ht="14.1" customHeight="1" thickBot="1">
      <c r="A3" s="279" t="s">
        <v>0</v>
      </c>
      <c r="B3" s="276" t="s">
        <v>65</v>
      </c>
      <c r="C3" s="277"/>
      <c r="D3" s="277"/>
      <c r="E3" s="277"/>
      <c r="F3" s="278"/>
      <c r="G3" s="276" t="s">
        <v>69</v>
      </c>
      <c r="H3" s="277"/>
      <c r="I3" s="277"/>
      <c r="J3" s="277"/>
      <c r="K3" s="277"/>
      <c r="L3" s="278"/>
      <c r="M3" s="276" t="s">
        <v>68</v>
      </c>
      <c r="N3" s="277"/>
      <c r="O3" s="277"/>
      <c r="P3" s="277"/>
      <c r="Q3" s="277"/>
      <c r="R3" s="278"/>
      <c r="S3" s="276" t="s">
        <v>67</v>
      </c>
      <c r="T3" s="277"/>
      <c r="U3" s="277"/>
      <c r="V3" s="277"/>
      <c r="W3" s="278"/>
      <c r="X3" s="276" t="s">
        <v>67</v>
      </c>
      <c r="Y3" s="277"/>
      <c r="Z3" s="277"/>
      <c r="AA3" s="277"/>
      <c r="AB3" s="277"/>
      <c r="AC3" s="278"/>
    </row>
    <row r="4" spans="1:58" ht="14.1" customHeight="1" thickBot="1">
      <c r="A4" s="280"/>
      <c r="B4" s="167">
        <v>2019</v>
      </c>
      <c r="C4" s="59">
        <v>2020</v>
      </c>
      <c r="D4" s="59">
        <v>2021</v>
      </c>
      <c r="E4" s="59">
        <v>2022</v>
      </c>
      <c r="F4" s="59">
        <v>2023</v>
      </c>
      <c r="G4" s="167">
        <v>2019</v>
      </c>
      <c r="H4" s="59">
        <v>2020</v>
      </c>
      <c r="I4" s="59">
        <v>2021</v>
      </c>
      <c r="J4" s="59">
        <v>2022</v>
      </c>
      <c r="K4" s="59">
        <v>2023</v>
      </c>
      <c r="L4" s="62">
        <v>2024</v>
      </c>
      <c r="M4" s="167">
        <v>2019</v>
      </c>
      <c r="N4" s="59">
        <v>2020</v>
      </c>
      <c r="O4" s="59">
        <v>2021</v>
      </c>
      <c r="P4" s="59">
        <v>2022</v>
      </c>
      <c r="Q4" s="59">
        <v>2023</v>
      </c>
      <c r="R4" s="62">
        <v>2024</v>
      </c>
      <c r="S4" s="61">
        <v>2019</v>
      </c>
      <c r="T4" s="61">
        <v>2020</v>
      </c>
      <c r="U4" s="61">
        <v>2021</v>
      </c>
      <c r="V4" s="61">
        <v>2022</v>
      </c>
      <c r="W4" s="62">
        <v>2023</v>
      </c>
      <c r="X4" s="61">
        <v>2019</v>
      </c>
      <c r="Y4" s="61">
        <v>2020</v>
      </c>
      <c r="Z4" s="61">
        <v>2021</v>
      </c>
      <c r="AA4" s="61">
        <v>2022</v>
      </c>
      <c r="AB4" s="59">
        <v>2023</v>
      </c>
      <c r="AC4" s="60">
        <v>2024</v>
      </c>
    </row>
    <row r="5" spans="1:58" ht="14.1" customHeight="1" thickBot="1">
      <c r="A5" s="21" t="s">
        <v>1</v>
      </c>
      <c r="B5" s="116">
        <f t="shared" ref="B5:L5" si="0">B6+B12+B23+B24+B25</f>
        <v>16925.423778060001</v>
      </c>
      <c r="C5" s="88">
        <f t="shared" si="0"/>
        <v>15917.438</v>
      </c>
      <c r="D5" s="88">
        <f t="shared" si="0"/>
        <v>16538.936999999998</v>
      </c>
      <c r="E5" s="88">
        <f t="shared" si="0"/>
        <v>17124.091</v>
      </c>
      <c r="F5" s="88">
        <f t="shared" si="0"/>
        <v>18054.239999999994</v>
      </c>
      <c r="G5" s="120">
        <f t="shared" si="0"/>
        <v>16954.67499328998</v>
      </c>
      <c r="H5" s="96">
        <f t="shared" si="0"/>
        <v>16144.165000000001</v>
      </c>
      <c r="I5" s="96">
        <f t="shared" si="0"/>
        <v>16764.009000000002</v>
      </c>
      <c r="J5" s="96">
        <f t="shared" si="0"/>
        <v>17441.267000000003</v>
      </c>
      <c r="K5" s="96">
        <f t="shared" si="0"/>
        <v>18233.981000000003</v>
      </c>
      <c r="L5" s="97">
        <f t="shared" si="0"/>
        <v>18553.269</v>
      </c>
      <c r="M5" s="120">
        <v>16954.67499328998</v>
      </c>
      <c r="N5" s="96">
        <v>16201.38388412777</v>
      </c>
      <c r="O5" s="96">
        <v>16488.508999999998</v>
      </c>
      <c r="P5" s="96">
        <v>17862.593000000001</v>
      </c>
      <c r="Q5" s="96">
        <v>19000.766</v>
      </c>
      <c r="R5" s="97">
        <v>19375.320999999996</v>
      </c>
      <c r="S5" s="88">
        <f t="shared" ref="S5:W5" si="1">S6+S12+S23+S24+S25</f>
        <v>29.251215229979053</v>
      </c>
      <c r="T5" s="88">
        <f t="shared" si="1"/>
        <v>283.94588412776932</v>
      </c>
      <c r="U5" s="88">
        <f t="shared" si="1"/>
        <v>-50.427999999999912</v>
      </c>
      <c r="V5" s="88">
        <f t="shared" si="1"/>
        <v>738.50200000000063</v>
      </c>
      <c r="W5" s="89">
        <f t="shared" si="1"/>
        <v>946.52600000000018</v>
      </c>
      <c r="X5" s="88">
        <f t="shared" ref="X5:AC5" si="2">X6+X12+X23+X24+X25</f>
        <v>0</v>
      </c>
      <c r="Y5" s="88">
        <f t="shared" si="2"/>
        <v>57.218884127769854</v>
      </c>
      <c r="Z5" s="88">
        <f t="shared" si="2"/>
        <v>-275.50000000000068</v>
      </c>
      <c r="AA5" s="88">
        <f t="shared" si="2"/>
        <v>421.32600000000014</v>
      </c>
      <c r="AB5" s="88">
        <f t="shared" si="2"/>
        <v>766.78499999999929</v>
      </c>
      <c r="AC5" s="89">
        <f t="shared" si="2"/>
        <v>822.05200000000025</v>
      </c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6"/>
      <c r="BB5" s="126"/>
      <c r="BC5" s="126"/>
      <c r="BD5" s="126"/>
      <c r="BE5" s="126"/>
      <c r="BF5" s="126"/>
    </row>
    <row r="6" spans="1:58" ht="14.1" customHeight="1">
      <c r="A6" s="23" t="s">
        <v>2</v>
      </c>
      <c r="B6" s="117">
        <v>6500.8130896600005</v>
      </c>
      <c r="C6" s="90">
        <v>5681.0510000000004</v>
      </c>
      <c r="D6" s="90">
        <v>6002.0959999999995</v>
      </c>
      <c r="E6" s="90">
        <v>6320.88</v>
      </c>
      <c r="F6" s="90">
        <v>6732.8059999999996</v>
      </c>
      <c r="G6" s="120">
        <v>6523.2156229599796</v>
      </c>
      <c r="H6" s="96">
        <v>5838.2190000000001</v>
      </c>
      <c r="I6" s="96">
        <v>6153.6509999999998</v>
      </c>
      <c r="J6" s="96">
        <v>6473.6080000000002</v>
      </c>
      <c r="K6" s="96">
        <v>6827.2759999999998</v>
      </c>
      <c r="L6" s="97">
        <v>6997.6210000000001</v>
      </c>
      <c r="M6" s="120">
        <v>6523.2156229599796</v>
      </c>
      <c r="N6" s="96">
        <v>5885.7239685777695</v>
      </c>
      <c r="O6" s="96">
        <v>6243.1379999999999</v>
      </c>
      <c r="P6" s="96">
        <v>6744.6690000000008</v>
      </c>
      <c r="Q6" s="96">
        <v>7202.723</v>
      </c>
      <c r="R6" s="97">
        <v>7393.9919999999993</v>
      </c>
      <c r="S6" s="90">
        <f t="shared" ref="S6:W6" si="3">S8+S9+S10+S11</f>
        <v>22.402533299979055</v>
      </c>
      <c r="T6" s="90">
        <f t="shared" si="3"/>
        <v>204.67296857776947</v>
      </c>
      <c r="U6" s="90">
        <f t="shared" si="3"/>
        <v>241.04199999999994</v>
      </c>
      <c r="V6" s="90">
        <f t="shared" si="3"/>
        <v>423.78900000000067</v>
      </c>
      <c r="W6" s="91">
        <f t="shared" si="3"/>
        <v>469.91700000000026</v>
      </c>
      <c r="X6" s="90">
        <f t="shared" ref="X6:AC6" si="4">X8+X9+X10+X11</f>
        <v>0</v>
      </c>
      <c r="Y6" s="90">
        <f t="shared" si="4"/>
        <v>47.504968577769773</v>
      </c>
      <c r="Z6" s="90">
        <f t="shared" si="4"/>
        <v>89.486999999999981</v>
      </c>
      <c r="AA6" s="90">
        <f t="shared" si="4"/>
        <v>271.06100000000043</v>
      </c>
      <c r="AB6" s="90">
        <f t="shared" si="4"/>
        <v>375.44699999999983</v>
      </c>
      <c r="AC6" s="91">
        <f t="shared" si="4"/>
        <v>396.37099999999975</v>
      </c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6"/>
      <c r="BB6" s="126"/>
      <c r="BC6" s="126"/>
      <c r="BD6" s="126"/>
      <c r="BE6" s="126"/>
      <c r="BF6" s="126"/>
    </row>
    <row r="7" spans="1:58" ht="14.1" customHeight="1">
      <c r="A7" s="24" t="s">
        <v>3</v>
      </c>
      <c r="B7" s="118">
        <v>3534.4737315400007</v>
      </c>
      <c r="C7" s="92">
        <v>3414.5740000000001</v>
      </c>
      <c r="D7" s="92">
        <v>3630.87</v>
      </c>
      <c r="E7" s="92">
        <v>3846.4279999999999</v>
      </c>
      <c r="F7" s="92">
        <v>4102.6369999999997</v>
      </c>
      <c r="G7" s="118">
        <v>3533.4784091000001</v>
      </c>
      <c r="H7" s="92">
        <v>3468.9990000000003</v>
      </c>
      <c r="I7" s="92">
        <v>3699.172</v>
      </c>
      <c r="J7" s="92">
        <v>3902.7919999999999</v>
      </c>
      <c r="K7" s="92">
        <v>4151.2579999999998</v>
      </c>
      <c r="L7" s="93">
        <v>4352.18</v>
      </c>
      <c r="M7" s="118">
        <v>3533.4784091000001</v>
      </c>
      <c r="N7" s="92">
        <v>3469.2810177177698</v>
      </c>
      <c r="O7" s="92">
        <v>3735.6990000000001</v>
      </c>
      <c r="P7" s="92">
        <v>4045.1770000000001</v>
      </c>
      <c r="Q7" s="92">
        <v>4369.66</v>
      </c>
      <c r="R7" s="93">
        <v>4593.1889999999994</v>
      </c>
      <c r="S7" s="92">
        <f>M7-B7</f>
        <v>-0.9953224400005638</v>
      </c>
      <c r="T7" s="92">
        <f t="shared" ref="T7:W11" si="5">N7-C7</f>
        <v>54.707017717769759</v>
      </c>
      <c r="U7" s="92">
        <f t="shared" si="5"/>
        <v>104.82900000000018</v>
      </c>
      <c r="V7" s="92">
        <f t="shared" si="5"/>
        <v>198.74900000000025</v>
      </c>
      <c r="W7" s="93">
        <f t="shared" si="5"/>
        <v>267.02300000000014</v>
      </c>
      <c r="X7" s="92">
        <f>M7-G7</f>
        <v>0</v>
      </c>
      <c r="Y7" s="92">
        <f t="shared" ref="Y7:AC7" si="6">N7-H7</f>
        <v>0.28201771776957685</v>
      </c>
      <c r="Z7" s="92">
        <f t="shared" si="6"/>
        <v>36.527000000000044</v>
      </c>
      <c r="AA7" s="92">
        <f t="shared" si="6"/>
        <v>142.38500000000022</v>
      </c>
      <c r="AB7" s="92">
        <f t="shared" si="6"/>
        <v>218.40200000000004</v>
      </c>
      <c r="AC7" s="93">
        <f t="shared" si="6"/>
        <v>241.00899999999911</v>
      </c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6"/>
      <c r="BB7" s="126"/>
      <c r="BC7" s="126"/>
      <c r="BD7" s="126"/>
      <c r="BE7" s="126"/>
      <c r="BF7" s="126"/>
    </row>
    <row r="8" spans="1:58" ht="14.1" customHeight="1">
      <c r="A8" s="26" t="s">
        <v>4</v>
      </c>
      <c r="B8" s="161">
        <v>3409.8567315400005</v>
      </c>
      <c r="C8" s="25">
        <v>3351.2440000000001</v>
      </c>
      <c r="D8" s="25">
        <v>3550.357</v>
      </c>
      <c r="E8" s="25">
        <v>3756.91</v>
      </c>
      <c r="F8" s="25">
        <v>4007.4389999999999</v>
      </c>
      <c r="G8" s="118">
        <v>3409.8567315400005</v>
      </c>
      <c r="H8" s="92">
        <v>3405.17</v>
      </c>
      <c r="I8" s="92">
        <v>3618.4270000000001</v>
      </c>
      <c r="J8" s="92">
        <v>3810.799</v>
      </c>
      <c r="K8" s="92">
        <v>4055.538</v>
      </c>
      <c r="L8" s="93">
        <v>4259.8220000000001</v>
      </c>
      <c r="M8" s="118">
        <v>3409.8567315400005</v>
      </c>
      <c r="N8" s="92">
        <v>3405.4520177177696</v>
      </c>
      <c r="O8" s="92">
        <v>3655.9459999999999</v>
      </c>
      <c r="P8" s="92">
        <v>3953.03</v>
      </c>
      <c r="Q8" s="92">
        <v>4273.6390000000001</v>
      </c>
      <c r="R8" s="93">
        <v>4501.0569999999998</v>
      </c>
      <c r="S8" s="92">
        <f t="shared" ref="S8:S11" si="7">M8-B8</f>
        <v>0</v>
      </c>
      <c r="T8" s="92">
        <f t="shared" si="5"/>
        <v>54.208017717769508</v>
      </c>
      <c r="U8" s="92">
        <f t="shared" si="5"/>
        <v>105.58899999999994</v>
      </c>
      <c r="V8" s="92">
        <f t="shared" si="5"/>
        <v>196.12000000000035</v>
      </c>
      <c r="W8" s="93">
        <f t="shared" si="5"/>
        <v>266.20000000000027</v>
      </c>
      <c r="X8" s="92">
        <f t="shared" ref="X8:X11" si="8">M8-G8</f>
        <v>0</v>
      </c>
      <c r="Y8" s="92">
        <f t="shared" ref="Y8:Y11" si="9">N8-H8</f>
        <v>0.28201771776957685</v>
      </c>
      <c r="Z8" s="92">
        <f t="shared" ref="Z8:Z11" si="10">O8-I8</f>
        <v>37.518999999999778</v>
      </c>
      <c r="AA8" s="92">
        <f t="shared" ref="AA8:AA11" si="11">P8-J8</f>
        <v>142.23100000000022</v>
      </c>
      <c r="AB8" s="92">
        <f t="shared" ref="AB8:AB11" si="12">Q8-K8</f>
        <v>218.10100000000011</v>
      </c>
      <c r="AC8" s="93">
        <f t="shared" ref="AC8:AC11" si="13">R8-L8</f>
        <v>241.23499999999967</v>
      </c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6"/>
      <c r="BB8" s="126"/>
      <c r="BC8" s="126"/>
      <c r="BD8" s="126"/>
      <c r="BE8" s="126"/>
      <c r="BF8" s="126"/>
    </row>
    <row r="9" spans="1:58" ht="14.1" customHeight="1">
      <c r="A9" s="26" t="s">
        <v>5</v>
      </c>
      <c r="B9" s="161">
        <v>124.617</v>
      </c>
      <c r="C9" s="25">
        <v>63.33</v>
      </c>
      <c r="D9" s="25">
        <v>80.513000000000005</v>
      </c>
      <c r="E9" s="25">
        <v>89.518000000000001</v>
      </c>
      <c r="F9" s="25">
        <v>95.197999999999993</v>
      </c>
      <c r="G9" s="118">
        <v>123.62167755999945</v>
      </c>
      <c r="H9" s="92">
        <v>63.829000000000001</v>
      </c>
      <c r="I9" s="92">
        <v>80.745000000000005</v>
      </c>
      <c r="J9" s="92">
        <v>91.992999999999995</v>
      </c>
      <c r="K9" s="92">
        <v>95.72</v>
      </c>
      <c r="L9" s="93">
        <v>92.358000000000004</v>
      </c>
      <c r="M9" s="118">
        <v>123.62167755999945</v>
      </c>
      <c r="N9" s="92">
        <v>63.829000000000001</v>
      </c>
      <c r="O9" s="92">
        <v>79.753</v>
      </c>
      <c r="P9" s="92">
        <v>92.147000000000006</v>
      </c>
      <c r="Q9" s="92">
        <v>96.021000000000001</v>
      </c>
      <c r="R9" s="93">
        <v>92.132000000000005</v>
      </c>
      <c r="S9" s="92">
        <f t="shared" si="7"/>
        <v>-0.99532244000054959</v>
      </c>
      <c r="T9" s="92">
        <f t="shared" si="5"/>
        <v>0.49900000000000233</v>
      </c>
      <c r="U9" s="92">
        <f t="shared" si="5"/>
        <v>-0.76000000000000512</v>
      </c>
      <c r="V9" s="92">
        <f t="shared" si="5"/>
        <v>2.6290000000000049</v>
      </c>
      <c r="W9" s="93">
        <f t="shared" si="5"/>
        <v>0.8230000000000075</v>
      </c>
      <c r="X9" s="92">
        <f t="shared" si="8"/>
        <v>0</v>
      </c>
      <c r="Y9" s="92">
        <f t="shared" si="9"/>
        <v>0</v>
      </c>
      <c r="Z9" s="92">
        <f t="shared" si="10"/>
        <v>-0.99200000000000443</v>
      </c>
      <c r="AA9" s="92">
        <f t="shared" si="11"/>
        <v>0.15400000000001057</v>
      </c>
      <c r="AB9" s="92">
        <f t="shared" si="12"/>
        <v>0.30100000000000193</v>
      </c>
      <c r="AC9" s="93">
        <f t="shared" si="13"/>
        <v>-0.22599999999999909</v>
      </c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6"/>
      <c r="BB9" s="126"/>
      <c r="BC9" s="126"/>
      <c r="BD9" s="126"/>
      <c r="BE9" s="126"/>
      <c r="BF9" s="126"/>
    </row>
    <row r="10" spans="1:58" ht="14.1" customHeight="1">
      <c r="A10" s="24" t="s">
        <v>6</v>
      </c>
      <c r="B10" s="161">
        <v>2720.7240000000002</v>
      </c>
      <c r="C10" s="25">
        <v>2037.8610000000001</v>
      </c>
      <c r="D10" s="25">
        <v>2131.7370000000001</v>
      </c>
      <c r="E10" s="25">
        <v>2221.0529999999999</v>
      </c>
      <c r="F10" s="25">
        <v>2370.9949999999999</v>
      </c>
      <c r="G10" s="118">
        <v>2744.1218557399798</v>
      </c>
      <c r="H10" s="92">
        <v>2134.0149999999999</v>
      </c>
      <c r="I10" s="92">
        <v>2221.7359999999999</v>
      </c>
      <c r="J10" s="92">
        <v>2314.154</v>
      </c>
      <c r="K10" s="92">
        <v>2410.3490000000002</v>
      </c>
      <c r="L10" s="93">
        <v>2403.8519999999999</v>
      </c>
      <c r="M10" s="118">
        <v>2744.1218557399798</v>
      </c>
      <c r="N10" s="92">
        <v>2181.3620000000001</v>
      </c>
      <c r="O10" s="92">
        <v>2270.4</v>
      </c>
      <c r="P10" s="92">
        <v>2436.3090000000002</v>
      </c>
      <c r="Q10" s="92">
        <v>2558.1889999999999</v>
      </c>
      <c r="R10" s="93">
        <v>2549.232</v>
      </c>
      <c r="S10" s="92">
        <f t="shared" si="7"/>
        <v>23.397855739979605</v>
      </c>
      <c r="T10" s="92">
        <f t="shared" si="5"/>
        <v>143.50099999999998</v>
      </c>
      <c r="U10" s="92">
        <f t="shared" si="5"/>
        <v>138.66300000000001</v>
      </c>
      <c r="V10" s="92">
        <f t="shared" si="5"/>
        <v>215.25600000000031</v>
      </c>
      <c r="W10" s="93">
        <f t="shared" si="5"/>
        <v>187.19399999999996</v>
      </c>
      <c r="X10" s="92">
        <f t="shared" si="8"/>
        <v>0</v>
      </c>
      <c r="Y10" s="92">
        <f t="shared" si="9"/>
        <v>47.347000000000207</v>
      </c>
      <c r="Z10" s="92">
        <f t="shared" si="10"/>
        <v>48.664000000000215</v>
      </c>
      <c r="AA10" s="92">
        <f t="shared" si="11"/>
        <v>122.1550000000002</v>
      </c>
      <c r="AB10" s="92">
        <f t="shared" si="12"/>
        <v>147.83999999999969</v>
      </c>
      <c r="AC10" s="93">
        <f t="shared" si="13"/>
        <v>145.38000000000011</v>
      </c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6"/>
      <c r="BB10" s="126"/>
      <c r="BC10" s="126"/>
      <c r="BD10" s="126"/>
      <c r="BE10" s="126"/>
      <c r="BF10" s="126"/>
    </row>
    <row r="11" spans="1:58" ht="14.1" customHeight="1">
      <c r="A11" s="24" t="s">
        <v>7</v>
      </c>
      <c r="B11" s="161">
        <v>245.61535812</v>
      </c>
      <c r="C11" s="25">
        <v>228.61600000000001</v>
      </c>
      <c r="D11" s="25">
        <v>239.489</v>
      </c>
      <c r="E11" s="25">
        <v>253.399</v>
      </c>
      <c r="F11" s="25">
        <v>259.17399999999998</v>
      </c>
      <c r="G11" s="118">
        <v>245.61535812</v>
      </c>
      <c r="H11" s="92">
        <v>235.20500000000001</v>
      </c>
      <c r="I11" s="92">
        <v>232.74299999999999</v>
      </c>
      <c r="J11" s="92">
        <v>256.66199999999998</v>
      </c>
      <c r="K11" s="92">
        <v>265.66899999999998</v>
      </c>
      <c r="L11" s="93">
        <v>241.589</v>
      </c>
      <c r="M11" s="118">
        <v>245.61535812</v>
      </c>
      <c r="N11" s="92">
        <v>235.08095086</v>
      </c>
      <c r="O11" s="92">
        <v>237.03899999999999</v>
      </c>
      <c r="P11" s="92">
        <v>263.18299999999999</v>
      </c>
      <c r="Q11" s="92">
        <v>274.87400000000002</v>
      </c>
      <c r="R11" s="93">
        <v>251.571</v>
      </c>
      <c r="S11" s="92">
        <f t="shared" si="7"/>
        <v>0</v>
      </c>
      <c r="T11" s="92">
        <f t="shared" si="5"/>
        <v>6.4649508599999876</v>
      </c>
      <c r="U11" s="92">
        <f t="shared" si="5"/>
        <v>-2.4500000000000171</v>
      </c>
      <c r="V11" s="92">
        <f t="shared" si="5"/>
        <v>9.7839999999999918</v>
      </c>
      <c r="W11" s="93">
        <f t="shared" si="5"/>
        <v>15.700000000000045</v>
      </c>
      <c r="X11" s="92">
        <f t="shared" si="8"/>
        <v>0</v>
      </c>
      <c r="Y11" s="92">
        <f t="shared" si="9"/>
        <v>-0.12404914000001099</v>
      </c>
      <c r="Z11" s="92">
        <f t="shared" si="10"/>
        <v>4.2959999999999923</v>
      </c>
      <c r="AA11" s="92">
        <f t="shared" si="11"/>
        <v>6.521000000000015</v>
      </c>
      <c r="AB11" s="92">
        <f t="shared" si="12"/>
        <v>9.2050000000000409</v>
      </c>
      <c r="AC11" s="93">
        <f t="shared" si="13"/>
        <v>9.9819999999999993</v>
      </c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6"/>
      <c r="BB11" s="126"/>
      <c r="BC11" s="126"/>
      <c r="BD11" s="126"/>
      <c r="BE11" s="126"/>
      <c r="BF11" s="126"/>
    </row>
    <row r="12" spans="1:58" ht="14.1" customHeight="1">
      <c r="A12" s="27" t="s">
        <v>8</v>
      </c>
      <c r="B12" s="117">
        <v>9203.4161807100008</v>
      </c>
      <c r="C12" s="90">
        <v>8978.5060000000012</v>
      </c>
      <c r="D12" s="90">
        <v>9413.5299999999988</v>
      </c>
      <c r="E12" s="90">
        <v>9657.5939999999991</v>
      </c>
      <c r="F12" s="90">
        <v>10140.773999999999</v>
      </c>
      <c r="G12" s="117">
        <v>9203.4161807100008</v>
      </c>
      <c r="H12" s="90">
        <v>9053.8529999999992</v>
      </c>
      <c r="I12" s="90">
        <v>9481.5470000000005</v>
      </c>
      <c r="J12" s="90">
        <v>9809.2489999999998</v>
      </c>
      <c r="K12" s="90">
        <v>10217.096000000001</v>
      </c>
      <c r="L12" s="91">
        <v>10343.705</v>
      </c>
      <c r="M12" s="117">
        <v>9203.4161807100008</v>
      </c>
      <c r="N12" s="90">
        <v>9060.7246381700006</v>
      </c>
      <c r="O12" s="90">
        <v>9110.0329999999994</v>
      </c>
      <c r="P12" s="90">
        <v>9940.7209999999995</v>
      </c>
      <c r="Q12" s="90">
        <v>10585.157999999999</v>
      </c>
      <c r="R12" s="91">
        <v>10746.377</v>
      </c>
      <c r="S12" s="90">
        <f t="shared" ref="S12:W12" si="14">S13+S14</f>
        <v>0</v>
      </c>
      <c r="T12" s="90">
        <f t="shared" si="14"/>
        <v>82.218638169999849</v>
      </c>
      <c r="U12" s="90">
        <f t="shared" si="14"/>
        <v>-303.49699999999984</v>
      </c>
      <c r="V12" s="90">
        <f t="shared" si="14"/>
        <v>283.12699999999995</v>
      </c>
      <c r="W12" s="91">
        <f t="shared" si="14"/>
        <v>444.38400000000001</v>
      </c>
      <c r="X12" s="90">
        <f t="shared" ref="X12:AC12" si="15">X13+X14</f>
        <v>0</v>
      </c>
      <c r="Y12" s="90">
        <f t="shared" si="15"/>
        <v>6.8716381700000966</v>
      </c>
      <c r="Z12" s="90">
        <f t="shared" si="15"/>
        <v>-371.51400000000058</v>
      </c>
      <c r="AA12" s="90">
        <f t="shared" si="15"/>
        <v>131.47199999999975</v>
      </c>
      <c r="AB12" s="90">
        <f t="shared" si="15"/>
        <v>368.06199999999944</v>
      </c>
      <c r="AC12" s="91">
        <f t="shared" si="15"/>
        <v>402.67200000000048</v>
      </c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6"/>
      <c r="BB12" s="126"/>
      <c r="BC12" s="126"/>
      <c r="BD12" s="126"/>
      <c r="BE12" s="126"/>
      <c r="BF12" s="126"/>
    </row>
    <row r="13" spans="1:58" ht="14.1" customHeight="1">
      <c r="A13" s="24" t="s">
        <v>9</v>
      </c>
      <c r="B13" s="118">
        <v>6830.1553501900016</v>
      </c>
      <c r="C13" s="92">
        <v>6692.3990000000003</v>
      </c>
      <c r="D13" s="92">
        <v>6964.5469999999996</v>
      </c>
      <c r="E13" s="92">
        <v>7107.7659999999996</v>
      </c>
      <c r="F13" s="92">
        <v>7488.7110000000002</v>
      </c>
      <c r="G13" s="118">
        <v>6830.1553501900016</v>
      </c>
      <c r="H13" s="92">
        <v>6813.1980000000003</v>
      </c>
      <c r="I13" s="92">
        <v>7059.8360000000002</v>
      </c>
      <c r="J13" s="92">
        <v>7285.4629999999997</v>
      </c>
      <c r="K13" s="92">
        <v>7613.8450000000003</v>
      </c>
      <c r="L13" s="93">
        <v>7732.6319999999996</v>
      </c>
      <c r="M13" s="118">
        <v>6830.1553501900016</v>
      </c>
      <c r="N13" s="92">
        <v>6827.183</v>
      </c>
      <c r="O13" s="92">
        <v>6761.2240000000002</v>
      </c>
      <c r="P13" s="92">
        <v>7421.4579999999996</v>
      </c>
      <c r="Q13" s="92">
        <v>7965.1239999999998</v>
      </c>
      <c r="R13" s="93">
        <v>8117.13</v>
      </c>
      <c r="S13" s="92">
        <f>M13-B13</f>
        <v>0</v>
      </c>
      <c r="T13" s="92">
        <f t="shared" ref="T13:W13" si="16">N13-C13</f>
        <v>134.78399999999965</v>
      </c>
      <c r="U13" s="92">
        <f t="shared" si="16"/>
        <v>-203.32299999999941</v>
      </c>
      <c r="V13" s="92">
        <f t="shared" si="16"/>
        <v>313.69200000000001</v>
      </c>
      <c r="W13" s="93">
        <f t="shared" si="16"/>
        <v>476.41299999999956</v>
      </c>
      <c r="X13" s="92">
        <f>M13-G13</f>
        <v>0</v>
      </c>
      <c r="Y13" s="92">
        <f t="shared" ref="Y13:Y17" si="17">N13-H13</f>
        <v>13.984999999999673</v>
      </c>
      <c r="Z13" s="92">
        <f t="shared" ref="Z13:Z17" si="18">O13-I13</f>
        <v>-298.61200000000008</v>
      </c>
      <c r="AA13" s="92">
        <f t="shared" ref="AA13:AA17" si="19">P13-J13</f>
        <v>135.99499999999989</v>
      </c>
      <c r="AB13" s="92">
        <f t="shared" ref="AB13:AB17" si="20">Q13-K13</f>
        <v>351.27899999999954</v>
      </c>
      <c r="AC13" s="93">
        <f t="shared" ref="AC13:AC17" si="21">R13-L13</f>
        <v>384.4980000000005</v>
      </c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6"/>
      <c r="BB13" s="126"/>
      <c r="BC13" s="126"/>
      <c r="BD13" s="126"/>
      <c r="BE13" s="126"/>
      <c r="BF13" s="126"/>
    </row>
    <row r="14" spans="1:58" ht="14.1" customHeight="1">
      <c r="A14" s="24" t="s">
        <v>10</v>
      </c>
      <c r="B14" s="118">
        <v>2373.2608305199997</v>
      </c>
      <c r="C14" s="92">
        <v>2286.107</v>
      </c>
      <c r="D14" s="92">
        <v>2448.9830000000002</v>
      </c>
      <c r="E14" s="92">
        <v>2549.828</v>
      </c>
      <c r="F14" s="92">
        <v>2652.0629999999996</v>
      </c>
      <c r="G14" s="118">
        <v>2373.2608305199997</v>
      </c>
      <c r="H14" s="92">
        <v>2240.6549999999997</v>
      </c>
      <c r="I14" s="92">
        <v>2421.7110000000002</v>
      </c>
      <c r="J14" s="92">
        <v>2523.7860000000001</v>
      </c>
      <c r="K14" s="92">
        <v>2603.2510000000002</v>
      </c>
      <c r="L14" s="93">
        <v>2611.0729999999999</v>
      </c>
      <c r="M14" s="118">
        <v>2373.2608305199997</v>
      </c>
      <c r="N14" s="92">
        <v>2233.5416381700002</v>
      </c>
      <c r="O14" s="92">
        <v>2348.8089999999997</v>
      </c>
      <c r="P14" s="92">
        <v>2519.2629999999999</v>
      </c>
      <c r="Q14" s="92">
        <v>2620.0340000000001</v>
      </c>
      <c r="R14" s="93">
        <v>2629.2469999999998</v>
      </c>
      <c r="S14" s="92">
        <f t="shared" ref="S14:S22" si="22">M14-B14</f>
        <v>0</v>
      </c>
      <c r="T14" s="92">
        <f t="shared" ref="T14:T23" si="23">N14-C14</f>
        <v>-52.565361829999802</v>
      </c>
      <c r="U14" s="92">
        <f t="shared" ref="U14:U23" si="24">O14-D14</f>
        <v>-100.17400000000043</v>
      </c>
      <c r="V14" s="92">
        <f t="shared" ref="V14:V23" si="25">P14-E14</f>
        <v>-30.565000000000055</v>
      </c>
      <c r="W14" s="93">
        <f t="shared" ref="W14:W23" si="26">Q14-F14</f>
        <v>-32.028999999999542</v>
      </c>
      <c r="X14" s="92">
        <f t="shared" ref="X14:X17" si="27">M14-G14</f>
        <v>0</v>
      </c>
      <c r="Y14" s="92">
        <f t="shared" si="17"/>
        <v>-7.113361829999576</v>
      </c>
      <c r="Z14" s="92">
        <f t="shared" si="18"/>
        <v>-72.902000000000498</v>
      </c>
      <c r="AA14" s="92">
        <f t="shared" si="19"/>
        <v>-4.5230000000001382</v>
      </c>
      <c r="AB14" s="92">
        <f t="shared" si="20"/>
        <v>16.782999999999902</v>
      </c>
      <c r="AC14" s="93">
        <f t="shared" si="21"/>
        <v>18.173999999999978</v>
      </c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6"/>
      <c r="BB14" s="126"/>
      <c r="BC14" s="126"/>
      <c r="BD14" s="126"/>
      <c r="BE14" s="126"/>
      <c r="BF14" s="126"/>
    </row>
    <row r="15" spans="1:58" ht="14.1" customHeight="1">
      <c r="A15" s="26" t="s">
        <v>11</v>
      </c>
      <c r="B15" s="118">
        <v>1288.8944880499998</v>
      </c>
      <c r="C15" s="92">
        <v>1207.018</v>
      </c>
      <c r="D15" s="92">
        <v>1271.386</v>
      </c>
      <c r="E15" s="92">
        <v>1299.278</v>
      </c>
      <c r="F15" s="92">
        <v>1338.9369999999999</v>
      </c>
      <c r="G15" s="118">
        <v>1288.8944880499998</v>
      </c>
      <c r="H15" s="92">
        <v>1196.3900000000001</v>
      </c>
      <c r="I15" s="92">
        <v>1245.4359999999999</v>
      </c>
      <c r="J15" s="92">
        <v>1291.126</v>
      </c>
      <c r="K15" s="92">
        <v>1320.6980000000001</v>
      </c>
      <c r="L15" s="93">
        <v>1326.759</v>
      </c>
      <c r="M15" s="118">
        <v>1288.8944880499998</v>
      </c>
      <c r="N15" s="92">
        <v>1196.2535049000001</v>
      </c>
      <c r="O15" s="92">
        <v>1215.797</v>
      </c>
      <c r="P15" s="92">
        <v>1307.8130000000001</v>
      </c>
      <c r="Q15" s="92">
        <v>1341.5250000000001</v>
      </c>
      <c r="R15" s="93">
        <v>1342.454</v>
      </c>
      <c r="S15" s="92">
        <f t="shared" si="22"/>
        <v>0</v>
      </c>
      <c r="T15" s="92">
        <f t="shared" si="23"/>
        <v>-10.764495099999976</v>
      </c>
      <c r="U15" s="92">
        <f t="shared" si="24"/>
        <v>-55.588999999999942</v>
      </c>
      <c r="V15" s="92">
        <f t="shared" si="25"/>
        <v>8.5350000000000819</v>
      </c>
      <c r="W15" s="93">
        <f t="shared" si="26"/>
        <v>2.5880000000001928</v>
      </c>
      <c r="X15" s="92">
        <f t="shared" si="27"/>
        <v>0</v>
      </c>
      <c r="Y15" s="92">
        <f t="shared" si="17"/>
        <v>-0.13649510000004739</v>
      </c>
      <c r="Z15" s="92">
        <f t="shared" si="18"/>
        <v>-29.638999999999896</v>
      </c>
      <c r="AA15" s="92">
        <f t="shared" si="19"/>
        <v>16.687000000000126</v>
      </c>
      <c r="AB15" s="92">
        <f t="shared" si="20"/>
        <v>20.826999999999998</v>
      </c>
      <c r="AC15" s="93">
        <f t="shared" si="21"/>
        <v>15.694999999999936</v>
      </c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6"/>
      <c r="BB15" s="126"/>
      <c r="BC15" s="126"/>
      <c r="BD15" s="126"/>
      <c r="BE15" s="126"/>
      <c r="BF15" s="126"/>
    </row>
    <row r="16" spans="1:58" ht="14.1" customHeight="1">
      <c r="A16" s="26" t="s">
        <v>12</v>
      </c>
      <c r="B16" s="118">
        <v>217.89754800000003</v>
      </c>
      <c r="C16" s="92">
        <v>207.49799999999999</v>
      </c>
      <c r="D16" s="92">
        <v>211.684</v>
      </c>
      <c r="E16" s="92">
        <v>213.643</v>
      </c>
      <c r="F16" s="92">
        <v>216.55699999999999</v>
      </c>
      <c r="G16" s="118">
        <v>217.89754800000003</v>
      </c>
      <c r="H16" s="92">
        <v>209.06100000000001</v>
      </c>
      <c r="I16" s="92">
        <v>212.017</v>
      </c>
      <c r="J16" s="92">
        <v>214.65899999999999</v>
      </c>
      <c r="K16" s="92">
        <v>215.05099999999999</v>
      </c>
      <c r="L16" s="93">
        <v>216.99600000000001</v>
      </c>
      <c r="M16" s="118">
        <v>217.89754800000003</v>
      </c>
      <c r="N16" s="92">
        <v>207.83615420000001</v>
      </c>
      <c r="O16" s="92">
        <v>199.00399999999999</v>
      </c>
      <c r="P16" s="92">
        <v>210.607</v>
      </c>
      <c r="Q16" s="92">
        <v>214.41499999999999</v>
      </c>
      <c r="R16" s="93">
        <v>217.673</v>
      </c>
      <c r="S16" s="92">
        <f t="shared" si="22"/>
        <v>0</v>
      </c>
      <c r="T16" s="92">
        <f t="shared" si="23"/>
        <v>0.3381542000000195</v>
      </c>
      <c r="U16" s="92">
        <f t="shared" si="24"/>
        <v>-12.680000000000007</v>
      </c>
      <c r="V16" s="92">
        <f t="shared" si="25"/>
        <v>-3.0360000000000014</v>
      </c>
      <c r="W16" s="93">
        <f t="shared" si="26"/>
        <v>-2.1419999999999959</v>
      </c>
      <c r="X16" s="92">
        <f t="shared" si="27"/>
        <v>0</v>
      </c>
      <c r="Y16" s="92">
        <f t="shared" si="17"/>
        <v>-1.2248457999999971</v>
      </c>
      <c r="Z16" s="92">
        <f t="shared" si="18"/>
        <v>-13.013000000000005</v>
      </c>
      <c r="AA16" s="92">
        <f t="shared" si="19"/>
        <v>-4.0519999999999925</v>
      </c>
      <c r="AB16" s="92">
        <f t="shared" si="20"/>
        <v>-0.63599999999999568</v>
      </c>
      <c r="AC16" s="93">
        <f t="shared" si="21"/>
        <v>0.6769999999999925</v>
      </c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6"/>
      <c r="BB16" s="126"/>
      <c r="BC16" s="126"/>
      <c r="BD16" s="126"/>
      <c r="BE16" s="126"/>
      <c r="BF16" s="126"/>
    </row>
    <row r="17" spans="1:58" ht="14.1" customHeight="1">
      <c r="A17" s="26" t="s">
        <v>13</v>
      </c>
      <c r="B17" s="118">
        <v>59.350128290000022</v>
      </c>
      <c r="C17" s="92">
        <v>58.076999999999998</v>
      </c>
      <c r="D17" s="92">
        <v>59.186999999999998</v>
      </c>
      <c r="E17" s="92">
        <v>59.671999999999997</v>
      </c>
      <c r="F17" s="92">
        <v>60.423000000000002</v>
      </c>
      <c r="G17" s="118">
        <v>59.350128290000022</v>
      </c>
      <c r="H17" s="92">
        <v>57.097000000000001</v>
      </c>
      <c r="I17" s="92">
        <v>57.844000000000001</v>
      </c>
      <c r="J17" s="92">
        <v>58.503999999999998</v>
      </c>
      <c r="K17" s="92">
        <v>58.55</v>
      </c>
      <c r="L17" s="93">
        <v>59.018000000000001</v>
      </c>
      <c r="M17" s="118">
        <v>59.350128290000022</v>
      </c>
      <c r="N17" s="92">
        <v>57.066298509999989</v>
      </c>
      <c r="O17" s="92">
        <v>54.584000000000003</v>
      </c>
      <c r="P17" s="92">
        <v>57.707000000000001</v>
      </c>
      <c r="Q17" s="92">
        <v>58.689</v>
      </c>
      <c r="R17" s="93">
        <v>59.518999999999998</v>
      </c>
      <c r="S17" s="92">
        <f t="shared" si="22"/>
        <v>0</v>
      </c>
      <c r="T17" s="92">
        <f t="shared" si="23"/>
        <v>-1.0107014900000095</v>
      </c>
      <c r="U17" s="92">
        <f t="shared" si="24"/>
        <v>-4.6029999999999944</v>
      </c>
      <c r="V17" s="92">
        <f t="shared" si="25"/>
        <v>-1.9649999999999963</v>
      </c>
      <c r="W17" s="93">
        <f t="shared" si="26"/>
        <v>-1.7340000000000018</v>
      </c>
      <c r="X17" s="92">
        <f t="shared" si="27"/>
        <v>0</v>
      </c>
      <c r="Y17" s="92">
        <f t="shared" si="17"/>
        <v>-3.0701490000012654E-2</v>
      </c>
      <c r="Z17" s="92">
        <f t="shared" si="18"/>
        <v>-3.259999999999998</v>
      </c>
      <c r="AA17" s="92">
        <f t="shared" si="19"/>
        <v>-0.79699999999999704</v>
      </c>
      <c r="AB17" s="92">
        <f t="shared" si="20"/>
        <v>0.1390000000000029</v>
      </c>
      <c r="AC17" s="93">
        <f t="shared" si="21"/>
        <v>0.50099999999999767</v>
      </c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6"/>
      <c r="BB17" s="126"/>
      <c r="BC17" s="126"/>
      <c r="BD17" s="126"/>
      <c r="BE17" s="126"/>
      <c r="BF17" s="126"/>
    </row>
    <row r="18" spans="1:58" ht="14.1" customHeight="1">
      <c r="A18" s="26" t="s">
        <v>14</v>
      </c>
      <c r="B18" s="118">
        <v>4.7537609799999991</v>
      </c>
      <c r="C18" s="92">
        <v>4.7030000000000003</v>
      </c>
      <c r="D18" s="92">
        <v>4.7809999999999997</v>
      </c>
      <c r="E18" s="92">
        <v>4.8070000000000004</v>
      </c>
      <c r="F18" s="92">
        <v>4.8550000000000004</v>
      </c>
      <c r="G18" s="118">
        <v>4.7537609799999991</v>
      </c>
      <c r="H18" s="92">
        <v>4.633</v>
      </c>
      <c r="I18" s="92">
        <v>4.681</v>
      </c>
      <c r="J18" s="92">
        <v>4.7229999999999999</v>
      </c>
      <c r="K18" s="92">
        <v>4.7140000000000004</v>
      </c>
      <c r="L18" s="93">
        <v>4.7389999999999999</v>
      </c>
      <c r="M18" s="118">
        <v>4.7537609799999991</v>
      </c>
      <c r="N18" s="92">
        <v>4.622171709999999</v>
      </c>
      <c r="O18" s="92">
        <v>4.41</v>
      </c>
      <c r="P18" s="92">
        <v>4.6500000000000004</v>
      </c>
      <c r="Q18" s="92">
        <v>4.7169999999999996</v>
      </c>
      <c r="R18" s="93">
        <v>4.7709999999999999</v>
      </c>
      <c r="S18" s="92">
        <f t="shared" si="22"/>
        <v>0</v>
      </c>
      <c r="T18" s="92">
        <f t="shared" si="23"/>
        <v>-8.0828290000001246E-2</v>
      </c>
      <c r="U18" s="92">
        <f t="shared" si="24"/>
        <v>-0.37099999999999955</v>
      </c>
      <c r="V18" s="92">
        <f t="shared" si="25"/>
        <v>-0.15700000000000003</v>
      </c>
      <c r="W18" s="93">
        <f t="shared" si="26"/>
        <v>-0.13800000000000079</v>
      </c>
      <c r="X18" s="92">
        <f>M18-G18</f>
        <v>0</v>
      </c>
      <c r="Y18" s="92">
        <f t="shared" ref="Y18:Y23" si="28">N18-H18</f>
        <v>-1.0828290000000962E-2</v>
      </c>
      <c r="Z18" s="92">
        <f t="shared" ref="Z18:Z23" si="29">O18-I18</f>
        <v>-0.27099999999999991</v>
      </c>
      <c r="AA18" s="92">
        <f t="shared" ref="AA18:AA23" si="30">P18-J18</f>
        <v>-7.299999999999951E-2</v>
      </c>
      <c r="AB18" s="92">
        <f t="shared" ref="AB18:AB23" si="31">Q18-K18</f>
        <v>2.9999999999992255E-3</v>
      </c>
      <c r="AC18" s="93">
        <f t="shared" ref="AC18:AC23" si="32">R18-L18</f>
        <v>3.2000000000000028E-2</v>
      </c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6"/>
      <c r="BB18" s="126"/>
      <c r="BC18" s="126"/>
      <c r="BD18" s="126"/>
      <c r="BE18" s="126"/>
      <c r="BF18" s="126"/>
    </row>
    <row r="19" spans="1:58" ht="14.1" customHeight="1">
      <c r="A19" s="26" t="s">
        <v>15</v>
      </c>
      <c r="B19" s="118">
        <v>766.57713754000008</v>
      </c>
      <c r="C19" s="92">
        <v>774.077</v>
      </c>
      <c r="D19" s="92">
        <v>866.27599999999995</v>
      </c>
      <c r="E19" s="92">
        <v>936.19100000000003</v>
      </c>
      <c r="F19" s="92">
        <v>994.31200000000001</v>
      </c>
      <c r="G19" s="118">
        <v>766.57713754000008</v>
      </c>
      <c r="H19" s="92">
        <v>737.66600000000005</v>
      </c>
      <c r="I19" s="92">
        <v>865.18600000000004</v>
      </c>
      <c r="J19" s="92">
        <v>917.53399999999999</v>
      </c>
      <c r="K19" s="92">
        <v>966.68600000000004</v>
      </c>
      <c r="L19" s="93">
        <v>965.41600000000005</v>
      </c>
      <c r="M19" s="118">
        <v>766.57713754000008</v>
      </c>
      <c r="N19" s="92">
        <v>732.02626773999987</v>
      </c>
      <c r="O19" s="92">
        <v>840.57500000000005</v>
      </c>
      <c r="P19" s="92">
        <v>901.80399999999997</v>
      </c>
      <c r="Q19" s="92">
        <v>963.09699999999998</v>
      </c>
      <c r="R19" s="93">
        <v>966.41099999999994</v>
      </c>
      <c r="S19" s="92">
        <f t="shared" si="22"/>
        <v>0</v>
      </c>
      <c r="T19" s="92">
        <f t="shared" si="23"/>
        <v>-42.050732260000132</v>
      </c>
      <c r="U19" s="92">
        <f t="shared" si="24"/>
        <v>-25.700999999999908</v>
      </c>
      <c r="V19" s="92">
        <f t="shared" si="25"/>
        <v>-34.387000000000057</v>
      </c>
      <c r="W19" s="93">
        <f t="shared" si="26"/>
        <v>-31.215000000000032</v>
      </c>
      <c r="X19" s="92">
        <f t="shared" ref="X19:X22" si="33">M19-G19</f>
        <v>0</v>
      </c>
      <c r="Y19" s="92">
        <f t="shared" si="28"/>
        <v>-5.6397322600001871</v>
      </c>
      <c r="Z19" s="92">
        <f t="shared" si="29"/>
        <v>-24.61099999999999</v>
      </c>
      <c r="AA19" s="92">
        <f t="shared" si="30"/>
        <v>-15.730000000000018</v>
      </c>
      <c r="AB19" s="92">
        <f t="shared" si="31"/>
        <v>-3.5890000000000555</v>
      </c>
      <c r="AC19" s="93">
        <f t="shared" si="32"/>
        <v>0.99499999999989086</v>
      </c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6"/>
      <c r="BB19" s="126"/>
      <c r="BC19" s="126"/>
      <c r="BD19" s="126"/>
      <c r="BE19" s="126"/>
      <c r="BF19" s="126"/>
    </row>
    <row r="20" spans="1:58" ht="14.1" customHeight="1">
      <c r="A20" s="26" t="s">
        <v>16</v>
      </c>
      <c r="B20" s="118">
        <v>12.333721840000003</v>
      </c>
      <c r="C20" s="92">
        <v>11.429</v>
      </c>
      <c r="D20" s="92">
        <v>11.726000000000001</v>
      </c>
      <c r="E20" s="92">
        <v>11.901</v>
      </c>
      <c r="F20" s="92">
        <v>12.132</v>
      </c>
      <c r="G20" s="118">
        <v>12.333721840000003</v>
      </c>
      <c r="H20" s="92">
        <v>11.894</v>
      </c>
      <c r="I20" s="92">
        <v>12.13</v>
      </c>
      <c r="J20" s="92">
        <v>12.351000000000001</v>
      </c>
      <c r="K20" s="92">
        <v>12.443</v>
      </c>
      <c r="L20" s="93">
        <v>12.627000000000001</v>
      </c>
      <c r="M20" s="118">
        <v>12.333721840000003</v>
      </c>
      <c r="N20" s="92">
        <v>11.884801459999998</v>
      </c>
      <c r="O20" s="92">
        <v>11.444000000000001</v>
      </c>
      <c r="P20" s="92">
        <v>12.18</v>
      </c>
      <c r="Q20" s="92">
        <v>12.47</v>
      </c>
      <c r="R20" s="93">
        <v>12.731999999999999</v>
      </c>
      <c r="S20" s="92">
        <f t="shared" si="22"/>
        <v>0</v>
      </c>
      <c r="T20" s="92">
        <f t="shared" si="23"/>
        <v>0.45580145999999822</v>
      </c>
      <c r="U20" s="92">
        <f t="shared" si="24"/>
        <v>-0.28200000000000003</v>
      </c>
      <c r="V20" s="92">
        <f t="shared" si="25"/>
        <v>0.27899999999999991</v>
      </c>
      <c r="W20" s="93">
        <f t="shared" si="26"/>
        <v>0.33800000000000097</v>
      </c>
      <c r="X20" s="92">
        <f t="shared" si="33"/>
        <v>0</v>
      </c>
      <c r="Y20" s="92">
        <f t="shared" si="28"/>
        <v>-9.1985400000016426E-3</v>
      </c>
      <c r="Z20" s="92">
        <f t="shared" si="29"/>
        <v>-0.68599999999999994</v>
      </c>
      <c r="AA20" s="92">
        <f t="shared" si="30"/>
        <v>-0.17100000000000115</v>
      </c>
      <c r="AB20" s="92">
        <f t="shared" si="31"/>
        <v>2.7000000000001023E-2</v>
      </c>
      <c r="AC20" s="93">
        <f t="shared" si="32"/>
        <v>0.10499999999999865</v>
      </c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6"/>
      <c r="BB20" s="126"/>
      <c r="BC20" s="126"/>
      <c r="BD20" s="126"/>
      <c r="BE20" s="126"/>
      <c r="BF20" s="126"/>
    </row>
    <row r="21" spans="1:58" ht="14.1" customHeight="1">
      <c r="A21" s="26" t="s">
        <v>17</v>
      </c>
      <c r="B21" s="118">
        <v>23.072441199999997</v>
      </c>
      <c r="C21" s="92">
        <v>23.071000000000002</v>
      </c>
      <c r="D21" s="92">
        <v>23.733000000000001</v>
      </c>
      <c r="E21" s="92">
        <v>24.152999999999999</v>
      </c>
      <c r="F21" s="92">
        <v>24.687000000000001</v>
      </c>
      <c r="G21" s="118">
        <v>23.072441199999997</v>
      </c>
      <c r="H21" s="92">
        <v>23.617999999999999</v>
      </c>
      <c r="I21" s="92">
        <v>24.152999999999999</v>
      </c>
      <c r="J21" s="92">
        <v>24.658000000000001</v>
      </c>
      <c r="K21" s="92">
        <v>24.91</v>
      </c>
      <c r="L21" s="93">
        <v>25.344999999999999</v>
      </c>
      <c r="M21" s="118">
        <v>23.072441199999997</v>
      </c>
      <c r="N21" s="92">
        <v>23.56656959</v>
      </c>
      <c r="O21" s="92">
        <v>22.754000000000001</v>
      </c>
      <c r="P21" s="92">
        <v>24.282</v>
      </c>
      <c r="Q21" s="92">
        <v>24.928000000000001</v>
      </c>
      <c r="R21" s="93">
        <v>25.518000000000001</v>
      </c>
      <c r="S21" s="92">
        <f t="shared" si="22"/>
        <v>0</v>
      </c>
      <c r="T21" s="92">
        <f t="shared" si="23"/>
        <v>0.49556958999999878</v>
      </c>
      <c r="U21" s="92">
        <f t="shared" si="24"/>
        <v>-0.9789999999999992</v>
      </c>
      <c r="V21" s="92">
        <f t="shared" si="25"/>
        <v>0.12900000000000134</v>
      </c>
      <c r="W21" s="93">
        <f t="shared" si="26"/>
        <v>0.24099999999999966</v>
      </c>
      <c r="X21" s="92">
        <f t="shared" si="33"/>
        <v>0</v>
      </c>
      <c r="Y21" s="92">
        <f t="shared" si="28"/>
        <v>-5.1430409999998261E-2</v>
      </c>
      <c r="Z21" s="92">
        <f t="shared" si="29"/>
        <v>-1.3989999999999974</v>
      </c>
      <c r="AA21" s="92">
        <f t="shared" si="30"/>
        <v>-0.37600000000000122</v>
      </c>
      <c r="AB21" s="92">
        <f t="shared" si="31"/>
        <v>1.8000000000000682E-2</v>
      </c>
      <c r="AC21" s="93">
        <f t="shared" si="32"/>
        <v>0.17300000000000182</v>
      </c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6"/>
      <c r="BB21" s="126"/>
      <c r="BC21" s="126"/>
      <c r="BD21" s="126"/>
      <c r="BE21" s="126"/>
      <c r="BF21" s="126"/>
    </row>
    <row r="22" spans="1:58" ht="14.1" customHeight="1">
      <c r="A22" s="26" t="s">
        <v>18</v>
      </c>
      <c r="B22" s="118">
        <v>0.38160461999999995</v>
      </c>
      <c r="C22" s="92">
        <v>0.23400000000000001</v>
      </c>
      <c r="D22" s="92">
        <v>0.21</v>
      </c>
      <c r="E22" s="92">
        <v>0.183</v>
      </c>
      <c r="F22" s="92">
        <v>0.16</v>
      </c>
      <c r="G22" s="118">
        <v>0.38160461999999995</v>
      </c>
      <c r="H22" s="92">
        <v>0.29599999999999999</v>
      </c>
      <c r="I22" s="92">
        <v>0.26400000000000001</v>
      </c>
      <c r="J22" s="92">
        <v>0.23100000000000001</v>
      </c>
      <c r="K22" s="92">
        <v>0.19900000000000001</v>
      </c>
      <c r="L22" s="93">
        <v>0.17299999999999999</v>
      </c>
      <c r="M22" s="118">
        <v>0.38160461999999995</v>
      </c>
      <c r="N22" s="92">
        <v>0.28587006000000004</v>
      </c>
      <c r="O22" s="92">
        <v>0.24099999999999999</v>
      </c>
      <c r="P22" s="92">
        <v>0.22</v>
      </c>
      <c r="Q22" s="92">
        <v>0.193</v>
      </c>
      <c r="R22" s="93">
        <v>0.16900000000000001</v>
      </c>
      <c r="S22" s="92">
        <f t="shared" si="22"/>
        <v>0</v>
      </c>
      <c r="T22" s="92">
        <f t="shared" si="23"/>
        <v>5.1870060000000023E-2</v>
      </c>
      <c r="U22" s="92">
        <f t="shared" si="24"/>
        <v>3.1E-2</v>
      </c>
      <c r="V22" s="92">
        <f t="shared" si="25"/>
        <v>3.7000000000000005E-2</v>
      </c>
      <c r="W22" s="93">
        <f t="shared" si="26"/>
        <v>3.3000000000000002E-2</v>
      </c>
      <c r="X22" s="92">
        <f t="shared" si="33"/>
        <v>0</v>
      </c>
      <c r="Y22" s="92">
        <f t="shared" si="28"/>
        <v>-1.0129939999999948E-2</v>
      </c>
      <c r="Z22" s="92">
        <f t="shared" si="29"/>
        <v>-2.300000000000002E-2</v>
      </c>
      <c r="AA22" s="92">
        <f t="shared" si="30"/>
        <v>-1.100000000000001E-2</v>
      </c>
      <c r="AB22" s="92">
        <f t="shared" si="31"/>
        <v>-6.0000000000000053E-3</v>
      </c>
      <c r="AC22" s="93">
        <f t="shared" si="32"/>
        <v>-3.9999999999999758E-3</v>
      </c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6"/>
      <c r="BB22" s="126"/>
      <c r="BC22" s="126"/>
      <c r="BD22" s="126"/>
      <c r="BE22" s="126"/>
      <c r="BF22" s="126"/>
    </row>
    <row r="23" spans="1:58" ht="14.1" customHeight="1">
      <c r="A23" s="51" t="s">
        <v>19</v>
      </c>
      <c r="B23" s="159">
        <v>21.078709969999998</v>
      </c>
      <c r="C23" s="22">
        <v>19.844999999999999</v>
      </c>
      <c r="D23" s="22">
        <v>23.96</v>
      </c>
      <c r="E23" s="22">
        <v>21.771999999999998</v>
      </c>
      <c r="F23" s="22">
        <v>20.587</v>
      </c>
      <c r="G23" s="117">
        <v>21.078709969999998</v>
      </c>
      <c r="H23" s="90">
        <v>19.904</v>
      </c>
      <c r="I23" s="90">
        <v>24.013000000000002</v>
      </c>
      <c r="J23" s="90">
        <v>21.852</v>
      </c>
      <c r="K23" s="90">
        <v>20.693000000000001</v>
      </c>
      <c r="L23" s="91">
        <v>19.189</v>
      </c>
      <c r="M23" s="117">
        <v>21.078709969999998</v>
      </c>
      <c r="N23" s="90">
        <v>19.904240259999998</v>
      </c>
      <c r="O23" s="90">
        <v>24.013000000000002</v>
      </c>
      <c r="P23" s="90">
        <v>21.852</v>
      </c>
      <c r="Q23" s="90">
        <v>20.693000000000001</v>
      </c>
      <c r="R23" s="91">
        <v>19.189</v>
      </c>
      <c r="S23" s="90">
        <f>M23-B23</f>
        <v>0</v>
      </c>
      <c r="T23" s="90">
        <f t="shared" si="23"/>
        <v>5.9240259999999267E-2</v>
      </c>
      <c r="U23" s="90">
        <f t="shared" si="24"/>
        <v>5.3000000000000824E-2</v>
      </c>
      <c r="V23" s="90">
        <f t="shared" si="25"/>
        <v>8.0000000000001847E-2</v>
      </c>
      <c r="W23" s="91">
        <f t="shared" si="26"/>
        <v>0.10600000000000165</v>
      </c>
      <c r="X23" s="90">
        <f>M23-G23</f>
        <v>0</v>
      </c>
      <c r="Y23" s="90">
        <f t="shared" si="28"/>
        <v>2.4025999999821579E-4</v>
      </c>
      <c r="Z23" s="90">
        <f t="shared" si="29"/>
        <v>0</v>
      </c>
      <c r="AA23" s="90">
        <f t="shared" si="30"/>
        <v>0</v>
      </c>
      <c r="AB23" s="90">
        <f t="shared" si="31"/>
        <v>0</v>
      </c>
      <c r="AC23" s="91">
        <f t="shared" si="32"/>
        <v>0</v>
      </c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6"/>
      <c r="BB23" s="126"/>
      <c r="BC23" s="126"/>
      <c r="BD23" s="126"/>
      <c r="BE23" s="126"/>
      <c r="BF23" s="126"/>
    </row>
    <row r="24" spans="1:58" ht="14.1" customHeight="1">
      <c r="A24" s="51" t="s">
        <v>53</v>
      </c>
      <c r="B24" s="159">
        <v>574.51653104000002</v>
      </c>
      <c r="C24" s="22">
        <v>652.76900000000001</v>
      </c>
      <c r="D24" s="22">
        <v>680.70100000000002</v>
      </c>
      <c r="E24" s="22">
        <v>697.61099999999999</v>
      </c>
      <c r="F24" s="22">
        <v>720.42100000000005</v>
      </c>
      <c r="G24" s="117">
        <v>574.51653104000002</v>
      </c>
      <c r="H24" s="90">
        <v>651.36800000000005</v>
      </c>
      <c r="I24" s="90">
        <v>679.34</v>
      </c>
      <c r="J24" s="90">
        <v>705.62400000000002</v>
      </c>
      <c r="K24" s="90">
        <v>726.34199999999998</v>
      </c>
      <c r="L24" s="91">
        <v>744.28099999999995</v>
      </c>
      <c r="M24" s="117">
        <v>574.51653104000002</v>
      </c>
      <c r="N24" s="90">
        <v>653.34922089999986</v>
      </c>
      <c r="O24" s="90">
        <v>684.41</v>
      </c>
      <c r="P24" s="90">
        <v>715.66800000000001</v>
      </c>
      <c r="Q24" s="90">
        <v>738.42399999999998</v>
      </c>
      <c r="R24" s="91">
        <v>756.45699999999999</v>
      </c>
      <c r="S24" s="90">
        <f t="shared" ref="S24:S25" si="34">M24-B24</f>
        <v>0</v>
      </c>
      <c r="T24" s="90">
        <f t="shared" ref="T24:T25" si="35">N24-C24</f>
        <v>0.58022089999985837</v>
      </c>
      <c r="U24" s="90">
        <f t="shared" ref="U24:U25" si="36">O24-D24</f>
        <v>3.7089999999999463</v>
      </c>
      <c r="V24" s="90">
        <f t="shared" ref="V24:V25" si="37">P24-E24</f>
        <v>18.057000000000016</v>
      </c>
      <c r="W24" s="91">
        <f t="shared" ref="W24:W25" si="38">Q24-F24</f>
        <v>18.002999999999929</v>
      </c>
      <c r="X24" s="90">
        <f t="shared" ref="X24:X25" si="39">M24-G24</f>
        <v>0</v>
      </c>
      <c r="Y24" s="90">
        <f t="shared" ref="Y24:Y25" si="40">N24-H24</f>
        <v>1.981220899999812</v>
      </c>
      <c r="Z24" s="90">
        <f t="shared" ref="Z24:Z25" si="41">O24-I24</f>
        <v>5.0699999999999363</v>
      </c>
      <c r="AA24" s="90">
        <f t="shared" ref="AA24:AA25" si="42">P24-J24</f>
        <v>10.043999999999983</v>
      </c>
      <c r="AB24" s="90">
        <f t="shared" ref="AB24:AB25" si="43">Q24-K24</f>
        <v>12.081999999999994</v>
      </c>
      <c r="AC24" s="91">
        <f t="shared" ref="AC24:AC25" si="44">R24-L24</f>
        <v>12.176000000000045</v>
      </c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6"/>
      <c r="BB24" s="126"/>
      <c r="BC24" s="126"/>
      <c r="BD24" s="126"/>
      <c r="BE24" s="126"/>
      <c r="BF24" s="126"/>
    </row>
    <row r="25" spans="1:58" ht="14.1" customHeight="1" thickBot="1">
      <c r="A25" s="52" t="s">
        <v>20</v>
      </c>
      <c r="B25" s="160">
        <v>625.59926667999991</v>
      </c>
      <c r="C25" s="30">
        <v>585.26700000000005</v>
      </c>
      <c r="D25" s="30">
        <v>418.65</v>
      </c>
      <c r="E25" s="30">
        <v>426.23399999999998</v>
      </c>
      <c r="F25" s="30">
        <v>439.65199999999999</v>
      </c>
      <c r="G25" s="119">
        <v>632.44794860999991</v>
      </c>
      <c r="H25" s="94">
        <v>580.82100000000003</v>
      </c>
      <c r="I25" s="94">
        <v>425.45800000000003</v>
      </c>
      <c r="J25" s="94">
        <v>430.93400000000003</v>
      </c>
      <c r="K25" s="94">
        <v>442.57400000000001</v>
      </c>
      <c r="L25" s="95">
        <v>448.47300000000001</v>
      </c>
      <c r="M25" s="119">
        <v>632.44794860999991</v>
      </c>
      <c r="N25" s="94">
        <v>581.6818162200002</v>
      </c>
      <c r="O25" s="94">
        <v>426.91500000000002</v>
      </c>
      <c r="P25" s="94">
        <v>439.68299999999999</v>
      </c>
      <c r="Q25" s="94">
        <v>453.76799999999997</v>
      </c>
      <c r="R25" s="95">
        <v>459.30599999999998</v>
      </c>
      <c r="S25" s="94">
        <f t="shared" si="34"/>
        <v>6.8486819299999979</v>
      </c>
      <c r="T25" s="94">
        <f t="shared" si="35"/>
        <v>-3.585183779999852</v>
      </c>
      <c r="U25" s="94">
        <f t="shared" si="36"/>
        <v>8.2650000000000432</v>
      </c>
      <c r="V25" s="94">
        <f t="shared" si="37"/>
        <v>13.449000000000012</v>
      </c>
      <c r="W25" s="95">
        <f t="shared" si="38"/>
        <v>14.115999999999985</v>
      </c>
      <c r="X25" s="94">
        <f t="shared" si="39"/>
        <v>0</v>
      </c>
      <c r="Y25" s="94">
        <f t="shared" si="40"/>
        <v>0.86081622000017433</v>
      </c>
      <c r="Z25" s="94">
        <f t="shared" si="41"/>
        <v>1.4569999999999936</v>
      </c>
      <c r="AA25" s="94">
        <f t="shared" si="42"/>
        <v>8.7489999999999668</v>
      </c>
      <c r="AB25" s="94">
        <f t="shared" si="43"/>
        <v>11.19399999999996</v>
      </c>
      <c r="AC25" s="95">
        <f t="shared" si="44"/>
        <v>10.83299999999997</v>
      </c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6"/>
      <c r="BB25" s="126"/>
      <c r="BC25" s="126"/>
      <c r="BD25" s="126"/>
      <c r="BE25" s="126"/>
      <c r="BF25" s="126"/>
    </row>
    <row r="26" spans="1:58" ht="14.1" customHeight="1" thickBot="1">
      <c r="A26" s="53" t="s">
        <v>52</v>
      </c>
      <c r="B26" s="119">
        <f t="shared" ref="B26:W26" si="45">B27+B28</f>
        <v>12165.48539523</v>
      </c>
      <c r="C26" s="94">
        <f t="shared" si="45"/>
        <v>12180.923999999999</v>
      </c>
      <c r="D26" s="94">
        <f t="shared" si="45"/>
        <v>12722.870999999999</v>
      </c>
      <c r="E26" s="94">
        <f t="shared" si="45"/>
        <v>13215.785</v>
      </c>
      <c r="F26" s="95">
        <f t="shared" si="45"/>
        <v>13876.916000000001</v>
      </c>
      <c r="G26" s="94">
        <f t="shared" si="45"/>
        <v>12165.48539523</v>
      </c>
      <c r="H26" s="94">
        <f t="shared" si="45"/>
        <v>12260.716</v>
      </c>
      <c r="I26" s="94">
        <f t="shared" si="45"/>
        <v>12857.483</v>
      </c>
      <c r="J26" s="94">
        <f t="shared" si="45"/>
        <v>13301.208000000001</v>
      </c>
      <c r="K26" s="94">
        <f>K27+K28</f>
        <v>13960.347</v>
      </c>
      <c r="L26" s="95">
        <f>L27+L28</f>
        <v>14444.582</v>
      </c>
      <c r="M26" s="94">
        <v>12165.48539523</v>
      </c>
      <c r="N26" s="94">
        <v>12329.021932039999</v>
      </c>
      <c r="O26" s="94">
        <v>12782.844999999999</v>
      </c>
      <c r="P26" s="94">
        <v>13550.881000000001</v>
      </c>
      <c r="Q26" s="94">
        <v>14361.263000000001</v>
      </c>
      <c r="R26" s="95">
        <v>14920.985999999999</v>
      </c>
      <c r="S26" s="94">
        <f t="shared" si="45"/>
        <v>0</v>
      </c>
      <c r="T26" s="94">
        <f t="shared" si="45"/>
        <v>148.09793203999971</v>
      </c>
      <c r="U26" s="94">
        <f t="shared" si="45"/>
        <v>59.97400000000016</v>
      </c>
      <c r="V26" s="94">
        <f t="shared" si="45"/>
        <v>335.09600000000046</v>
      </c>
      <c r="W26" s="95">
        <f t="shared" si="45"/>
        <v>484.34700000000066</v>
      </c>
      <c r="X26" s="94">
        <f t="shared" ref="X26:AC26" si="46">X27+X28</f>
        <v>0</v>
      </c>
      <c r="Y26" s="94">
        <f t="shared" si="46"/>
        <v>68.305932039999789</v>
      </c>
      <c r="Z26" s="94">
        <f t="shared" si="46"/>
        <v>-74.638000000001739</v>
      </c>
      <c r="AA26" s="94">
        <f t="shared" si="46"/>
        <v>249.67299999999977</v>
      </c>
      <c r="AB26" s="94">
        <f t="shared" si="46"/>
        <v>400.91600000000108</v>
      </c>
      <c r="AC26" s="95">
        <f t="shared" si="46"/>
        <v>476.40399999999863</v>
      </c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6"/>
      <c r="BB26" s="126"/>
      <c r="BC26" s="126"/>
      <c r="BD26" s="126"/>
      <c r="BE26" s="126"/>
      <c r="BF26" s="126"/>
    </row>
    <row r="27" spans="1:58" ht="14.1" customHeight="1">
      <c r="A27" s="51" t="s">
        <v>46</v>
      </c>
      <c r="B27" s="159">
        <v>8163.4788284000006</v>
      </c>
      <c r="C27" s="22">
        <v>8150.3789999999999</v>
      </c>
      <c r="D27" s="22">
        <v>8494.6409999999996</v>
      </c>
      <c r="E27" s="22">
        <v>8803.6080000000002</v>
      </c>
      <c r="F27" s="29">
        <v>9245.3770000000004</v>
      </c>
      <c r="G27" s="22">
        <v>8163.4788284000006</v>
      </c>
      <c r="H27" s="22">
        <v>8191.45</v>
      </c>
      <c r="I27" s="22">
        <v>8584.6110000000008</v>
      </c>
      <c r="J27" s="22">
        <v>8851.3510000000006</v>
      </c>
      <c r="K27" s="22">
        <v>9290.8490000000002</v>
      </c>
      <c r="L27" s="91">
        <v>9587.1820000000007</v>
      </c>
      <c r="M27" s="22">
        <v>8163.4788284000006</v>
      </c>
      <c r="N27" s="22">
        <v>8258.1461147699993</v>
      </c>
      <c r="O27" s="22">
        <v>8515.6229999999996</v>
      </c>
      <c r="P27" s="22">
        <v>9034.741</v>
      </c>
      <c r="Q27" s="22">
        <v>9575.6540000000005</v>
      </c>
      <c r="R27" s="91">
        <v>9922.3359999999993</v>
      </c>
      <c r="S27" s="96">
        <f>M27-B27</f>
        <v>0</v>
      </c>
      <c r="T27" s="96">
        <f t="shared" ref="T27:W27" si="47">N27-C27</f>
        <v>107.76711476999935</v>
      </c>
      <c r="U27" s="96">
        <f t="shared" si="47"/>
        <v>20.981999999999971</v>
      </c>
      <c r="V27" s="96">
        <f t="shared" si="47"/>
        <v>231.13299999999981</v>
      </c>
      <c r="W27" s="97">
        <f t="shared" si="47"/>
        <v>330.27700000000004</v>
      </c>
      <c r="X27" s="96">
        <f>M27-G27</f>
        <v>0</v>
      </c>
      <c r="Y27" s="96">
        <f t="shared" ref="Y27:AC27" si="48">N27-H27</f>
        <v>66.69611476999944</v>
      </c>
      <c r="Z27" s="96">
        <f t="shared" si="48"/>
        <v>-68.988000000001193</v>
      </c>
      <c r="AA27" s="96">
        <f t="shared" si="48"/>
        <v>183.38999999999942</v>
      </c>
      <c r="AB27" s="96">
        <f t="shared" si="48"/>
        <v>284.80500000000029</v>
      </c>
      <c r="AC27" s="97">
        <f t="shared" si="48"/>
        <v>335.15399999999863</v>
      </c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6"/>
      <c r="BB27" s="126"/>
      <c r="BC27" s="126"/>
      <c r="BD27" s="126"/>
      <c r="BE27" s="126"/>
      <c r="BF27" s="126"/>
    </row>
    <row r="28" spans="1:58" ht="14.1" customHeight="1" thickBot="1">
      <c r="A28" s="52" t="s">
        <v>47</v>
      </c>
      <c r="B28" s="160">
        <v>4002.0065668300003</v>
      </c>
      <c r="C28" s="30">
        <v>4030.5450000000001</v>
      </c>
      <c r="D28" s="30">
        <v>4228.2299999999996</v>
      </c>
      <c r="E28" s="30">
        <v>4412.1769999999997</v>
      </c>
      <c r="F28" s="31">
        <v>4631.5389999999998</v>
      </c>
      <c r="G28" s="160">
        <v>4002.0065668300003</v>
      </c>
      <c r="H28" s="30">
        <v>4069.2660000000001</v>
      </c>
      <c r="I28" s="30">
        <v>4272.8720000000003</v>
      </c>
      <c r="J28" s="30">
        <v>4449.857</v>
      </c>
      <c r="K28" s="30">
        <v>4669.4979999999996</v>
      </c>
      <c r="L28" s="31">
        <v>4857.3999999999996</v>
      </c>
      <c r="M28" s="160">
        <v>4002.0065668300003</v>
      </c>
      <c r="N28" s="30">
        <v>4070.8758172700004</v>
      </c>
      <c r="O28" s="30">
        <v>4267.2219999999998</v>
      </c>
      <c r="P28" s="30">
        <v>4516.1400000000003</v>
      </c>
      <c r="Q28" s="30">
        <v>4785.6090000000004</v>
      </c>
      <c r="R28" s="31">
        <v>4998.6499999999996</v>
      </c>
      <c r="S28" s="94">
        <f>M28-B28</f>
        <v>0</v>
      </c>
      <c r="T28" s="94">
        <f t="shared" ref="T28" si="49">N28-C28</f>
        <v>40.330817270000352</v>
      </c>
      <c r="U28" s="94">
        <f t="shared" ref="U28" si="50">O28-D28</f>
        <v>38.992000000000189</v>
      </c>
      <c r="V28" s="94">
        <f t="shared" ref="V28" si="51">P28-E28</f>
        <v>103.96300000000065</v>
      </c>
      <c r="W28" s="95">
        <f t="shared" ref="W28" si="52">Q28-F28</f>
        <v>154.07000000000062</v>
      </c>
      <c r="X28" s="94">
        <f>M28-G28</f>
        <v>0</v>
      </c>
      <c r="Y28" s="94">
        <f t="shared" ref="Y28" si="53">N28-H28</f>
        <v>1.6098172700003488</v>
      </c>
      <c r="Z28" s="94">
        <f t="shared" ref="Z28" si="54">O28-I28</f>
        <v>-5.6500000000005457</v>
      </c>
      <c r="AA28" s="94">
        <f t="shared" ref="AA28" si="55">P28-J28</f>
        <v>66.283000000000357</v>
      </c>
      <c r="AB28" s="94">
        <f t="shared" ref="AB28" si="56">Q28-K28</f>
        <v>116.11100000000079</v>
      </c>
      <c r="AC28" s="95">
        <f t="shared" ref="AC28" si="57">R28-L28</f>
        <v>141.25</v>
      </c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6"/>
      <c r="BB28" s="126"/>
      <c r="BC28" s="126"/>
      <c r="BD28" s="126"/>
      <c r="BE28" s="126"/>
      <c r="BF28" s="126"/>
    </row>
    <row r="29" spans="1:58" ht="14.1" customHeight="1" thickBot="1">
      <c r="A29" s="54" t="s">
        <v>21</v>
      </c>
      <c r="B29" s="133">
        <f t="shared" ref="B29:L29" si="58">B26+B5</f>
        <v>29090.909173290001</v>
      </c>
      <c r="C29" s="134">
        <f t="shared" si="58"/>
        <v>28098.362000000001</v>
      </c>
      <c r="D29" s="134">
        <f t="shared" si="58"/>
        <v>29261.807999999997</v>
      </c>
      <c r="E29" s="134">
        <f t="shared" si="58"/>
        <v>30339.876</v>
      </c>
      <c r="F29" s="135">
        <f>F26+F5</f>
        <v>31931.155999999995</v>
      </c>
      <c r="G29" s="133">
        <f t="shared" si="58"/>
        <v>29120.16038851998</v>
      </c>
      <c r="H29" s="134">
        <f t="shared" si="58"/>
        <v>28404.881000000001</v>
      </c>
      <c r="I29" s="134">
        <f t="shared" si="58"/>
        <v>29621.492000000002</v>
      </c>
      <c r="J29" s="134">
        <f t="shared" si="58"/>
        <v>30742.475000000006</v>
      </c>
      <c r="K29" s="134">
        <f t="shared" si="58"/>
        <v>32194.328000000001</v>
      </c>
      <c r="L29" s="135">
        <f t="shared" si="58"/>
        <v>32997.851000000002</v>
      </c>
      <c r="M29" s="133">
        <v>29120.16038851998</v>
      </c>
      <c r="N29" s="134">
        <v>28530.405816167768</v>
      </c>
      <c r="O29" s="134">
        <v>29271.353999999999</v>
      </c>
      <c r="P29" s="134">
        <v>31413.474000000002</v>
      </c>
      <c r="Q29" s="134">
        <v>33362.029000000002</v>
      </c>
      <c r="R29" s="135">
        <v>34296.306999999993</v>
      </c>
      <c r="S29" s="98">
        <f t="shared" ref="S29:W29" si="59">S26+S5</f>
        <v>29.251215229979053</v>
      </c>
      <c r="T29" s="98">
        <f t="shared" si="59"/>
        <v>432.04381616776902</v>
      </c>
      <c r="U29" s="98">
        <f t="shared" si="59"/>
        <v>9.5460000000002481</v>
      </c>
      <c r="V29" s="98">
        <f t="shared" si="59"/>
        <v>1073.5980000000011</v>
      </c>
      <c r="W29" s="99">
        <f t="shared" si="59"/>
        <v>1430.873000000001</v>
      </c>
      <c r="X29" s="98">
        <f t="shared" ref="X29:AC29" si="60">X26+X5</f>
        <v>0</v>
      </c>
      <c r="Y29" s="98">
        <f t="shared" si="60"/>
        <v>125.52481616776964</v>
      </c>
      <c r="Z29" s="98">
        <f t="shared" si="60"/>
        <v>-350.13800000000242</v>
      </c>
      <c r="AA29" s="98">
        <f t="shared" si="60"/>
        <v>670.99899999999991</v>
      </c>
      <c r="AB29" s="98">
        <f t="shared" si="60"/>
        <v>1167.7010000000005</v>
      </c>
      <c r="AC29" s="99">
        <f t="shared" si="60"/>
        <v>1298.4559999999988</v>
      </c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6"/>
      <c r="BB29" s="126"/>
      <c r="BC29" s="126"/>
      <c r="BD29" s="126"/>
      <c r="BE29" s="126"/>
      <c r="BF29" s="126"/>
    </row>
    <row r="30" spans="1:58" ht="14.1" customHeight="1">
      <c r="A30" s="55" t="s">
        <v>22</v>
      </c>
      <c r="B30" s="164">
        <v>42.807550210000393</v>
      </c>
      <c r="C30" s="42">
        <v>24.780999999999999</v>
      </c>
      <c r="D30" s="42">
        <v>34.11</v>
      </c>
      <c r="E30" s="42">
        <v>34.11</v>
      </c>
      <c r="F30" s="43">
        <v>34.11</v>
      </c>
      <c r="G30" s="25">
        <v>42.807550210000393</v>
      </c>
      <c r="H30" s="25">
        <v>26.417999999999999</v>
      </c>
      <c r="I30" s="25">
        <v>36.661999999999999</v>
      </c>
      <c r="J30" s="25">
        <v>35.183999999999997</v>
      </c>
      <c r="K30" s="25">
        <v>36.661999999999999</v>
      </c>
      <c r="L30" s="43">
        <v>36.661999999999999</v>
      </c>
      <c r="M30" s="25">
        <v>42.807550210000393</v>
      </c>
      <c r="N30" s="25">
        <v>30.364214619999611</v>
      </c>
      <c r="O30" s="25">
        <v>36.457000000000001</v>
      </c>
      <c r="P30" s="25">
        <v>36.457000000000001</v>
      </c>
      <c r="Q30" s="25">
        <v>36.457000000000001</v>
      </c>
      <c r="R30" s="92">
        <v>36.457000000000001</v>
      </c>
      <c r="S30" s="136">
        <f>M30-B30</f>
        <v>0</v>
      </c>
      <c r="T30" s="103">
        <f t="shared" ref="T30:W30" si="61">N30-C30</f>
        <v>5.5832146199996124</v>
      </c>
      <c r="U30" s="103">
        <f t="shared" si="61"/>
        <v>2.3470000000000013</v>
      </c>
      <c r="V30" s="103">
        <f t="shared" si="61"/>
        <v>2.3470000000000013</v>
      </c>
      <c r="W30" s="104">
        <f t="shared" si="61"/>
        <v>2.3470000000000013</v>
      </c>
      <c r="X30" s="136">
        <f>M30-G30</f>
        <v>0</v>
      </c>
      <c r="Y30" s="103">
        <f t="shared" ref="Y30:AC30" si="62">N30-H30</f>
        <v>3.946214619999612</v>
      </c>
      <c r="Z30" s="103">
        <f t="shared" si="62"/>
        <v>-0.20499999999999829</v>
      </c>
      <c r="AA30" s="103">
        <f t="shared" si="62"/>
        <v>1.2730000000000032</v>
      </c>
      <c r="AB30" s="103">
        <f t="shared" si="62"/>
        <v>-0.20499999999999829</v>
      </c>
      <c r="AC30" s="104">
        <f t="shared" si="62"/>
        <v>-0.20499999999999829</v>
      </c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6"/>
      <c r="BB30" s="126"/>
      <c r="BC30" s="126"/>
      <c r="BD30" s="126"/>
      <c r="BE30" s="126"/>
      <c r="BF30" s="126"/>
    </row>
    <row r="31" spans="1:58" ht="14.1" customHeight="1">
      <c r="A31" s="51" t="s">
        <v>23</v>
      </c>
      <c r="B31" s="117">
        <v>29133.716723500002</v>
      </c>
      <c r="C31" s="90">
        <v>28123.143</v>
      </c>
      <c r="D31" s="90">
        <v>29295.917999999998</v>
      </c>
      <c r="E31" s="90">
        <v>30373.986000000001</v>
      </c>
      <c r="F31" s="91">
        <v>31965.265999999996</v>
      </c>
      <c r="G31" s="90">
        <v>29162.96793872998</v>
      </c>
      <c r="H31" s="90">
        <v>28431.299000000003</v>
      </c>
      <c r="I31" s="90">
        <v>29658.154000000002</v>
      </c>
      <c r="J31" s="90">
        <v>30777.659000000007</v>
      </c>
      <c r="K31" s="90">
        <v>32230.99</v>
      </c>
      <c r="L31" s="91">
        <v>33034.512999999999</v>
      </c>
      <c r="M31" s="90">
        <v>29162.96793872998</v>
      </c>
      <c r="N31" s="90">
        <v>28560.770030787768</v>
      </c>
      <c r="O31" s="90">
        <v>29307.810999999998</v>
      </c>
      <c r="P31" s="90">
        <v>31449.931</v>
      </c>
      <c r="Q31" s="90">
        <v>33398.486000000004</v>
      </c>
      <c r="R31" s="90">
        <v>34332.763999999996</v>
      </c>
      <c r="S31" s="117">
        <f>M31-B31</f>
        <v>29.251215229978698</v>
      </c>
      <c r="T31" s="90">
        <f t="shared" ref="T31" si="63">N31-C31</f>
        <v>437.62703078776758</v>
      </c>
      <c r="U31" s="90">
        <f t="shared" ref="U31" si="64">O31-D31</f>
        <v>11.893000000000029</v>
      </c>
      <c r="V31" s="90">
        <f t="shared" ref="V31" si="65">P31-E31</f>
        <v>1075.9449999999997</v>
      </c>
      <c r="W31" s="91">
        <f t="shared" ref="W31" si="66">Q31-F31</f>
        <v>1433.2200000000084</v>
      </c>
      <c r="X31" s="117">
        <f>M31-G31</f>
        <v>0</v>
      </c>
      <c r="Y31" s="90">
        <f t="shared" ref="Y31" si="67">N31-H31</f>
        <v>129.4710307877649</v>
      </c>
      <c r="Z31" s="90">
        <f t="shared" ref="Z31" si="68">O31-I31</f>
        <v>-350.34300000000439</v>
      </c>
      <c r="AA31" s="90">
        <f t="shared" ref="AA31" si="69">P31-J31</f>
        <v>672.27199999999357</v>
      </c>
      <c r="AB31" s="90">
        <f t="shared" ref="AB31" si="70">Q31-K31</f>
        <v>1167.4960000000028</v>
      </c>
      <c r="AC31" s="91">
        <f t="shared" ref="AC31" si="71">R31-L31</f>
        <v>1298.2509999999966</v>
      </c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6"/>
      <c r="BB31" s="126"/>
      <c r="BC31" s="126"/>
      <c r="BD31" s="126"/>
      <c r="BE31" s="126"/>
      <c r="BF31" s="126"/>
    </row>
    <row r="32" spans="1:58" s="32" customFormat="1" ht="14.1" customHeight="1" thickBot="1">
      <c r="A32" s="52" t="s">
        <v>24</v>
      </c>
      <c r="B32" s="168">
        <f t="shared" ref="B32:L32" si="72">B31/B45*100</f>
        <v>30.936957084520568</v>
      </c>
      <c r="C32" s="64">
        <f t="shared" si="72"/>
        <v>31.381959007272268</v>
      </c>
      <c r="D32" s="64">
        <f t="shared" si="72"/>
        <v>30.624485961549837</v>
      </c>
      <c r="E32" s="64">
        <f t="shared" si="72"/>
        <v>30.408288984153824</v>
      </c>
      <c r="F32" s="65">
        <f t="shared" si="72"/>
        <v>30.367273660035355</v>
      </c>
      <c r="G32" s="64">
        <f t="shared" si="72"/>
        <v>31.068995841482277</v>
      </c>
      <c r="H32" s="64">
        <f t="shared" si="72"/>
        <v>31.351934673022065</v>
      </c>
      <c r="I32" s="64">
        <f t="shared" si="72"/>
        <v>30.97152707829024</v>
      </c>
      <c r="J32" s="64">
        <f t="shared" si="72"/>
        <v>30.3195800849081</v>
      </c>
      <c r="K32" s="64">
        <f t="shared" si="72"/>
        <v>30.279151191273645</v>
      </c>
      <c r="L32" s="65">
        <f t="shared" si="72"/>
        <v>30.148764665852241</v>
      </c>
      <c r="M32" s="64">
        <f>M31/M45*100</f>
        <v>31.068995841482277</v>
      </c>
      <c r="N32" s="64">
        <f t="shared" ref="N32:R32" si="73">N31/N45*100</f>
        <v>31.349345747999337</v>
      </c>
      <c r="O32" s="64">
        <f t="shared" si="73"/>
        <v>30.721865877280624</v>
      </c>
      <c r="P32" s="64">
        <f t="shared" si="73"/>
        <v>30.384004291388671</v>
      </c>
      <c r="Q32" s="64">
        <f t="shared" si="73"/>
        <v>30.545736429459154</v>
      </c>
      <c r="R32" s="64">
        <f t="shared" si="73"/>
        <v>30.535553265092314</v>
      </c>
      <c r="S32" s="147">
        <f>S31/M45*100</f>
        <v>3.1163010782985785E-2</v>
      </c>
      <c r="T32" s="100">
        <f t="shared" ref="T32:W32" si="74">T31/N45*100</f>
        <v>0.48035543446647289</v>
      </c>
      <c r="U32" s="100">
        <f t="shared" si="74"/>
        <v>1.2466818176168099E-2</v>
      </c>
      <c r="V32" s="100">
        <f t="shared" si="74"/>
        <v>1.0394781946357265</v>
      </c>
      <c r="W32" s="101">
        <f t="shared" si="74"/>
        <v>1.3108007460406947</v>
      </c>
      <c r="X32" s="147">
        <f t="shared" ref="X32:AB32" si="75">X31/M45*100</f>
        <v>0</v>
      </c>
      <c r="Y32" s="100">
        <f t="shared" si="75"/>
        <v>0.14211213857820337</v>
      </c>
      <c r="Z32" s="100">
        <f t="shared" si="75"/>
        <v>-0.36724648787465775</v>
      </c>
      <c r="AA32" s="100">
        <f t="shared" si="75"/>
        <v>0.6494868091437227</v>
      </c>
      <c r="AB32" s="100">
        <f t="shared" si="75"/>
        <v>1.0677737038274107</v>
      </c>
      <c r="AC32" s="101">
        <f>AC31/R45*100</f>
        <v>1.1546641733231633</v>
      </c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6"/>
      <c r="BB32" s="126"/>
      <c r="BC32" s="126"/>
      <c r="BD32" s="126"/>
      <c r="BE32" s="126"/>
      <c r="BF32" s="126"/>
    </row>
    <row r="33" spans="1:58" ht="14.1" customHeight="1" thickBot="1">
      <c r="A33" s="33"/>
      <c r="B33" s="34"/>
      <c r="C33" s="34"/>
      <c r="D33" s="25"/>
      <c r="E33" s="25"/>
      <c r="F33" s="25"/>
      <c r="G33" s="25"/>
      <c r="H33" s="25"/>
      <c r="I33" s="25"/>
      <c r="J33" s="25"/>
      <c r="K33" s="25"/>
      <c r="L33" s="163"/>
      <c r="M33" s="25"/>
      <c r="N33" s="25"/>
      <c r="O33" s="25"/>
      <c r="P33" s="25"/>
      <c r="Q33" s="25"/>
      <c r="R33" s="163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6"/>
      <c r="BB33" s="126"/>
      <c r="BC33" s="126"/>
      <c r="BD33" s="126"/>
      <c r="BE33" s="126"/>
      <c r="BF33" s="126"/>
    </row>
    <row r="34" spans="1:58" ht="14.1" customHeight="1">
      <c r="A34" s="35" t="s">
        <v>48</v>
      </c>
      <c r="B34" s="42">
        <v>12787.594520420005</v>
      </c>
      <c r="C34" s="42">
        <v>11751.762000000001</v>
      </c>
      <c r="D34" s="42">
        <v>12546.834999999999</v>
      </c>
      <c r="E34" s="42">
        <v>12916.46</v>
      </c>
      <c r="F34" s="43">
        <v>13621.748</v>
      </c>
      <c r="G34" s="164">
        <v>12809.997053719984</v>
      </c>
      <c r="H34" s="42">
        <v>11949.414000000001</v>
      </c>
      <c r="I34" s="42">
        <v>12672.727999999999</v>
      </c>
      <c r="J34" s="42">
        <v>13164.947</v>
      </c>
      <c r="K34" s="42">
        <v>13748.294</v>
      </c>
      <c r="L34" s="104">
        <v>13824.182000000001</v>
      </c>
      <c r="M34" s="164">
        <v>12809.997053719984</v>
      </c>
      <c r="N34" s="42">
        <v>12004.503873817772</v>
      </c>
      <c r="O34" s="42">
        <v>12359.045</v>
      </c>
      <c r="P34" s="42">
        <v>13448.312</v>
      </c>
      <c r="Q34" s="42">
        <v>14290.209000000001</v>
      </c>
      <c r="R34" s="104">
        <v>14396.972</v>
      </c>
      <c r="S34" s="103">
        <f>M34-B34</f>
        <v>22.402533299979041</v>
      </c>
      <c r="T34" s="103">
        <f t="shared" ref="T34:W34" si="76">N34-C34</f>
        <v>252.74187381777119</v>
      </c>
      <c r="U34" s="103">
        <f t="shared" si="76"/>
        <v>-187.78999999999905</v>
      </c>
      <c r="V34" s="103">
        <f t="shared" si="76"/>
        <v>531.85200000000077</v>
      </c>
      <c r="W34" s="104">
        <f t="shared" si="76"/>
        <v>668.46100000000115</v>
      </c>
      <c r="X34" s="103">
        <f>M34-G34</f>
        <v>0</v>
      </c>
      <c r="Y34" s="103">
        <f t="shared" ref="Y34:AC34" si="77">N34-H34</f>
        <v>55.089873817771149</v>
      </c>
      <c r="Z34" s="103">
        <f t="shared" si="77"/>
        <v>-313.68299999999908</v>
      </c>
      <c r="AA34" s="103">
        <f t="shared" si="77"/>
        <v>283.36499999999978</v>
      </c>
      <c r="AB34" s="103">
        <f t="shared" si="77"/>
        <v>541.91500000000087</v>
      </c>
      <c r="AC34" s="104">
        <f t="shared" si="77"/>
        <v>572.78999999999905</v>
      </c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6"/>
      <c r="BB34" s="126"/>
      <c r="BC34" s="126"/>
      <c r="BD34" s="126"/>
      <c r="BE34" s="126"/>
      <c r="BF34" s="126"/>
    </row>
    <row r="35" spans="1:58" ht="14.1" customHeight="1">
      <c r="A35" s="24" t="s">
        <v>54</v>
      </c>
      <c r="B35" s="25">
        <v>30.017741359999999</v>
      </c>
      <c r="C35" s="25">
        <v>27.994</v>
      </c>
      <c r="D35" s="25">
        <v>29.536000000000001</v>
      </c>
      <c r="E35" s="25">
        <v>30.236000000000001</v>
      </c>
      <c r="F35" s="28">
        <v>31.222000000000001</v>
      </c>
      <c r="G35" s="161">
        <v>30.017741359999999</v>
      </c>
      <c r="H35" s="25">
        <v>28.244</v>
      </c>
      <c r="I35" s="25">
        <v>29.451000000000001</v>
      </c>
      <c r="J35" s="25">
        <v>30.584</v>
      </c>
      <c r="K35" s="25">
        <v>31.347000000000001</v>
      </c>
      <c r="L35" s="93">
        <v>31.555</v>
      </c>
      <c r="M35" s="161">
        <v>30.017741359999999</v>
      </c>
      <c r="N35" s="25">
        <v>28.46</v>
      </c>
      <c r="O35" s="25">
        <v>29.4</v>
      </c>
      <c r="P35" s="25">
        <v>31.241</v>
      </c>
      <c r="Q35" s="25">
        <v>32.112000000000002</v>
      </c>
      <c r="R35" s="93">
        <v>32.198999999999998</v>
      </c>
      <c r="S35" s="92">
        <f t="shared" ref="S35:S40" si="78">M35-B35</f>
        <v>0</v>
      </c>
      <c r="T35" s="92">
        <f t="shared" ref="T35:T41" si="79">N35-C35</f>
        <v>0.46600000000000108</v>
      </c>
      <c r="U35" s="92">
        <f t="shared" ref="U35:U41" si="80">O35-D35</f>
        <v>-0.13600000000000279</v>
      </c>
      <c r="V35" s="92">
        <f t="shared" ref="V35:V41" si="81">P35-E35</f>
        <v>1.004999999999999</v>
      </c>
      <c r="W35" s="93">
        <f t="shared" ref="W35:W41" si="82">Q35-F35</f>
        <v>0.89000000000000057</v>
      </c>
      <c r="X35" s="92">
        <f t="shared" ref="X35:X40" si="83">M35-G35</f>
        <v>0</v>
      </c>
      <c r="Y35" s="92">
        <f t="shared" ref="Y35:Y41" si="84">N35-H35</f>
        <v>0.21600000000000108</v>
      </c>
      <c r="Z35" s="92">
        <f t="shared" ref="Z35:Z41" si="85">O35-I35</f>
        <v>-5.1000000000001933E-2</v>
      </c>
      <c r="AA35" s="92">
        <f t="shared" ref="AA35:AA41" si="86">P35-J35</f>
        <v>0.65700000000000003</v>
      </c>
      <c r="AB35" s="92">
        <f t="shared" ref="AB35:AB41" si="87">Q35-K35</f>
        <v>0.76500000000000057</v>
      </c>
      <c r="AC35" s="93">
        <f t="shared" ref="AC35:AC41" si="88">R35-L35</f>
        <v>0.64399999999999835</v>
      </c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6"/>
      <c r="BB35" s="126"/>
      <c r="BC35" s="126"/>
      <c r="BD35" s="126"/>
      <c r="BE35" s="126"/>
      <c r="BF35" s="126"/>
    </row>
    <row r="36" spans="1:58" ht="14.1" customHeight="1">
      <c r="A36" s="24" t="s">
        <v>25</v>
      </c>
      <c r="B36" s="25">
        <v>264.12040301999991</v>
      </c>
      <c r="C36" s="25">
        <v>264.43299999999999</v>
      </c>
      <c r="D36" s="25">
        <v>80.188999999999993</v>
      </c>
      <c r="E36" s="25">
        <v>82.02</v>
      </c>
      <c r="F36" s="28">
        <v>84.369</v>
      </c>
      <c r="G36" s="161">
        <v>270.96908494999991</v>
      </c>
      <c r="H36" s="25">
        <v>269.35700000000003</v>
      </c>
      <c r="I36" s="25">
        <v>83.263999999999996</v>
      </c>
      <c r="J36" s="25">
        <v>86.228999999999999</v>
      </c>
      <c r="K36" s="25">
        <v>88.054000000000002</v>
      </c>
      <c r="L36" s="93">
        <v>88.652000000000001</v>
      </c>
      <c r="M36" s="161">
        <v>270.96908494999991</v>
      </c>
      <c r="N36" s="25">
        <v>269.93196070000005</v>
      </c>
      <c r="O36" s="25">
        <v>82.635999999999996</v>
      </c>
      <c r="P36" s="25">
        <v>86.959000000000003</v>
      </c>
      <c r="Q36" s="25">
        <v>89.066999999999993</v>
      </c>
      <c r="R36" s="93">
        <v>89.658000000000001</v>
      </c>
      <c r="S36" s="92">
        <f t="shared" si="78"/>
        <v>6.8486819299999979</v>
      </c>
      <c r="T36" s="92">
        <f t="shared" si="79"/>
        <v>5.4989607000000547</v>
      </c>
      <c r="U36" s="92">
        <f t="shared" si="80"/>
        <v>2.4470000000000027</v>
      </c>
      <c r="V36" s="92">
        <f t="shared" si="81"/>
        <v>4.9390000000000072</v>
      </c>
      <c r="W36" s="93">
        <f t="shared" si="82"/>
        <v>4.6979999999999933</v>
      </c>
      <c r="X36" s="92">
        <f t="shared" si="83"/>
        <v>0</v>
      </c>
      <c r="Y36" s="92">
        <f t="shared" si="84"/>
        <v>0.57496070000001964</v>
      </c>
      <c r="Z36" s="92">
        <f t="shared" si="85"/>
        <v>-0.62800000000000011</v>
      </c>
      <c r="AA36" s="92">
        <f t="shared" si="86"/>
        <v>0.73000000000000398</v>
      </c>
      <c r="AB36" s="92">
        <f t="shared" si="87"/>
        <v>1.012999999999991</v>
      </c>
      <c r="AC36" s="93">
        <f t="shared" si="88"/>
        <v>1.0060000000000002</v>
      </c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6"/>
      <c r="BB36" s="126"/>
      <c r="BC36" s="126"/>
      <c r="BD36" s="126"/>
      <c r="BE36" s="126"/>
      <c r="BF36" s="126"/>
    </row>
    <row r="37" spans="1:58" ht="14.1" customHeight="1">
      <c r="A37" s="24" t="s">
        <v>26</v>
      </c>
      <c r="B37" s="25">
        <v>2789.0472011699999</v>
      </c>
      <c r="C37" s="25">
        <v>2837.3620000000001</v>
      </c>
      <c r="D37" s="25">
        <v>2849.44</v>
      </c>
      <c r="E37" s="25">
        <v>3003.875</v>
      </c>
      <c r="F37" s="28">
        <v>3167.5659999999998</v>
      </c>
      <c r="G37" s="161">
        <v>2789.0472011699999</v>
      </c>
      <c r="H37" s="25">
        <v>2852.4740000000002</v>
      </c>
      <c r="I37" s="25">
        <v>2915.239</v>
      </c>
      <c r="J37" s="25">
        <v>3050.056</v>
      </c>
      <c r="K37" s="25">
        <v>3201.4279999999999</v>
      </c>
      <c r="L37" s="93">
        <v>3373.2950000000001</v>
      </c>
      <c r="M37" s="161">
        <v>2789.0472011699999</v>
      </c>
      <c r="N37" s="25">
        <v>2854.0005072600006</v>
      </c>
      <c r="O37" s="25">
        <v>2943.0390000000002</v>
      </c>
      <c r="P37" s="25">
        <v>3148.6570000000002</v>
      </c>
      <c r="Q37" s="25">
        <v>3361.4769999999999</v>
      </c>
      <c r="R37" s="93">
        <v>3550.375</v>
      </c>
      <c r="S37" s="92">
        <f t="shared" si="78"/>
        <v>0</v>
      </c>
      <c r="T37" s="92">
        <f t="shared" si="79"/>
        <v>16.638507260000551</v>
      </c>
      <c r="U37" s="92">
        <f t="shared" si="80"/>
        <v>93.59900000000016</v>
      </c>
      <c r="V37" s="92">
        <f t="shared" si="81"/>
        <v>144.78200000000015</v>
      </c>
      <c r="W37" s="93">
        <f t="shared" si="82"/>
        <v>193.91100000000006</v>
      </c>
      <c r="X37" s="92">
        <f t="shared" si="83"/>
        <v>0</v>
      </c>
      <c r="Y37" s="92">
        <f t="shared" si="84"/>
        <v>1.5265072600004714</v>
      </c>
      <c r="Z37" s="92">
        <f t="shared" si="85"/>
        <v>27.800000000000182</v>
      </c>
      <c r="AA37" s="92">
        <f t="shared" si="86"/>
        <v>98.601000000000113</v>
      </c>
      <c r="AB37" s="92">
        <f t="shared" si="87"/>
        <v>160.04899999999998</v>
      </c>
      <c r="AC37" s="93">
        <f t="shared" si="88"/>
        <v>177.07999999999993</v>
      </c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6"/>
      <c r="BB37" s="126"/>
      <c r="BC37" s="126"/>
      <c r="BD37" s="126"/>
      <c r="BE37" s="126"/>
      <c r="BF37" s="126"/>
    </row>
    <row r="38" spans="1:58" ht="14.1" customHeight="1">
      <c r="A38" s="24" t="s">
        <v>27</v>
      </c>
      <c r="B38" s="25">
        <v>948.87124050000011</v>
      </c>
      <c r="C38" s="25">
        <v>936.06600000000003</v>
      </c>
      <c r="D38" s="25">
        <v>929.255</v>
      </c>
      <c r="E38" s="25">
        <v>988.202</v>
      </c>
      <c r="F38" s="28">
        <v>1045.432</v>
      </c>
      <c r="G38" s="161">
        <v>948.87124050000011</v>
      </c>
      <c r="H38" s="25">
        <v>943.13400000000001</v>
      </c>
      <c r="I38" s="25">
        <v>958.04499999999996</v>
      </c>
      <c r="J38" s="25">
        <v>1004.56</v>
      </c>
      <c r="K38" s="25">
        <v>1058.9000000000001</v>
      </c>
      <c r="L38" s="93">
        <v>1128.9590000000001</v>
      </c>
      <c r="M38" s="161">
        <v>948.87124050000011</v>
      </c>
      <c r="N38" s="25">
        <v>942.94531320999999</v>
      </c>
      <c r="O38" s="25">
        <v>967.80700000000002</v>
      </c>
      <c r="P38" s="25">
        <v>1042.5329999999999</v>
      </c>
      <c r="Q38" s="25">
        <v>1121.7729999999999</v>
      </c>
      <c r="R38" s="93">
        <v>1199.3409999999999</v>
      </c>
      <c r="S38" s="92">
        <f t="shared" si="78"/>
        <v>0</v>
      </c>
      <c r="T38" s="92">
        <f t="shared" si="79"/>
        <v>6.8793132099999639</v>
      </c>
      <c r="U38" s="92">
        <f t="shared" si="80"/>
        <v>38.552000000000021</v>
      </c>
      <c r="V38" s="92">
        <f t="shared" si="81"/>
        <v>54.330999999999904</v>
      </c>
      <c r="W38" s="93">
        <f t="shared" si="82"/>
        <v>76.340999999999894</v>
      </c>
      <c r="X38" s="92">
        <f t="shared" si="83"/>
        <v>0</v>
      </c>
      <c r="Y38" s="92">
        <f t="shared" si="84"/>
        <v>-0.18868679000001976</v>
      </c>
      <c r="Z38" s="92">
        <f t="shared" si="85"/>
        <v>9.7620000000000573</v>
      </c>
      <c r="AA38" s="92">
        <f t="shared" si="86"/>
        <v>37.972999999999956</v>
      </c>
      <c r="AB38" s="92">
        <f t="shared" si="87"/>
        <v>62.87299999999982</v>
      </c>
      <c r="AC38" s="93">
        <f t="shared" si="88"/>
        <v>70.381999999999834</v>
      </c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6"/>
      <c r="BB38" s="126"/>
      <c r="BC38" s="126"/>
      <c r="BD38" s="126"/>
      <c r="BE38" s="126"/>
      <c r="BF38" s="126"/>
    </row>
    <row r="39" spans="1:58" ht="14.1" customHeight="1">
      <c r="A39" s="24" t="s">
        <v>28</v>
      </c>
      <c r="B39" s="25">
        <v>83.219880520000004</v>
      </c>
      <c r="C39" s="25">
        <v>73.55</v>
      </c>
      <c r="D39" s="25">
        <v>73.55</v>
      </c>
      <c r="E39" s="25">
        <v>73.55</v>
      </c>
      <c r="F39" s="28">
        <v>73.55</v>
      </c>
      <c r="G39" s="161">
        <v>83.219880520000004</v>
      </c>
      <c r="H39" s="25">
        <v>75.289000000000001</v>
      </c>
      <c r="I39" s="25">
        <v>74.622</v>
      </c>
      <c r="J39" s="25">
        <v>74.622</v>
      </c>
      <c r="K39" s="25">
        <v>74.622</v>
      </c>
      <c r="L39" s="93">
        <v>74.622</v>
      </c>
      <c r="M39" s="161">
        <v>83.219880520000004</v>
      </c>
      <c r="N39" s="25">
        <v>75.288764139999998</v>
      </c>
      <c r="O39" s="25">
        <v>75.921999999999997</v>
      </c>
      <c r="P39" s="25">
        <v>74.622</v>
      </c>
      <c r="Q39" s="25">
        <v>74.622</v>
      </c>
      <c r="R39" s="93">
        <v>74.622</v>
      </c>
      <c r="S39" s="92">
        <f t="shared" si="78"/>
        <v>0</v>
      </c>
      <c r="T39" s="92">
        <f t="shared" si="79"/>
        <v>1.7387641400000007</v>
      </c>
      <c r="U39" s="92">
        <f t="shared" si="80"/>
        <v>2.3719999999999999</v>
      </c>
      <c r="V39" s="92">
        <f t="shared" si="81"/>
        <v>1.0720000000000027</v>
      </c>
      <c r="W39" s="93">
        <f t="shared" si="82"/>
        <v>1.0720000000000027</v>
      </c>
      <c r="X39" s="92">
        <f t="shared" si="83"/>
        <v>0</v>
      </c>
      <c r="Y39" s="92">
        <f t="shared" si="84"/>
        <v>-2.3586000000364038E-4</v>
      </c>
      <c r="Z39" s="92">
        <f t="shared" si="85"/>
        <v>1.2999999999999972</v>
      </c>
      <c r="AA39" s="92">
        <f t="shared" si="86"/>
        <v>0</v>
      </c>
      <c r="AB39" s="92">
        <f t="shared" si="87"/>
        <v>0</v>
      </c>
      <c r="AC39" s="93">
        <f t="shared" si="88"/>
        <v>0</v>
      </c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6"/>
      <c r="BB39" s="126"/>
      <c r="BC39" s="126"/>
      <c r="BD39" s="126"/>
      <c r="BE39" s="126"/>
      <c r="BF39" s="126"/>
    </row>
    <row r="40" spans="1:58" ht="14.1" customHeight="1" thickBot="1">
      <c r="A40" s="36" t="s">
        <v>29</v>
      </c>
      <c r="B40" s="45">
        <v>22.552791069999998</v>
      </c>
      <c r="C40" s="45">
        <v>26.271000000000001</v>
      </c>
      <c r="D40" s="45">
        <v>30.132000000000001</v>
      </c>
      <c r="E40" s="45">
        <v>29.748000000000001</v>
      </c>
      <c r="F40" s="46">
        <v>30.353000000000002</v>
      </c>
      <c r="G40" s="165">
        <v>22.552791069999998</v>
      </c>
      <c r="H40" s="45">
        <v>26.253</v>
      </c>
      <c r="I40" s="45">
        <v>30.66</v>
      </c>
      <c r="J40" s="45">
        <v>30.268999999999998</v>
      </c>
      <c r="K40" s="45">
        <v>31.335999999999999</v>
      </c>
      <c r="L40" s="106">
        <v>32.003999999999998</v>
      </c>
      <c r="M40" s="165">
        <v>22.552791069999998</v>
      </c>
      <c r="N40" s="45">
        <v>26.253464999999998</v>
      </c>
      <c r="O40" s="45">
        <v>30.66</v>
      </c>
      <c r="P40" s="45">
        <v>30.268999999999998</v>
      </c>
      <c r="Q40" s="45">
        <v>31.506</v>
      </c>
      <c r="R40" s="106">
        <v>32.154000000000003</v>
      </c>
      <c r="S40" s="105">
        <f t="shared" si="78"/>
        <v>0</v>
      </c>
      <c r="T40" s="105">
        <f t="shared" si="79"/>
        <v>-1.7535000000002299E-2</v>
      </c>
      <c r="U40" s="105">
        <f t="shared" si="80"/>
        <v>0.52799999999999869</v>
      </c>
      <c r="V40" s="105">
        <f t="shared" si="81"/>
        <v>0.52099999999999724</v>
      </c>
      <c r="W40" s="106">
        <f t="shared" si="82"/>
        <v>1.1529999999999987</v>
      </c>
      <c r="X40" s="105">
        <f t="shared" si="83"/>
        <v>0</v>
      </c>
      <c r="Y40" s="105">
        <f t="shared" si="84"/>
        <v>4.6499999999838337E-4</v>
      </c>
      <c r="Z40" s="105">
        <f t="shared" si="85"/>
        <v>0</v>
      </c>
      <c r="AA40" s="105">
        <f t="shared" si="86"/>
        <v>0</v>
      </c>
      <c r="AB40" s="105">
        <f t="shared" si="87"/>
        <v>0.17000000000000171</v>
      </c>
      <c r="AC40" s="106">
        <f t="shared" si="88"/>
        <v>0.15000000000000568</v>
      </c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6"/>
      <c r="BB40" s="126"/>
      <c r="BC40" s="126"/>
      <c r="BD40" s="126"/>
      <c r="BE40" s="126"/>
      <c r="BF40" s="126"/>
    </row>
    <row r="41" spans="1:58" ht="14.1" customHeight="1">
      <c r="A41" s="27" t="s">
        <v>30</v>
      </c>
      <c r="B41" s="22">
        <v>73.071422530000007</v>
      </c>
      <c r="C41" s="22">
        <v>67.945999999999998</v>
      </c>
      <c r="D41" s="22">
        <v>75.087999999999994</v>
      </c>
      <c r="E41" s="22">
        <v>69.640999999999991</v>
      </c>
      <c r="F41" s="29">
        <v>73.373999999999995</v>
      </c>
      <c r="G41" s="159">
        <v>73.071422530000007</v>
      </c>
      <c r="H41" s="22">
        <v>53.391000000000005</v>
      </c>
      <c r="I41" s="22">
        <v>81.305000000000007</v>
      </c>
      <c r="J41" s="22">
        <v>71.738</v>
      </c>
      <c r="K41" s="22">
        <v>74.534000000000006</v>
      </c>
      <c r="L41" s="91">
        <v>78.783000000000001</v>
      </c>
      <c r="M41" s="159">
        <v>73.071422530000007</v>
      </c>
      <c r="N41" s="22">
        <v>53.39149063</v>
      </c>
      <c r="O41" s="22">
        <v>81.965999999999994</v>
      </c>
      <c r="P41" s="22">
        <v>72.86699999999999</v>
      </c>
      <c r="Q41" s="22">
        <v>77.884</v>
      </c>
      <c r="R41" s="91">
        <v>83.515999999999991</v>
      </c>
      <c r="S41" s="90">
        <f>M41-B41</f>
        <v>0</v>
      </c>
      <c r="T41" s="90">
        <f t="shared" si="79"/>
        <v>-14.554509369999998</v>
      </c>
      <c r="U41" s="90">
        <f t="shared" si="80"/>
        <v>6.8780000000000001</v>
      </c>
      <c r="V41" s="90">
        <f t="shared" si="81"/>
        <v>3.2259999999999991</v>
      </c>
      <c r="W41" s="97">
        <f t="shared" si="82"/>
        <v>4.5100000000000051</v>
      </c>
      <c r="X41" s="90">
        <f>M41-G41</f>
        <v>0</v>
      </c>
      <c r="Y41" s="90">
        <f t="shared" si="84"/>
        <v>4.906299999944963E-4</v>
      </c>
      <c r="Z41" s="90">
        <f t="shared" si="85"/>
        <v>0.66099999999998715</v>
      </c>
      <c r="AA41" s="90">
        <f t="shared" si="86"/>
        <v>1.1289999999999907</v>
      </c>
      <c r="AB41" s="90">
        <f t="shared" si="87"/>
        <v>3.3499999999999943</v>
      </c>
      <c r="AC41" s="97">
        <f t="shared" si="88"/>
        <v>4.7329999999999899</v>
      </c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6"/>
      <c r="BB41" s="126"/>
      <c r="BC41" s="126"/>
      <c r="BD41" s="126"/>
      <c r="BE41" s="126"/>
      <c r="BF41" s="126"/>
    </row>
    <row r="42" spans="1:58" ht="14.1" customHeight="1">
      <c r="A42" s="26" t="s">
        <v>49</v>
      </c>
      <c r="B42" s="25">
        <v>36.901588880000013</v>
      </c>
      <c r="C42" s="25">
        <v>32.905000000000001</v>
      </c>
      <c r="D42" s="25">
        <v>48.420999999999999</v>
      </c>
      <c r="E42" s="25">
        <v>42.231999999999999</v>
      </c>
      <c r="F42" s="28">
        <v>44.814999999999998</v>
      </c>
      <c r="G42" s="161">
        <v>36.901588880000013</v>
      </c>
      <c r="H42" s="25">
        <v>22.544</v>
      </c>
      <c r="I42" s="25">
        <v>53.259</v>
      </c>
      <c r="J42" s="25">
        <v>42.911000000000001</v>
      </c>
      <c r="K42" s="25">
        <v>44.508000000000003</v>
      </c>
      <c r="L42" s="93">
        <v>47.509</v>
      </c>
      <c r="M42" s="161">
        <v>36.901588880000013</v>
      </c>
      <c r="N42" s="25">
        <v>22.544490629999999</v>
      </c>
      <c r="O42" s="25">
        <v>53.662999999999997</v>
      </c>
      <c r="P42" s="25">
        <v>43.408999999999999</v>
      </c>
      <c r="Q42" s="25">
        <v>46.273000000000003</v>
      </c>
      <c r="R42" s="93">
        <v>50.323999999999998</v>
      </c>
      <c r="S42" s="92">
        <f t="shared" ref="S42:S43" si="89">M42-B42</f>
        <v>0</v>
      </c>
      <c r="T42" s="92">
        <f t="shared" ref="T42:T43" si="90">N42-C42</f>
        <v>-10.360509370000003</v>
      </c>
      <c r="U42" s="92">
        <f t="shared" ref="U42:U43" si="91">O42-D42</f>
        <v>5.2419999999999973</v>
      </c>
      <c r="V42" s="92">
        <f t="shared" ref="V42:V43" si="92">P42-E42</f>
        <v>1.1769999999999996</v>
      </c>
      <c r="W42" s="93">
        <f t="shared" ref="W42:W43" si="93">Q42-F42</f>
        <v>1.4580000000000055</v>
      </c>
      <c r="X42" s="92">
        <f t="shared" ref="X42:X43" si="94">M42-G42</f>
        <v>0</v>
      </c>
      <c r="Y42" s="92">
        <f t="shared" ref="Y42:Y43" si="95">N42-H42</f>
        <v>4.9062999999804902E-4</v>
      </c>
      <c r="Z42" s="92">
        <f t="shared" ref="Z42:Z43" si="96">O42-I42</f>
        <v>0.40399999999999636</v>
      </c>
      <c r="AA42" s="92">
        <f t="shared" ref="AA42:AA43" si="97">P42-J42</f>
        <v>0.49799999999999756</v>
      </c>
      <c r="AB42" s="92">
        <f t="shared" ref="AB42:AB43" si="98">Q42-K42</f>
        <v>1.7650000000000006</v>
      </c>
      <c r="AC42" s="93">
        <f t="shared" ref="AC42:AC43" si="99">R42-L42</f>
        <v>2.8149999999999977</v>
      </c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6"/>
      <c r="BB42" s="126"/>
      <c r="BC42" s="126"/>
      <c r="BD42" s="126"/>
      <c r="BE42" s="126"/>
      <c r="BF42" s="126"/>
    </row>
    <row r="43" spans="1:58" ht="14.1" customHeight="1" thickBot="1">
      <c r="A43" s="37" t="s">
        <v>50</v>
      </c>
      <c r="B43" s="45">
        <v>36.169833650000001</v>
      </c>
      <c r="C43" s="45">
        <v>35.040999999999997</v>
      </c>
      <c r="D43" s="45">
        <v>26.667000000000002</v>
      </c>
      <c r="E43" s="45">
        <v>27.408999999999999</v>
      </c>
      <c r="F43" s="46">
        <v>28.559000000000001</v>
      </c>
      <c r="G43" s="165">
        <v>36.169833650000001</v>
      </c>
      <c r="H43" s="45">
        <v>30.847000000000001</v>
      </c>
      <c r="I43" s="45">
        <v>28.045999999999999</v>
      </c>
      <c r="J43" s="45">
        <v>28.827000000000002</v>
      </c>
      <c r="K43" s="45">
        <v>30.026</v>
      </c>
      <c r="L43" s="106">
        <v>31.274000000000001</v>
      </c>
      <c r="M43" s="165">
        <v>36.169833650000001</v>
      </c>
      <c r="N43" s="45">
        <v>30.847000000000001</v>
      </c>
      <c r="O43" s="45">
        <v>28.303000000000001</v>
      </c>
      <c r="P43" s="45">
        <v>29.457999999999998</v>
      </c>
      <c r="Q43" s="45">
        <v>31.611000000000001</v>
      </c>
      <c r="R43" s="106">
        <v>33.192</v>
      </c>
      <c r="S43" s="105">
        <f t="shared" si="89"/>
        <v>0</v>
      </c>
      <c r="T43" s="105">
        <f t="shared" si="90"/>
        <v>-4.1939999999999955</v>
      </c>
      <c r="U43" s="105">
        <f t="shared" si="91"/>
        <v>1.6359999999999992</v>
      </c>
      <c r="V43" s="105">
        <f t="shared" si="92"/>
        <v>2.0489999999999995</v>
      </c>
      <c r="W43" s="106">
        <f t="shared" si="93"/>
        <v>3.0519999999999996</v>
      </c>
      <c r="X43" s="105">
        <f t="shared" si="94"/>
        <v>0</v>
      </c>
      <c r="Y43" s="105">
        <f t="shared" si="95"/>
        <v>0</v>
      </c>
      <c r="Z43" s="105">
        <f t="shared" si="96"/>
        <v>0.25700000000000145</v>
      </c>
      <c r="AA43" s="105">
        <f t="shared" si="97"/>
        <v>0.63099999999999667</v>
      </c>
      <c r="AB43" s="105">
        <f t="shared" si="98"/>
        <v>1.5850000000000009</v>
      </c>
      <c r="AC43" s="106">
        <f t="shared" si="99"/>
        <v>1.9179999999999993</v>
      </c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6"/>
      <c r="BB43" s="126"/>
      <c r="BC43" s="126"/>
      <c r="BD43" s="126"/>
      <c r="BE43" s="126"/>
      <c r="BF43" s="126"/>
    </row>
    <row r="44" spans="1:58" ht="17.25" thickBot="1">
      <c r="A44" s="50"/>
      <c r="F44" s="132"/>
      <c r="H44" s="56"/>
      <c r="I44" s="56"/>
      <c r="J44" s="56"/>
      <c r="K44" s="56"/>
      <c r="L44" s="38"/>
      <c r="M44" s="38"/>
      <c r="N44" s="38"/>
      <c r="O44" s="38"/>
      <c r="P44" s="38"/>
      <c r="Q44" s="38"/>
      <c r="R44" s="38"/>
      <c r="S44" s="111"/>
      <c r="T44" s="111"/>
      <c r="U44" s="111"/>
      <c r="V44" s="111"/>
      <c r="W44" s="111"/>
    </row>
    <row r="45" spans="1:58" ht="17.25" thickBot="1">
      <c r="A45" s="39" t="s">
        <v>51</v>
      </c>
      <c r="B45" s="57">
        <v>94171.241999999984</v>
      </c>
      <c r="C45" s="57">
        <v>89615.638697007118</v>
      </c>
      <c r="D45" s="57">
        <v>95661.746083777849</v>
      </c>
      <c r="E45" s="57">
        <v>99887.191995012618</v>
      </c>
      <c r="F45" s="57">
        <v>105262.21865635461</v>
      </c>
      <c r="G45" s="166">
        <v>93865.177000000011</v>
      </c>
      <c r="H45" s="57">
        <v>90684.352645276362</v>
      </c>
      <c r="I45" s="57">
        <v>95759.41775499066</v>
      </c>
      <c r="J45" s="57">
        <v>101510.8352879858</v>
      </c>
      <c r="K45" s="57">
        <v>106446.14770208244</v>
      </c>
      <c r="L45" s="58">
        <v>109571.69677143116</v>
      </c>
      <c r="M45" s="166">
        <v>93865.177000000011</v>
      </c>
      <c r="N45" s="57">
        <v>91104.835999999996</v>
      </c>
      <c r="O45" s="57">
        <v>95397.236343231532</v>
      </c>
      <c r="P45" s="57">
        <v>103508.18377455743</v>
      </c>
      <c r="Q45" s="57">
        <v>109339.27252704761</v>
      </c>
      <c r="R45" s="58">
        <v>112435.37558315205</v>
      </c>
      <c r="S45" s="38"/>
      <c r="T45" s="38"/>
      <c r="U45" s="38"/>
      <c r="V45" s="38"/>
      <c r="W45" s="38"/>
    </row>
    <row r="47" spans="1:58" ht="16.5" customHeight="1">
      <c r="A47" s="5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</row>
    <row r="48" spans="1:58">
      <c r="A48" s="44" t="s">
        <v>45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</row>
    <row r="49" spans="2:18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</row>
    <row r="50" spans="2:18"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</row>
    <row r="51" spans="2:18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</row>
    <row r="52" spans="2:18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</row>
    <row r="53" spans="2:18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</row>
    <row r="54" spans="2:18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</row>
    <row r="55" spans="2:18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</row>
  </sheetData>
  <mergeCells count="6">
    <mergeCell ref="X3:AC3"/>
    <mergeCell ref="S3:W3"/>
    <mergeCell ref="A3:A4"/>
    <mergeCell ref="B3:F3"/>
    <mergeCell ref="G3:L3"/>
    <mergeCell ref="M3:R3"/>
  </mergeCells>
  <pageMargins left="0" right="0" top="0" bottom="0" header="0" footer="0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showGridLines="0" topLeftCell="B9" zoomScaleNormal="100" zoomScaleSheetLayoutView="90" workbookViewId="0">
      <selection activeCell="B60" sqref="B60"/>
    </sheetView>
  </sheetViews>
  <sheetFormatPr defaultRowHeight="12.75"/>
  <cols>
    <col min="1" max="1" width="36.140625" style="139" customWidth="1"/>
    <col min="2" max="2" width="11.42578125" style="139" customWidth="1"/>
    <col min="3" max="3" width="9.42578125" style="139" customWidth="1"/>
    <col min="4" max="4" width="10.28515625" style="139" customWidth="1"/>
    <col min="5" max="5" width="8.85546875" style="139" customWidth="1"/>
    <col min="6" max="6" width="10.5703125" style="139" customWidth="1"/>
    <col min="7" max="7" width="25.140625" style="139" customWidth="1"/>
    <col min="8" max="8" width="8.42578125" style="139" customWidth="1"/>
    <col min="9" max="9" width="9.42578125" style="139" customWidth="1"/>
    <col min="10" max="10" width="10.28515625" style="139" customWidth="1"/>
    <col min="11" max="11" width="9.28515625" style="139" customWidth="1"/>
    <col min="12" max="12" width="9.140625" style="139"/>
    <col min="13" max="13" width="9.140625" style="139" customWidth="1"/>
    <col min="14" max="14" width="9.140625" style="139"/>
    <col min="15" max="15" width="9.7109375" style="139" customWidth="1"/>
    <col min="16" max="16" width="8.42578125" style="139" bestFit="1" customWidth="1"/>
    <col min="17" max="17" width="9" style="139" customWidth="1"/>
    <col min="18" max="19" width="8" style="139" customWidth="1"/>
    <col min="20" max="22" width="9.140625" style="139"/>
    <col min="23" max="24" width="8" style="139" customWidth="1"/>
    <col min="25" max="25" width="9.7109375" style="139" bestFit="1" customWidth="1"/>
    <col min="26" max="16384" width="9.140625" style="139"/>
  </cols>
  <sheetData>
    <row r="2" spans="1:17">
      <c r="A2" s="148" t="s">
        <v>61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>
      <c r="A3" s="149"/>
      <c r="B3" s="150">
        <v>2020</v>
      </c>
      <c r="C3" s="150">
        <v>2021</v>
      </c>
      <c r="D3" s="150">
        <v>2022</v>
      </c>
      <c r="E3" s="150">
        <v>2023</v>
      </c>
      <c r="F3" s="150">
        <v>2024</v>
      </c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ht="13.5">
      <c r="A4" s="151" t="s">
        <v>153</v>
      </c>
      <c r="B4" s="284">
        <v>-1.512599437456164E-4</v>
      </c>
      <c r="C4" s="284">
        <v>8.7798955225613685E-3</v>
      </c>
      <c r="D4" s="284">
        <v>1.0149308433084451E-2</v>
      </c>
      <c r="E4" s="284">
        <v>1.0206098185765762E-2</v>
      </c>
      <c r="F4" s="284">
        <v>6.81667173180623E-3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ht="13.5">
      <c r="A5" s="151" t="s">
        <v>154</v>
      </c>
      <c r="B5" s="284">
        <v>-1.9325438054999037E-2</v>
      </c>
      <c r="C5" s="284">
        <v>3.1208108490887098E-3</v>
      </c>
      <c r="D5" s="284">
        <v>5.6679646592364711E-3</v>
      </c>
      <c r="E5" s="284">
        <v>3.879863780745793E-3</v>
      </c>
      <c r="F5" s="284">
        <v>-2.6847887459122702E-4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13.5">
      <c r="A6" s="152" t="s">
        <v>60</v>
      </c>
      <c r="B6" s="284">
        <v>-1.0207190311951103E-4</v>
      </c>
      <c r="C6" s="284">
        <v>-2.3118843953709839E-3</v>
      </c>
      <c r="D6" s="284">
        <v>2.2555635793274187E-2</v>
      </c>
      <c r="E6" s="284">
        <v>1.7306777340194854E-2</v>
      </c>
      <c r="F6" s="284">
        <v>4.5562576544730029E-3</v>
      </c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</row>
    <row r="7" spans="1:17" ht="13.5">
      <c r="A7" s="151" t="s">
        <v>155</v>
      </c>
      <c r="B7" s="284">
        <v>-3.181334921030227E-3</v>
      </c>
      <c r="C7" s="284">
        <v>6.8500585746750773E-4</v>
      </c>
      <c r="D7" s="284">
        <v>3.1435512002622118E-3</v>
      </c>
      <c r="E7" s="284">
        <v>1.0731700670864989E-3</v>
      </c>
      <c r="F7" s="284">
        <v>2.7846028189708123E-5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8" spans="1:17" ht="13.5">
      <c r="A8" s="151" t="s">
        <v>156</v>
      </c>
      <c r="B8" s="284">
        <v>3.2509191263698977E-3</v>
      </c>
      <c r="C8" s="284">
        <v>9.0246485412447883E-3</v>
      </c>
      <c r="D8" s="284">
        <v>1.7734676708156392E-2</v>
      </c>
      <c r="E8" s="284">
        <v>1.7219139786958951E-2</v>
      </c>
      <c r="F8" s="284">
        <v>1.0391514257121438E-2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</row>
    <row r="9" spans="1:17" ht="13.5">
      <c r="A9" s="151" t="s">
        <v>157</v>
      </c>
      <c r="B9" s="284">
        <v>2.3650024423337431E-3</v>
      </c>
      <c r="C9" s="284">
        <v>6.8819975430820107E-3</v>
      </c>
      <c r="D9" s="284">
        <v>8.5038088774438171E-3</v>
      </c>
      <c r="E9" s="284">
        <v>8.5781343381505677E-3</v>
      </c>
      <c r="F9" s="284">
        <v>6.3857327142782363E-3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</row>
    <row r="10" spans="1:17" ht="13.5">
      <c r="A10" s="151" t="s">
        <v>58</v>
      </c>
      <c r="B10" s="284">
        <v>-3.108266062149906E-3</v>
      </c>
      <c r="C10" s="284">
        <v>-2.0999916890790136E-4</v>
      </c>
      <c r="D10" s="284">
        <v>5.4264999152413779E-3</v>
      </c>
      <c r="E10" s="284">
        <v>3.7660909455604959E-3</v>
      </c>
      <c r="F10" s="284">
        <v>9.4688485523456941E-5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</row>
    <row r="11" spans="1:17" ht="13.5">
      <c r="A11" s="151" t="s">
        <v>59</v>
      </c>
      <c r="B11" s="285">
        <v>-2.0252449316340657E-2</v>
      </c>
      <c r="C11" s="285">
        <v>2.5970474749165501E-2</v>
      </c>
      <c r="D11" s="285">
        <v>7.3181445586698909E-2</v>
      </c>
      <c r="E11" s="285">
        <v>6.202927444446292E-2</v>
      </c>
      <c r="F11" s="285">
        <v>2.8004231996800844E-2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</row>
    <row r="12" spans="1:17"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</row>
    <row r="13" spans="1:17"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17"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</row>
    <row r="15" spans="1:17">
      <c r="B15" s="141"/>
      <c r="C15" s="141"/>
      <c r="D15" s="141"/>
      <c r="E15" s="141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</row>
    <row r="16" spans="1:17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</row>
    <row r="17" spans="1:18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8">
      <c r="A18" s="140"/>
      <c r="B18" s="140"/>
      <c r="C18" s="140"/>
      <c r="D18" s="140"/>
      <c r="E18" s="140"/>
      <c r="F18" s="140"/>
      <c r="G18" s="141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1:18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</row>
    <row r="20" spans="1:18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</row>
    <row r="21" spans="1:18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</row>
    <row r="22" spans="1:18">
      <c r="A22" s="140"/>
      <c r="B22" s="140"/>
      <c r="C22" s="140"/>
      <c r="D22" s="140"/>
      <c r="E22" s="140"/>
      <c r="F22" s="140"/>
      <c r="G22" s="140"/>
    </row>
    <row r="23" spans="1:18">
      <c r="A23" s="140"/>
      <c r="B23" s="140"/>
      <c r="C23" s="140"/>
      <c r="D23" s="140"/>
      <c r="E23" s="140"/>
      <c r="F23" s="140"/>
      <c r="G23" s="140"/>
    </row>
    <row r="24" spans="1:18">
      <c r="A24" s="140"/>
      <c r="B24" s="140"/>
      <c r="C24" s="140"/>
      <c r="D24" s="140"/>
      <c r="E24" s="140"/>
      <c r="F24" s="140"/>
      <c r="G24" s="140"/>
    </row>
    <row r="25" spans="1:18">
      <c r="A25" s="140"/>
      <c r="B25" s="140"/>
      <c r="C25" s="140"/>
      <c r="D25" s="140"/>
      <c r="E25" s="140"/>
      <c r="F25" s="140"/>
      <c r="G25" s="140"/>
    </row>
    <row r="26" spans="1:18">
      <c r="A26" s="140"/>
      <c r="B26" s="140"/>
      <c r="C26" s="140"/>
      <c r="D26" s="140"/>
      <c r="E26" s="140"/>
      <c r="F26" s="140"/>
      <c r="G26" s="140"/>
    </row>
    <row r="27" spans="1:18">
      <c r="A27" s="140"/>
      <c r="B27" s="140"/>
      <c r="C27" s="140"/>
      <c r="D27" s="140"/>
      <c r="E27" s="140"/>
      <c r="F27" s="140"/>
      <c r="G27" s="140"/>
    </row>
    <row r="28" spans="1:18">
      <c r="A28" s="140"/>
      <c r="B28" s="140"/>
      <c r="C28" s="140"/>
      <c r="D28" s="140"/>
      <c r="E28" s="140"/>
      <c r="F28" s="140"/>
      <c r="R28" s="142"/>
    </row>
    <row r="29" spans="1:18">
      <c r="A29" s="140"/>
      <c r="B29" s="140"/>
      <c r="C29" s="140"/>
      <c r="D29" s="140"/>
      <c r="E29" s="140"/>
      <c r="F29" s="140"/>
      <c r="G29" s="140"/>
      <c r="R29" s="142"/>
    </row>
    <row r="30" spans="1:18">
      <c r="A30" s="140"/>
      <c r="B30" s="140"/>
      <c r="C30" s="140"/>
      <c r="D30" s="140"/>
      <c r="E30" s="140"/>
      <c r="F30" s="140"/>
      <c r="G30" s="140"/>
    </row>
    <row r="31" spans="1:18">
      <c r="A31" s="140"/>
      <c r="B31" s="140"/>
      <c r="C31" s="140"/>
      <c r="D31" s="140"/>
      <c r="E31" s="140"/>
      <c r="F31" s="140"/>
      <c r="G31" s="140"/>
    </row>
    <row r="32" spans="1:18">
      <c r="A32" s="140"/>
      <c r="B32" s="140"/>
      <c r="C32" s="140"/>
      <c r="D32" s="140"/>
      <c r="E32" s="140"/>
      <c r="F32" s="140"/>
      <c r="G32" s="140"/>
    </row>
    <row r="33" spans="1:7">
      <c r="A33" s="140"/>
      <c r="B33" s="140"/>
      <c r="C33" s="140"/>
      <c r="D33" s="140"/>
      <c r="E33" s="140"/>
      <c r="F33" s="140"/>
      <c r="G33" s="140"/>
    </row>
    <row r="34" spans="1:7">
      <c r="A34" s="140"/>
      <c r="B34" s="140"/>
      <c r="C34" s="140"/>
      <c r="D34" s="140"/>
      <c r="E34" s="140"/>
      <c r="F34" s="140"/>
      <c r="G34" s="140"/>
    </row>
    <row r="35" spans="1:7">
      <c r="A35" s="140"/>
      <c r="B35" s="140"/>
      <c r="C35" s="140"/>
      <c r="D35" s="140"/>
      <c r="E35" s="140"/>
      <c r="F35" s="140"/>
      <c r="G35" s="140"/>
    </row>
    <row r="36" spans="1:7">
      <c r="A36" s="140"/>
      <c r="B36" s="140"/>
      <c r="C36" s="140"/>
      <c r="D36" s="140"/>
      <c r="E36" s="140"/>
      <c r="F36" s="140"/>
      <c r="G36" s="140"/>
    </row>
    <row r="37" spans="1:7">
      <c r="A37" s="140"/>
      <c r="B37" s="140"/>
      <c r="C37" s="140"/>
      <c r="D37" s="140"/>
      <c r="E37" s="140"/>
      <c r="F37" s="140"/>
      <c r="G37" s="140"/>
    </row>
    <row r="38" spans="1:7">
      <c r="A38" s="140"/>
      <c r="B38" s="140"/>
      <c r="C38" s="140"/>
      <c r="D38" s="140"/>
      <c r="E38" s="140"/>
      <c r="F38" s="140"/>
      <c r="G38" s="140"/>
    </row>
    <row r="39" spans="1:7">
      <c r="A39" s="140"/>
      <c r="B39" s="140"/>
      <c r="C39" s="140"/>
      <c r="D39" s="140"/>
      <c r="E39" s="140"/>
      <c r="F39" s="140"/>
      <c r="G39" s="140"/>
    </row>
    <row r="40" spans="1:7">
      <c r="A40" s="140"/>
      <c r="B40" s="140"/>
      <c r="C40" s="140"/>
      <c r="D40" s="140"/>
      <c r="E40" s="140"/>
      <c r="F40" s="140"/>
      <c r="G40" s="140"/>
    </row>
    <row r="41" spans="1:7">
      <c r="A41" s="140"/>
      <c r="B41" s="140"/>
      <c r="C41" s="140"/>
      <c r="D41" s="140"/>
      <c r="E41" s="140"/>
      <c r="F41" s="140"/>
      <c r="G41" s="140"/>
    </row>
    <row r="42" spans="1:7">
      <c r="A42" s="140"/>
      <c r="B42" s="140"/>
      <c r="C42" s="140"/>
      <c r="D42" s="140"/>
      <c r="E42" s="140"/>
      <c r="F42" s="140"/>
      <c r="G42" s="140"/>
    </row>
    <row r="43" spans="1:7">
      <c r="A43" s="140"/>
      <c r="B43" s="140"/>
      <c r="C43" s="140"/>
      <c r="D43" s="140"/>
      <c r="E43" s="140"/>
      <c r="F43" s="140"/>
      <c r="G43" s="140"/>
    </row>
    <row r="44" spans="1:7">
      <c r="A44" s="140"/>
      <c r="B44" s="140"/>
      <c r="C44" s="140"/>
      <c r="D44" s="140"/>
      <c r="E44" s="140"/>
      <c r="F44" s="140"/>
      <c r="G44" s="140"/>
    </row>
    <row r="45" spans="1:7">
      <c r="A45" s="142"/>
      <c r="B45" s="286"/>
      <c r="C45" s="143"/>
      <c r="D45" s="143"/>
      <c r="E45" s="143"/>
      <c r="F45" s="143"/>
      <c r="G45" s="140"/>
    </row>
    <row r="46" spans="1:7">
      <c r="A46" s="140"/>
      <c r="B46" s="140"/>
    </row>
  </sheetData>
  <pageMargins left="0.75" right="0.75" top="1" bottom="1" header="0.5" footer="0.5"/>
  <pageSetup paperSize="9" scale="17" orientation="portrait" r:id="rId1"/>
  <headerFooter alignWithMargins="0"/>
  <colBreaks count="1" manualBreakCount="1">
    <brk id="11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D46"/>
  <sheetViews>
    <sheetView showGridLines="0" zoomScaleNormal="100"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 activeCell="Y27" sqref="Y27"/>
    </sheetView>
  </sheetViews>
  <sheetFormatPr defaultColWidth="9.140625" defaultRowHeight="16.5"/>
  <cols>
    <col min="1" max="1" width="32.140625" style="20" customWidth="1"/>
    <col min="2" max="7" width="5.7109375" style="20" customWidth="1"/>
    <col min="8" max="8" width="5.7109375" style="38" customWidth="1"/>
    <col min="9" max="29" width="5.7109375" style="20" customWidth="1"/>
    <col min="30" max="16384" width="9.140625" style="20"/>
  </cols>
  <sheetData>
    <row r="2" spans="1:56" s="19" customFormat="1" ht="14.25" thickBot="1">
      <c r="A2" s="47" t="s">
        <v>57</v>
      </c>
      <c r="B2" s="48"/>
      <c r="C2" s="48"/>
      <c r="D2" s="48"/>
      <c r="E2" s="48"/>
      <c r="F2" s="48"/>
      <c r="G2" s="1"/>
      <c r="H2" s="49"/>
      <c r="I2" s="1"/>
      <c r="J2" s="1"/>
      <c r="K2" s="1"/>
    </row>
    <row r="3" spans="1:56" ht="14.1" customHeight="1" thickBot="1">
      <c r="A3" s="279" t="s">
        <v>0</v>
      </c>
      <c r="B3" s="276" t="s">
        <v>65</v>
      </c>
      <c r="C3" s="277"/>
      <c r="D3" s="277"/>
      <c r="E3" s="277"/>
      <c r="F3" s="278"/>
      <c r="G3" s="276" t="s">
        <v>66</v>
      </c>
      <c r="H3" s="277"/>
      <c r="I3" s="277"/>
      <c r="J3" s="277"/>
      <c r="K3" s="277"/>
      <c r="L3" s="278"/>
      <c r="M3" s="276" t="s">
        <v>68</v>
      </c>
      <c r="N3" s="277"/>
      <c r="O3" s="277"/>
      <c r="P3" s="277"/>
      <c r="Q3" s="277"/>
      <c r="R3" s="278"/>
      <c r="S3" s="276" t="s">
        <v>67</v>
      </c>
      <c r="T3" s="277"/>
      <c r="U3" s="277"/>
      <c r="V3" s="277"/>
      <c r="W3" s="278"/>
      <c r="X3" s="276" t="s">
        <v>71</v>
      </c>
      <c r="Y3" s="277"/>
      <c r="Z3" s="277"/>
      <c r="AA3" s="277"/>
      <c r="AB3" s="277"/>
      <c r="AC3" s="278"/>
    </row>
    <row r="4" spans="1:56" ht="14.1" customHeight="1" thickBot="1">
      <c r="A4" s="280"/>
      <c r="B4" s="61">
        <v>2019</v>
      </c>
      <c r="C4" s="61">
        <v>2020</v>
      </c>
      <c r="D4" s="61">
        <v>2021</v>
      </c>
      <c r="E4" s="59">
        <v>2022</v>
      </c>
      <c r="F4" s="61">
        <v>2023</v>
      </c>
      <c r="G4" s="169">
        <v>2019</v>
      </c>
      <c r="H4" s="170">
        <v>2020</v>
      </c>
      <c r="I4" s="170">
        <v>2021</v>
      </c>
      <c r="J4" s="170">
        <v>2022</v>
      </c>
      <c r="K4" s="170">
        <v>2023</v>
      </c>
      <c r="L4" s="171">
        <v>2024</v>
      </c>
      <c r="M4" s="61">
        <v>2019</v>
      </c>
      <c r="N4" s="61">
        <v>2020</v>
      </c>
      <c r="O4" s="61">
        <v>2021</v>
      </c>
      <c r="P4" s="59">
        <v>2022</v>
      </c>
      <c r="Q4" s="59">
        <v>2023</v>
      </c>
      <c r="R4" s="62">
        <v>2024</v>
      </c>
      <c r="S4" s="61">
        <v>2019</v>
      </c>
      <c r="T4" s="61">
        <v>2020</v>
      </c>
      <c r="U4" s="61">
        <v>2021</v>
      </c>
      <c r="V4" s="61">
        <v>2022</v>
      </c>
      <c r="W4" s="60">
        <v>2023</v>
      </c>
      <c r="X4" s="61">
        <v>2019</v>
      </c>
      <c r="Y4" s="61">
        <v>2020</v>
      </c>
      <c r="Z4" s="61">
        <v>2021</v>
      </c>
      <c r="AA4" s="61">
        <v>2022</v>
      </c>
      <c r="AB4" s="61">
        <v>2023</v>
      </c>
      <c r="AC4" s="60">
        <v>2024</v>
      </c>
    </row>
    <row r="5" spans="1:56" ht="14.1" customHeight="1" thickBot="1">
      <c r="A5" s="21" t="s">
        <v>1</v>
      </c>
      <c r="B5" s="88">
        <f t="shared" ref="B5:R5" si="0">B6+B12+B23+B24+B25</f>
        <v>16440.340781539995</v>
      </c>
      <c r="C5" s="88">
        <f t="shared" si="0"/>
        <v>15719.352999999999</v>
      </c>
      <c r="D5" s="88">
        <f t="shared" si="0"/>
        <v>15776.772999999999</v>
      </c>
      <c r="E5" s="88">
        <f t="shared" si="0"/>
        <v>16550.403000000002</v>
      </c>
      <c r="F5" s="88">
        <f t="shared" si="0"/>
        <v>17253.050999999999</v>
      </c>
      <c r="G5" s="116">
        <f t="shared" si="0"/>
        <v>16440.340781539995</v>
      </c>
      <c r="H5" s="88">
        <f t="shared" si="0"/>
        <v>16056.422</v>
      </c>
      <c r="I5" s="88">
        <f t="shared" si="0"/>
        <v>15971.974000000002</v>
      </c>
      <c r="J5" s="88">
        <f t="shared" si="0"/>
        <v>16869.203000000001</v>
      </c>
      <c r="K5" s="88">
        <f t="shared" si="0"/>
        <v>17632.387000000002</v>
      </c>
      <c r="L5" s="89">
        <f t="shared" si="0"/>
        <v>18035.843999999997</v>
      </c>
      <c r="M5" s="88">
        <f t="shared" si="0"/>
        <v>16440.340781539995</v>
      </c>
      <c r="N5" s="88">
        <f t="shared" si="0"/>
        <v>16045.54044807</v>
      </c>
      <c r="O5" s="88">
        <f t="shared" si="0"/>
        <v>15711.545000000002</v>
      </c>
      <c r="P5" s="88">
        <f t="shared" si="0"/>
        <v>17248.617000000002</v>
      </c>
      <c r="Q5" s="88">
        <f t="shared" si="0"/>
        <v>18447.181999999997</v>
      </c>
      <c r="R5" s="89">
        <f t="shared" si="0"/>
        <v>18881.624999999996</v>
      </c>
      <c r="S5" s="88">
        <f>S6+S12+S23+S24+S25</f>
        <v>0</v>
      </c>
      <c r="T5" s="88">
        <f t="shared" ref="T5:W5" si="1">T6+T12+T23+T24+T25</f>
        <v>326.18744806999888</v>
      </c>
      <c r="U5" s="88">
        <f t="shared" si="1"/>
        <v>-65.228000000000236</v>
      </c>
      <c r="V5" s="88">
        <f t="shared" si="1"/>
        <v>698.21400000000096</v>
      </c>
      <c r="W5" s="89">
        <f t="shared" si="1"/>
        <v>1194.1309999999994</v>
      </c>
      <c r="X5" s="88">
        <f>X6+X12+X23+X24+X25</f>
        <v>0</v>
      </c>
      <c r="Y5" s="88">
        <f t="shared" ref="Y5:AC5" si="2">Y6+Y12+Y23+Y24+Y25</f>
        <v>-10.881551930000349</v>
      </c>
      <c r="Z5" s="88">
        <f t="shared" si="2"/>
        <v>-260.42900000000043</v>
      </c>
      <c r="AA5" s="88">
        <f t="shared" si="2"/>
        <v>379.4140000000005</v>
      </c>
      <c r="AB5" s="88">
        <f t="shared" si="2"/>
        <v>814.79499999999916</v>
      </c>
      <c r="AC5" s="89">
        <f t="shared" si="2"/>
        <v>845.78100000000074</v>
      </c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</row>
    <row r="6" spans="1:56" ht="14.1" customHeight="1">
      <c r="A6" s="23" t="s">
        <v>2</v>
      </c>
      <c r="B6" s="90">
        <v>6152.0897591399989</v>
      </c>
      <c r="C6" s="90">
        <v>5562.82</v>
      </c>
      <c r="D6" s="90">
        <v>5186.6769999999997</v>
      </c>
      <c r="E6" s="90">
        <v>5709.6310000000003</v>
      </c>
      <c r="F6" s="90">
        <v>6045.4939999999997</v>
      </c>
      <c r="G6" s="117">
        <v>6152.0897591399989</v>
      </c>
      <c r="H6" s="90">
        <v>5706.7690000000002</v>
      </c>
      <c r="I6" s="90">
        <v>5350.1860000000006</v>
      </c>
      <c r="J6" s="90">
        <v>5845.8649999999998</v>
      </c>
      <c r="K6" s="90">
        <v>6194.7800000000007</v>
      </c>
      <c r="L6" s="91">
        <v>6459.9110000000001</v>
      </c>
      <c r="M6" s="90">
        <f t="shared" ref="M6:R6" si="3">M8+M9+M10+M11</f>
        <v>6152.0897591399989</v>
      </c>
      <c r="N6" s="90">
        <f t="shared" si="3"/>
        <v>5704.7952742999987</v>
      </c>
      <c r="O6" s="90">
        <f t="shared" si="3"/>
        <v>5428.62</v>
      </c>
      <c r="P6" s="90">
        <f t="shared" si="3"/>
        <v>6059.634</v>
      </c>
      <c r="Q6" s="90">
        <f t="shared" si="3"/>
        <v>6602.2280000000001</v>
      </c>
      <c r="R6" s="91">
        <f t="shared" si="3"/>
        <v>6873.8060000000005</v>
      </c>
      <c r="S6" s="90">
        <f t="shared" ref="S6" si="4">S8+S9+S10+S11</f>
        <v>0</v>
      </c>
      <c r="T6" s="90">
        <f t="shared" ref="T6:AC6" si="5">T8+T9+T10+T11</f>
        <v>141.97527429999917</v>
      </c>
      <c r="U6" s="90">
        <f t="shared" si="5"/>
        <v>241.94300000000004</v>
      </c>
      <c r="V6" s="90">
        <f t="shared" si="5"/>
        <v>350.00299999999987</v>
      </c>
      <c r="W6" s="91">
        <f t="shared" si="5"/>
        <v>556.73400000000015</v>
      </c>
      <c r="X6" s="90">
        <f t="shared" si="5"/>
        <v>0</v>
      </c>
      <c r="Y6" s="90">
        <f t="shared" si="5"/>
        <v>-1.9737257000004504</v>
      </c>
      <c r="Z6" s="90">
        <f t="shared" si="5"/>
        <v>78.433999999999884</v>
      </c>
      <c r="AA6" s="90">
        <f t="shared" si="5"/>
        <v>213.76899999999983</v>
      </c>
      <c r="AB6" s="90">
        <f t="shared" si="5"/>
        <v>407.44800000000015</v>
      </c>
      <c r="AC6" s="91">
        <f t="shared" si="5"/>
        <v>413.89499999999975</v>
      </c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</row>
    <row r="7" spans="1:56" ht="14.1" customHeight="1">
      <c r="A7" s="24" t="s">
        <v>3</v>
      </c>
      <c r="B7" s="92">
        <v>3155.5001220699996</v>
      </c>
      <c r="C7" s="92">
        <v>3073.636</v>
      </c>
      <c r="D7" s="92">
        <v>3133.8440000000001</v>
      </c>
      <c r="E7" s="92">
        <v>3288.3679999999999</v>
      </c>
      <c r="F7" s="92">
        <v>3512.991</v>
      </c>
      <c r="G7" s="118">
        <v>3155.5001220699996</v>
      </c>
      <c r="H7" s="92">
        <v>3120.7809999999999</v>
      </c>
      <c r="I7" s="92">
        <v>3200.67</v>
      </c>
      <c r="J7" s="92">
        <v>3342.4490000000001</v>
      </c>
      <c r="K7" s="92">
        <v>3562.2630000000004</v>
      </c>
      <c r="L7" s="93">
        <v>3753.1469999999999</v>
      </c>
      <c r="M7" s="92">
        <f t="shared" ref="M7:R7" si="6">+M8+M9</f>
        <v>3155.5001220699996</v>
      </c>
      <c r="N7" s="92">
        <f t="shared" si="6"/>
        <v>3120.1541214099998</v>
      </c>
      <c r="O7" s="92">
        <f t="shared" si="6"/>
        <v>3237.5749999999998</v>
      </c>
      <c r="P7" s="92">
        <f t="shared" si="6"/>
        <v>3475.8150000000001</v>
      </c>
      <c r="Q7" s="92">
        <f t="shared" si="6"/>
        <v>3774.1570000000002</v>
      </c>
      <c r="R7" s="93">
        <f t="shared" si="6"/>
        <v>3988.1490000000003</v>
      </c>
      <c r="S7" s="92">
        <f>M7-B7</f>
        <v>0</v>
      </c>
      <c r="T7" s="92">
        <f t="shared" ref="T7:W11" si="7">N7-C7</f>
        <v>46.518121409999821</v>
      </c>
      <c r="U7" s="92">
        <f t="shared" si="7"/>
        <v>103.73099999999977</v>
      </c>
      <c r="V7" s="92">
        <f t="shared" si="7"/>
        <v>187.44700000000012</v>
      </c>
      <c r="W7" s="93">
        <f t="shared" si="7"/>
        <v>261.16600000000017</v>
      </c>
      <c r="X7" s="92">
        <f>M7-G7</f>
        <v>0</v>
      </c>
      <c r="Y7" s="92">
        <f t="shared" ref="Y7:AC11" si="8">N7-H7</f>
        <v>-0.62687859000016033</v>
      </c>
      <c r="Z7" s="92">
        <f t="shared" si="8"/>
        <v>36.904999999999745</v>
      </c>
      <c r="AA7" s="92">
        <f t="shared" si="8"/>
        <v>133.36599999999999</v>
      </c>
      <c r="AB7" s="92">
        <f t="shared" si="8"/>
        <v>211.89399999999978</v>
      </c>
      <c r="AC7" s="93">
        <f t="shared" si="8"/>
        <v>235.00200000000041</v>
      </c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</row>
    <row r="8" spans="1:56" ht="14.1" customHeight="1">
      <c r="A8" s="26" t="s">
        <v>4</v>
      </c>
      <c r="B8" s="92">
        <v>3072.0437100099998</v>
      </c>
      <c r="C8" s="92">
        <v>3014.4369999999999</v>
      </c>
      <c r="D8" s="92">
        <v>3130.4279999999999</v>
      </c>
      <c r="E8" s="92">
        <v>3274.328</v>
      </c>
      <c r="F8" s="92">
        <v>3502.3879999999999</v>
      </c>
      <c r="G8" s="118">
        <v>3072.0437100099998</v>
      </c>
      <c r="H8" s="92">
        <v>3067.7289999999998</v>
      </c>
      <c r="I8" s="92">
        <v>3195.0590000000002</v>
      </c>
      <c r="J8" s="92">
        <v>3326.2710000000002</v>
      </c>
      <c r="K8" s="92">
        <v>3551.8760000000002</v>
      </c>
      <c r="L8" s="93">
        <v>3744.569</v>
      </c>
      <c r="M8" s="92">
        <v>3072.0437100099998</v>
      </c>
      <c r="N8" s="92">
        <v>3067.5235102199999</v>
      </c>
      <c r="O8" s="92">
        <v>3232.3789999999999</v>
      </c>
      <c r="P8" s="92">
        <v>3459.4259999999999</v>
      </c>
      <c r="Q8" s="92">
        <v>3763.1660000000002</v>
      </c>
      <c r="R8" s="93">
        <v>3979.2930000000001</v>
      </c>
      <c r="S8" s="92">
        <f t="shared" ref="S8:S11" si="9">M8-B8</f>
        <v>0</v>
      </c>
      <c r="T8" s="92">
        <f t="shared" si="7"/>
        <v>53.086510220000036</v>
      </c>
      <c r="U8" s="92">
        <f t="shared" si="7"/>
        <v>101.95100000000002</v>
      </c>
      <c r="V8" s="92">
        <f t="shared" si="7"/>
        <v>185.09799999999996</v>
      </c>
      <c r="W8" s="93">
        <f t="shared" si="7"/>
        <v>260.77800000000025</v>
      </c>
      <c r="X8" s="92">
        <f t="shared" ref="X8:X11" si="10">M8-G8</f>
        <v>0</v>
      </c>
      <c r="Y8" s="92">
        <f t="shared" si="8"/>
        <v>-0.20548977999987983</v>
      </c>
      <c r="Z8" s="92">
        <f t="shared" si="8"/>
        <v>37.319999999999709</v>
      </c>
      <c r="AA8" s="92">
        <f t="shared" si="8"/>
        <v>133.15499999999975</v>
      </c>
      <c r="AB8" s="92">
        <f t="shared" si="8"/>
        <v>211.28999999999996</v>
      </c>
      <c r="AC8" s="93">
        <f t="shared" si="8"/>
        <v>234.72400000000016</v>
      </c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</row>
    <row r="9" spans="1:56" ht="14.1" customHeight="1">
      <c r="A9" s="26" t="s">
        <v>5</v>
      </c>
      <c r="B9" s="92">
        <v>83.456412060000005</v>
      </c>
      <c r="C9" s="92">
        <v>59.198999999999998</v>
      </c>
      <c r="D9" s="92">
        <v>3.4159999999999999</v>
      </c>
      <c r="E9" s="92">
        <v>14.04</v>
      </c>
      <c r="F9" s="92">
        <v>10.603</v>
      </c>
      <c r="G9" s="118">
        <v>83.456412060000005</v>
      </c>
      <c r="H9" s="92">
        <v>53.052</v>
      </c>
      <c r="I9" s="92">
        <v>5.6109999999999998</v>
      </c>
      <c r="J9" s="92">
        <v>16.178000000000001</v>
      </c>
      <c r="K9" s="92">
        <v>10.387</v>
      </c>
      <c r="L9" s="93">
        <v>8.5779999999999994</v>
      </c>
      <c r="M9" s="92">
        <v>83.456412060000005</v>
      </c>
      <c r="N9" s="92">
        <v>52.630611189999996</v>
      </c>
      <c r="O9" s="92">
        <v>5.1959999999999997</v>
      </c>
      <c r="P9" s="92">
        <v>16.388999999999999</v>
      </c>
      <c r="Q9" s="92">
        <v>10.991</v>
      </c>
      <c r="R9" s="93">
        <v>8.8559999999999999</v>
      </c>
      <c r="S9" s="92">
        <f t="shared" si="9"/>
        <v>0</v>
      </c>
      <c r="T9" s="92">
        <f t="shared" si="7"/>
        <v>-6.5683888100000019</v>
      </c>
      <c r="U9" s="92">
        <f t="shared" si="7"/>
        <v>1.7799999999999998</v>
      </c>
      <c r="V9" s="92">
        <f t="shared" si="7"/>
        <v>2.3490000000000002</v>
      </c>
      <c r="W9" s="93">
        <f t="shared" si="7"/>
        <v>0.3879999999999999</v>
      </c>
      <c r="X9" s="92">
        <f t="shared" si="10"/>
        <v>0</v>
      </c>
      <c r="Y9" s="92">
        <f t="shared" si="8"/>
        <v>-0.42138881000000339</v>
      </c>
      <c r="Z9" s="92">
        <f t="shared" si="8"/>
        <v>-0.41500000000000004</v>
      </c>
      <c r="AA9" s="92">
        <f t="shared" si="8"/>
        <v>0.21099999999999852</v>
      </c>
      <c r="AB9" s="92">
        <f t="shared" si="8"/>
        <v>0.6039999999999992</v>
      </c>
      <c r="AC9" s="93">
        <f t="shared" si="8"/>
        <v>0.27800000000000047</v>
      </c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</row>
    <row r="10" spans="1:56" ht="14.1" customHeight="1">
      <c r="A10" s="24" t="s">
        <v>6</v>
      </c>
      <c r="B10" s="92">
        <v>2750.9742789500001</v>
      </c>
      <c r="C10" s="92">
        <v>2260.5680000000002</v>
      </c>
      <c r="D10" s="92">
        <v>1813.3440000000001</v>
      </c>
      <c r="E10" s="92">
        <v>2167.864</v>
      </c>
      <c r="F10" s="92">
        <v>2273.3290000000002</v>
      </c>
      <c r="G10" s="118">
        <v>2750.9742789500001</v>
      </c>
      <c r="H10" s="92">
        <v>2350.7829999999999</v>
      </c>
      <c r="I10" s="92">
        <v>1916.7729999999999</v>
      </c>
      <c r="J10" s="92">
        <v>2246.7539999999999</v>
      </c>
      <c r="K10" s="92">
        <v>2366.848</v>
      </c>
      <c r="L10" s="93">
        <v>2465.1750000000002</v>
      </c>
      <c r="M10" s="92">
        <v>2750.9742789500001</v>
      </c>
      <c r="N10" s="92">
        <v>2349.5602020299993</v>
      </c>
      <c r="O10" s="92">
        <v>1954.0060000000001</v>
      </c>
      <c r="P10" s="92">
        <v>2320.636</v>
      </c>
      <c r="Q10" s="92">
        <v>2553.1970000000001</v>
      </c>
      <c r="R10" s="93">
        <v>2634.0859999999998</v>
      </c>
      <c r="S10" s="92">
        <f t="shared" si="9"/>
        <v>0</v>
      </c>
      <c r="T10" s="92">
        <f t="shared" si="7"/>
        <v>88.992202029999135</v>
      </c>
      <c r="U10" s="92">
        <f t="shared" si="7"/>
        <v>140.66200000000003</v>
      </c>
      <c r="V10" s="92">
        <f t="shared" si="7"/>
        <v>152.77199999999993</v>
      </c>
      <c r="W10" s="93">
        <f t="shared" si="7"/>
        <v>279.86799999999994</v>
      </c>
      <c r="X10" s="92">
        <f t="shared" si="10"/>
        <v>0</v>
      </c>
      <c r="Y10" s="92">
        <f t="shared" si="8"/>
        <v>-1.2227979700005562</v>
      </c>
      <c r="Z10" s="92">
        <f t="shared" si="8"/>
        <v>37.233000000000175</v>
      </c>
      <c r="AA10" s="92">
        <f t="shared" si="8"/>
        <v>73.882000000000062</v>
      </c>
      <c r="AB10" s="92">
        <f t="shared" si="8"/>
        <v>186.34900000000016</v>
      </c>
      <c r="AC10" s="93">
        <f t="shared" si="8"/>
        <v>168.9109999999996</v>
      </c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</row>
    <row r="11" spans="1:56" ht="14.1" customHeight="1">
      <c r="A11" s="24" t="s">
        <v>7</v>
      </c>
      <c r="B11" s="92">
        <v>245.61535812</v>
      </c>
      <c r="C11" s="92">
        <v>228.61600000000001</v>
      </c>
      <c r="D11" s="92">
        <v>239.489</v>
      </c>
      <c r="E11" s="92">
        <v>253.399</v>
      </c>
      <c r="F11" s="92">
        <v>259.17399999999998</v>
      </c>
      <c r="G11" s="118">
        <v>245.61535812</v>
      </c>
      <c r="H11" s="92">
        <v>235.20500000000001</v>
      </c>
      <c r="I11" s="92">
        <v>232.74299999999999</v>
      </c>
      <c r="J11" s="92">
        <v>256.66199999999998</v>
      </c>
      <c r="K11" s="92">
        <v>265.66899999999998</v>
      </c>
      <c r="L11" s="93">
        <v>241.589</v>
      </c>
      <c r="M11" s="92">
        <v>245.61535812</v>
      </c>
      <c r="N11" s="92">
        <v>235.08095086</v>
      </c>
      <c r="O11" s="92">
        <v>237.03899999999999</v>
      </c>
      <c r="P11" s="92">
        <v>263.18299999999999</v>
      </c>
      <c r="Q11" s="92">
        <v>274.87400000000002</v>
      </c>
      <c r="R11" s="93">
        <v>251.571</v>
      </c>
      <c r="S11" s="92">
        <f t="shared" si="9"/>
        <v>0</v>
      </c>
      <c r="T11" s="92">
        <f t="shared" si="7"/>
        <v>6.4649508599999876</v>
      </c>
      <c r="U11" s="92">
        <f t="shared" si="7"/>
        <v>-2.4500000000000171</v>
      </c>
      <c r="V11" s="92">
        <f t="shared" si="7"/>
        <v>9.7839999999999918</v>
      </c>
      <c r="W11" s="93">
        <f t="shared" si="7"/>
        <v>15.700000000000045</v>
      </c>
      <c r="X11" s="92">
        <f t="shared" si="10"/>
        <v>0</v>
      </c>
      <c r="Y11" s="92">
        <f t="shared" si="8"/>
        <v>-0.12404914000001099</v>
      </c>
      <c r="Z11" s="92">
        <f t="shared" si="8"/>
        <v>4.2959999999999923</v>
      </c>
      <c r="AA11" s="92">
        <f t="shared" si="8"/>
        <v>6.521000000000015</v>
      </c>
      <c r="AB11" s="92">
        <f t="shared" si="8"/>
        <v>9.2050000000000409</v>
      </c>
      <c r="AC11" s="93">
        <f t="shared" si="8"/>
        <v>9.9819999999999993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</row>
    <row r="12" spans="1:56" ht="14.1" customHeight="1">
      <c r="A12" s="27" t="s">
        <v>8</v>
      </c>
      <c r="B12" s="90">
        <v>9085.627612809998</v>
      </c>
      <c r="C12" s="90">
        <v>8875.8230000000003</v>
      </c>
      <c r="D12" s="90">
        <v>9477.780999999999</v>
      </c>
      <c r="E12" s="90">
        <v>9697.4089999999997</v>
      </c>
      <c r="F12" s="90">
        <v>10031.311</v>
      </c>
      <c r="G12" s="117">
        <v>9085.627612809998</v>
      </c>
      <c r="H12" s="90">
        <v>9058.6309999999994</v>
      </c>
      <c r="I12" s="90">
        <v>9518.0020000000004</v>
      </c>
      <c r="J12" s="90">
        <v>9868.8279999999995</v>
      </c>
      <c r="K12" s="90">
        <v>10251.389000000001</v>
      </c>
      <c r="L12" s="91">
        <v>10365.778999999999</v>
      </c>
      <c r="M12" s="90">
        <f t="shared" ref="M12:R12" si="11">M13+M14</f>
        <v>9085.627612809998</v>
      </c>
      <c r="N12" s="90">
        <f t="shared" si="11"/>
        <v>9049.4948685300005</v>
      </c>
      <c r="O12" s="90">
        <f t="shared" si="11"/>
        <v>9171.4920000000002</v>
      </c>
      <c r="P12" s="90">
        <f t="shared" si="11"/>
        <v>10017.983</v>
      </c>
      <c r="Q12" s="90">
        <f t="shared" si="11"/>
        <v>10637.931</v>
      </c>
      <c r="R12" s="91">
        <f t="shared" si="11"/>
        <v>10772.623</v>
      </c>
      <c r="S12" s="90">
        <f t="shared" ref="S12" si="12">S13+S14</f>
        <v>0</v>
      </c>
      <c r="T12" s="90">
        <f t="shared" ref="T12:AC12" si="13">T13+T14</f>
        <v>173.67186852999976</v>
      </c>
      <c r="U12" s="90">
        <f t="shared" si="13"/>
        <v>-306.28900000000021</v>
      </c>
      <c r="V12" s="90">
        <f t="shared" si="13"/>
        <v>320.57400000000098</v>
      </c>
      <c r="W12" s="91">
        <f t="shared" si="13"/>
        <v>606.61999999999944</v>
      </c>
      <c r="X12" s="90">
        <f t="shared" si="13"/>
        <v>0</v>
      </c>
      <c r="Y12" s="90">
        <f t="shared" si="13"/>
        <v>-9.136131469999782</v>
      </c>
      <c r="Z12" s="90">
        <f t="shared" si="13"/>
        <v>-346.51000000000022</v>
      </c>
      <c r="AA12" s="90">
        <f t="shared" si="13"/>
        <v>149.15500000000065</v>
      </c>
      <c r="AB12" s="90">
        <f t="shared" si="13"/>
        <v>386.54199999999901</v>
      </c>
      <c r="AC12" s="91">
        <f t="shared" si="13"/>
        <v>406.84400000000096</v>
      </c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</row>
    <row r="13" spans="1:56" ht="14.1" customHeight="1">
      <c r="A13" s="24" t="s">
        <v>9</v>
      </c>
      <c r="B13" s="92">
        <v>6727.8805912499984</v>
      </c>
      <c r="C13" s="92">
        <v>6587.8230000000003</v>
      </c>
      <c r="D13" s="92">
        <v>7038.7920000000004</v>
      </c>
      <c r="E13" s="92">
        <v>7156.15</v>
      </c>
      <c r="F13" s="92">
        <v>7387.4260000000004</v>
      </c>
      <c r="G13" s="118">
        <v>6727.8805912499984</v>
      </c>
      <c r="H13" s="92">
        <v>6793.8289999999997</v>
      </c>
      <c r="I13" s="92">
        <v>7127.3519999999999</v>
      </c>
      <c r="J13" s="92">
        <v>7350.2049999999999</v>
      </c>
      <c r="K13" s="92">
        <v>7655.3230000000003</v>
      </c>
      <c r="L13" s="93">
        <v>7755.1139999999996</v>
      </c>
      <c r="M13" s="92">
        <v>6727.8805912499984</v>
      </c>
      <c r="N13" s="92">
        <v>6791.7569402899999</v>
      </c>
      <c r="O13" s="92">
        <v>6837.4690000000001</v>
      </c>
      <c r="P13" s="92">
        <v>7521.6270000000004</v>
      </c>
      <c r="Q13" s="92">
        <v>8026.9480000000003</v>
      </c>
      <c r="R13" s="93">
        <v>8143.7250000000004</v>
      </c>
      <c r="S13" s="92">
        <f>M13-B13</f>
        <v>0</v>
      </c>
      <c r="T13" s="92">
        <f t="shared" ref="T13:W13" si="14">N13-C13</f>
        <v>203.93394028999955</v>
      </c>
      <c r="U13" s="92">
        <f t="shared" si="14"/>
        <v>-201.32300000000032</v>
      </c>
      <c r="V13" s="92">
        <f t="shared" si="14"/>
        <v>365.47700000000077</v>
      </c>
      <c r="W13" s="93">
        <f t="shared" si="14"/>
        <v>639.52199999999993</v>
      </c>
      <c r="X13" s="92">
        <f t="shared" ref="X13:AC25" si="15">M13-G13</f>
        <v>0</v>
      </c>
      <c r="Y13" s="92">
        <f t="shared" si="15"/>
        <v>-2.0720597099998486</v>
      </c>
      <c r="Z13" s="92">
        <f t="shared" si="15"/>
        <v>-289.88299999999981</v>
      </c>
      <c r="AA13" s="92">
        <f t="shared" si="15"/>
        <v>171.42200000000048</v>
      </c>
      <c r="AB13" s="92">
        <f t="shared" si="15"/>
        <v>371.625</v>
      </c>
      <c r="AC13" s="93">
        <f t="shared" si="15"/>
        <v>388.61100000000079</v>
      </c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</row>
    <row r="14" spans="1:56" ht="14.1" customHeight="1">
      <c r="A14" s="24" t="s">
        <v>10</v>
      </c>
      <c r="B14" s="92">
        <v>2357.7470215600001</v>
      </c>
      <c r="C14" s="92">
        <v>2288</v>
      </c>
      <c r="D14" s="92">
        <v>2438.9889999999996</v>
      </c>
      <c r="E14" s="92">
        <v>2541.259</v>
      </c>
      <c r="F14" s="92">
        <v>2643.8849999999998</v>
      </c>
      <c r="G14" s="118">
        <v>2357.7470215600001</v>
      </c>
      <c r="H14" s="92">
        <v>2264.8020000000001</v>
      </c>
      <c r="I14" s="92">
        <v>2390.65</v>
      </c>
      <c r="J14" s="92">
        <v>2518.623</v>
      </c>
      <c r="K14" s="92">
        <v>2596.0660000000003</v>
      </c>
      <c r="L14" s="93">
        <v>2610.665</v>
      </c>
      <c r="M14" s="92">
        <f t="shared" ref="M14:R14" si="16">SUM(M15:M22)</f>
        <v>2357.7470215600001</v>
      </c>
      <c r="N14" s="92">
        <f t="shared" si="16"/>
        <v>2257.7379282400002</v>
      </c>
      <c r="O14" s="92">
        <f>SUM(O15:O22)</f>
        <v>2334.0229999999997</v>
      </c>
      <c r="P14" s="92">
        <f t="shared" si="16"/>
        <v>2496.3560000000002</v>
      </c>
      <c r="Q14" s="92">
        <f t="shared" si="16"/>
        <v>2610.9829999999993</v>
      </c>
      <c r="R14" s="93">
        <f t="shared" si="16"/>
        <v>2628.8980000000001</v>
      </c>
      <c r="S14" s="92">
        <f t="shared" ref="S14:S25" si="17">M14-B14</f>
        <v>0</v>
      </c>
      <c r="T14" s="92">
        <f t="shared" ref="T14:T25" si="18">N14-C14</f>
        <v>-30.262071759999799</v>
      </c>
      <c r="U14" s="92">
        <f t="shared" ref="U14:U25" si="19">O14-D14</f>
        <v>-104.96599999999989</v>
      </c>
      <c r="V14" s="92">
        <f t="shared" ref="V14:V25" si="20">P14-E14</f>
        <v>-44.902999999999793</v>
      </c>
      <c r="W14" s="93">
        <f t="shared" ref="W14:W25" si="21">Q14-F14</f>
        <v>-32.902000000000498</v>
      </c>
      <c r="X14" s="92">
        <f t="shared" si="15"/>
        <v>0</v>
      </c>
      <c r="Y14" s="92">
        <f t="shared" si="15"/>
        <v>-7.0640717599999334</v>
      </c>
      <c r="Z14" s="92">
        <f t="shared" si="15"/>
        <v>-56.627000000000407</v>
      </c>
      <c r="AA14" s="92">
        <f t="shared" si="15"/>
        <v>-22.266999999999825</v>
      </c>
      <c r="AB14" s="92">
        <f t="shared" si="15"/>
        <v>14.916999999999007</v>
      </c>
      <c r="AC14" s="93">
        <f t="shared" si="15"/>
        <v>18.233000000000175</v>
      </c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</row>
    <row r="15" spans="1:56" ht="14.1" customHeight="1">
      <c r="A15" s="26" t="s">
        <v>11</v>
      </c>
      <c r="B15" s="92">
        <v>1286.5500057699999</v>
      </c>
      <c r="C15" s="92">
        <v>1210.1610000000001</v>
      </c>
      <c r="D15" s="92">
        <v>1269.2339999999999</v>
      </c>
      <c r="E15" s="92">
        <v>1296.8130000000001</v>
      </c>
      <c r="F15" s="92">
        <v>1336.2329999999999</v>
      </c>
      <c r="G15" s="118">
        <v>1286.5500057699999</v>
      </c>
      <c r="H15" s="92">
        <v>1199.3869999999999</v>
      </c>
      <c r="I15" s="92">
        <v>1243.5429999999999</v>
      </c>
      <c r="J15" s="92">
        <v>1289.93</v>
      </c>
      <c r="K15" s="92">
        <v>1318.394</v>
      </c>
      <c r="L15" s="93">
        <v>1326.442</v>
      </c>
      <c r="M15" s="92">
        <v>1286.5500057699999</v>
      </c>
      <c r="N15" s="92">
        <v>1199.2590260900001</v>
      </c>
      <c r="O15" s="92">
        <v>1215.0250000000001</v>
      </c>
      <c r="P15" s="92">
        <v>1303.511</v>
      </c>
      <c r="Q15" s="92">
        <v>1339.0609999999999</v>
      </c>
      <c r="R15" s="93">
        <v>1342.74</v>
      </c>
      <c r="S15" s="92">
        <f t="shared" si="17"/>
        <v>0</v>
      </c>
      <c r="T15" s="92">
        <f t="shared" si="18"/>
        <v>-10.901973909999924</v>
      </c>
      <c r="U15" s="92">
        <f t="shared" si="19"/>
        <v>-54.208999999999833</v>
      </c>
      <c r="V15" s="92">
        <f t="shared" si="20"/>
        <v>6.6979999999998654</v>
      </c>
      <c r="W15" s="93">
        <f t="shared" si="21"/>
        <v>2.8279999999999745</v>
      </c>
      <c r="X15" s="92">
        <f t="shared" si="15"/>
        <v>0</v>
      </c>
      <c r="Y15" s="92">
        <f t="shared" si="15"/>
        <v>-0.12797390999980962</v>
      </c>
      <c r="Z15" s="92">
        <f t="shared" si="15"/>
        <v>-28.517999999999802</v>
      </c>
      <c r="AA15" s="92">
        <f t="shared" si="15"/>
        <v>13.580999999999904</v>
      </c>
      <c r="AB15" s="92">
        <f t="shared" si="15"/>
        <v>20.666999999999916</v>
      </c>
      <c r="AC15" s="93">
        <f t="shared" si="15"/>
        <v>16.298000000000002</v>
      </c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</row>
    <row r="16" spans="1:56" ht="14.1" customHeight="1">
      <c r="A16" s="26" t="s">
        <v>12</v>
      </c>
      <c r="B16" s="92">
        <v>219.45936566000003</v>
      </c>
      <c r="C16" s="92">
        <v>208.30799999999999</v>
      </c>
      <c r="D16" s="92">
        <v>210.227</v>
      </c>
      <c r="E16" s="92">
        <v>213.36799999999999</v>
      </c>
      <c r="F16" s="92">
        <v>216.233</v>
      </c>
      <c r="G16" s="118">
        <v>219.45936566000003</v>
      </c>
      <c r="H16" s="92">
        <v>207.72800000000001</v>
      </c>
      <c r="I16" s="92">
        <v>212.35499999999999</v>
      </c>
      <c r="J16" s="92">
        <v>214.85400000000001</v>
      </c>
      <c r="K16" s="92">
        <v>214.86199999999999</v>
      </c>
      <c r="L16" s="93">
        <v>216.81399999999999</v>
      </c>
      <c r="M16" s="92">
        <v>219.45936566000003</v>
      </c>
      <c r="N16" s="92">
        <v>206.55389988000005</v>
      </c>
      <c r="O16" s="92">
        <v>200.501</v>
      </c>
      <c r="P16" s="92">
        <v>209.904</v>
      </c>
      <c r="Q16" s="92">
        <v>213.976</v>
      </c>
      <c r="R16" s="93">
        <v>217.36199999999999</v>
      </c>
      <c r="S16" s="92">
        <f t="shared" si="17"/>
        <v>0</v>
      </c>
      <c r="T16" s="92">
        <f t="shared" si="18"/>
        <v>-1.7541001199999471</v>
      </c>
      <c r="U16" s="92">
        <f t="shared" si="19"/>
        <v>-9.7259999999999991</v>
      </c>
      <c r="V16" s="92">
        <f t="shared" si="20"/>
        <v>-3.4639999999999986</v>
      </c>
      <c r="W16" s="93">
        <f t="shared" si="21"/>
        <v>-2.257000000000005</v>
      </c>
      <c r="X16" s="92">
        <f t="shared" si="15"/>
        <v>0</v>
      </c>
      <c r="Y16" s="92">
        <f t="shared" si="15"/>
        <v>-1.174100119999963</v>
      </c>
      <c r="Z16" s="92">
        <f t="shared" si="15"/>
        <v>-11.853999999999985</v>
      </c>
      <c r="AA16" s="92">
        <f t="shared" si="15"/>
        <v>-4.9500000000000171</v>
      </c>
      <c r="AB16" s="92">
        <f t="shared" si="15"/>
        <v>-0.88599999999999568</v>
      </c>
      <c r="AC16" s="93">
        <f t="shared" si="15"/>
        <v>0.54800000000000182</v>
      </c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</row>
    <row r="17" spans="1:56" ht="14.1" customHeight="1">
      <c r="A17" s="26" t="s">
        <v>13</v>
      </c>
      <c r="B17" s="92">
        <v>59.335616030000018</v>
      </c>
      <c r="C17" s="92">
        <v>58.168999999999997</v>
      </c>
      <c r="D17" s="92">
        <v>58.991</v>
      </c>
      <c r="E17" s="92">
        <v>59.627000000000002</v>
      </c>
      <c r="F17" s="92">
        <v>60.371000000000002</v>
      </c>
      <c r="G17" s="118">
        <v>59.335616030000018</v>
      </c>
      <c r="H17" s="92">
        <v>56.96</v>
      </c>
      <c r="I17" s="92">
        <v>57.902000000000001</v>
      </c>
      <c r="J17" s="92">
        <v>58.543999999999997</v>
      </c>
      <c r="K17" s="92">
        <v>58.52</v>
      </c>
      <c r="L17" s="93">
        <v>58.991</v>
      </c>
      <c r="M17" s="92">
        <v>59.335616030000018</v>
      </c>
      <c r="N17" s="92">
        <v>56.928966109999983</v>
      </c>
      <c r="O17" s="92">
        <v>54.646000000000001</v>
      </c>
      <c r="P17" s="92">
        <v>57.753</v>
      </c>
      <c r="Q17" s="92">
        <v>58.618000000000002</v>
      </c>
      <c r="R17" s="93">
        <v>59.47</v>
      </c>
      <c r="S17" s="92">
        <f t="shared" si="17"/>
        <v>0</v>
      </c>
      <c r="T17" s="92">
        <f t="shared" si="18"/>
        <v>-1.2400338900000136</v>
      </c>
      <c r="U17" s="92">
        <f t="shared" si="19"/>
        <v>-4.3449999999999989</v>
      </c>
      <c r="V17" s="92">
        <f t="shared" si="20"/>
        <v>-1.8740000000000023</v>
      </c>
      <c r="W17" s="93">
        <f t="shared" si="21"/>
        <v>-1.7530000000000001</v>
      </c>
      <c r="X17" s="92">
        <f t="shared" si="15"/>
        <v>0</v>
      </c>
      <c r="Y17" s="92">
        <f t="shared" si="15"/>
        <v>-3.103389000001755E-2</v>
      </c>
      <c r="Z17" s="92">
        <f t="shared" si="15"/>
        <v>-3.2560000000000002</v>
      </c>
      <c r="AA17" s="92">
        <f t="shared" si="15"/>
        <v>-0.79099999999999682</v>
      </c>
      <c r="AB17" s="92">
        <f t="shared" si="15"/>
        <v>9.7999999999998977E-2</v>
      </c>
      <c r="AC17" s="93">
        <f t="shared" si="15"/>
        <v>0.4789999999999992</v>
      </c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</row>
    <row r="18" spans="1:56" ht="14.1" customHeight="1">
      <c r="A18" s="26" t="s">
        <v>14</v>
      </c>
      <c r="B18" s="92">
        <v>4.7341960299999988</v>
      </c>
      <c r="C18" s="92">
        <v>4.7300000000000004</v>
      </c>
      <c r="D18" s="92">
        <v>4.7409999999999997</v>
      </c>
      <c r="E18" s="92">
        <v>4.7990000000000004</v>
      </c>
      <c r="F18" s="92">
        <v>4.8440000000000003</v>
      </c>
      <c r="G18" s="118">
        <v>4.7341960299999988</v>
      </c>
      <c r="H18" s="92">
        <v>4.8259999999999996</v>
      </c>
      <c r="I18" s="92">
        <v>4.5529999999999999</v>
      </c>
      <c r="J18" s="92">
        <v>4.7270000000000003</v>
      </c>
      <c r="K18" s="92">
        <v>4.7119999999999997</v>
      </c>
      <c r="L18" s="93">
        <v>4.7350000000000003</v>
      </c>
      <c r="M18" s="92">
        <v>4.7341960299999988</v>
      </c>
      <c r="N18" s="92">
        <v>4.8141309799999998</v>
      </c>
      <c r="O18" s="92">
        <v>4.3529999999999998</v>
      </c>
      <c r="P18" s="92">
        <v>4.5960000000000001</v>
      </c>
      <c r="Q18" s="92">
        <v>4.702</v>
      </c>
      <c r="R18" s="93">
        <v>4.76</v>
      </c>
      <c r="S18" s="92">
        <f t="shared" si="17"/>
        <v>0</v>
      </c>
      <c r="T18" s="92">
        <f t="shared" si="18"/>
        <v>8.4130979999999411E-2</v>
      </c>
      <c r="U18" s="92">
        <f t="shared" si="19"/>
        <v>-0.3879999999999999</v>
      </c>
      <c r="V18" s="92">
        <f t="shared" si="20"/>
        <v>-0.20300000000000029</v>
      </c>
      <c r="W18" s="93">
        <f t="shared" si="21"/>
        <v>-0.14200000000000035</v>
      </c>
      <c r="X18" s="92">
        <f t="shared" si="15"/>
        <v>0</v>
      </c>
      <c r="Y18" s="92">
        <f t="shared" si="15"/>
        <v>-1.1869019999999786E-2</v>
      </c>
      <c r="Z18" s="92">
        <f t="shared" si="15"/>
        <v>-0.20000000000000018</v>
      </c>
      <c r="AA18" s="92">
        <f t="shared" si="15"/>
        <v>-0.13100000000000023</v>
      </c>
      <c r="AB18" s="92">
        <f t="shared" si="15"/>
        <v>-9.9999999999997868E-3</v>
      </c>
      <c r="AC18" s="93">
        <f t="shared" si="15"/>
        <v>2.4999999999999467E-2</v>
      </c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</row>
    <row r="19" spans="1:56" ht="14.1" customHeight="1">
      <c r="A19" s="26" t="s">
        <v>15</v>
      </c>
      <c r="B19" s="92">
        <v>751.38141791999988</v>
      </c>
      <c r="C19" s="92">
        <v>772.05200000000002</v>
      </c>
      <c r="D19" s="92">
        <v>860.26599999999996</v>
      </c>
      <c r="E19" s="92">
        <v>930.49400000000003</v>
      </c>
      <c r="F19" s="92">
        <v>989.31500000000005</v>
      </c>
      <c r="G19" s="118">
        <v>751.38141791999988</v>
      </c>
      <c r="H19" s="92">
        <v>759.93499999999995</v>
      </c>
      <c r="I19" s="92">
        <v>836.255</v>
      </c>
      <c r="J19" s="92">
        <v>913.30100000000004</v>
      </c>
      <c r="K19" s="92">
        <v>962.09199999999998</v>
      </c>
      <c r="L19" s="93">
        <v>965.59900000000005</v>
      </c>
      <c r="M19" s="92">
        <v>751.38141791999988</v>
      </c>
      <c r="N19" s="92">
        <v>754.28524519999985</v>
      </c>
      <c r="O19" s="92">
        <v>825.22</v>
      </c>
      <c r="P19" s="92">
        <v>884.26900000000001</v>
      </c>
      <c r="Q19" s="92">
        <v>957.14800000000002</v>
      </c>
      <c r="R19" s="93">
        <v>966.23400000000004</v>
      </c>
      <c r="S19" s="92">
        <f t="shared" si="17"/>
        <v>0</v>
      </c>
      <c r="T19" s="92">
        <f t="shared" si="18"/>
        <v>-17.766754800000172</v>
      </c>
      <c r="U19" s="92">
        <f t="shared" si="19"/>
        <v>-35.045999999999935</v>
      </c>
      <c r="V19" s="92">
        <f t="shared" si="20"/>
        <v>-46.225000000000023</v>
      </c>
      <c r="W19" s="93">
        <f t="shared" si="21"/>
        <v>-32.16700000000003</v>
      </c>
      <c r="X19" s="92">
        <f t="shared" si="15"/>
        <v>0</v>
      </c>
      <c r="Y19" s="92">
        <f t="shared" si="15"/>
        <v>-5.6497548000000961</v>
      </c>
      <c r="Z19" s="92">
        <f t="shared" si="15"/>
        <v>-11.034999999999968</v>
      </c>
      <c r="AA19" s="92">
        <f t="shared" si="15"/>
        <v>-29.032000000000039</v>
      </c>
      <c r="AB19" s="92">
        <f t="shared" si="15"/>
        <v>-4.94399999999996</v>
      </c>
      <c r="AC19" s="93">
        <f t="shared" si="15"/>
        <v>0.63499999999999091</v>
      </c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</row>
    <row r="20" spans="1:56" ht="14.1" customHeight="1">
      <c r="A20" s="26" t="s">
        <v>16</v>
      </c>
      <c r="B20" s="92">
        <v>12.20206413</v>
      </c>
      <c r="C20" s="92">
        <v>11.353999999999999</v>
      </c>
      <c r="D20" s="92">
        <v>11.702999999999999</v>
      </c>
      <c r="E20" s="92">
        <v>11.881</v>
      </c>
      <c r="F20" s="92">
        <v>12.109</v>
      </c>
      <c r="G20" s="118">
        <v>12.20206413</v>
      </c>
      <c r="H20" s="92">
        <v>11.885</v>
      </c>
      <c r="I20" s="92">
        <v>12.032</v>
      </c>
      <c r="J20" s="92">
        <v>12.356999999999999</v>
      </c>
      <c r="K20" s="92">
        <v>12.427</v>
      </c>
      <c r="L20" s="93">
        <v>12.612</v>
      </c>
      <c r="M20" s="92">
        <v>12.20206413</v>
      </c>
      <c r="N20" s="92">
        <v>11.875987540000001</v>
      </c>
      <c r="O20" s="92">
        <v>11.441000000000001</v>
      </c>
      <c r="P20" s="92">
        <v>12.058999999999999</v>
      </c>
      <c r="Q20" s="92">
        <v>12.441000000000001</v>
      </c>
      <c r="R20" s="93">
        <v>12.709</v>
      </c>
      <c r="S20" s="92">
        <f t="shared" si="17"/>
        <v>0</v>
      </c>
      <c r="T20" s="92">
        <f t="shared" si="18"/>
        <v>0.52198754000000136</v>
      </c>
      <c r="U20" s="92">
        <f t="shared" si="19"/>
        <v>-0.26199999999999868</v>
      </c>
      <c r="V20" s="92">
        <f t="shared" si="20"/>
        <v>0.17799999999999905</v>
      </c>
      <c r="W20" s="93">
        <f t="shared" si="21"/>
        <v>0.33200000000000074</v>
      </c>
      <c r="X20" s="92">
        <f t="shared" si="15"/>
        <v>0</v>
      </c>
      <c r="Y20" s="92">
        <f t="shared" si="15"/>
        <v>-9.0124599999992228E-3</v>
      </c>
      <c r="Z20" s="92">
        <f t="shared" si="15"/>
        <v>-0.5909999999999993</v>
      </c>
      <c r="AA20" s="92">
        <f t="shared" si="15"/>
        <v>-0.29800000000000004</v>
      </c>
      <c r="AB20" s="92">
        <f t="shared" si="15"/>
        <v>1.4000000000001123E-2</v>
      </c>
      <c r="AC20" s="93">
        <f t="shared" si="15"/>
        <v>9.6999999999999531E-2</v>
      </c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</row>
    <row r="21" spans="1:56" ht="14.1" customHeight="1">
      <c r="A21" s="26" t="s">
        <v>17</v>
      </c>
      <c r="B21" s="92">
        <v>23.688105139999998</v>
      </c>
      <c r="C21" s="92">
        <v>22.981999999999999</v>
      </c>
      <c r="D21" s="92">
        <v>23.614999999999998</v>
      </c>
      <c r="E21" s="92">
        <v>24.091999999999999</v>
      </c>
      <c r="F21" s="92">
        <v>24.617999999999999</v>
      </c>
      <c r="G21" s="118">
        <v>23.688105139999998</v>
      </c>
      <c r="H21" s="92">
        <v>23.797999999999998</v>
      </c>
      <c r="I21" s="92">
        <v>23.736000000000001</v>
      </c>
      <c r="J21" s="92">
        <v>24.673999999999999</v>
      </c>
      <c r="K21" s="92">
        <v>24.856000000000002</v>
      </c>
      <c r="L21" s="93">
        <v>25.295999999999999</v>
      </c>
      <c r="M21" s="92">
        <v>23.688105139999998</v>
      </c>
      <c r="N21" s="92">
        <v>23.74595042</v>
      </c>
      <c r="O21" s="92">
        <v>22.582000000000001</v>
      </c>
      <c r="P21" s="92">
        <v>24.04</v>
      </c>
      <c r="Q21" s="92">
        <v>24.841000000000001</v>
      </c>
      <c r="R21" s="93">
        <v>25.451000000000001</v>
      </c>
      <c r="S21" s="92">
        <f t="shared" si="17"/>
        <v>0</v>
      </c>
      <c r="T21" s="92">
        <f t="shared" si="18"/>
        <v>0.76395042000000046</v>
      </c>
      <c r="U21" s="92">
        <f t="shared" si="19"/>
        <v>-1.0329999999999977</v>
      </c>
      <c r="V21" s="92">
        <f t="shared" si="20"/>
        <v>-5.1999999999999602E-2</v>
      </c>
      <c r="W21" s="93">
        <f t="shared" si="21"/>
        <v>0.22300000000000253</v>
      </c>
      <c r="X21" s="92">
        <f t="shared" si="15"/>
        <v>0</v>
      </c>
      <c r="Y21" s="92">
        <f t="shared" si="15"/>
        <v>-5.2049579999998485E-2</v>
      </c>
      <c r="Z21" s="92">
        <f t="shared" si="15"/>
        <v>-1.1539999999999999</v>
      </c>
      <c r="AA21" s="92">
        <f t="shared" si="15"/>
        <v>-0.63400000000000034</v>
      </c>
      <c r="AB21" s="92">
        <f t="shared" si="15"/>
        <v>-1.5000000000000568E-2</v>
      </c>
      <c r="AC21" s="93">
        <f t="shared" si="15"/>
        <v>0.15500000000000114</v>
      </c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</row>
    <row r="22" spans="1:56" ht="14.1" customHeight="1">
      <c r="A22" s="26" t="s">
        <v>18</v>
      </c>
      <c r="B22" s="92">
        <v>0.39625087999999992</v>
      </c>
      <c r="C22" s="92">
        <v>0.24399999999999999</v>
      </c>
      <c r="D22" s="92">
        <v>0.21199999999999999</v>
      </c>
      <c r="E22" s="92">
        <v>0.185</v>
      </c>
      <c r="F22" s="92">
        <v>0.16200000000000001</v>
      </c>
      <c r="G22" s="118">
        <v>0.39625087999999992</v>
      </c>
      <c r="H22" s="92">
        <v>0.28299999999999997</v>
      </c>
      <c r="I22" s="92">
        <v>0.27400000000000002</v>
      </c>
      <c r="J22" s="92">
        <v>0.23599999999999999</v>
      </c>
      <c r="K22" s="92">
        <v>0.20300000000000001</v>
      </c>
      <c r="L22" s="93">
        <v>0.17599999999999999</v>
      </c>
      <c r="M22" s="92">
        <v>0.39625087999999992</v>
      </c>
      <c r="N22" s="92">
        <v>0.27472202000000007</v>
      </c>
      <c r="O22" s="92">
        <v>0.255</v>
      </c>
      <c r="P22" s="92">
        <v>0.224</v>
      </c>
      <c r="Q22" s="92">
        <v>0.19600000000000001</v>
      </c>
      <c r="R22" s="93">
        <v>0.17199999999999999</v>
      </c>
      <c r="S22" s="92">
        <f t="shared" si="17"/>
        <v>0</v>
      </c>
      <c r="T22" s="92">
        <f t="shared" si="18"/>
        <v>3.0722020000000072E-2</v>
      </c>
      <c r="U22" s="92">
        <f t="shared" si="19"/>
        <v>4.300000000000001E-2</v>
      </c>
      <c r="V22" s="92">
        <f t="shared" si="20"/>
        <v>3.9000000000000007E-2</v>
      </c>
      <c r="W22" s="93">
        <f t="shared" si="21"/>
        <v>3.4000000000000002E-2</v>
      </c>
      <c r="X22" s="92">
        <f t="shared" si="15"/>
        <v>0</v>
      </c>
      <c r="Y22" s="92">
        <f t="shared" si="15"/>
        <v>-8.2779799999999071E-3</v>
      </c>
      <c r="Z22" s="92">
        <f t="shared" si="15"/>
        <v>-1.9000000000000017E-2</v>
      </c>
      <c r="AA22" s="92">
        <f t="shared" si="15"/>
        <v>-1.1999999999999983E-2</v>
      </c>
      <c r="AB22" s="92">
        <f t="shared" si="15"/>
        <v>-7.0000000000000062E-3</v>
      </c>
      <c r="AC22" s="93">
        <f t="shared" si="15"/>
        <v>-4.0000000000000036E-3</v>
      </c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</row>
    <row r="23" spans="1:56" ht="14.1" customHeight="1">
      <c r="A23" s="51" t="s">
        <v>19</v>
      </c>
      <c r="B23" s="90">
        <v>21.078709969999998</v>
      </c>
      <c r="C23" s="90">
        <v>19.844999999999999</v>
      </c>
      <c r="D23" s="90">
        <v>23.96</v>
      </c>
      <c r="E23" s="90">
        <v>21.771999999999998</v>
      </c>
      <c r="F23" s="90">
        <v>20.587</v>
      </c>
      <c r="G23" s="117">
        <v>21.078709969999998</v>
      </c>
      <c r="H23" s="90">
        <v>19.904</v>
      </c>
      <c r="I23" s="90">
        <v>24.013000000000002</v>
      </c>
      <c r="J23" s="90">
        <v>21.852</v>
      </c>
      <c r="K23" s="90">
        <v>20.693000000000001</v>
      </c>
      <c r="L23" s="91">
        <v>19.189</v>
      </c>
      <c r="M23" s="90">
        <v>21.078709969999998</v>
      </c>
      <c r="N23" s="90">
        <v>19.904240259999998</v>
      </c>
      <c r="O23" s="90">
        <v>24.013000000000002</v>
      </c>
      <c r="P23" s="90">
        <v>21.852</v>
      </c>
      <c r="Q23" s="90">
        <v>20.693000000000001</v>
      </c>
      <c r="R23" s="91">
        <v>19.189</v>
      </c>
      <c r="S23" s="92">
        <f t="shared" si="17"/>
        <v>0</v>
      </c>
      <c r="T23" s="92">
        <f t="shared" si="18"/>
        <v>5.9240259999999267E-2</v>
      </c>
      <c r="U23" s="92">
        <f t="shared" si="19"/>
        <v>5.3000000000000824E-2</v>
      </c>
      <c r="V23" s="92">
        <f t="shared" si="20"/>
        <v>8.0000000000001847E-2</v>
      </c>
      <c r="W23" s="93">
        <f t="shared" si="21"/>
        <v>0.10600000000000165</v>
      </c>
      <c r="X23" s="90">
        <f t="shared" si="15"/>
        <v>0</v>
      </c>
      <c r="Y23" s="90">
        <f t="shared" si="15"/>
        <v>2.4025999999821579E-4</v>
      </c>
      <c r="Z23" s="90">
        <f t="shared" si="15"/>
        <v>0</v>
      </c>
      <c r="AA23" s="90">
        <f t="shared" si="15"/>
        <v>0</v>
      </c>
      <c r="AB23" s="90">
        <f t="shared" si="15"/>
        <v>0</v>
      </c>
      <c r="AC23" s="91">
        <f t="shared" si="15"/>
        <v>0</v>
      </c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</row>
    <row r="24" spans="1:56" ht="14.1" customHeight="1">
      <c r="A24" s="51" t="s">
        <v>53</v>
      </c>
      <c r="B24" s="90">
        <v>574.51653104000002</v>
      </c>
      <c r="C24" s="90">
        <v>652.76900000000001</v>
      </c>
      <c r="D24" s="90">
        <v>680.70100000000002</v>
      </c>
      <c r="E24" s="90">
        <v>697.61099999999999</v>
      </c>
      <c r="F24" s="90">
        <v>720.42100000000005</v>
      </c>
      <c r="G24" s="117">
        <v>574.51653104000002</v>
      </c>
      <c r="H24" s="90">
        <v>651.36800000000005</v>
      </c>
      <c r="I24" s="90">
        <v>679.34</v>
      </c>
      <c r="J24" s="90">
        <v>705.62400000000002</v>
      </c>
      <c r="K24" s="90">
        <v>726.34199999999998</v>
      </c>
      <c r="L24" s="91">
        <v>744.28099999999995</v>
      </c>
      <c r="M24" s="90">
        <v>574.51653104000002</v>
      </c>
      <c r="N24" s="90">
        <v>653.34922089999986</v>
      </c>
      <c r="O24" s="90">
        <v>684.41</v>
      </c>
      <c r="P24" s="90">
        <v>715.66800000000001</v>
      </c>
      <c r="Q24" s="90">
        <v>738.42399999999998</v>
      </c>
      <c r="R24" s="91">
        <v>756.45699999999999</v>
      </c>
      <c r="S24" s="92">
        <f t="shared" si="17"/>
        <v>0</v>
      </c>
      <c r="T24" s="92">
        <f t="shared" si="18"/>
        <v>0.58022089999985837</v>
      </c>
      <c r="U24" s="92">
        <f t="shared" si="19"/>
        <v>3.7089999999999463</v>
      </c>
      <c r="V24" s="92">
        <f t="shared" si="20"/>
        <v>18.057000000000016</v>
      </c>
      <c r="W24" s="93">
        <f t="shared" si="21"/>
        <v>18.002999999999929</v>
      </c>
      <c r="X24" s="90">
        <f t="shared" si="15"/>
        <v>0</v>
      </c>
      <c r="Y24" s="90">
        <f t="shared" si="15"/>
        <v>1.981220899999812</v>
      </c>
      <c r="Z24" s="90">
        <f t="shared" si="15"/>
        <v>5.0699999999999363</v>
      </c>
      <c r="AA24" s="90">
        <f t="shared" si="15"/>
        <v>10.043999999999983</v>
      </c>
      <c r="AB24" s="90">
        <f t="shared" si="15"/>
        <v>12.081999999999994</v>
      </c>
      <c r="AC24" s="91">
        <f t="shared" si="15"/>
        <v>12.176000000000045</v>
      </c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</row>
    <row r="25" spans="1:56" ht="14.1" customHeight="1" thickBot="1">
      <c r="A25" s="52" t="s">
        <v>20</v>
      </c>
      <c r="B25" s="94">
        <v>607.02816857999983</v>
      </c>
      <c r="C25" s="94">
        <v>608.096</v>
      </c>
      <c r="D25" s="94">
        <v>407.654</v>
      </c>
      <c r="E25" s="94">
        <v>423.98</v>
      </c>
      <c r="F25" s="94">
        <v>435.238</v>
      </c>
      <c r="G25" s="117">
        <v>607.02816857999983</v>
      </c>
      <c r="H25" s="90">
        <v>619.75</v>
      </c>
      <c r="I25" s="90">
        <v>400.43299999999999</v>
      </c>
      <c r="J25" s="90">
        <v>427.03399999999999</v>
      </c>
      <c r="K25" s="90">
        <v>439.18299999999999</v>
      </c>
      <c r="L25" s="91">
        <v>446.68400000000003</v>
      </c>
      <c r="M25" s="94">
        <v>607.02816857999983</v>
      </c>
      <c r="N25" s="94">
        <v>617.99684408000007</v>
      </c>
      <c r="O25" s="94">
        <v>403.01</v>
      </c>
      <c r="P25" s="94">
        <v>433.48</v>
      </c>
      <c r="Q25" s="94">
        <v>447.90600000000001</v>
      </c>
      <c r="R25" s="95">
        <v>459.55</v>
      </c>
      <c r="S25" s="92">
        <f t="shared" si="17"/>
        <v>0</v>
      </c>
      <c r="T25" s="92">
        <f t="shared" si="18"/>
        <v>9.9008440800000699</v>
      </c>
      <c r="U25" s="92">
        <f t="shared" si="19"/>
        <v>-4.6440000000000055</v>
      </c>
      <c r="V25" s="92">
        <f t="shared" si="20"/>
        <v>9.5</v>
      </c>
      <c r="W25" s="93">
        <f t="shared" si="21"/>
        <v>12.668000000000006</v>
      </c>
      <c r="X25" s="94">
        <f t="shared" si="15"/>
        <v>0</v>
      </c>
      <c r="Y25" s="94">
        <f t="shared" si="15"/>
        <v>-1.7531559199999265</v>
      </c>
      <c r="Z25" s="94">
        <f t="shared" si="15"/>
        <v>2.5769999999999982</v>
      </c>
      <c r="AA25" s="94">
        <f t="shared" si="15"/>
        <v>6.4460000000000264</v>
      </c>
      <c r="AB25" s="94">
        <f t="shared" si="15"/>
        <v>8.7230000000000132</v>
      </c>
      <c r="AC25" s="95">
        <f t="shared" si="15"/>
        <v>12.865999999999985</v>
      </c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</row>
    <row r="26" spans="1:56" ht="14.1" customHeight="1" thickBot="1">
      <c r="A26" s="53" t="s">
        <v>52</v>
      </c>
      <c r="B26" s="94">
        <f t="shared" ref="B26:P26" si="22">B27+B28</f>
        <v>12118.179556830002</v>
      </c>
      <c r="C26" s="94">
        <f t="shared" si="22"/>
        <v>12189.69</v>
      </c>
      <c r="D26" s="94">
        <f t="shared" si="22"/>
        <v>12704.286</v>
      </c>
      <c r="E26" s="94">
        <f t="shared" si="22"/>
        <v>13197.745999999999</v>
      </c>
      <c r="F26" s="94">
        <f t="shared" si="22"/>
        <v>13853.318000000001</v>
      </c>
      <c r="G26" s="116">
        <f t="shared" si="22"/>
        <v>12118.179556830002</v>
      </c>
      <c r="H26" s="88">
        <f t="shared" si="22"/>
        <v>12266.180999999999</v>
      </c>
      <c r="I26" s="88">
        <f t="shared" si="22"/>
        <v>12834.838</v>
      </c>
      <c r="J26" s="88">
        <f t="shared" si="22"/>
        <v>13280.956</v>
      </c>
      <c r="K26" s="88">
        <f t="shared" si="22"/>
        <v>13929.474</v>
      </c>
      <c r="L26" s="89">
        <f t="shared" si="22"/>
        <v>14422.323</v>
      </c>
      <c r="M26" s="94">
        <f t="shared" si="22"/>
        <v>12118.179556830002</v>
      </c>
      <c r="N26" s="94">
        <f t="shared" si="22"/>
        <v>12285.98119079</v>
      </c>
      <c r="O26" s="94">
        <f t="shared" si="22"/>
        <v>12774.841</v>
      </c>
      <c r="P26" s="94">
        <f t="shared" si="22"/>
        <v>13494.126</v>
      </c>
      <c r="Q26" s="94">
        <f>Q27+Q28</f>
        <v>14301.127</v>
      </c>
      <c r="R26" s="95">
        <f>R27+R28</f>
        <v>14873.717000000001</v>
      </c>
      <c r="S26" s="116">
        <f t="shared" ref="S26" si="23">S27+S28</f>
        <v>0</v>
      </c>
      <c r="T26" s="88">
        <f t="shared" ref="T26:AC26" si="24">T27+T28</f>
        <v>96.291190789999291</v>
      </c>
      <c r="U26" s="88">
        <f t="shared" si="24"/>
        <v>70.554999999999382</v>
      </c>
      <c r="V26" s="88">
        <f t="shared" si="24"/>
        <v>296.38000000000011</v>
      </c>
      <c r="W26" s="89">
        <f t="shared" si="24"/>
        <v>447.80899999999929</v>
      </c>
      <c r="X26" s="94">
        <f t="shared" si="24"/>
        <v>0</v>
      </c>
      <c r="Y26" s="94">
        <f t="shared" si="24"/>
        <v>19.800190790000215</v>
      </c>
      <c r="Z26" s="94">
        <f t="shared" si="24"/>
        <v>-59.997000000000298</v>
      </c>
      <c r="AA26" s="94">
        <f t="shared" si="24"/>
        <v>213.16999999999916</v>
      </c>
      <c r="AB26" s="94">
        <f t="shared" si="24"/>
        <v>371.65300000000025</v>
      </c>
      <c r="AC26" s="95">
        <f t="shared" si="24"/>
        <v>451.39400000000114</v>
      </c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</row>
    <row r="27" spans="1:56" ht="14.1" customHeight="1">
      <c r="A27" s="51" t="s">
        <v>46</v>
      </c>
      <c r="B27" s="96">
        <v>8136.2678284000012</v>
      </c>
      <c r="C27" s="96">
        <v>8162.835</v>
      </c>
      <c r="D27" s="96">
        <v>8489.6280000000006</v>
      </c>
      <c r="E27" s="96">
        <v>8799.2019999999993</v>
      </c>
      <c r="F27" s="96">
        <v>9237.6830000000009</v>
      </c>
      <c r="G27" s="117">
        <v>8136.2678284000012</v>
      </c>
      <c r="H27" s="90">
        <v>8197.6919999999991</v>
      </c>
      <c r="I27" s="90">
        <v>8581.5580000000009</v>
      </c>
      <c r="J27" s="90">
        <v>8844.8389999999999</v>
      </c>
      <c r="K27" s="90">
        <v>9278.5360000000001</v>
      </c>
      <c r="L27" s="91">
        <v>9580.7739999999994</v>
      </c>
      <c r="M27" s="90">
        <v>8136.2678284000012</v>
      </c>
      <c r="N27" s="90">
        <v>8217.4919068099989</v>
      </c>
      <c r="O27" s="90">
        <v>8522.4590000000007</v>
      </c>
      <c r="P27" s="90">
        <v>8999.3729999999996</v>
      </c>
      <c r="Q27" s="90">
        <v>9538.2090000000007</v>
      </c>
      <c r="R27" s="91">
        <v>9892.9750000000004</v>
      </c>
      <c r="S27" s="90">
        <f>M27-B27</f>
        <v>0</v>
      </c>
      <c r="T27" s="90">
        <f t="shared" ref="T27:W27" si="25">N27-C27</f>
        <v>54.656906809998873</v>
      </c>
      <c r="U27" s="90">
        <f t="shared" si="25"/>
        <v>32.831000000000131</v>
      </c>
      <c r="V27" s="90">
        <f t="shared" si="25"/>
        <v>200.17100000000028</v>
      </c>
      <c r="W27" s="91">
        <f t="shared" si="25"/>
        <v>300.52599999999984</v>
      </c>
      <c r="X27" s="96">
        <f t="shared" ref="X27:AC28" si="26">M27-G27</f>
        <v>0</v>
      </c>
      <c r="Y27" s="96">
        <f t="shared" si="26"/>
        <v>19.799906809999811</v>
      </c>
      <c r="Z27" s="96">
        <f t="shared" si="26"/>
        <v>-59.09900000000016</v>
      </c>
      <c r="AA27" s="96">
        <f t="shared" si="26"/>
        <v>154.53399999999965</v>
      </c>
      <c r="AB27" s="96">
        <f t="shared" si="26"/>
        <v>259.67300000000068</v>
      </c>
      <c r="AC27" s="97">
        <f t="shared" si="26"/>
        <v>312.20100000000093</v>
      </c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</row>
    <row r="28" spans="1:56" ht="14.1" customHeight="1" thickBot="1">
      <c r="A28" s="52" t="s">
        <v>47</v>
      </c>
      <c r="B28" s="94">
        <v>3981.9117284300005</v>
      </c>
      <c r="C28" s="94">
        <v>4026.855</v>
      </c>
      <c r="D28" s="94">
        <v>4214.6580000000004</v>
      </c>
      <c r="E28" s="94">
        <v>4398.5439999999999</v>
      </c>
      <c r="F28" s="94">
        <v>4615.6350000000002</v>
      </c>
      <c r="G28" s="117">
        <v>3981.9117284300005</v>
      </c>
      <c r="H28" s="90">
        <v>4068.489</v>
      </c>
      <c r="I28" s="90">
        <v>4253.28</v>
      </c>
      <c r="J28" s="90">
        <v>4436.1170000000002</v>
      </c>
      <c r="K28" s="90">
        <v>4650.9380000000001</v>
      </c>
      <c r="L28" s="91">
        <v>4841.549</v>
      </c>
      <c r="M28" s="94">
        <v>3981.9117284300005</v>
      </c>
      <c r="N28" s="94">
        <v>4068.4892839800004</v>
      </c>
      <c r="O28" s="94">
        <v>4252.3819999999996</v>
      </c>
      <c r="P28" s="94">
        <v>4494.7529999999997</v>
      </c>
      <c r="Q28" s="94">
        <v>4762.9179999999997</v>
      </c>
      <c r="R28" s="95">
        <v>4980.7420000000002</v>
      </c>
      <c r="S28" s="90">
        <f>M28-B28</f>
        <v>0</v>
      </c>
      <c r="T28" s="90">
        <f t="shared" ref="T28" si="27">N28-C28</f>
        <v>41.634283980000419</v>
      </c>
      <c r="U28" s="90">
        <f t="shared" ref="U28" si="28">O28-D28</f>
        <v>37.723999999999251</v>
      </c>
      <c r="V28" s="90">
        <f t="shared" ref="V28" si="29">P28-E28</f>
        <v>96.208999999999833</v>
      </c>
      <c r="W28" s="91">
        <f t="shared" ref="W28" si="30">Q28-F28</f>
        <v>147.28299999999945</v>
      </c>
      <c r="X28" s="94">
        <f t="shared" si="26"/>
        <v>0</v>
      </c>
      <c r="Y28" s="94">
        <f t="shared" si="26"/>
        <v>2.8398000040397164E-4</v>
      </c>
      <c r="Z28" s="94">
        <f t="shared" si="26"/>
        <v>-0.89800000000013824</v>
      </c>
      <c r="AA28" s="94">
        <f t="shared" si="26"/>
        <v>58.635999999999513</v>
      </c>
      <c r="AB28" s="94">
        <f t="shared" si="26"/>
        <v>111.97999999999956</v>
      </c>
      <c r="AC28" s="95">
        <f t="shared" si="26"/>
        <v>139.19300000000021</v>
      </c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</row>
    <row r="29" spans="1:56" ht="14.1" customHeight="1" thickBot="1">
      <c r="A29" s="54" t="s">
        <v>21</v>
      </c>
      <c r="B29" s="134">
        <f t="shared" ref="B29:R29" si="31">B26+B5</f>
        <v>28558.520338369999</v>
      </c>
      <c r="C29" s="134">
        <f t="shared" si="31"/>
        <v>27909.042999999998</v>
      </c>
      <c r="D29" s="134">
        <f t="shared" si="31"/>
        <v>28481.059000000001</v>
      </c>
      <c r="E29" s="134">
        <f t="shared" si="31"/>
        <v>29748.149000000001</v>
      </c>
      <c r="F29" s="134">
        <f t="shared" si="31"/>
        <v>31106.368999999999</v>
      </c>
      <c r="G29" s="162">
        <f t="shared" si="31"/>
        <v>28558.520338369999</v>
      </c>
      <c r="H29" s="98">
        <f t="shared" si="31"/>
        <v>28322.602999999999</v>
      </c>
      <c r="I29" s="98">
        <f t="shared" si="31"/>
        <v>28806.812000000002</v>
      </c>
      <c r="J29" s="98">
        <f t="shared" si="31"/>
        <v>30150.159</v>
      </c>
      <c r="K29" s="98">
        <f t="shared" si="31"/>
        <v>31561.861000000004</v>
      </c>
      <c r="L29" s="99">
        <f t="shared" si="31"/>
        <v>32458.166999999998</v>
      </c>
      <c r="M29" s="134">
        <f t="shared" si="31"/>
        <v>28558.520338369999</v>
      </c>
      <c r="N29" s="134">
        <f t="shared" si="31"/>
        <v>28331.521638860002</v>
      </c>
      <c r="O29" s="134">
        <f t="shared" si="31"/>
        <v>28486.386000000002</v>
      </c>
      <c r="P29" s="134">
        <f t="shared" si="31"/>
        <v>30742.743000000002</v>
      </c>
      <c r="Q29" s="134">
        <f t="shared" si="31"/>
        <v>32748.308999999997</v>
      </c>
      <c r="R29" s="135">
        <f t="shared" si="31"/>
        <v>33755.341999999997</v>
      </c>
      <c r="S29" s="98">
        <f t="shared" ref="S29" si="32">S26+S5</f>
        <v>0</v>
      </c>
      <c r="T29" s="98">
        <f t="shared" ref="T29:AC29" si="33">T26+T5</f>
        <v>422.47863885999817</v>
      </c>
      <c r="U29" s="98">
        <f t="shared" si="33"/>
        <v>5.3269999999991455</v>
      </c>
      <c r="V29" s="98">
        <f t="shared" si="33"/>
        <v>994.59400000000107</v>
      </c>
      <c r="W29" s="99">
        <f t="shared" si="33"/>
        <v>1641.9399999999987</v>
      </c>
      <c r="X29" s="98">
        <f t="shared" si="33"/>
        <v>0</v>
      </c>
      <c r="Y29" s="98">
        <f t="shared" si="33"/>
        <v>8.9186388599998665</v>
      </c>
      <c r="Z29" s="98">
        <f t="shared" si="33"/>
        <v>-320.42600000000073</v>
      </c>
      <c r="AA29" s="98">
        <f t="shared" si="33"/>
        <v>592.58399999999961</v>
      </c>
      <c r="AB29" s="98">
        <f t="shared" si="33"/>
        <v>1186.4479999999994</v>
      </c>
      <c r="AC29" s="99">
        <f t="shared" si="33"/>
        <v>1297.175000000002</v>
      </c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</row>
    <row r="30" spans="1:56" ht="14.1" customHeight="1">
      <c r="A30" s="55" t="s">
        <v>22</v>
      </c>
      <c r="B30" s="25">
        <v>42.807550210000393</v>
      </c>
      <c r="C30" s="25">
        <v>24.780999999999999</v>
      </c>
      <c r="D30" s="25">
        <v>34.11</v>
      </c>
      <c r="E30" s="25">
        <v>34.11</v>
      </c>
      <c r="F30" s="25">
        <v>34.11</v>
      </c>
      <c r="G30" s="161">
        <v>42.807550210000393</v>
      </c>
      <c r="H30" s="25">
        <v>26.417999999999999</v>
      </c>
      <c r="I30" s="25">
        <v>36.661999999999999</v>
      </c>
      <c r="J30" s="25">
        <v>35.183999999999997</v>
      </c>
      <c r="K30" s="25">
        <v>36.661999999999999</v>
      </c>
      <c r="L30" s="93">
        <v>36.661999999999999</v>
      </c>
      <c r="M30" s="92">
        <v>42.807550210000393</v>
      </c>
      <c r="N30" s="92">
        <v>30.364214619999611</v>
      </c>
      <c r="O30" s="92">
        <v>36.457000000000001</v>
      </c>
      <c r="P30" s="92">
        <v>36.457000000000001</v>
      </c>
      <c r="Q30" s="92">
        <v>36.457000000000001</v>
      </c>
      <c r="R30" s="93">
        <v>36.457000000000001</v>
      </c>
      <c r="S30" s="92">
        <f>B30-M30</f>
        <v>0</v>
      </c>
      <c r="T30" s="92">
        <f t="shared" ref="T30:W30" si="34">C30-N30</f>
        <v>-5.5832146199996124</v>
      </c>
      <c r="U30" s="92">
        <f t="shared" si="34"/>
        <v>-2.3470000000000013</v>
      </c>
      <c r="V30" s="92">
        <f t="shared" si="34"/>
        <v>-2.3470000000000013</v>
      </c>
      <c r="W30" s="93">
        <f t="shared" si="34"/>
        <v>-2.3470000000000013</v>
      </c>
      <c r="X30" s="92">
        <f t="shared" ref="X30:AC31" si="35">M30-G30</f>
        <v>0</v>
      </c>
      <c r="Y30" s="92">
        <f t="shared" si="35"/>
        <v>3.946214619999612</v>
      </c>
      <c r="Z30" s="92">
        <f t="shared" si="35"/>
        <v>-0.20499999999999829</v>
      </c>
      <c r="AA30" s="92">
        <f t="shared" si="35"/>
        <v>1.2730000000000032</v>
      </c>
      <c r="AB30" s="92">
        <f t="shared" si="35"/>
        <v>-0.20499999999999829</v>
      </c>
      <c r="AC30" s="93">
        <f t="shared" si="35"/>
        <v>-0.20499999999999829</v>
      </c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</row>
    <row r="31" spans="1:56" ht="14.1" customHeight="1">
      <c r="A31" s="51" t="s">
        <v>23</v>
      </c>
      <c r="B31" s="22">
        <f t="shared" ref="B31:L31" si="36">B29+B30</f>
        <v>28601.327888579999</v>
      </c>
      <c r="C31" s="22">
        <f t="shared" si="36"/>
        <v>27933.823999999997</v>
      </c>
      <c r="D31" s="22">
        <f t="shared" si="36"/>
        <v>28515.169000000002</v>
      </c>
      <c r="E31" s="22">
        <f t="shared" si="36"/>
        <v>29782.259000000002</v>
      </c>
      <c r="F31" s="22">
        <f t="shared" si="36"/>
        <v>31140.478999999999</v>
      </c>
      <c r="G31" s="159">
        <f t="shared" si="36"/>
        <v>28601.327888579999</v>
      </c>
      <c r="H31" s="22">
        <f t="shared" si="36"/>
        <v>28349.021000000001</v>
      </c>
      <c r="I31" s="22">
        <f t="shared" si="36"/>
        <v>28843.474000000002</v>
      </c>
      <c r="J31" s="22">
        <f t="shared" si="36"/>
        <v>30185.343000000001</v>
      </c>
      <c r="K31" s="22">
        <f t="shared" si="36"/>
        <v>31598.523000000005</v>
      </c>
      <c r="L31" s="91">
        <f t="shared" si="36"/>
        <v>32494.828999999998</v>
      </c>
      <c r="M31" s="90">
        <f t="shared" ref="M31:R31" si="37">M30+M29</f>
        <v>28601.327888579999</v>
      </c>
      <c r="N31" s="90">
        <f t="shared" si="37"/>
        <v>28361.885853480002</v>
      </c>
      <c r="O31" s="90">
        <f t="shared" si="37"/>
        <v>28522.843000000001</v>
      </c>
      <c r="P31" s="90">
        <f t="shared" si="37"/>
        <v>30779.200000000001</v>
      </c>
      <c r="Q31" s="90">
        <f t="shared" si="37"/>
        <v>32784.765999999996</v>
      </c>
      <c r="R31" s="91">
        <f t="shared" si="37"/>
        <v>33791.798999999999</v>
      </c>
      <c r="S31" s="90">
        <f>M31-B31</f>
        <v>0</v>
      </c>
      <c r="T31" s="90">
        <f t="shared" ref="T31:W31" si="38">N31-C31</f>
        <v>428.06185348000508</v>
      </c>
      <c r="U31" s="90">
        <f t="shared" si="38"/>
        <v>7.6739999999990687</v>
      </c>
      <c r="V31" s="90">
        <f t="shared" si="38"/>
        <v>996.94099999999889</v>
      </c>
      <c r="W31" s="91">
        <f t="shared" si="38"/>
        <v>1644.2869999999966</v>
      </c>
      <c r="X31" s="90">
        <f t="shared" si="35"/>
        <v>0</v>
      </c>
      <c r="Y31" s="90">
        <f t="shared" si="35"/>
        <v>12.864853480001329</v>
      </c>
      <c r="Z31" s="90">
        <f t="shared" si="35"/>
        <v>-320.63100000000122</v>
      </c>
      <c r="AA31" s="90">
        <f t="shared" si="35"/>
        <v>593.85699999999997</v>
      </c>
      <c r="AB31" s="90">
        <f t="shared" si="35"/>
        <v>1186.2429999999913</v>
      </c>
      <c r="AC31" s="91">
        <f t="shared" si="35"/>
        <v>1296.9700000000012</v>
      </c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</row>
    <row r="32" spans="1:56" s="32" customFormat="1" ht="14.1" customHeight="1" thickBot="1">
      <c r="A32" s="52" t="s">
        <v>24</v>
      </c>
      <c r="B32" s="64">
        <f t="shared" ref="B32:L32" si="39">B31/B42*100</f>
        <v>30.371615878847603</v>
      </c>
      <c r="C32" s="64">
        <f t="shared" si="39"/>
        <v>31.170702353017877</v>
      </c>
      <c r="D32" s="64">
        <f t="shared" si="39"/>
        <v>29.80833004556202</v>
      </c>
      <c r="E32" s="64">
        <f t="shared" si="39"/>
        <v>29.815893714868903</v>
      </c>
      <c r="F32" s="64">
        <f t="shared" si="39"/>
        <v>29.583719018561716</v>
      </c>
      <c r="G32" s="168">
        <f t="shared" si="39"/>
        <v>30.470648224079945</v>
      </c>
      <c r="H32" s="64">
        <f t="shared" si="39"/>
        <v>31.261204577255885</v>
      </c>
      <c r="I32" s="64">
        <f t="shared" si="39"/>
        <v>30.12077002577303</v>
      </c>
      <c r="J32" s="64">
        <f t="shared" si="39"/>
        <v>29.736079812922746</v>
      </c>
      <c r="K32" s="64">
        <f t="shared" si="39"/>
        <v>29.684985020253425</v>
      </c>
      <c r="L32" s="101">
        <f t="shared" si="39"/>
        <v>29.656225063106294</v>
      </c>
      <c r="M32" s="100">
        <f>M31/M42*100</f>
        <v>30.470648224079945</v>
      </c>
      <c r="N32" s="100">
        <f t="shared" ref="N32:R32" si="40">N31/N42*100</f>
        <v>31.131043201131497</v>
      </c>
      <c r="O32" s="100">
        <f t="shared" si="40"/>
        <v>29.899024430201649</v>
      </c>
      <c r="P32" s="100">
        <f t="shared" si="40"/>
        <v>29.736006253416271</v>
      </c>
      <c r="Q32" s="100">
        <f t="shared" si="40"/>
        <v>29.984437651979</v>
      </c>
      <c r="R32" s="101">
        <f t="shared" si="40"/>
        <v>30.054419104963216</v>
      </c>
      <c r="S32" s="100">
        <f>S31/M42*100</f>
        <v>0</v>
      </c>
      <c r="T32" s="100">
        <f t="shared" ref="T32:W32" si="41">T31/N42*100</f>
        <v>0.46985634602317394</v>
      </c>
      <c r="U32" s="100">
        <f t="shared" si="41"/>
        <v>8.0442581925420122E-3</v>
      </c>
      <c r="V32" s="100">
        <f t="shared" si="41"/>
        <v>0.96315186263083619</v>
      </c>
      <c r="W32" s="101">
        <f t="shared" si="41"/>
        <v>1.5038393451842695</v>
      </c>
      <c r="X32" s="100">
        <f>X31/M42*100</f>
        <v>0</v>
      </c>
      <c r="Y32" s="100">
        <f t="shared" ref="Y32:AC32" si="42">Y31/N42*100</f>
        <v>1.4120933690063753E-2</v>
      </c>
      <c r="Z32" s="100">
        <f t="shared" si="42"/>
        <v>-0.33610093152635662</v>
      </c>
      <c r="AA32" s="100">
        <f t="shared" si="42"/>
        <v>0.57372951427051466</v>
      </c>
      <c r="AB32" s="100">
        <f t="shared" si="42"/>
        <v>1.0849194187811579</v>
      </c>
      <c r="AC32" s="100">
        <f t="shared" si="42"/>
        <v>1.1535248521857087</v>
      </c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</row>
    <row r="33" spans="1:56" ht="14.1" customHeight="1" thickBot="1">
      <c r="A33" s="33"/>
      <c r="B33" s="34"/>
      <c r="C33" s="34"/>
      <c r="D33" s="34"/>
      <c r="E33" s="34"/>
      <c r="F33" s="34"/>
      <c r="G33" s="25"/>
      <c r="H33" s="25"/>
      <c r="I33" s="25"/>
      <c r="J33" s="25"/>
      <c r="K33" s="25"/>
      <c r="L33" s="163"/>
      <c r="M33" s="172"/>
      <c r="N33" s="172"/>
      <c r="O33" s="172"/>
      <c r="P33" s="173"/>
      <c r="Q33" s="173"/>
      <c r="R33" s="174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</row>
    <row r="34" spans="1:56" ht="14.1" customHeight="1">
      <c r="A34" s="35" t="s">
        <v>48</v>
      </c>
      <c r="B34" s="103">
        <v>12312.17659492</v>
      </c>
      <c r="C34" s="103">
        <v>11554.216</v>
      </c>
      <c r="D34" s="103">
        <v>11783.272999999999</v>
      </c>
      <c r="E34" s="103">
        <v>12343.625</v>
      </c>
      <c r="F34" s="103">
        <v>12821.74</v>
      </c>
      <c r="G34" s="136">
        <v>12312.17659492</v>
      </c>
      <c r="H34" s="103">
        <v>11860.688</v>
      </c>
      <c r="I34" s="103">
        <v>11878.806</v>
      </c>
      <c r="J34" s="103">
        <v>12594.263000000001</v>
      </c>
      <c r="K34" s="103">
        <v>13147.615</v>
      </c>
      <c r="L34" s="104">
        <v>13307.014999999999</v>
      </c>
      <c r="M34" s="103">
        <v>12312.17659492</v>
      </c>
      <c r="N34" s="103">
        <v>11848.486718070002</v>
      </c>
      <c r="O34" s="103">
        <v>11579.825999999999</v>
      </c>
      <c r="P34" s="103">
        <v>12836.537</v>
      </c>
      <c r="Q34" s="103">
        <v>13737.672</v>
      </c>
      <c r="R34" s="104">
        <v>13903.412</v>
      </c>
      <c r="S34" s="136">
        <f>M34-B34</f>
        <v>0</v>
      </c>
      <c r="T34" s="103">
        <f t="shared" ref="T34:W34" si="43">N34-C34</f>
        <v>294.27071807000175</v>
      </c>
      <c r="U34" s="103">
        <f t="shared" si="43"/>
        <v>-203.44700000000012</v>
      </c>
      <c r="V34" s="103">
        <f t="shared" si="43"/>
        <v>492.91200000000026</v>
      </c>
      <c r="W34" s="104">
        <f t="shared" si="43"/>
        <v>915.9320000000007</v>
      </c>
      <c r="X34" s="136">
        <f t="shared" ref="X34:AC40" si="44">M34-G34</f>
        <v>0</v>
      </c>
      <c r="Y34" s="103">
        <f t="shared" si="44"/>
        <v>-12.201281929998004</v>
      </c>
      <c r="Z34" s="103">
        <f t="shared" si="44"/>
        <v>-298.98000000000138</v>
      </c>
      <c r="AA34" s="103">
        <f t="shared" si="44"/>
        <v>242.27399999999943</v>
      </c>
      <c r="AB34" s="103">
        <f t="shared" si="44"/>
        <v>590.0570000000007</v>
      </c>
      <c r="AC34" s="104">
        <f t="shared" si="44"/>
        <v>596.39700000000084</v>
      </c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</row>
    <row r="35" spans="1:56" ht="14.1" customHeight="1">
      <c r="A35" s="24" t="s">
        <v>54</v>
      </c>
      <c r="B35" s="92">
        <v>28.464271659999998</v>
      </c>
      <c r="C35" s="92">
        <v>30.018000000000001</v>
      </c>
      <c r="D35" s="92">
        <v>27.994</v>
      </c>
      <c r="E35" s="92">
        <v>29.536000000000001</v>
      </c>
      <c r="F35" s="92">
        <v>30.236000000000001</v>
      </c>
      <c r="G35" s="118">
        <v>28.464271659999998</v>
      </c>
      <c r="H35" s="92">
        <v>30.018000000000001</v>
      </c>
      <c r="I35" s="92">
        <v>28.244</v>
      </c>
      <c r="J35" s="92">
        <v>29.451000000000001</v>
      </c>
      <c r="K35" s="92">
        <v>30.584</v>
      </c>
      <c r="L35" s="93">
        <v>31.347000000000001</v>
      </c>
      <c r="M35" s="25">
        <v>28.464271659999998</v>
      </c>
      <c r="N35" s="25">
        <v>30.017741359999999</v>
      </c>
      <c r="O35" s="25">
        <v>28.46</v>
      </c>
      <c r="P35" s="25">
        <v>29.4</v>
      </c>
      <c r="Q35" s="25">
        <v>31.241</v>
      </c>
      <c r="R35" s="28">
        <v>32.112000000000002</v>
      </c>
      <c r="S35" s="118">
        <f t="shared" ref="S35:S40" si="45">M35-B35</f>
        <v>0</v>
      </c>
      <c r="T35" s="92">
        <f t="shared" ref="T35:T40" si="46">N35-C35</f>
        <v>-2.5864000000197507E-4</v>
      </c>
      <c r="U35" s="92">
        <f t="shared" ref="U35:U40" si="47">O35-D35</f>
        <v>0.46600000000000108</v>
      </c>
      <c r="V35" s="92">
        <f t="shared" ref="V35:V40" si="48">P35-E35</f>
        <v>-0.13600000000000279</v>
      </c>
      <c r="W35" s="93">
        <f t="shared" ref="W35:W40" si="49">Q35-F35</f>
        <v>1.004999999999999</v>
      </c>
      <c r="X35" s="118">
        <f t="shared" si="44"/>
        <v>0</v>
      </c>
      <c r="Y35" s="92">
        <f t="shared" si="44"/>
        <v>-2.5864000000197507E-4</v>
      </c>
      <c r="Z35" s="92">
        <f t="shared" si="44"/>
        <v>0.21600000000000108</v>
      </c>
      <c r="AA35" s="92">
        <f t="shared" si="44"/>
        <v>-5.1000000000001933E-2</v>
      </c>
      <c r="AB35" s="92">
        <f t="shared" si="44"/>
        <v>0.65700000000000003</v>
      </c>
      <c r="AC35" s="93">
        <f t="shared" si="44"/>
        <v>0.76500000000000057</v>
      </c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</row>
    <row r="36" spans="1:56" ht="14.1" customHeight="1">
      <c r="A36" s="24" t="s">
        <v>25</v>
      </c>
      <c r="B36" s="92">
        <v>256.00880169999994</v>
      </c>
      <c r="C36" s="92">
        <v>261.87</v>
      </c>
      <c r="D36" s="92">
        <v>83.129000000000005</v>
      </c>
      <c r="E36" s="92">
        <v>81.867000000000004</v>
      </c>
      <c r="F36" s="92">
        <v>84.174000000000007</v>
      </c>
      <c r="G36" s="118">
        <v>256.00880169999994</v>
      </c>
      <c r="H36" s="92">
        <v>268.56599999999997</v>
      </c>
      <c r="I36" s="92">
        <v>86.358000000000004</v>
      </c>
      <c r="J36" s="92">
        <v>85.981999999999999</v>
      </c>
      <c r="K36" s="92">
        <v>87.902000000000001</v>
      </c>
      <c r="L36" s="93">
        <v>88.602000000000004</v>
      </c>
      <c r="M36" s="92">
        <v>256.00880169999994</v>
      </c>
      <c r="N36" s="92">
        <v>268.54793903000007</v>
      </c>
      <c r="O36" s="92">
        <v>85.831000000000003</v>
      </c>
      <c r="P36" s="92">
        <v>86.599000000000004</v>
      </c>
      <c r="Q36" s="92">
        <v>88.891000000000005</v>
      </c>
      <c r="R36" s="93">
        <v>89.608999999999995</v>
      </c>
      <c r="S36" s="118">
        <f t="shared" si="45"/>
        <v>0</v>
      </c>
      <c r="T36" s="92">
        <f t="shared" si="46"/>
        <v>6.6779390300000614</v>
      </c>
      <c r="U36" s="92">
        <f t="shared" si="47"/>
        <v>2.7019999999999982</v>
      </c>
      <c r="V36" s="92">
        <f t="shared" si="48"/>
        <v>4.7319999999999993</v>
      </c>
      <c r="W36" s="93">
        <f t="shared" si="49"/>
        <v>4.7169999999999987</v>
      </c>
      <c r="X36" s="118">
        <f t="shared" si="44"/>
        <v>0</v>
      </c>
      <c r="Y36" s="92">
        <f t="shared" si="44"/>
        <v>-1.8060969999908139E-2</v>
      </c>
      <c r="Z36" s="92">
        <f t="shared" si="44"/>
        <v>-0.52700000000000102</v>
      </c>
      <c r="AA36" s="92">
        <f t="shared" si="44"/>
        <v>0.61700000000000443</v>
      </c>
      <c r="AB36" s="92">
        <f t="shared" si="44"/>
        <v>0.98900000000000432</v>
      </c>
      <c r="AC36" s="93">
        <f t="shared" si="44"/>
        <v>1.0069999999999908</v>
      </c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</row>
    <row r="37" spans="1:56" ht="14.1" customHeight="1">
      <c r="A37" s="24" t="s">
        <v>26</v>
      </c>
      <c r="B37" s="92">
        <v>2789.0472011699999</v>
      </c>
      <c r="C37" s="92">
        <v>2837.3620000000001</v>
      </c>
      <c r="D37" s="92">
        <v>2849.44</v>
      </c>
      <c r="E37" s="92">
        <v>3003.875</v>
      </c>
      <c r="F37" s="92">
        <v>3167.5659999999998</v>
      </c>
      <c r="G37" s="118">
        <v>2789.0472011699999</v>
      </c>
      <c r="H37" s="92">
        <v>2852.4740000000002</v>
      </c>
      <c r="I37" s="92">
        <v>2915.239</v>
      </c>
      <c r="J37" s="92">
        <v>3050.056</v>
      </c>
      <c r="K37" s="92">
        <v>3201.4279999999999</v>
      </c>
      <c r="L37" s="93">
        <v>3373.2950000000001</v>
      </c>
      <c r="M37" s="92">
        <v>2789.0472011699999</v>
      </c>
      <c r="N37" s="92">
        <v>2854.0005072600006</v>
      </c>
      <c r="O37" s="92">
        <v>2943.0390000000002</v>
      </c>
      <c r="P37" s="92">
        <v>3148.6570000000002</v>
      </c>
      <c r="Q37" s="92">
        <v>3361.4769999999999</v>
      </c>
      <c r="R37" s="93">
        <v>3550.375</v>
      </c>
      <c r="S37" s="118">
        <f t="shared" si="45"/>
        <v>0</v>
      </c>
      <c r="T37" s="92">
        <f t="shared" si="46"/>
        <v>16.638507260000551</v>
      </c>
      <c r="U37" s="92">
        <f t="shared" si="47"/>
        <v>93.59900000000016</v>
      </c>
      <c r="V37" s="92">
        <f t="shared" si="48"/>
        <v>144.78200000000015</v>
      </c>
      <c r="W37" s="93">
        <f t="shared" si="49"/>
        <v>193.91100000000006</v>
      </c>
      <c r="X37" s="118">
        <f t="shared" si="44"/>
        <v>0</v>
      </c>
      <c r="Y37" s="92">
        <f t="shared" si="44"/>
        <v>1.5265072600004714</v>
      </c>
      <c r="Z37" s="92">
        <f t="shared" si="44"/>
        <v>27.800000000000182</v>
      </c>
      <c r="AA37" s="92">
        <f t="shared" si="44"/>
        <v>98.601000000000113</v>
      </c>
      <c r="AB37" s="92">
        <f t="shared" si="44"/>
        <v>160.04899999999998</v>
      </c>
      <c r="AC37" s="93">
        <f t="shared" si="44"/>
        <v>177.07999999999993</v>
      </c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</row>
    <row r="38" spans="1:56" ht="14.1" customHeight="1">
      <c r="A38" s="24" t="s">
        <v>27</v>
      </c>
      <c r="B38" s="92">
        <v>948.87124050000011</v>
      </c>
      <c r="C38" s="92">
        <v>936.06600000000003</v>
      </c>
      <c r="D38" s="92">
        <v>929.255</v>
      </c>
      <c r="E38" s="92">
        <v>988.202</v>
      </c>
      <c r="F38" s="92">
        <v>1045.432</v>
      </c>
      <c r="G38" s="118">
        <v>948.87124050000011</v>
      </c>
      <c r="H38" s="92">
        <v>943.13400000000001</v>
      </c>
      <c r="I38" s="92">
        <v>958.04499999999996</v>
      </c>
      <c r="J38" s="92">
        <v>1004.56</v>
      </c>
      <c r="K38" s="92">
        <v>1058.9000000000001</v>
      </c>
      <c r="L38" s="93">
        <v>1128.9590000000001</v>
      </c>
      <c r="M38" s="92">
        <v>948.87124050000011</v>
      </c>
      <c r="N38" s="92">
        <v>942.94531320999999</v>
      </c>
      <c r="O38" s="92">
        <v>967.80700000000002</v>
      </c>
      <c r="P38" s="92">
        <v>1042.5329999999999</v>
      </c>
      <c r="Q38" s="92">
        <v>1121.7729999999999</v>
      </c>
      <c r="R38" s="93">
        <v>1199.3409999999999</v>
      </c>
      <c r="S38" s="118">
        <f t="shared" si="45"/>
        <v>0</v>
      </c>
      <c r="T38" s="92">
        <f t="shared" si="46"/>
        <v>6.8793132099999639</v>
      </c>
      <c r="U38" s="92">
        <f t="shared" si="47"/>
        <v>38.552000000000021</v>
      </c>
      <c r="V38" s="92">
        <f t="shared" si="48"/>
        <v>54.330999999999904</v>
      </c>
      <c r="W38" s="93">
        <f t="shared" si="49"/>
        <v>76.340999999999894</v>
      </c>
      <c r="X38" s="118">
        <f t="shared" si="44"/>
        <v>0</v>
      </c>
      <c r="Y38" s="92">
        <f t="shared" si="44"/>
        <v>-0.18868679000001976</v>
      </c>
      <c r="Z38" s="92">
        <f t="shared" si="44"/>
        <v>9.7620000000000573</v>
      </c>
      <c r="AA38" s="92">
        <f t="shared" si="44"/>
        <v>37.972999999999956</v>
      </c>
      <c r="AB38" s="92">
        <f t="shared" si="44"/>
        <v>62.87299999999982</v>
      </c>
      <c r="AC38" s="93">
        <f t="shared" si="44"/>
        <v>70.381999999999834</v>
      </c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</row>
    <row r="39" spans="1:56" ht="14.1" customHeight="1">
      <c r="A39" s="24" t="s">
        <v>28</v>
      </c>
      <c r="B39" s="92">
        <v>83.219880520000004</v>
      </c>
      <c r="C39" s="92">
        <v>73.55</v>
      </c>
      <c r="D39" s="92">
        <v>73.55</v>
      </c>
      <c r="E39" s="92">
        <v>73.55</v>
      </c>
      <c r="F39" s="92">
        <v>73.55</v>
      </c>
      <c r="G39" s="118">
        <v>83.219880520000004</v>
      </c>
      <c r="H39" s="92">
        <v>75.289000000000001</v>
      </c>
      <c r="I39" s="92">
        <v>74.622</v>
      </c>
      <c r="J39" s="92">
        <v>74.622</v>
      </c>
      <c r="K39" s="92">
        <v>74.622</v>
      </c>
      <c r="L39" s="93">
        <v>74.622</v>
      </c>
      <c r="M39" s="92">
        <v>83.219880520000004</v>
      </c>
      <c r="N39" s="92">
        <v>75.288764139999998</v>
      </c>
      <c r="O39" s="92">
        <v>75.921999999999997</v>
      </c>
      <c r="P39" s="92">
        <v>74.622</v>
      </c>
      <c r="Q39" s="92">
        <v>74.622</v>
      </c>
      <c r="R39" s="93">
        <v>74.622</v>
      </c>
      <c r="S39" s="118">
        <f t="shared" si="45"/>
        <v>0</v>
      </c>
      <c r="T39" s="92">
        <f t="shared" si="46"/>
        <v>1.7387641400000007</v>
      </c>
      <c r="U39" s="92">
        <f t="shared" si="47"/>
        <v>2.3719999999999999</v>
      </c>
      <c r="V39" s="92">
        <f t="shared" si="48"/>
        <v>1.0720000000000027</v>
      </c>
      <c r="W39" s="93">
        <f t="shared" si="49"/>
        <v>1.0720000000000027</v>
      </c>
      <c r="X39" s="118">
        <f t="shared" si="44"/>
        <v>0</v>
      </c>
      <c r="Y39" s="92">
        <f t="shared" si="44"/>
        <v>-2.3586000000364038E-4</v>
      </c>
      <c r="Z39" s="92">
        <f t="shared" si="44"/>
        <v>1.2999999999999972</v>
      </c>
      <c r="AA39" s="92">
        <f t="shared" si="44"/>
        <v>0</v>
      </c>
      <c r="AB39" s="92">
        <f t="shared" si="44"/>
        <v>0</v>
      </c>
      <c r="AC39" s="93">
        <f t="shared" si="44"/>
        <v>0</v>
      </c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</row>
    <row r="40" spans="1:56" ht="14.1" customHeight="1" thickBot="1">
      <c r="A40" s="36" t="s">
        <v>29</v>
      </c>
      <c r="B40" s="105">
        <v>22.552791069999998</v>
      </c>
      <c r="C40" s="105">
        <v>26.271000000000001</v>
      </c>
      <c r="D40" s="105">
        <v>30.132000000000001</v>
      </c>
      <c r="E40" s="105">
        <v>29.748000000000001</v>
      </c>
      <c r="F40" s="105">
        <v>30.353000000000002</v>
      </c>
      <c r="G40" s="137">
        <v>22.552791069999998</v>
      </c>
      <c r="H40" s="105">
        <v>26.253</v>
      </c>
      <c r="I40" s="105">
        <v>30.66</v>
      </c>
      <c r="J40" s="105">
        <v>30.268999999999998</v>
      </c>
      <c r="K40" s="105">
        <v>31.335999999999999</v>
      </c>
      <c r="L40" s="106">
        <v>32.003999999999998</v>
      </c>
      <c r="M40" s="105">
        <v>22.552791069999998</v>
      </c>
      <c r="N40" s="105">
        <v>26.253464999999998</v>
      </c>
      <c r="O40" s="105">
        <v>30.66</v>
      </c>
      <c r="P40" s="105">
        <v>30.268999999999998</v>
      </c>
      <c r="Q40" s="105">
        <v>31.506</v>
      </c>
      <c r="R40" s="106">
        <v>32.154000000000003</v>
      </c>
      <c r="S40" s="137">
        <f t="shared" si="45"/>
        <v>0</v>
      </c>
      <c r="T40" s="105">
        <f t="shared" si="46"/>
        <v>-1.7535000000002299E-2</v>
      </c>
      <c r="U40" s="105">
        <f t="shared" si="47"/>
        <v>0.52799999999999869</v>
      </c>
      <c r="V40" s="105">
        <f t="shared" si="48"/>
        <v>0.52099999999999724</v>
      </c>
      <c r="W40" s="106">
        <f t="shared" si="49"/>
        <v>1.1529999999999987</v>
      </c>
      <c r="X40" s="137">
        <f t="shared" si="44"/>
        <v>0</v>
      </c>
      <c r="Y40" s="105">
        <f t="shared" si="44"/>
        <v>4.6499999999838337E-4</v>
      </c>
      <c r="Z40" s="105">
        <f t="shared" si="44"/>
        <v>0</v>
      </c>
      <c r="AA40" s="105">
        <f t="shared" si="44"/>
        <v>0</v>
      </c>
      <c r="AB40" s="105">
        <f t="shared" si="44"/>
        <v>0.17000000000000171</v>
      </c>
      <c r="AC40" s="106">
        <f t="shared" si="44"/>
        <v>0.15000000000000568</v>
      </c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</row>
    <row r="41" spans="1:56" ht="17.25" thickBot="1">
      <c r="A41" s="50"/>
      <c r="G41" s="56"/>
      <c r="H41" s="56"/>
      <c r="I41" s="56"/>
      <c r="J41" s="56"/>
      <c r="K41" s="56"/>
      <c r="M41" s="56"/>
      <c r="N41" s="56"/>
      <c r="O41" s="56"/>
      <c r="P41" s="56"/>
      <c r="Q41" s="56"/>
    </row>
    <row r="42" spans="1:56" ht="17.25" thickBot="1">
      <c r="A42" s="39" t="s">
        <v>51</v>
      </c>
      <c r="B42" s="57">
        <v>94171.241999999984</v>
      </c>
      <c r="C42" s="57">
        <v>89615.638697007118</v>
      </c>
      <c r="D42" s="57">
        <v>95661.746083777849</v>
      </c>
      <c r="E42" s="57">
        <v>99887.191995012618</v>
      </c>
      <c r="F42" s="57">
        <v>105262.21865635461</v>
      </c>
      <c r="G42" s="166">
        <v>93865.177000000011</v>
      </c>
      <c r="H42" s="57">
        <v>90684.352645276362</v>
      </c>
      <c r="I42" s="57">
        <v>95759.41775499066</v>
      </c>
      <c r="J42" s="57">
        <v>101510.8352879858</v>
      </c>
      <c r="K42" s="57">
        <v>106446.14770208244</v>
      </c>
      <c r="L42" s="58">
        <v>109571.69677143116</v>
      </c>
      <c r="M42" s="166">
        <v>93865.177000000011</v>
      </c>
      <c r="N42" s="57">
        <v>91104.835999999996</v>
      </c>
      <c r="O42" s="57">
        <v>95397.236343231532</v>
      </c>
      <c r="P42" s="57">
        <v>103508.18377455743</v>
      </c>
      <c r="Q42" s="57">
        <v>109339.27252704761</v>
      </c>
      <c r="R42" s="58">
        <v>112435.37558315205</v>
      </c>
    </row>
    <row r="43" spans="1:56">
      <c r="B43" s="38"/>
      <c r="C43" s="38"/>
      <c r="D43" s="38"/>
      <c r="E43" s="38"/>
      <c r="F43" s="38"/>
      <c r="N43" s="38"/>
    </row>
    <row r="44" spans="1:56" ht="16.5" customHeight="1">
      <c r="A44" s="50"/>
      <c r="L44" s="107"/>
      <c r="M44" s="107"/>
      <c r="N44" s="107"/>
      <c r="O44" s="107"/>
      <c r="P44" s="107"/>
      <c r="Q44" s="107"/>
      <c r="R44" s="107"/>
    </row>
    <row r="45" spans="1:56">
      <c r="A45" s="44" t="s">
        <v>45</v>
      </c>
    </row>
    <row r="46" spans="1:56">
      <c r="G46" s="38"/>
      <c r="I46" s="38"/>
      <c r="J46" s="38"/>
      <c r="K46" s="38"/>
    </row>
  </sheetData>
  <mergeCells count="6">
    <mergeCell ref="X3:AC3"/>
    <mergeCell ref="A3:A4"/>
    <mergeCell ref="B3:F3"/>
    <mergeCell ref="S3:W3"/>
    <mergeCell ref="G3:L3"/>
    <mergeCell ref="M3:R3"/>
  </mergeCells>
  <pageMargins left="0" right="0" top="0" bottom="0" header="0" footer="0"/>
  <pageSetup paperSize="9" scale="8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34"/>
  <sheetViews>
    <sheetView showGridLines="0" zoomScale="80" zoomScaleNormal="80" workbookViewId="0">
      <selection activeCell="J14" sqref="J14"/>
    </sheetView>
  </sheetViews>
  <sheetFormatPr defaultRowHeight="12.75"/>
  <cols>
    <col min="1" max="1" width="31.5703125" style="67" customWidth="1"/>
    <col min="2" max="11" width="9.7109375" style="67" customWidth="1"/>
    <col min="12" max="16" width="6.7109375" style="67" customWidth="1"/>
    <col min="17" max="21" width="8.28515625" style="67" customWidth="1"/>
    <col min="22" max="26" width="6.7109375" style="67" customWidth="1"/>
    <col min="27" max="30" width="8.5703125" style="67" bestFit="1" customWidth="1"/>
    <col min="31" max="31" width="9.42578125" style="67" bestFit="1" customWidth="1"/>
    <col min="32" max="16384" width="9.140625" style="67"/>
  </cols>
  <sheetData>
    <row r="1" spans="1:31">
      <c r="A1" s="66"/>
    </row>
    <row r="2" spans="1:31" ht="13.5" thickBot="1">
      <c r="A2" s="47" t="s">
        <v>64</v>
      </c>
    </row>
    <row r="3" spans="1:31">
      <c r="A3" s="68"/>
      <c r="B3" s="69">
        <v>2020</v>
      </c>
      <c r="C3" s="70">
        <v>2021</v>
      </c>
      <c r="D3" s="70">
        <v>2022</v>
      </c>
      <c r="E3" s="70">
        <v>2023</v>
      </c>
      <c r="F3" s="70">
        <v>2024</v>
      </c>
      <c r="G3" s="69">
        <v>2020</v>
      </c>
      <c r="H3" s="70">
        <v>2021</v>
      </c>
      <c r="I3" s="70">
        <v>2022</v>
      </c>
      <c r="J3" s="70">
        <v>2023</v>
      </c>
      <c r="K3" s="70">
        <v>2024</v>
      </c>
      <c r="L3" s="69">
        <v>2020</v>
      </c>
      <c r="M3" s="70">
        <v>2021</v>
      </c>
      <c r="N3" s="70">
        <v>2022</v>
      </c>
      <c r="O3" s="70">
        <v>2023</v>
      </c>
      <c r="P3" s="70">
        <v>2024</v>
      </c>
      <c r="Q3" s="69">
        <v>2020</v>
      </c>
      <c r="R3" s="70">
        <v>2021</v>
      </c>
      <c r="S3" s="70">
        <v>2022</v>
      </c>
      <c r="T3" s="70">
        <v>2023</v>
      </c>
      <c r="U3" s="70">
        <v>2024</v>
      </c>
      <c r="V3" s="69">
        <v>2020</v>
      </c>
      <c r="W3" s="70">
        <v>2021</v>
      </c>
      <c r="X3" s="70">
        <v>2022</v>
      </c>
      <c r="Y3" s="70">
        <v>2023</v>
      </c>
      <c r="Z3" s="70">
        <v>2024</v>
      </c>
      <c r="AA3" s="69">
        <v>2020</v>
      </c>
      <c r="AB3" s="70">
        <v>2021</v>
      </c>
      <c r="AC3" s="70">
        <v>2022</v>
      </c>
      <c r="AD3" s="70">
        <v>2023</v>
      </c>
      <c r="AE3" s="70">
        <v>2024</v>
      </c>
    </row>
    <row r="4" spans="1:31">
      <c r="A4" s="71"/>
      <c r="B4" s="281" t="s">
        <v>55</v>
      </c>
      <c r="C4" s="282"/>
      <c r="D4" s="282"/>
      <c r="E4" s="282"/>
      <c r="F4" s="283"/>
      <c r="G4" s="281" t="s">
        <v>33</v>
      </c>
      <c r="H4" s="282"/>
      <c r="I4" s="282"/>
      <c r="J4" s="282"/>
      <c r="K4" s="283"/>
      <c r="L4" s="281" t="s">
        <v>42</v>
      </c>
      <c r="M4" s="282"/>
      <c r="N4" s="282"/>
      <c r="O4" s="282"/>
      <c r="P4" s="283"/>
      <c r="Q4" s="281" t="s">
        <v>34</v>
      </c>
      <c r="R4" s="282"/>
      <c r="S4" s="282"/>
      <c r="T4" s="282"/>
      <c r="U4" s="283"/>
      <c r="V4" s="281" t="s">
        <v>43</v>
      </c>
      <c r="W4" s="282"/>
      <c r="X4" s="282"/>
      <c r="Y4" s="282"/>
      <c r="Z4" s="283"/>
      <c r="AA4" s="281" t="s">
        <v>44</v>
      </c>
      <c r="AB4" s="282"/>
      <c r="AC4" s="282"/>
      <c r="AD4" s="282"/>
      <c r="AE4" s="283"/>
    </row>
    <row r="5" spans="1:31" ht="18" customHeight="1">
      <c r="A5" s="72" t="s">
        <v>3</v>
      </c>
      <c r="B5" s="73">
        <v>-16.449897323240382</v>
      </c>
      <c r="C5" s="74">
        <v>21.684915838628719</v>
      </c>
      <c r="D5" s="74">
        <v>53.352537719971494</v>
      </c>
      <c r="E5" s="74">
        <v>80.319092670390987</v>
      </c>
      <c r="F5" s="74">
        <v>79.005476644721526</v>
      </c>
      <c r="G5" s="73">
        <v>16.789602453474131</v>
      </c>
      <c r="H5" s="74">
        <v>14.740933007415181</v>
      </c>
      <c r="I5" s="74">
        <v>88.696690322689818</v>
      </c>
      <c r="J5" s="74">
        <v>136.91990532916918</v>
      </c>
      <c r="K5" s="74">
        <v>161.75441674146188</v>
      </c>
      <c r="L5" s="73">
        <v>0</v>
      </c>
      <c r="M5" s="74">
        <v>0</v>
      </c>
      <c r="N5" s="74">
        <v>0</v>
      </c>
      <c r="O5" s="74">
        <v>0</v>
      </c>
      <c r="P5" s="74">
        <v>0</v>
      </c>
      <c r="Q5" s="108">
        <v>-5.76874124641472E-2</v>
      </c>
      <c r="R5" s="75">
        <v>0.10115115395572502</v>
      </c>
      <c r="S5" s="75">
        <v>0.33577195733875853</v>
      </c>
      <c r="T5" s="75">
        <v>1.1630020004398538</v>
      </c>
      <c r="U5" s="75">
        <v>0.24910661381695537</v>
      </c>
      <c r="V5" s="108">
        <v>0</v>
      </c>
      <c r="W5" s="75">
        <v>0</v>
      </c>
      <c r="X5" s="75">
        <v>0</v>
      </c>
      <c r="Y5" s="75">
        <v>0</v>
      </c>
      <c r="Z5" s="75">
        <v>0</v>
      </c>
      <c r="AA5" s="109">
        <v>0.28201771776960233</v>
      </c>
      <c r="AB5" s="76">
        <v>36.526999999999632</v>
      </c>
      <c r="AC5" s="76">
        <v>142.38500000000005</v>
      </c>
      <c r="AD5" s="76">
        <v>218.40200000000002</v>
      </c>
      <c r="AE5" s="131">
        <v>241.00900000000036</v>
      </c>
    </row>
    <row r="6" spans="1:31" ht="18" customHeight="1">
      <c r="A6" s="72" t="s">
        <v>6</v>
      </c>
      <c r="B6" s="73">
        <v>36.160255787349655</v>
      </c>
      <c r="C6" s="74">
        <v>92.451839513396209</v>
      </c>
      <c r="D6" s="74">
        <v>94.916982147670268</v>
      </c>
      <c r="E6" s="74">
        <v>104.60753212673433</v>
      </c>
      <c r="F6" s="74">
        <v>103.01647257041441</v>
      </c>
      <c r="G6" s="73">
        <v>11.186744212650261</v>
      </c>
      <c r="H6" s="74">
        <v>-43.787839513396243</v>
      </c>
      <c r="I6" s="74">
        <v>27.238017852329659</v>
      </c>
      <c r="J6" s="74">
        <v>43.232467873265378</v>
      </c>
      <c r="K6" s="74">
        <v>42.36352742958546</v>
      </c>
      <c r="L6" s="73">
        <v>0</v>
      </c>
      <c r="M6" s="74">
        <v>0</v>
      </c>
      <c r="N6" s="74">
        <v>0</v>
      </c>
      <c r="O6" s="74">
        <v>0</v>
      </c>
      <c r="P6" s="74">
        <v>0</v>
      </c>
      <c r="Q6" s="108">
        <v>0</v>
      </c>
      <c r="R6" s="75">
        <v>0</v>
      </c>
      <c r="S6" s="75">
        <v>0</v>
      </c>
      <c r="T6" s="75">
        <v>0</v>
      </c>
      <c r="U6" s="75">
        <v>0</v>
      </c>
      <c r="V6" s="108">
        <v>0</v>
      </c>
      <c r="W6" s="75">
        <v>0</v>
      </c>
      <c r="X6" s="75">
        <v>0</v>
      </c>
      <c r="Y6" s="75">
        <v>0</v>
      </c>
      <c r="Z6" s="75">
        <v>0</v>
      </c>
      <c r="AA6" s="109">
        <v>47.346999999999916</v>
      </c>
      <c r="AB6" s="76">
        <v>48.663999999999966</v>
      </c>
      <c r="AC6" s="76">
        <v>122.15499999999993</v>
      </c>
      <c r="AD6" s="76">
        <v>147.83999999999972</v>
      </c>
      <c r="AE6" s="77">
        <v>145.37999999999988</v>
      </c>
    </row>
    <row r="7" spans="1:31" ht="18" customHeight="1">
      <c r="A7" s="72" t="s">
        <v>7</v>
      </c>
      <c r="B7" s="73">
        <v>-0.5525810205651579</v>
      </c>
      <c r="C7" s="74">
        <v>5.1015094267725862</v>
      </c>
      <c r="D7" s="74">
        <v>2.6533320225696309</v>
      </c>
      <c r="E7" s="74">
        <v>3.1436285553322301</v>
      </c>
      <c r="F7" s="74">
        <v>3.511960155509926</v>
      </c>
      <c r="G7" s="73">
        <v>0.74553188056517217</v>
      </c>
      <c r="H7" s="74">
        <v>-1.122509426772599</v>
      </c>
      <c r="I7" s="74">
        <v>3.8676679774303779</v>
      </c>
      <c r="J7" s="74">
        <v>6.0613714446677696</v>
      </c>
      <c r="K7" s="74">
        <v>6.47003984449006</v>
      </c>
      <c r="L7" s="73">
        <v>-0.317</v>
      </c>
      <c r="M7" s="74">
        <v>0.317</v>
      </c>
      <c r="N7" s="74">
        <v>0</v>
      </c>
      <c r="O7" s="74">
        <v>0</v>
      </c>
      <c r="P7" s="74">
        <v>0</v>
      </c>
      <c r="Q7" s="108">
        <v>0</v>
      </c>
      <c r="R7" s="75">
        <v>0</v>
      </c>
      <c r="S7" s="75">
        <v>0</v>
      </c>
      <c r="T7" s="75">
        <v>0</v>
      </c>
      <c r="U7" s="75">
        <v>0</v>
      </c>
      <c r="V7" s="108">
        <v>0</v>
      </c>
      <c r="W7" s="75">
        <v>0</v>
      </c>
      <c r="X7" s="75">
        <v>0</v>
      </c>
      <c r="Y7" s="75">
        <v>0</v>
      </c>
      <c r="Z7" s="75">
        <v>0</v>
      </c>
      <c r="AA7" s="109">
        <v>-0.12404913999998575</v>
      </c>
      <c r="AB7" s="76">
        <v>4.2959999999999869</v>
      </c>
      <c r="AC7" s="76">
        <v>6.5210000000000088</v>
      </c>
      <c r="AD7" s="76">
        <v>9.2050000000000001</v>
      </c>
      <c r="AE7" s="77">
        <v>9.9819999999999851</v>
      </c>
    </row>
    <row r="8" spans="1:31" ht="18" customHeight="1">
      <c r="A8" s="72" t="s">
        <v>9</v>
      </c>
      <c r="B8" s="73">
        <v>24.681293242068534</v>
      </c>
      <c r="C8" s="74">
        <v>27.990339031546107</v>
      </c>
      <c r="D8" s="74">
        <v>25.250040608853151</v>
      </c>
      <c r="E8" s="74">
        <v>23.458794403755732</v>
      </c>
      <c r="F8" s="74">
        <v>22.919637730094426</v>
      </c>
      <c r="G8" s="73">
        <v>-42.631123053408324</v>
      </c>
      <c r="H8" s="74">
        <v>-330.94120537817867</v>
      </c>
      <c r="I8" s="74">
        <v>112.85786092784595</v>
      </c>
      <c r="J8" s="74">
        <v>329.30804786941076</v>
      </c>
      <c r="K8" s="74">
        <v>362.61715740275798</v>
      </c>
      <c r="L8" s="73">
        <v>0</v>
      </c>
      <c r="M8" s="74">
        <v>0</v>
      </c>
      <c r="N8" s="74">
        <v>0</v>
      </c>
      <c r="O8" s="74">
        <v>0</v>
      </c>
      <c r="P8" s="74">
        <v>0</v>
      </c>
      <c r="Q8" s="108">
        <v>-1.4364958996952046</v>
      </c>
      <c r="R8" s="75">
        <v>4.3388663466331199</v>
      </c>
      <c r="S8" s="75">
        <v>-2.1131053393500334</v>
      </c>
      <c r="T8" s="75">
        <v>-1.488046075815757</v>
      </c>
      <c r="U8" s="75">
        <v>-1.0389989355024301</v>
      </c>
      <c r="V8" s="108">
        <v>33.371325711035851</v>
      </c>
      <c r="W8" s="75">
        <v>0</v>
      </c>
      <c r="X8" s="75">
        <v>2.0380265045969281E-4</v>
      </c>
      <c r="Y8" s="75">
        <v>2.0380265045969281E-4</v>
      </c>
      <c r="Z8" s="75">
        <v>2.0380265045969281E-4</v>
      </c>
      <c r="AA8" s="109">
        <v>13.985000000000863</v>
      </c>
      <c r="AB8" s="76">
        <v>-298.61199999999945</v>
      </c>
      <c r="AC8" s="76">
        <v>135.99499999999952</v>
      </c>
      <c r="AD8" s="76">
        <v>351.27900000000125</v>
      </c>
      <c r="AE8" s="77">
        <v>384.49800000000039</v>
      </c>
    </row>
    <row r="9" spans="1:31" ht="18" customHeight="1">
      <c r="A9" s="79" t="s">
        <v>10</v>
      </c>
      <c r="B9" s="73">
        <v>-4.1604627210615455</v>
      </c>
      <c r="C9" s="74">
        <v>-4.026434821160688</v>
      </c>
      <c r="D9" s="74">
        <v>-10.491558142260802</v>
      </c>
      <c r="E9" s="74">
        <v>-10.718639581770136</v>
      </c>
      <c r="F9" s="74">
        <v>-10.732605651294522</v>
      </c>
      <c r="G9" s="73">
        <v>2.5471008910613504</v>
      </c>
      <c r="H9" s="74">
        <v>-68.875565178839125</v>
      </c>
      <c r="I9" s="74">
        <v>5.9685581422609326</v>
      </c>
      <c r="J9" s="74">
        <v>27.501639581770153</v>
      </c>
      <c r="K9" s="74">
        <v>28.906605651294623</v>
      </c>
      <c r="L9" s="73">
        <v>-5.5</v>
      </c>
      <c r="M9" s="74">
        <v>0</v>
      </c>
      <c r="N9" s="74">
        <v>0</v>
      </c>
      <c r="O9" s="74">
        <v>0</v>
      </c>
      <c r="P9" s="74">
        <v>0</v>
      </c>
      <c r="Q9" s="108">
        <v>0</v>
      </c>
      <c r="R9" s="75">
        <v>0</v>
      </c>
      <c r="S9" s="75">
        <v>0</v>
      </c>
      <c r="T9" s="75">
        <v>0</v>
      </c>
      <c r="U9" s="75">
        <v>0</v>
      </c>
      <c r="V9" s="108">
        <v>0</v>
      </c>
      <c r="W9" s="75">
        <v>0</v>
      </c>
      <c r="X9" s="75">
        <v>0</v>
      </c>
      <c r="Y9" s="75">
        <v>0</v>
      </c>
      <c r="Z9" s="75">
        <v>0</v>
      </c>
      <c r="AA9" s="109">
        <v>-7.1133618300001942</v>
      </c>
      <c r="AB9" s="76">
        <v>-72.901999999999816</v>
      </c>
      <c r="AC9" s="76">
        <v>-4.5229999999998682</v>
      </c>
      <c r="AD9" s="76">
        <v>16.783000000000015</v>
      </c>
      <c r="AE9" s="77">
        <v>18.174000000000103</v>
      </c>
    </row>
    <row r="10" spans="1:31" ht="18" customHeight="1">
      <c r="A10" s="78" t="s">
        <v>11</v>
      </c>
      <c r="B10" s="73">
        <v>-7.4917862679939367</v>
      </c>
      <c r="C10" s="74">
        <v>-25.177668859084662</v>
      </c>
      <c r="D10" s="74">
        <v>-8.1910613837827313</v>
      </c>
      <c r="E10" s="74">
        <v>-8.4022578608509235</v>
      </c>
      <c r="F10" s="74">
        <v>-8.4078625502903801</v>
      </c>
      <c r="G10" s="73">
        <v>7.3552911679938946</v>
      </c>
      <c r="H10" s="74">
        <v>-4.4613311409152807</v>
      </c>
      <c r="I10" s="74">
        <v>24.878061383782807</v>
      </c>
      <c r="J10" s="74">
        <v>29.229257860850929</v>
      </c>
      <c r="K10" s="74">
        <v>24.102862550290414</v>
      </c>
      <c r="L10" s="73">
        <v>0</v>
      </c>
      <c r="M10" s="74">
        <v>0</v>
      </c>
      <c r="N10" s="74">
        <v>0</v>
      </c>
      <c r="O10" s="74">
        <v>0</v>
      </c>
      <c r="P10" s="74">
        <v>0</v>
      </c>
      <c r="Q10" s="108">
        <v>0</v>
      </c>
      <c r="R10" s="75">
        <v>0</v>
      </c>
      <c r="S10" s="75">
        <v>0</v>
      </c>
      <c r="T10" s="75">
        <v>0</v>
      </c>
      <c r="U10" s="75">
        <v>0</v>
      </c>
      <c r="V10" s="108">
        <v>0</v>
      </c>
      <c r="W10" s="75">
        <v>0</v>
      </c>
      <c r="X10" s="75">
        <v>0</v>
      </c>
      <c r="Y10" s="75">
        <v>0</v>
      </c>
      <c r="Z10" s="75">
        <v>0</v>
      </c>
      <c r="AA10" s="109">
        <v>-0.13649510000004192</v>
      </c>
      <c r="AB10" s="76">
        <v>-29.638999999999943</v>
      </c>
      <c r="AC10" s="76">
        <v>16.687000000000076</v>
      </c>
      <c r="AD10" s="76">
        <v>20.827000000000009</v>
      </c>
      <c r="AE10" s="77">
        <v>15.695000000000034</v>
      </c>
    </row>
    <row r="11" spans="1:31" ht="18" customHeight="1">
      <c r="A11" s="78" t="s">
        <v>15</v>
      </c>
      <c r="B11" s="73">
        <v>3.2832895384827574</v>
      </c>
      <c r="C11" s="74">
        <v>21.103256198968396</v>
      </c>
      <c r="D11" s="74">
        <v>-2.3523728902319516</v>
      </c>
      <c r="E11" s="74">
        <v>-2.3706726610242304</v>
      </c>
      <c r="F11" s="74">
        <v>-2.38175544687472</v>
      </c>
      <c r="G11" s="73">
        <v>-3.4230217984828712</v>
      </c>
      <c r="H11" s="74">
        <v>-45.714256198968272</v>
      </c>
      <c r="I11" s="74">
        <v>-13.377627109768003</v>
      </c>
      <c r="J11" s="74">
        <v>-1.2183273389757743</v>
      </c>
      <c r="K11" s="74">
        <v>3.3767554468747285</v>
      </c>
      <c r="L11" s="73">
        <v>-5.5</v>
      </c>
      <c r="M11" s="74">
        <v>0</v>
      </c>
      <c r="N11" s="74">
        <v>0</v>
      </c>
      <c r="O11" s="74">
        <v>0</v>
      </c>
      <c r="P11" s="74">
        <v>0</v>
      </c>
      <c r="Q11" s="108">
        <v>0</v>
      </c>
      <c r="R11" s="75">
        <v>0</v>
      </c>
      <c r="S11" s="75">
        <v>0</v>
      </c>
      <c r="T11" s="75">
        <v>0</v>
      </c>
      <c r="U11" s="75">
        <v>0</v>
      </c>
      <c r="V11" s="108">
        <v>0</v>
      </c>
      <c r="W11" s="75">
        <v>0</v>
      </c>
      <c r="X11" s="75">
        <v>0</v>
      </c>
      <c r="Y11" s="75">
        <v>0</v>
      </c>
      <c r="Z11" s="75">
        <v>0</v>
      </c>
      <c r="AA11" s="109">
        <v>-5.6397322600001134</v>
      </c>
      <c r="AB11" s="76">
        <v>-24.610999999999876</v>
      </c>
      <c r="AC11" s="76">
        <v>-15.729999999999956</v>
      </c>
      <c r="AD11" s="76">
        <v>-3.5890000000000044</v>
      </c>
      <c r="AE11" s="77">
        <v>0.99500000000000866</v>
      </c>
    </row>
    <row r="12" spans="1:31" ht="18" customHeight="1">
      <c r="A12" s="72" t="s">
        <v>20</v>
      </c>
      <c r="B12" s="73">
        <v>13.359278103586767</v>
      </c>
      <c r="C12" s="74">
        <v>16.790073996707367</v>
      </c>
      <c r="D12" s="74">
        <v>12.574336805225705</v>
      </c>
      <c r="E12" s="74">
        <v>15.5584570894063</v>
      </c>
      <c r="F12" s="74">
        <v>7.1099773371262449</v>
      </c>
      <c r="G12" s="73">
        <v>2.8519992764131707</v>
      </c>
      <c r="H12" s="74">
        <v>-3.8426604381345388</v>
      </c>
      <c r="I12" s="74">
        <v>13.939076753347003</v>
      </c>
      <c r="J12" s="74">
        <v>15.437956469166384</v>
      </c>
      <c r="K12" s="74">
        <v>23.619436221446506</v>
      </c>
      <c r="L12" s="73">
        <v>0</v>
      </c>
      <c r="M12" s="74">
        <v>1.3</v>
      </c>
      <c r="N12" s="74">
        <v>0</v>
      </c>
      <c r="O12" s="74">
        <v>0</v>
      </c>
      <c r="P12" s="74">
        <v>0</v>
      </c>
      <c r="Q12" s="108">
        <v>-8.1609999999999925</v>
      </c>
      <c r="R12" s="75">
        <v>-7.720413558572691</v>
      </c>
      <c r="S12" s="75">
        <v>-7.720413558572691</v>
      </c>
      <c r="T12" s="75">
        <v>-7.720413558572691</v>
      </c>
      <c r="U12" s="75">
        <v>-7.720413558572691</v>
      </c>
      <c r="V12" s="108">
        <v>-5.2080000000000002</v>
      </c>
      <c r="W12" s="75">
        <v>0</v>
      </c>
      <c r="X12" s="75">
        <v>0</v>
      </c>
      <c r="Y12" s="75">
        <v>0</v>
      </c>
      <c r="Z12" s="75">
        <v>0</v>
      </c>
      <c r="AA12" s="109">
        <v>2.842277379999945</v>
      </c>
      <c r="AB12" s="76">
        <v>6.5270000000001378</v>
      </c>
      <c r="AC12" s="76">
        <v>18.793000000000013</v>
      </c>
      <c r="AD12" s="76">
        <v>23.275999999999993</v>
      </c>
      <c r="AE12" s="77">
        <v>23.009000000000061</v>
      </c>
    </row>
    <row r="13" spans="1:31" ht="18" customHeight="1">
      <c r="A13" s="80" t="s">
        <v>35</v>
      </c>
      <c r="B13" s="81">
        <v>53.037886068137873</v>
      </c>
      <c r="C13" s="82">
        <v>159.9922429858903</v>
      </c>
      <c r="D13" s="82">
        <v>178.25567116202942</v>
      </c>
      <c r="E13" s="82">
        <v>216.36886526384944</v>
      </c>
      <c r="F13" s="82">
        <v>204.830918786572</v>
      </c>
      <c r="G13" s="81">
        <v>-8.5101443392442384</v>
      </c>
      <c r="H13" s="82">
        <v>-433.828846927906</v>
      </c>
      <c r="I13" s="82">
        <v>252.56787197590376</v>
      </c>
      <c r="J13" s="82">
        <v>558.4613885674496</v>
      </c>
      <c r="K13" s="82">
        <v>625.73118329103659</v>
      </c>
      <c r="L13" s="81">
        <v>-5.8170000000000002</v>
      </c>
      <c r="M13" s="82">
        <v>1.617</v>
      </c>
      <c r="N13" s="82">
        <v>0</v>
      </c>
      <c r="O13" s="82">
        <v>0</v>
      </c>
      <c r="P13" s="82">
        <v>0</v>
      </c>
      <c r="Q13" s="81">
        <v>-9.6551833121593447</v>
      </c>
      <c r="R13" s="82">
        <v>-3.2803960579838458</v>
      </c>
      <c r="S13" s="82">
        <v>-9.4977469405839656</v>
      </c>
      <c r="T13" s="82">
        <v>-8.0454576339485939</v>
      </c>
      <c r="U13" s="82">
        <v>-8.5103058802581657</v>
      </c>
      <c r="V13" s="81">
        <v>28.163325711035853</v>
      </c>
      <c r="W13" s="82">
        <v>0</v>
      </c>
      <c r="X13" s="82">
        <v>2.0380265045969281E-4</v>
      </c>
      <c r="Y13" s="82">
        <v>2.0380265045969281E-4</v>
      </c>
      <c r="Z13" s="82">
        <v>2.0380265045969281E-4</v>
      </c>
      <c r="AA13" s="81">
        <v>57.218884127770146</v>
      </c>
      <c r="AB13" s="82">
        <v>-275.49999999999955</v>
      </c>
      <c r="AC13" s="82">
        <v>421.32599999999962</v>
      </c>
      <c r="AD13" s="82">
        <v>766.78500000000099</v>
      </c>
      <c r="AE13" s="83">
        <v>822.0520000000007</v>
      </c>
    </row>
    <row r="14" spans="1:31" ht="18" customHeight="1">
      <c r="A14" s="72" t="s">
        <v>31</v>
      </c>
      <c r="B14" s="73">
        <v>14.518303205933769</v>
      </c>
      <c r="C14" s="74">
        <v>-82.801100861719732</v>
      </c>
      <c r="D14" s="74">
        <v>-29.742573561057903</v>
      </c>
      <c r="E14" s="74">
        <v>-33.064835935505606</v>
      </c>
      <c r="F14" s="74">
        <v>-35.371616774624066</v>
      </c>
      <c r="G14" s="73">
        <v>38.34073619289066</v>
      </c>
      <c r="H14" s="74">
        <v>35.459691713950434</v>
      </c>
      <c r="I14" s="74">
        <v>199.08994156674586</v>
      </c>
      <c r="J14" s="74">
        <v>303.51425630441048</v>
      </c>
      <c r="K14" s="74">
        <v>356.57900764367196</v>
      </c>
      <c r="L14" s="73">
        <v>0</v>
      </c>
      <c r="M14" s="74">
        <v>0</v>
      </c>
      <c r="N14" s="74">
        <v>0</v>
      </c>
      <c r="O14" s="74">
        <v>0</v>
      </c>
      <c r="P14" s="74">
        <v>0</v>
      </c>
      <c r="Q14" s="108">
        <v>-12.402166966126417</v>
      </c>
      <c r="R14" s="75">
        <v>4.5926514850716629</v>
      </c>
      <c r="S14" s="75">
        <v>14.042631994309893</v>
      </c>
      <c r="T14" s="75">
        <v>14.355579631093017</v>
      </c>
      <c r="U14" s="75">
        <v>13.946609130954254</v>
      </c>
      <c r="V14" s="108">
        <v>26.239242337301008</v>
      </c>
      <c r="W14" s="75">
        <v>-26.239242337301008</v>
      </c>
      <c r="X14" s="75">
        <v>0</v>
      </c>
      <c r="Y14" s="75">
        <v>0</v>
      </c>
      <c r="Z14" s="75">
        <v>0</v>
      </c>
      <c r="AA14" s="109">
        <v>66.696114769999028</v>
      </c>
      <c r="AB14" s="76">
        <v>-68.98799999999865</v>
      </c>
      <c r="AC14" s="76">
        <v>183.38999999999785</v>
      </c>
      <c r="AD14" s="76">
        <v>284.80499999999785</v>
      </c>
      <c r="AE14" s="77">
        <v>335.1540000000021</v>
      </c>
    </row>
    <row r="15" spans="1:31" ht="18" customHeight="1">
      <c r="A15" s="72" t="s">
        <v>32</v>
      </c>
      <c r="B15" s="73">
        <v>-17.188001159824914</v>
      </c>
      <c r="C15" s="74">
        <v>-22.946779336630609</v>
      </c>
      <c r="D15" s="74">
        <v>-31.037152948205375</v>
      </c>
      <c r="E15" s="74">
        <v>-32.527910123504377</v>
      </c>
      <c r="F15" s="74">
        <v>-33.699127049655665</v>
      </c>
      <c r="G15" s="73">
        <v>18.797818429825355</v>
      </c>
      <c r="H15" s="74">
        <v>17.296779336630646</v>
      </c>
      <c r="I15" s="74">
        <v>97.320152948205447</v>
      </c>
      <c r="J15" s="74">
        <v>148.63891012350459</v>
      </c>
      <c r="K15" s="74">
        <v>174.94912704965668</v>
      </c>
      <c r="L15" s="73">
        <v>0</v>
      </c>
      <c r="M15" s="74">
        <v>0</v>
      </c>
      <c r="N15" s="74">
        <v>0</v>
      </c>
      <c r="O15" s="74">
        <v>0</v>
      </c>
      <c r="P15" s="74">
        <v>0</v>
      </c>
      <c r="Q15" s="108">
        <v>0</v>
      </c>
      <c r="R15" s="75">
        <v>0</v>
      </c>
      <c r="S15" s="75">
        <v>0</v>
      </c>
      <c r="T15" s="75">
        <v>0</v>
      </c>
      <c r="U15" s="75">
        <v>0</v>
      </c>
      <c r="V15" s="108">
        <v>0</v>
      </c>
      <c r="W15" s="75">
        <v>0</v>
      </c>
      <c r="X15" s="75">
        <v>0</v>
      </c>
      <c r="Y15" s="75">
        <v>0</v>
      </c>
      <c r="Z15" s="75">
        <v>0</v>
      </c>
      <c r="AA15" s="109">
        <v>1.6098172700004398</v>
      </c>
      <c r="AB15" s="76">
        <v>-5.6499999999999639</v>
      </c>
      <c r="AC15" s="76">
        <v>66.283000000000072</v>
      </c>
      <c r="AD15" s="76">
        <v>116.1110000000002</v>
      </c>
      <c r="AE15" s="77">
        <v>141.25000000000099</v>
      </c>
    </row>
    <row r="16" spans="1:31" ht="18" customHeight="1">
      <c r="A16" s="80" t="s">
        <v>41</v>
      </c>
      <c r="B16" s="81">
        <v>-2.6696979538911449</v>
      </c>
      <c r="C16" s="82">
        <v>-105.74788019835034</v>
      </c>
      <c r="D16" s="82">
        <v>-60.779726509263277</v>
      </c>
      <c r="E16" s="82">
        <v>-65.592746059009983</v>
      </c>
      <c r="F16" s="82">
        <v>-69.070743824279731</v>
      </c>
      <c r="G16" s="81">
        <v>57.138554622716015</v>
      </c>
      <c r="H16" s="82">
        <v>52.756471050581084</v>
      </c>
      <c r="I16" s="82">
        <v>296.41009451495131</v>
      </c>
      <c r="J16" s="82">
        <v>452.15316642791504</v>
      </c>
      <c r="K16" s="82">
        <v>531.52813469332864</v>
      </c>
      <c r="L16" s="81">
        <v>0</v>
      </c>
      <c r="M16" s="82">
        <v>0</v>
      </c>
      <c r="N16" s="82">
        <v>0</v>
      </c>
      <c r="O16" s="82">
        <v>0</v>
      </c>
      <c r="P16" s="82">
        <v>0</v>
      </c>
      <c r="Q16" s="81">
        <v>-12.402166966126417</v>
      </c>
      <c r="R16" s="82">
        <v>4.5926514850716629</v>
      </c>
      <c r="S16" s="82">
        <v>14.042631994309893</v>
      </c>
      <c r="T16" s="82">
        <v>14.355579631093017</v>
      </c>
      <c r="U16" s="82">
        <v>13.946609130954254</v>
      </c>
      <c r="V16" s="81">
        <v>26.239242337301008</v>
      </c>
      <c r="W16" s="82">
        <v>-26.239242337301008</v>
      </c>
      <c r="X16" s="82">
        <v>0</v>
      </c>
      <c r="Y16" s="82">
        <v>0</v>
      </c>
      <c r="Z16" s="82">
        <v>0</v>
      </c>
      <c r="AA16" s="81">
        <v>68.305932039999462</v>
      </c>
      <c r="AB16" s="82">
        <v>-74.637999999998613</v>
      </c>
      <c r="AC16" s="82">
        <v>249.67299999999793</v>
      </c>
      <c r="AD16" s="82">
        <v>400.91599999999806</v>
      </c>
      <c r="AE16" s="83">
        <v>476.40400000000307</v>
      </c>
    </row>
    <row r="17" spans="1:31" ht="18" customHeight="1">
      <c r="A17" s="84" t="s">
        <v>21</v>
      </c>
      <c r="B17" s="81">
        <v>50.368188114246728</v>
      </c>
      <c r="C17" s="82">
        <v>54.244362787539956</v>
      </c>
      <c r="D17" s="82">
        <v>117.47594465276615</v>
      </c>
      <c r="E17" s="82">
        <v>150.77611920483946</v>
      </c>
      <c r="F17" s="82">
        <v>135.76017496229227</v>
      </c>
      <c r="G17" s="81">
        <v>48.62841028347178</v>
      </c>
      <c r="H17" s="82">
        <v>-381.07237587732493</v>
      </c>
      <c r="I17" s="82">
        <v>548.97796649085512</v>
      </c>
      <c r="J17" s="82">
        <v>1010.6145549953646</v>
      </c>
      <c r="K17" s="82">
        <v>1157.2593179843652</v>
      </c>
      <c r="L17" s="81">
        <v>-5.8170000000000002</v>
      </c>
      <c r="M17" s="82">
        <v>1.617</v>
      </c>
      <c r="N17" s="82">
        <v>0</v>
      </c>
      <c r="O17" s="82">
        <v>0</v>
      </c>
      <c r="P17" s="82">
        <v>0</v>
      </c>
      <c r="Q17" s="81">
        <v>-22.05735027828576</v>
      </c>
      <c r="R17" s="82">
        <v>1.3122554270878171</v>
      </c>
      <c r="S17" s="82">
        <v>4.5448850537259275</v>
      </c>
      <c r="T17" s="82">
        <v>6.3101219971444227</v>
      </c>
      <c r="U17" s="82">
        <v>5.4363032506960884</v>
      </c>
      <c r="V17" s="81">
        <v>54.40256804833686</v>
      </c>
      <c r="W17" s="82">
        <v>-26.239242337301008</v>
      </c>
      <c r="X17" s="82">
        <v>2.0380265045969281E-4</v>
      </c>
      <c r="Y17" s="82">
        <v>2.0380265045969281E-4</v>
      </c>
      <c r="Z17" s="82">
        <v>2.0380265045969281E-4</v>
      </c>
      <c r="AA17" s="81">
        <v>125.52481616776961</v>
      </c>
      <c r="AB17" s="82">
        <v>-350.13799999999816</v>
      </c>
      <c r="AC17" s="82">
        <v>670.99899999999752</v>
      </c>
      <c r="AD17" s="82">
        <v>1167.7009999999991</v>
      </c>
      <c r="AE17" s="83">
        <v>1298.4560000000038</v>
      </c>
    </row>
    <row r="18" spans="1:31" ht="18" customHeight="1">
      <c r="A18" s="67" t="s">
        <v>45</v>
      </c>
      <c r="B18" s="130">
        <f>B17-Graf_D!B8</f>
        <v>0</v>
      </c>
      <c r="C18" s="130">
        <f>C17-Graf_D!C8</f>
        <v>0</v>
      </c>
      <c r="D18" s="130">
        <f>D17-Graf_D!D8</f>
        <v>0</v>
      </c>
      <c r="E18" s="130">
        <f>E17-Graf_D!E8</f>
        <v>0</v>
      </c>
      <c r="F18" s="130">
        <f>F17-Graf_D!F8</f>
        <v>0</v>
      </c>
      <c r="G18" s="129">
        <f>Graf_C!B8-DANE_FAKTORY!G17</f>
        <v>0</v>
      </c>
      <c r="H18" s="129">
        <f>Graf_C!C8-DANE_FAKTORY!H17</f>
        <v>0</v>
      </c>
      <c r="I18" s="129">
        <f>Graf_C!D8-DANE_FAKTORY!I17</f>
        <v>0</v>
      </c>
      <c r="J18" s="129">
        <f>Graf_C!E8-DANE_FAKTORY!J17</f>
        <v>0</v>
      </c>
      <c r="K18" s="129">
        <f>Graf_C!F8-DANE_FAKTORY!K17</f>
        <v>0</v>
      </c>
      <c r="AA18" s="130">
        <f>AA17-DANE_ESA2010!Y29</f>
        <v>0</v>
      </c>
      <c r="AB18" s="130">
        <f>AB17-DANE_ESA2010!Z29</f>
        <v>4.2632564145606011E-12</v>
      </c>
      <c r="AC18" s="130">
        <f>AC17-DANE_ESA2010!AA29</f>
        <v>-2.3874235921539366E-12</v>
      </c>
      <c r="AD18" s="130">
        <f>AD17-DANE_ESA2010!AB29</f>
        <v>0</v>
      </c>
      <c r="AE18" s="130">
        <f>AE17-DANE_ESA2010!AC29</f>
        <v>5.0022208597511053E-12</v>
      </c>
    </row>
    <row r="19" spans="1:31" ht="18" customHeight="1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1" spans="1:31">
      <c r="AA21" s="112"/>
      <c r="AB21" s="112"/>
      <c r="AC21" s="112"/>
      <c r="AD21" s="112"/>
      <c r="AE21" s="112"/>
    </row>
    <row r="22" spans="1:31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</row>
    <row r="23" spans="1:31">
      <c r="AA23" s="112"/>
      <c r="AB23" s="112"/>
      <c r="AC23" s="112"/>
      <c r="AD23" s="112"/>
      <c r="AE23" s="112"/>
    </row>
    <row r="24" spans="1:31">
      <c r="AA24" s="112"/>
      <c r="AB24" s="112"/>
      <c r="AC24" s="112"/>
      <c r="AD24" s="112"/>
      <c r="AE24" s="112"/>
    </row>
    <row r="25" spans="1:31">
      <c r="AA25" s="112"/>
      <c r="AB25" s="112"/>
      <c r="AC25" s="112"/>
      <c r="AD25" s="112"/>
      <c r="AE25" s="112"/>
    </row>
    <row r="26" spans="1:31">
      <c r="AA26" s="112"/>
      <c r="AB26" s="112"/>
      <c r="AC26" s="112"/>
      <c r="AD26" s="112"/>
      <c r="AE26" s="112"/>
    </row>
    <row r="27" spans="1:31">
      <c r="AA27" s="112"/>
      <c r="AB27" s="112"/>
      <c r="AC27" s="112"/>
      <c r="AD27" s="112"/>
      <c r="AE27" s="112"/>
    </row>
    <row r="28" spans="1:31">
      <c r="AA28" s="112"/>
      <c r="AB28" s="112"/>
      <c r="AC28" s="112"/>
      <c r="AD28" s="112"/>
      <c r="AE28" s="112"/>
    </row>
    <row r="29" spans="1:31">
      <c r="AA29" s="112"/>
      <c r="AB29" s="112"/>
      <c r="AC29" s="112"/>
      <c r="AD29" s="112"/>
      <c r="AE29" s="112"/>
    </row>
    <row r="30" spans="1:31">
      <c r="AA30" s="112"/>
      <c r="AB30" s="112"/>
      <c r="AC30" s="112"/>
      <c r="AD30" s="112"/>
      <c r="AE30" s="112"/>
    </row>
    <row r="31" spans="1:31">
      <c r="AA31" s="112"/>
      <c r="AB31" s="112"/>
      <c r="AC31" s="112"/>
      <c r="AD31" s="112"/>
      <c r="AE31" s="112"/>
    </row>
    <row r="32" spans="1:31">
      <c r="AA32" s="112"/>
      <c r="AB32" s="112"/>
      <c r="AC32" s="112"/>
      <c r="AD32" s="112"/>
      <c r="AE32" s="112"/>
    </row>
    <row r="33" spans="1:31">
      <c r="A33" s="85"/>
      <c r="AA33" s="112"/>
      <c r="AB33" s="112"/>
      <c r="AC33" s="112"/>
      <c r="AD33" s="112"/>
      <c r="AE33" s="112"/>
    </row>
    <row r="34" spans="1:31">
      <c r="A34" s="85"/>
      <c r="AA34" s="112"/>
      <c r="AB34" s="112"/>
      <c r="AC34" s="112"/>
      <c r="AD34" s="112"/>
      <c r="AE34" s="112"/>
    </row>
  </sheetData>
  <mergeCells count="6">
    <mergeCell ref="AA4:AE4"/>
    <mergeCell ref="B4:F4"/>
    <mergeCell ref="G4:K4"/>
    <mergeCell ref="L4:P4"/>
    <mergeCell ref="Q4:U4"/>
    <mergeCell ref="V4:Z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showGridLines="0" workbookViewId="0">
      <selection activeCell="A3" sqref="A3"/>
    </sheetView>
  </sheetViews>
  <sheetFormatPr defaultRowHeight="15"/>
  <sheetData>
    <row r="2" spans="1:3">
      <c r="A2" s="157" t="s">
        <v>161</v>
      </c>
    </row>
    <row r="3" spans="1:3" ht="25.5">
      <c r="A3" s="146" t="s">
        <v>151</v>
      </c>
      <c r="B3" s="146" t="s">
        <v>152</v>
      </c>
      <c r="C3" s="270"/>
    </row>
    <row r="4" spans="1:3">
      <c r="A4" s="138">
        <v>2008</v>
      </c>
      <c r="B4" s="138">
        <v>25.5</v>
      </c>
    </row>
    <row r="5" spans="1:3">
      <c r="A5" s="138">
        <v>2009</v>
      </c>
      <c r="B5" s="138">
        <v>28.7</v>
      </c>
    </row>
    <row r="6" spans="1:3">
      <c r="A6" s="138">
        <v>2010</v>
      </c>
      <c r="B6" s="138">
        <v>29.5</v>
      </c>
    </row>
    <row r="7" spans="1:3">
      <c r="A7" s="138">
        <v>2011</v>
      </c>
      <c r="B7" s="138">
        <v>31.4</v>
      </c>
    </row>
    <row r="8" spans="1:3">
      <c r="A8" s="138">
        <v>2012</v>
      </c>
      <c r="B8" s="138">
        <v>35.299999999999997</v>
      </c>
    </row>
    <row r="9" spans="1:3">
      <c r="A9" s="138">
        <v>2013</v>
      </c>
      <c r="B9" s="138">
        <v>30.7</v>
      </c>
    </row>
    <row r="10" spans="1:3">
      <c r="A10" s="138">
        <v>2014</v>
      </c>
      <c r="B10" s="138">
        <v>27.3</v>
      </c>
    </row>
    <row r="11" spans="1:3">
      <c r="A11" s="138">
        <v>2015</v>
      </c>
      <c r="B11" s="138">
        <v>26.5</v>
      </c>
    </row>
    <row r="12" spans="1:3">
      <c r="A12" s="138">
        <v>2016</v>
      </c>
      <c r="B12" s="138">
        <v>21.4</v>
      </c>
    </row>
    <row r="13" spans="1:3">
      <c r="A13" s="138">
        <v>2017</v>
      </c>
      <c r="B13" s="138">
        <v>19.7</v>
      </c>
    </row>
    <row r="14" spans="1:3">
      <c r="A14" s="138">
        <v>2018</v>
      </c>
      <c r="B14" s="138">
        <v>19.399999999999999</v>
      </c>
    </row>
    <row r="15" spans="1:3">
      <c r="A15" s="138">
        <v>2019</v>
      </c>
      <c r="B15" s="138">
        <v>16.899999999999999</v>
      </c>
    </row>
    <row r="16" spans="1:3">
      <c r="A16" s="138">
        <v>2020</v>
      </c>
      <c r="B16" s="138">
        <v>16.600000000000001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2:K69"/>
  <sheetViews>
    <sheetView showGridLines="0" zoomScaleNormal="100" workbookViewId="0">
      <selection activeCell="A3" sqref="A3"/>
    </sheetView>
  </sheetViews>
  <sheetFormatPr defaultRowHeight="15"/>
  <cols>
    <col min="2" max="5" width="12.85546875" customWidth="1"/>
  </cols>
  <sheetData>
    <row r="2" spans="1:11" ht="16.5">
      <c r="A2" s="157" t="s">
        <v>160</v>
      </c>
      <c r="B2" s="5"/>
      <c r="C2" s="115"/>
      <c r="D2" s="115"/>
      <c r="E2" s="145"/>
    </row>
    <row r="3" spans="1:11">
      <c r="A3" s="157"/>
      <c r="B3" s="202"/>
      <c r="C3" s="203"/>
      <c r="D3" s="203"/>
      <c r="E3" s="203"/>
    </row>
    <row r="4" spans="1:11" ht="25.5">
      <c r="A4" s="146" t="s">
        <v>104</v>
      </c>
      <c r="B4" s="146" t="s">
        <v>101</v>
      </c>
      <c r="C4" s="146" t="s">
        <v>63</v>
      </c>
      <c r="D4" s="146" t="s">
        <v>102</v>
      </c>
      <c r="E4" s="146" t="s">
        <v>103</v>
      </c>
      <c r="G4" s="206" t="s">
        <v>105</v>
      </c>
      <c r="H4" s="146" t="s">
        <v>101</v>
      </c>
      <c r="I4" s="146" t="s">
        <v>63</v>
      </c>
      <c r="J4" s="146" t="s">
        <v>102</v>
      </c>
      <c r="K4" s="146" t="s">
        <v>103</v>
      </c>
    </row>
    <row r="5" spans="1:11">
      <c r="A5" s="201">
        <v>43831</v>
      </c>
      <c r="B5" s="205">
        <v>583352398.69000006</v>
      </c>
      <c r="C5" s="205">
        <v>231150975.8550745</v>
      </c>
      <c r="D5" s="205">
        <v>136340786.95920044</v>
      </c>
      <c r="E5" s="205">
        <v>94810188.895874053</v>
      </c>
      <c r="G5" s="201">
        <v>43831</v>
      </c>
    </row>
    <row r="6" spans="1:11">
      <c r="A6" s="201">
        <v>43862</v>
      </c>
      <c r="B6" s="204">
        <v>530073313.14999998</v>
      </c>
      <c r="C6" s="204">
        <v>237819823.82141858</v>
      </c>
      <c r="D6" s="204">
        <v>142755016.53937986</v>
      </c>
      <c r="E6" s="204">
        <v>95064807.282038733</v>
      </c>
      <c r="G6" s="201">
        <v>43862</v>
      </c>
      <c r="H6" s="207">
        <f>B6/B5-1</f>
        <v>-9.1332590145589143E-2</v>
      </c>
      <c r="I6" s="207">
        <f t="shared" ref="I6:K18" si="0">C6/C5-1</f>
        <v>2.8850615670882096E-2</v>
      </c>
      <c r="J6" s="207">
        <f t="shared" si="0"/>
        <v>4.7045566651297444E-2</v>
      </c>
      <c r="K6" s="207">
        <f t="shared" si="0"/>
        <v>2.6855593173040759E-3</v>
      </c>
    </row>
    <row r="7" spans="1:11">
      <c r="A7" s="201">
        <v>43891</v>
      </c>
      <c r="B7" s="204">
        <v>524438130.96999991</v>
      </c>
      <c r="C7" s="204">
        <v>232261264.43759415</v>
      </c>
      <c r="D7" s="204">
        <v>161435398.40369558</v>
      </c>
      <c r="E7" s="204">
        <v>70825866.033898562</v>
      </c>
      <c r="G7" s="201">
        <v>43891</v>
      </c>
      <c r="H7" s="207">
        <f t="shared" ref="H7:H17" si="1">B7/B6-1</f>
        <v>-1.0630948663520878E-2</v>
      </c>
      <c r="I7" s="207">
        <f t="shared" si="0"/>
        <v>-2.3372985878580166E-2</v>
      </c>
      <c r="J7" s="207">
        <f t="shared" si="0"/>
        <v>0.13085622009761466</v>
      </c>
      <c r="K7" s="207">
        <f t="shared" si="0"/>
        <v>-0.25497281213885981</v>
      </c>
    </row>
    <row r="8" spans="1:11">
      <c r="A8" s="201">
        <v>43922</v>
      </c>
      <c r="B8" s="204">
        <v>461334838.91000003</v>
      </c>
      <c r="C8" s="204">
        <v>222236744.60131603</v>
      </c>
      <c r="D8" s="204">
        <v>159002503.81704971</v>
      </c>
      <c r="E8" s="204">
        <v>63234240.784266315</v>
      </c>
      <c r="G8" s="201">
        <v>43922</v>
      </c>
      <c r="H8" s="207">
        <f t="shared" si="1"/>
        <v>-0.1203255223705495</v>
      </c>
      <c r="I8" s="207">
        <f t="shared" si="0"/>
        <v>-4.3160532431233634E-2</v>
      </c>
      <c r="J8" s="207">
        <f t="shared" si="0"/>
        <v>-1.5070391070996836E-2</v>
      </c>
      <c r="K8" s="207">
        <f t="shared" si="0"/>
        <v>-0.1071871856250759</v>
      </c>
    </row>
    <row r="9" spans="1:11">
      <c r="A9" s="201">
        <v>43952</v>
      </c>
      <c r="B9" s="204">
        <v>508754083.27999997</v>
      </c>
      <c r="C9" s="204">
        <v>253662476.97662404</v>
      </c>
      <c r="D9" s="204">
        <v>155934336.23420867</v>
      </c>
      <c r="E9" s="204">
        <v>97728140.742415398</v>
      </c>
      <c r="G9" s="201">
        <v>43952</v>
      </c>
      <c r="H9" s="207">
        <f t="shared" si="1"/>
        <v>0.1027870439658054</v>
      </c>
      <c r="I9" s="207">
        <f t="shared" si="0"/>
        <v>0.14140655467071639</v>
      </c>
      <c r="J9" s="207">
        <f t="shared" si="0"/>
        <v>-1.9296347599477515E-2</v>
      </c>
      <c r="K9" s="207">
        <f t="shared" si="0"/>
        <v>0.54549401606371006</v>
      </c>
    </row>
    <row r="10" spans="1:11">
      <c r="A10" s="201">
        <v>43983</v>
      </c>
      <c r="B10" s="204">
        <v>619404324.52999997</v>
      </c>
      <c r="C10" s="204">
        <v>273943516.2955308</v>
      </c>
      <c r="D10" s="204">
        <v>157565620.49599263</v>
      </c>
      <c r="E10" s="204">
        <v>116377895.79953818</v>
      </c>
      <c r="G10" s="201">
        <v>43983</v>
      </c>
      <c r="H10" s="207">
        <f t="shared" si="1"/>
        <v>0.21749258607739197</v>
      </c>
      <c r="I10" s="207">
        <f t="shared" si="0"/>
        <v>7.9952855308496051E-2</v>
      </c>
      <c r="J10" s="207">
        <f t="shared" si="0"/>
        <v>1.0461353805577556E-2</v>
      </c>
      <c r="K10" s="207">
        <f t="shared" si="0"/>
        <v>0.19083300792837576</v>
      </c>
    </row>
    <row r="11" spans="1:11">
      <c r="A11" s="201">
        <v>44013</v>
      </c>
      <c r="B11" s="204">
        <v>627395623.68999994</v>
      </c>
      <c r="C11" s="204">
        <v>286521593.78124899</v>
      </c>
      <c r="D11" s="204">
        <v>166068298.0601542</v>
      </c>
      <c r="E11" s="204">
        <v>120453295.72109482</v>
      </c>
      <c r="G11" s="201">
        <v>44013</v>
      </c>
      <c r="H11" s="207">
        <f t="shared" si="1"/>
        <v>1.2901587611716669E-2</v>
      </c>
      <c r="I11" s="207">
        <f t="shared" si="0"/>
        <v>4.5914857397643116E-2</v>
      </c>
      <c r="J11" s="207">
        <f t="shared" si="0"/>
        <v>5.3962771430699386E-2</v>
      </c>
      <c r="K11" s="207">
        <f t="shared" si="0"/>
        <v>3.5018676816227501E-2</v>
      </c>
    </row>
    <row r="12" spans="1:11">
      <c r="A12" s="201">
        <v>44044</v>
      </c>
      <c r="B12" s="204">
        <v>608290338</v>
      </c>
      <c r="C12" s="204">
        <v>274605327.41153032</v>
      </c>
      <c r="D12" s="204">
        <v>160353602.9333182</v>
      </c>
      <c r="E12" s="204">
        <v>114251724.47821213</v>
      </c>
      <c r="G12" s="201">
        <v>44044</v>
      </c>
      <c r="H12" s="207">
        <f t="shared" si="1"/>
        <v>-3.0451735665022683E-2</v>
      </c>
      <c r="I12" s="207">
        <f t="shared" si="0"/>
        <v>-4.1589418139340695E-2</v>
      </c>
      <c r="J12" s="207">
        <f t="shared" si="0"/>
        <v>-3.4411716104695622E-2</v>
      </c>
      <c r="K12" s="207">
        <f t="shared" si="0"/>
        <v>-5.1485276560985005E-2</v>
      </c>
    </row>
    <row r="13" spans="1:11">
      <c r="A13" s="201">
        <v>44075</v>
      </c>
      <c r="B13" s="204">
        <v>604370599.21000004</v>
      </c>
      <c r="C13" s="204">
        <v>261708806.4852612</v>
      </c>
      <c r="D13" s="204">
        <v>149846119.84178591</v>
      </c>
      <c r="E13" s="204">
        <v>111862686.64347529</v>
      </c>
      <c r="G13" s="201">
        <v>44075</v>
      </c>
      <c r="H13" s="207">
        <f t="shared" si="1"/>
        <v>-6.4438616646249613E-3</v>
      </c>
      <c r="I13" s="207">
        <f t="shared" si="0"/>
        <v>-4.6963840970725479E-2</v>
      </c>
      <c r="J13" s="207">
        <f t="shared" si="0"/>
        <v>-6.5526953553402545E-2</v>
      </c>
      <c r="K13" s="207">
        <f t="shared" si="0"/>
        <v>-2.0910300003326721E-2</v>
      </c>
    </row>
    <row r="14" spans="1:11">
      <c r="A14" s="201">
        <v>44105</v>
      </c>
      <c r="B14" s="204">
        <v>605537840.07999992</v>
      </c>
      <c r="C14" s="204">
        <v>266371284.31679267</v>
      </c>
      <c r="D14" s="204">
        <v>162808162.34776554</v>
      </c>
      <c r="E14" s="204">
        <v>103563121.96902713</v>
      </c>
      <c r="G14" s="201">
        <v>44105</v>
      </c>
      <c r="H14" s="207">
        <f t="shared" si="1"/>
        <v>1.9313329793435585E-3</v>
      </c>
      <c r="I14" s="207">
        <f t="shared" si="0"/>
        <v>1.7815517537022707E-2</v>
      </c>
      <c r="J14" s="207">
        <f t="shared" si="0"/>
        <v>8.6502356682078396E-2</v>
      </c>
      <c r="K14" s="207">
        <f t="shared" si="0"/>
        <v>-7.4194219033020703E-2</v>
      </c>
    </row>
    <row r="15" spans="1:11">
      <c r="A15" s="201">
        <v>44136</v>
      </c>
      <c r="B15" s="204">
        <v>583142303.27999997</v>
      </c>
      <c r="C15" s="204">
        <v>267538901.18973362</v>
      </c>
      <c r="D15" s="204">
        <v>152713691.32869816</v>
      </c>
      <c r="E15" s="204">
        <v>114825209.86103548</v>
      </c>
      <c r="G15" s="201">
        <v>44136</v>
      </c>
      <c r="H15" s="207">
        <f t="shared" si="1"/>
        <v>-3.6984537245502547E-2</v>
      </c>
      <c r="I15" s="207">
        <f t="shared" si="0"/>
        <v>4.3834187154809801E-3</v>
      </c>
      <c r="J15" s="207">
        <f t="shared" si="0"/>
        <v>-6.2002241616763265E-2</v>
      </c>
      <c r="K15" s="207">
        <f t="shared" si="0"/>
        <v>0.10874612195812827</v>
      </c>
    </row>
    <row r="16" spans="1:11">
      <c r="A16" s="201">
        <v>44166</v>
      </c>
      <c r="B16" s="204">
        <v>680673991.68000007</v>
      </c>
      <c r="C16" s="204">
        <v>311923861.11981362</v>
      </c>
      <c r="D16" s="204">
        <v>185675773.49184194</v>
      </c>
      <c r="E16" s="204">
        <v>126248087.62797169</v>
      </c>
      <c r="G16" s="201">
        <v>44166</v>
      </c>
      <c r="H16" s="207">
        <f t="shared" si="1"/>
        <v>0.16725195179875252</v>
      </c>
      <c r="I16" s="207">
        <f t="shared" si="0"/>
        <v>0.16590095770260715</v>
      </c>
      <c r="J16" s="207">
        <f t="shared" si="0"/>
        <v>0.21584235097949933</v>
      </c>
      <c r="K16" s="207">
        <f t="shared" si="0"/>
        <v>9.9480573828347296E-2</v>
      </c>
    </row>
    <row r="17" spans="1:11">
      <c r="A17" s="201">
        <v>44197</v>
      </c>
      <c r="B17" s="204">
        <v>513841557.61000001</v>
      </c>
      <c r="C17" s="204">
        <v>184687442.83402267</v>
      </c>
      <c r="D17" s="204">
        <v>133717512.99876563</v>
      </c>
      <c r="E17" s="204">
        <v>50969929.835257046</v>
      </c>
      <c r="G17" s="201">
        <v>44197</v>
      </c>
      <c r="H17" s="207">
        <f t="shared" si="1"/>
        <v>-0.24509888156330739</v>
      </c>
      <c r="I17" s="207">
        <f t="shared" si="0"/>
        <v>-0.40790857688478643</v>
      </c>
      <c r="J17" s="207">
        <f t="shared" si="0"/>
        <v>-0.27983327881684683</v>
      </c>
      <c r="K17" s="207">
        <f t="shared" si="0"/>
        <v>-0.59627166800771336</v>
      </c>
    </row>
    <row r="18" spans="1:11">
      <c r="A18" s="201">
        <v>44228</v>
      </c>
      <c r="B18" s="204"/>
      <c r="C18" s="204">
        <v>194266241.95846534</v>
      </c>
      <c r="D18" s="204">
        <v>138266750.94097242</v>
      </c>
      <c r="E18" s="204">
        <v>55999491.017492935</v>
      </c>
      <c r="G18" s="201">
        <v>44228</v>
      </c>
      <c r="H18" s="207"/>
      <c r="I18" s="207">
        <f t="shared" si="0"/>
        <v>5.1864918250295267E-2</v>
      </c>
      <c r="J18" s="207">
        <f t="shared" si="0"/>
        <v>3.4021257501616775E-2</v>
      </c>
      <c r="K18" s="207">
        <f t="shared" si="0"/>
        <v>9.8677027778775406E-2</v>
      </c>
    </row>
    <row r="19" spans="1:11">
      <c r="A19" s="3"/>
      <c r="B19" s="110"/>
      <c r="C19" s="144"/>
    </row>
    <row r="20" spans="1:11">
      <c r="A20" s="3"/>
      <c r="B20" s="110"/>
      <c r="C20" s="144"/>
    </row>
    <row r="21" spans="1:11">
      <c r="A21" s="3"/>
      <c r="B21" s="110"/>
      <c r="C21" s="144"/>
      <c r="D21" s="144"/>
    </row>
    <row r="22" spans="1:11">
      <c r="A22" s="3"/>
      <c r="B22" s="110"/>
      <c r="C22" s="144"/>
      <c r="D22" s="144"/>
    </row>
    <row r="23" spans="1:11">
      <c r="A23" s="3"/>
      <c r="B23" s="110"/>
      <c r="C23" s="144"/>
      <c r="D23" s="144"/>
    </row>
    <row r="24" spans="1:11">
      <c r="A24" s="3"/>
      <c r="B24" s="110"/>
      <c r="C24" s="144"/>
      <c r="D24" s="144"/>
    </row>
    <row r="25" spans="1:11">
      <c r="A25" s="3"/>
      <c r="B25" s="110"/>
      <c r="C25" s="144"/>
    </row>
    <row r="26" spans="1:11">
      <c r="A26" s="3"/>
      <c r="B26" s="110"/>
      <c r="C26" s="144"/>
    </row>
    <row r="27" spans="1:11">
      <c r="A27" s="3"/>
      <c r="B27" s="110"/>
      <c r="C27" s="144"/>
    </row>
    <row r="28" spans="1:11">
      <c r="A28" s="3"/>
      <c r="B28" s="110"/>
      <c r="C28" s="144"/>
    </row>
    <row r="29" spans="1:11">
      <c r="A29" s="3"/>
      <c r="B29" s="110"/>
      <c r="C29" s="144"/>
    </row>
    <row r="30" spans="1:11">
      <c r="A30" s="3"/>
      <c r="B30" s="110"/>
      <c r="C30" s="144"/>
    </row>
    <row r="31" spans="1:11">
      <c r="A31" s="3"/>
      <c r="B31" s="110"/>
      <c r="C31" s="144"/>
    </row>
    <row r="32" spans="1:11">
      <c r="A32" s="3"/>
      <c r="B32" s="110"/>
      <c r="C32" s="144"/>
    </row>
    <row r="33" spans="1:5">
      <c r="A33" s="3"/>
      <c r="B33" s="110"/>
      <c r="C33" s="144"/>
    </row>
    <row r="34" spans="1:5">
      <c r="A34" s="3"/>
      <c r="B34" s="110"/>
      <c r="C34" s="144"/>
    </row>
    <row r="35" spans="1:5">
      <c r="A35" s="3"/>
      <c r="B35" s="110"/>
      <c r="C35" s="144"/>
    </row>
    <row r="36" spans="1:5">
      <c r="A36" s="4"/>
      <c r="B36" s="110"/>
      <c r="C36" s="144"/>
    </row>
    <row r="37" spans="1:5">
      <c r="A37" s="4"/>
      <c r="B37" s="110"/>
      <c r="C37" s="110"/>
    </row>
    <row r="38" spans="1:5">
      <c r="A38" s="4"/>
      <c r="B38" s="110"/>
      <c r="C38" s="110"/>
    </row>
    <row r="39" spans="1:5">
      <c r="A39" s="4"/>
      <c r="B39" s="110"/>
      <c r="C39" s="110"/>
      <c r="E39" s="86"/>
    </row>
    <row r="40" spans="1:5">
      <c r="A40" s="4"/>
      <c r="B40" s="110"/>
      <c r="C40" s="110"/>
      <c r="E40" s="87"/>
    </row>
    <row r="41" spans="1:5">
      <c r="A41" s="4"/>
      <c r="B41" s="110"/>
      <c r="C41" s="110"/>
    </row>
    <row r="42" spans="1:5">
      <c r="A42" s="4"/>
      <c r="B42" s="110"/>
      <c r="C42" s="110"/>
    </row>
    <row r="43" spans="1:5">
      <c r="A43" s="4"/>
      <c r="B43" s="110"/>
      <c r="C43" s="110"/>
    </row>
    <row r="44" spans="1:5">
      <c r="A44" s="4"/>
      <c r="B44" s="110"/>
      <c r="C44" s="110"/>
    </row>
    <row r="45" spans="1:5">
      <c r="A45" s="4"/>
      <c r="B45" s="110"/>
      <c r="C45" s="110"/>
    </row>
    <row r="46" spans="1:5">
      <c r="A46" s="4"/>
      <c r="B46" s="110"/>
      <c r="C46" s="110"/>
    </row>
    <row r="47" spans="1:5">
      <c r="A47" s="4"/>
      <c r="B47" s="110"/>
      <c r="C47" s="110"/>
    </row>
    <row r="48" spans="1:5">
      <c r="A48" s="4"/>
      <c r="B48" s="110"/>
      <c r="C48" s="110"/>
    </row>
    <row r="49" spans="1:3">
      <c r="A49" s="4"/>
      <c r="B49" s="110"/>
      <c r="C49" s="110"/>
    </row>
    <row r="50" spans="1:3">
      <c r="A50" s="15"/>
      <c r="B50" s="110"/>
      <c r="C50" s="110"/>
    </row>
    <row r="51" spans="1:3">
      <c r="A51" s="15"/>
      <c r="B51" s="110"/>
      <c r="C51" s="110"/>
    </row>
    <row r="52" spans="1:3">
      <c r="A52" s="15"/>
      <c r="B52" s="110"/>
      <c r="C52" s="110"/>
    </row>
    <row r="53" spans="1:3">
      <c r="A53" s="40"/>
      <c r="B53" s="110"/>
      <c r="C53" s="110"/>
    </row>
    <row r="54" spans="1:3">
      <c r="A54" s="41"/>
      <c r="B54" s="110"/>
      <c r="C54" s="110"/>
    </row>
    <row r="55" spans="1:3">
      <c r="A55" s="40"/>
      <c r="B55" s="110"/>
      <c r="C55" s="110"/>
    </row>
    <row r="56" spans="1:3">
      <c r="A56" s="40"/>
      <c r="B56" s="110"/>
      <c r="C56" s="110"/>
    </row>
    <row r="57" spans="1:3">
      <c r="A57" s="63"/>
      <c r="B57" s="110"/>
      <c r="C57" s="110"/>
    </row>
    <row r="58" spans="1:3">
      <c r="A58" s="63"/>
      <c r="B58" s="110"/>
      <c r="C58" s="110"/>
    </row>
    <row r="59" spans="1:3">
      <c r="A59" s="63"/>
      <c r="B59" s="110"/>
      <c r="C59" s="110"/>
    </row>
    <row r="60" spans="1:3">
      <c r="A60" s="63"/>
      <c r="B60" s="110"/>
      <c r="C60" s="110"/>
    </row>
    <row r="61" spans="1:3">
      <c r="A61" s="113"/>
      <c r="B61" s="110"/>
      <c r="C61" s="110"/>
    </row>
    <row r="62" spans="1:3">
      <c r="A62" s="114"/>
      <c r="B62" s="110"/>
      <c r="C62" s="110"/>
    </row>
    <row r="63" spans="1:3">
      <c r="A63" s="114"/>
      <c r="B63" s="110"/>
      <c r="C63" s="110"/>
    </row>
    <row r="64" spans="1:3">
      <c r="A64" s="114"/>
      <c r="B64" s="110"/>
      <c r="C64" s="110"/>
    </row>
    <row r="65" spans="1:2">
      <c r="A65" s="114"/>
      <c r="B65" s="110"/>
    </row>
    <row r="66" spans="1:2">
      <c r="A66" s="114"/>
      <c r="B66" s="110"/>
    </row>
    <row r="67" spans="1:2">
      <c r="A67" s="114"/>
      <c r="B67" s="110"/>
    </row>
    <row r="68" spans="1:2">
      <c r="A68" s="114"/>
      <c r="B68" s="110"/>
    </row>
    <row r="69" spans="1:2">
      <c r="B69" s="11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>
      <selection activeCell="A3" sqref="A3"/>
    </sheetView>
  </sheetViews>
  <sheetFormatPr defaultRowHeight="12.75"/>
  <cols>
    <col min="1" max="2" width="9.7109375" style="138" customWidth="1"/>
    <col min="3" max="16384" width="9.140625" style="138"/>
  </cols>
  <sheetData>
    <row r="2" spans="1:4">
      <c r="A2" s="2" t="s">
        <v>159</v>
      </c>
      <c r="B2" s="2"/>
    </row>
    <row r="3" spans="1:4">
      <c r="A3" s="158"/>
      <c r="B3" s="156">
        <v>2019</v>
      </c>
      <c r="C3" s="156">
        <v>2020</v>
      </c>
      <c r="D3" s="156">
        <v>2021</v>
      </c>
    </row>
    <row r="4" spans="1:4">
      <c r="A4" s="191" t="s">
        <v>89</v>
      </c>
      <c r="B4" s="195">
        <v>94.925911550000009</v>
      </c>
      <c r="C4" s="195">
        <v>95.656369300000009</v>
      </c>
      <c r="D4" s="195">
        <v>72.768786800000001</v>
      </c>
    </row>
    <row r="5" spans="1:4">
      <c r="A5" s="192" t="s">
        <v>90</v>
      </c>
      <c r="B5" s="195">
        <v>91.806106100000008</v>
      </c>
      <c r="C5" s="196">
        <v>95.302012259999984</v>
      </c>
      <c r="D5" s="196">
        <v>83.878751509171593</v>
      </c>
    </row>
    <row r="6" spans="1:4">
      <c r="A6" s="192" t="s">
        <v>91</v>
      </c>
      <c r="B6" s="195">
        <v>103.47821799</v>
      </c>
      <c r="C6" s="195">
        <v>88.001636400000024</v>
      </c>
      <c r="D6" s="195">
        <v>82.189977236151009</v>
      </c>
    </row>
    <row r="7" spans="1:4">
      <c r="A7" s="192" t="s">
        <v>92</v>
      </c>
      <c r="B7" s="195">
        <v>108.88989567</v>
      </c>
      <c r="C7" s="196">
        <v>78.162779910000012</v>
      </c>
      <c r="D7" s="196">
        <v>105.32491355658321</v>
      </c>
    </row>
    <row r="8" spans="1:4">
      <c r="A8" s="192" t="s">
        <v>93</v>
      </c>
      <c r="B8" s="195">
        <v>109.29593121000002</v>
      </c>
      <c r="C8" s="195">
        <v>89.580948500000019</v>
      </c>
      <c r="D8" s="195">
        <v>106.93077150602987</v>
      </c>
    </row>
    <row r="9" spans="1:4">
      <c r="A9" s="192" t="s">
        <v>94</v>
      </c>
      <c r="B9" s="195">
        <v>108.98597737999999</v>
      </c>
      <c r="C9" s="196">
        <v>103.37921098000001</v>
      </c>
      <c r="D9" s="196">
        <v>106.32502813304657</v>
      </c>
    </row>
    <row r="10" spans="1:4">
      <c r="A10" s="192" t="s">
        <v>95</v>
      </c>
      <c r="B10" s="197">
        <v>118.14552144</v>
      </c>
      <c r="C10" s="197">
        <v>117.02871706000001</v>
      </c>
      <c r="D10" s="197">
        <v>115.3090150618463</v>
      </c>
    </row>
    <row r="11" spans="1:4">
      <c r="A11" s="192" t="s">
        <v>96</v>
      </c>
      <c r="B11" s="197">
        <v>113.31278542000001</v>
      </c>
      <c r="C11" s="198">
        <v>112.61576205</v>
      </c>
      <c r="D11" s="198">
        <v>112.48573863026628</v>
      </c>
    </row>
    <row r="12" spans="1:4">
      <c r="A12" s="192" t="s">
        <v>97</v>
      </c>
      <c r="B12" s="199">
        <v>111.96297976</v>
      </c>
      <c r="C12" s="199">
        <v>114.00075385000002</v>
      </c>
      <c r="D12" s="199">
        <v>106.87052326483141</v>
      </c>
    </row>
    <row r="13" spans="1:4">
      <c r="A13" s="192" t="s">
        <v>98</v>
      </c>
      <c r="B13" s="199">
        <v>121.525864</v>
      </c>
      <c r="C13" s="199">
        <v>106.36614675</v>
      </c>
      <c r="D13" s="199">
        <v>117.51802081286864</v>
      </c>
    </row>
    <row r="14" spans="1:4">
      <c r="A14" s="193" t="s">
        <v>99</v>
      </c>
      <c r="B14" s="154">
        <v>107.01684186999978</v>
      </c>
      <c r="C14" s="154">
        <v>99.638556270000208</v>
      </c>
      <c r="D14" s="154">
        <v>108.90156692744665</v>
      </c>
    </row>
    <row r="15" spans="1:4">
      <c r="A15" s="194" t="s">
        <v>100</v>
      </c>
      <c r="B15" s="200">
        <v>99.548455659999988</v>
      </c>
      <c r="C15" s="200">
        <v>96.52061157</v>
      </c>
      <c r="D15" s="200">
        <v>97.293906561758561</v>
      </c>
    </row>
    <row r="16" spans="1:4">
      <c r="A16" s="176"/>
      <c r="B16" s="175"/>
      <c r="C16" s="175"/>
      <c r="D16" s="175"/>
    </row>
    <row r="17" spans="1:4">
      <c r="A17" s="176"/>
      <c r="B17" s="175"/>
      <c r="C17" s="175"/>
      <c r="D17" s="17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showGridLines="0" workbookViewId="0">
      <selection activeCell="A3" sqref="A3"/>
    </sheetView>
  </sheetViews>
  <sheetFormatPr defaultRowHeight="12.75"/>
  <cols>
    <col min="1" max="1" width="9.140625" style="205"/>
    <col min="2" max="2" width="13.5703125" style="205" bestFit="1" customWidth="1"/>
    <col min="3" max="3" width="13.85546875" style="205" bestFit="1" customWidth="1"/>
    <col min="4" max="4" width="5.42578125" style="205" bestFit="1" customWidth="1"/>
    <col min="5" max="5" width="9.140625" style="205"/>
    <col min="6" max="6" width="10.5703125" style="205" bestFit="1" customWidth="1"/>
    <col min="7" max="16384" width="9.140625" style="205"/>
  </cols>
  <sheetData>
    <row r="2" spans="1:4">
      <c r="A2" s="227" t="s">
        <v>158</v>
      </c>
      <c r="B2" s="227"/>
      <c r="C2" s="228"/>
      <c r="D2" s="228"/>
    </row>
    <row r="3" spans="1:4">
      <c r="B3" s="250" t="s">
        <v>142</v>
      </c>
      <c r="C3" s="250" t="s">
        <v>143</v>
      </c>
      <c r="D3" s="250" t="s">
        <v>144</v>
      </c>
    </row>
    <row r="4" spans="1:4">
      <c r="A4" s="213">
        <v>2021</v>
      </c>
      <c r="B4" s="205">
        <v>29271.353999999999</v>
      </c>
      <c r="C4" s="205">
        <v>28771.307000000001</v>
      </c>
      <c r="D4" s="205">
        <f t="shared" ref="D4:D7" si="0">C4-B4</f>
        <v>-500.04699999999866</v>
      </c>
    </row>
    <row r="5" spans="1:4">
      <c r="A5" s="213">
        <v>2022</v>
      </c>
      <c r="B5" s="205">
        <v>31413.473999999998</v>
      </c>
      <c r="C5" s="205">
        <v>30950.214</v>
      </c>
      <c r="D5" s="205">
        <f t="shared" si="0"/>
        <v>-463.2599999999984</v>
      </c>
    </row>
    <row r="6" spans="1:4">
      <c r="A6" s="213">
        <v>2023</v>
      </c>
      <c r="B6" s="205">
        <v>33362.029000000002</v>
      </c>
      <c r="C6" s="205">
        <v>32881.938000000002</v>
      </c>
      <c r="D6" s="205">
        <f t="shared" si="0"/>
        <v>-480.09100000000035</v>
      </c>
    </row>
    <row r="7" spans="1:4">
      <c r="A7" s="213">
        <v>2024</v>
      </c>
      <c r="B7" s="205">
        <v>34296.307000000001</v>
      </c>
      <c r="C7" s="205">
        <v>33711.902000000002</v>
      </c>
      <c r="D7" s="205">
        <f t="shared" si="0"/>
        <v>-584.40499999999884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showGridLines="0" workbookViewId="0">
      <selection activeCell="A3" sqref="A3"/>
    </sheetView>
  </sheetViews>
  <sheetFormatPr defaultRowHeight="12.75"/>
  <cols>
    <col min="1" max="1" width="9.140625" style="287"/>
    <col min="2" max="2" width="13.7109375" style="287" bestFit="1" customWidth="1"/>
    <col min="3" max="3" width="19.28515625" style="287" bestFit="1" customWidth="1"/>
    <col min="4" max="16384" width="9.140625" style="287"/>
  </cols>
  <sheetData>
    <row r="2" spans="1:3">
      <c r="A2" s="288" t="s">
        <v>169</v>
      </c>
      <c r="B2" s="138"/>
      <c r="C2" s="138"/>
    </row>
    <row r="3" spans="1:3">
      <c r="A3" s="228"/>
      <c r="B3" s="228" t="s">
        <v>162</v>
      </c>
      <c r="C3" s="228" t="s">
        <v>163</v>
      </c>
    </row>
    <row r="4" spans="1:3">
      <c r="A4" s="138" t="s">
        <v>164</v>
      </c>
      <c r="B4" s="211">
        <v>6.4237736258088693E-2</v>
      </c>
      <c r="C4" s="211">
        <v>9.6572510606817527E-2</v>
      </c>
    </row>
    <row r="5" spans="1:3">
      <c r="A5" s="138" t="s">
        <v>165</v>
      </c>
      <c r="B5" s="211">
        <v>0.11687606595710671</v>
      </c>
      <c r="C5" s="211">
        <v>0.19839920700377328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showGridLines="0" zoomScaleNormal="100" workbookViewId="0">
      <selection activeCell="A36" sqref="A36"/>
    </sheetView>
  </sheetViews>
  <sheetFormatPr defaultRowHeight="12.75"/>
  <cols>
    <col min="1" max="1" width="12" style="138" customWidth="1"/>
    <col min="2" max="3" width="12.85546875" style="138" customWidth="1"/>
    <col min="4" max="16384" width="9.140625" style="138"/>
  </cols>
  <sheetData>
    <row r="2" spans="1:5">
      <c r="A2" s="157" t="s">
        <v>170</v>
      </c>
      <c r="C2" s="115"/>
    </row>
    <row r="3" spans="1:5">
      <c r="A3" s="157"/>
      <c r="B3" s="222"/>
      <c r="C3" s="223"/>
    </row>
    <row r="4" spans="1:5" ht="38.25">
      <c r="A4" s="146" t="s">
        <v>104</v>
      </c>
      <c r="B4" s="215" t="s">
        <v>106</v>
      </c>
      <c r="C4" s="215" t="s">
        <v>107</v>
      </c>
    </row>
    <row r="5" spans="1:5">
      <c r="A5" s="216">
        <v>2017</v>
      </c>
      <c r="B5" s="209">
        <v>5.75</v>
      </c>
      <c r="C5" s="209"/>
    </row>
    <row r="6" spans="1:5">
      <c r="A6" s="216">
        <v>2018</v>
      </c>
      <c r="B6" s="209">
        <v>15.583309352517988</v>
      </c>
      <c r="C6" s="209"/>
    </row>
    <row r="7" spans="1:5">
      <c r="A7" s="216">
        <v>2019</v>
      </c>
      <c r="B7" s="209">
        <v>24.71</v>
      </c>
      <c r="C7" s="209"/>
    </row>
    <row r="8" spans="1:5">
      <c r="A8" s="217">
        <v>2020</v>
      </c>
      <c r="B8" s="225">
        <v>30.92</v>
      </c>
      <c r="C8" s="225"/>
    </row>
    <row r="9" spans="1:5">
      <c r="A9" s="224">
        <v>44227</v>
      </c>
      <c r="B9" s="209">
        <v>30.92</v>
      </c>
      <c r="C9" s="209"/>
    </row>
    <row r="10" spans="1:5">
      <c r="A10" s="224">
        <v>44242</v>
      </c>
      <c r="B10" s="209">
        <v>34.956333333333333</v>
      </c>
      <c r="C10" s="209"/>
    </row>
    <row r="11" spans="1:5">
      <c r="A11" s="224">
        <v>44256</v>
      </c>
      <c r="B11" s="209">
        <v>37.086666666666666</v>
      </c>
      <c r="C11" s="209"/>
    </row>
    <row r="12" spans="1:5">
      <c r="A12" s="224">
        <v>44267</v>
      </c>
      <c r="B12" s="209">
        <v>41.52</v>
      </c>
      <c r="C12" s="209"/>
    </row>
    <row r="13" spans="1:5">
      <c r="A13" s="218" t="s">
        <v>108</v>
      </c>
      <c r="B13" s="209">
        <v>42.28</v>
      </c>
      <c r="C13" s="209">
        <v>38.637333333333331</v>
      </c>
      <c r="E13" s="219"/>
    </row>
    <row r="14" spans="1:5">
      <c r="A14" s="218" t="s">
        <v>109</v>
      </c>
      <c r="B14" s="209">
        <v>42.29</v>
      </c>
      <c r="C14" s="209">
        <v>38.637333333333331</v>
      </c>
      <c r="E14" s="219"/>
    </row>
    <row r="15" spans="1:5">
      <c r="A15" s="218" t="s">
        <v>110</v>
      </c>
      <c r="B15" s="209">
        <v>42.31</v>
      </c>
      <c r="C15" s="209">
        <v>38.637333333333331</v>
      </c>
      <c r="E15" s="219"/>
    </row>
    <row r="16" spans="1:5">
      <c r="A16" s="218" t="s">
        <v>111</v>
      </c>
      <c r="B16" s="209">
        <v>42.35</v>
      </c>
      <c r="C16" s="209">
        <v>38.637333333333331</v>
      </c>
      <c r="E16" s="219"/>
    </row>
    <row r="17" spans="1:5">
      <c r="A17" s="226" t="s">
        <v>112</v>
      </c>
      <c r="B17" s="225">
        <v>42.4</v>
      </c>
      <c r="C17" s="225">
        <v>38.637333333333331</v>
      </c>
      <c r="E17" s="220"/>
    </row>
    <row r="18" spans="1:5">
      <c r="A18" s="221" t="s">
        <v>113</v>
      </c>
      <c r="B18" s="209">
        <v>42.604999999999997</v>
      </c>
      <c r="C18" s="209">
        <v>38.886874999999996</v>
      </c>
      <c r="E18" s="220"/>
    </row>
    <row r="19" spans="1:5">
      <c r="A19" s="221" t="s">
        <v>114</v>
      </c>
      <c r="B19" s="209">
        <v>43.23</v>
      </c>
      <c r="C19" s="209">
        <v>39.444999999999993</v>
      </c>
      <c r="E19" s="220"/>
    </row>
    <row r="20" spans="1:5">
      <c r="A20" s="221" t="s">
        <v>115</v>
      </c>
      <c r="B20" s="209">
        <v>43.92</v>
      </c>
      <c r="C20" s="209">
        <v>40.072500000000005</v>
      </c>
      <c r="E20" s="220"/>
    </row>
    <row r="21" spans="1:5">
      <c r="A21" s="115"/>
      <c r="B21" s="212"/>
      <c r="C21" s="144"/>
      <c r="E21" s="220"/>
    </row>
    <row r="22" spans="1:5">
      <c r="A22" s="115"/>
      <c r="B22" s="212"/>
      <c r="C22" s="144"/>
      <c r="E22" s="221"/>
    </row>
    <row r="23" spans="1:5">
      <c r="A23" s="115"/>
      <c r="B23" s="212"/>
      <c r="C23" s="144"/>
      <c r="E23" s="221"/>
    </row>
    <row r="24" spans="1:5">
      <c r="A24" s="115"/>
      <c r="B24" s="212"/>
      <c r="C24" s="144"/>
      <c r="E24" s="221"/>
    </row>
    <row r="25" spans="1:5">
      <c r="A25" s="115"/>
      <c r="B25" s="212"/>
      <c r="C25" s="144"/>
    </row>
    <row r="26" spans="1:5">
      <c r="A26" s="115"/>
      <c r="B26" s="212"/>
      <c r="C26" s="144"/>
    </row>
    <row r="27" spans="1:5">
      <c r="A27" s="115"/>
      <c r="B27" s="212"/>
      <c r="C27" s="144"/>
    </row>
    <row r="28" spans="1:5">
      <c r="A28" s="115"/>
      <c r="B28" s="212"/>
      <c r="C28" s="144"/>
    </row>
    <row r="29" spans="1:5">
      <c r="A29" s="115"/>
      <c r="B29" s="212"/>
      <c r="C29" s="144"/>
    </row>
    <row r="30" spans="1:5">
      <c r="A30" s="115"/>
      <c r="B30" s="212"/>
      <c r="C30" s="144"/>
    </row>
    <row r="31" spans="1:5">
      <c r="A31" s="115"/>
      <c r="B31" s="212"/>
      <c r="C31" s="144"/>
    </row>
    <row r="32" spans="1:5">
      <c r="A32" s="115"/>
      <c r="B32" s="212"/>
      <c r="C32" s="144"/>
    </row>
    <row r="33" spans="1:3">
      <c r="A33" s="115"/>
      <c r="B33" s="212"/>
      <c r="C33" s="144"/>
    </row>
    <row r="34" spans="1:3">
      <c r="A34" s="115"/>
      <c r="B34" s="212"/>
      <c r="C34" s="144"/>
    </row>
    <row r="35" spans="1:3">
      <c r="A35" s="115"/>
      <c r="B35" s="212"/>
      <c r="C35" s="144"/>
    </row>
    <row r="36" spans="1:3">
      <c r="A36" s="214"/>
      <c r="B36" s="212"/>
      <c r="C36" s="144"/>
    </row>
    <row r="37" spans="1:3">
      <c r="A37" s="214"/>
      <c r="B37" s="212"/>
      <c r="C37" s="212"/>
    </row>
    <row r="38" spans="1:3">
      <c r="A38" s="214"/>
      <c r="B38" s="212"/>
      <c r="C38" s="212"/>
    </row>
    <row r="39" spans="1:3">
      <c r="A39" s="214"/>
      <c r="B39" s="212"/>
      <c r="C39" s="212"/>
    </row>
    <row r="40" spans="1:3">
      <c r="A40" s="214"/>
      <c r="B40" s="212"/>
      <c r="C40" s="212"/>
    </row>
    <row r="41" spans="1:3">
      <c r="A41" s="214"/>
      <c r="B41" s="212"/>
      <c r="C41" s="212"/>
    </row>
    <row r="42" spans="1:3">
      <c r="A42" s="214"/>
      <c r="B42" s="212"/>
      <c r="C42" s="212"/>
    </row>
    <row r="43" spans="1:3">
      <c r="A43" s="214"/>
      <c r="B43" s="212"/>
      <c r="C43" s="212"/>
    </row>
    <row r="44" spans="1:3">
      <c r="A44" s="214"/>
      <c r="B44" s="212"/>
      <c r="C44" s="212"/>
    </row>
    <row r="45" spans="1:3">
      <c r="A45" s="214"/>
      <c r="B45" s="212"/>
      <c r="C45" s="212"/>
    </row>
    <row r="46" spans="1:3">
      <c r="A46" s="214"/>
      <c r="B46" s="212"/>
      <c r="C46" s="212"/>
    </row>
    <row r="47" spans="1:3">
      <c r="A47" s="214"/>
      <c r="B47" s="212"/>
      <c r="C47" s="212"/>
    </row>
    <row r="48" spans="1:3">
      <c r="A48" s="214"/>
      <c r="B48" s="212"/>
      <c r="C48" s="212"/>
    </row>
    <row r="49" spans="1:3">
      <c r="A49" s="214"/>
      <c r="B49" s="212"/>
      <c r="C49" s="212"/>
    </row>
    <row r="50" spans="1:3">
      <c r="A50" s="214"/>
      <c r="B50" s="212"/>
      <c r="C50" s="212"/>
    </row>
    <row r="51" spans="1:3">
      <c r="A51" s="214"/>
      <c r="B51" s="212"/>
      <c r="C51" s="212"/>
    </row>
    <row r="52" spans="1:3">
      <c r="A52" s="214"/>
      <c r="B52" s="212"/>
      <c r="C52" s="212"/>
    </row>
    <row r="53" spans="1:3">
      <c r="A53" s="214"/>
      <c r="B53" s="212"/>
      <c r="C53" s="212"/>
    </row>
    <row r="54" spans="1:3">
      <c r="A54" s="214"/>
      <c r="B54" s="212"/>
      <c r="C54" s="212"/>
    </row>
    <row r="55" spans="1:3">
      <c r="A55" s="214"/>
      <c r="B55" s="212"/>
      <c r="C55" s="212"/>
    </row>
    <row r="56" spans="1:3">
      <c r="A56" s="214"/>
      <c r="B56" s="212"/>
      <c r="C56" s="212"/>
    </row>
    <row r="57" spans="1:3">
      <c r="A57" s="114"/>
      <c r="B57" s="212"/>
      <c r="C57" s="212"/>
    </row>
    <row r="58" spans="1:3">
      <c r="A58" s="114"/>
      <c r="B58" s="212"/>
      <c r="C58" s="212"/>
    </row>
    <row r="59" spans="1:3">
      <c r="A59" s="114"/>
      <c r="B59" s="212"/>
      <c r="C59" s="212"/>
    </row>
    <row r="60" spans="1:3">
      <c r="A60" s="114"/>
      <c r="B60" s="212"/>
      <c r="C60" s="212"/>
    </row>
    <row r="61" spans="1:3">
      <c r="A61" s="114"/>
      <c r="B61" s="212"/>
      <c r="C61" s="212"/>
    </row>
    <row r="62" spans="1:3">
      <c r="A62" s="114"/>
      <c r="B62" s="212"/>
      <c r="C62" s="212"/>
    </row>
    <row r="63" spans="1:3">
      <c r="A63" s="114"/>
      <c r="B63" s="212"/>
      <c r="C63" s="212"/>
    </row>
    <row r="64" spans="1:3">
      <c r="A64" s="114"/>
      <c r="B64" s="212"/>
      <c r="C64" s="212"/>
    </row>
    <row r="65" spans="1:2">
      <c r="A65" s="114"/>
      <c r="B65" s="212"/>
    </row>
    <row r="66" spans="1:2">
      <c r="A66" s="114"/>
      <c r="B66" s="212"/>
    </row>
    <row r="67" spans="1:2">
      <c r="A67" s="114"/>
      <c r="B67" s="212"/>
    </row>
    <row r="68" spans="1:2">
      <c r="A68" s="114"/>
      <c r="B68" s="212"/>
    </row>
    <row r="69" spans="1:2">
      <c r="B69" s="21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showGridLines="0" zoomScaleNormal="100" workbookViewId="0">
      <selection activeCell="H52" sqref="H52"/>
    </sheetView>
  </sheetViews>
  <sheetFormatPr defaultRowHeight="12.75"/>
  <cols>
    <col min="1" max="1" width="12" style="138" customWidth="1"/>
    <col min="2" max="3" width="12.85546875" style="138" customWidth="1"/>
    <col min="4" max="16384" width="9.140625" style="138"/>
  </cols>
  <sheetData>
    <row r="2" spans="1:5">
      <c r="A2" s="289" t="s">
        <v>171</v>
      </c>
      <c r="C2" s="115"/>
    </row>
    <row r="3" spans="1:5" ht="30" customHeight="1">
      <c r="A3" s="157"/>
      <c r="B3" s="271" t="s">
        <v>118</v>
      </c>
      <c r="C3" s="271"/>
    </row>
    <row r="4" spans="1:5">
      <c r="A4" s="146" t="s">
        <v>121</v>
      </c>
      <c r="B4" s="215" t="s">
        <v>120</v>
      </c>
      <c r="C4" s="215" t="s">
        <v>119</v>
      </c>
    </row>
    <row r="5" spans="1:5">
      <c r="A5" s="216">
        <v>2017</v>
      </c>
      <c r="B5" s="205">
        <v>86977.405499999993</v>
      </c>
      <c r="C5" s="205">
        <v>57424</v>
      </c>
    </row>
    <row r="6" spans="1:5">
      <c r="A6" s="216">
        <v>2018</v>
      </c>
      <c r="B6" s="205">
        <v>229692.89199999999</v>
      </c>
      <c r="C6" s="205">
        <v>63464</v>
      </c>
    </row>
    <row r="7" spans="1:5">
      <c r="A7" s="216">
        <v>2019</v>
      </c>
      <c r="B7" s="205">
        <v>244184.82158000002</v>
      </c>
      <c r="C7" s="205">
        <v>114139</v>
      </c>
    </row>
    <row r="8" spans="1:5">
      <c r="A8" s="217" t="s">
        <v>117</v>
      </c>
      <c r="B8" s="208">
        <v>241826.25659999999</v>
      </c>
      <c r="C8" s="208">
        <v>142173.35659510785</v>
      </c>
    </row>
    <row r="9" spans="1:5">
      <c r="A9" s="216" t="s">
        <v>116</v>
      </c>
      <c r="B9" s="205">
        <v>266211.22700000001</v>
      </c>
      <c r="C9" s="205">
        <v>139671.71522073797</v>
      </c>
    </row>
    <row r="10" spans="1:5">
      <c r="A10" s="216" t="s">
        <v>113</v>
      </c>
      <c r="B10" s="205">
        <v>260224.58300000001</v>
      </c>
      <c r="C10" s="205">
        <v>157814.14794652603</v>
      </c>
    </row>
    <row r="11" spans="1:5">
      <c r="A11" s="216" t="s">
        <v>114</v>
      </c>
      <c r="B11" s="205">
        <v>252949.245</v>
      </c>
      <c r="C11" s="205">
        <v>166577.08029249377</v>
      </c>
    </row>
    <row r="12" spans="1:5">
      <c r="A12" s="216" t="s">
        <v>115</v>
      </c>
      <c r="B12" s="205">
        <v>246028.394</v>
      </c>
      <c r="C12" s="205">
        <v>170253.40500716804</v>
      </c>
    </row>
    <row r="13" spans="1:5">
      <c r="A13" s="218"/>
      <c r="B13" s="209"/>
      <c r="C13" s="205"/>
      <c r="E13" s="219"/>
    </row>
    <row r="14" spans="1:5">
      <c r="A14" s="218"/>
      <c r="B14" s="209"/>
      <c r="C14" s="209"/>
      <c r="E14" s="219"/>
    </row>
    <row r="15" spans="1:5">
      <c r="A15" s="218"/>
      <c r="B15" s="209"/>
      <c r="C15" s="209"/>
      <c r="E15" s="219"/>
    </row>
    <row r="16" spans="1:5">
      <c r="A16" s="218"/>
      <c r="B16" s="209"/>
      <c r="C16" s="209"/>
      <c r="E16" s="219"/>
    </row>
    <row r="17" spans="1:5">
      <c r="A17" s="218"/>
      <c r="B17" s="209"/>
      <c r="C17" s="209"/>
      <c r="E17" s="220"/>
    </row>
    <row r="18" spans="1:5">
      <c r="A18" s="221"/>
      <c r="B18" s="209"/>
      <c r="C18" s="209"/>
      <c r="E18" s="220"/>
    </row>
    <row r="19" spans="1:5">
      <c r="A19" s="221"/>
      <c r="B19" s="209"/>
      <c r="C19" s="209"/>
      <c r="E19" s="220"/>
    </row>
    <row r="20" spans="1:5">
      <c r="A20" s="221"/>
      <c r="B20" s="209"/>
      <c r="C20" s="209"/>
      <c r="E20" s="220"/>
    </row>
    <row r="21" spans="1:5">
      <c r="A21" s="115"/>
      <c r="B21" s="212"/>
      <c r="C21" s="144"/>
      <c r="E21" s="220"/>
    </row>
    <row r="22" spans="1:5">
      <c r="A22" s="115"/>
      <c r="B22" s="212"/>
      <c r="C22" s="144"/>
      <c r="E22" s="221"/>
    </row>
    <row r="23" spans="1:5">
      <c r="A23" s="115"/>
      <c r="B23" s="212"/>
      <c r="C23" s="144"/>
      <c r="E23" s="221"/>
    </row>
    <row r="24" spans="1:5">
      <c r="A24" s="115"/>
      <c r="B24" s="212"/>
      <c r="C24" s="144"/>
      <c r="E24" s="221"/>
    </row>
    <row r="25" spans="1:5">
      <c r="A25" s="115"/>
      <c r="B25" s="212"/>
      <c r="C25" s="144"/>
    </row>
    <row r="26" spans="1:5">
      <c r="A26" s="115"/>
      <c r="B26" s="212"/>
      <c r="C26" s="144"/>
    </row>
    <row r="27" spans="1:5">
      <c r="A27" s="115"/>
      <c r="B27" s="212"/>
      <c r="C27" s="144"/>
    </row>
    <row r="28" spans="1:5">
      <c r="A28" s="115"/>
      <c r="B28" s="212"/>
      <c r="C28" s="144"/>
    </row>
    <row r="29" spans="1:5">
      <c r="A29" s="115"/>
      <c r="B29" s="212"/>
      <c r="C29" s="144"/>
    </row>
    <row r="30" spans="1:5">
      <c r="A30" s="115"/>
      <c r="B30" s="212"/>
      <c r="C30" s="144"/>
    </row>
    <row r="31" spans="1:5">
      <c r="A31" s="115"/>
      <c r="B31" s="212"/>
      <c r="C31" s="144"/>
    </row>
    <row r="32" spans="1:5">
      <c r="A32" s="115"/>
      <c r="B32" s="212"/>
      <c r="C32" s="144"/>
    </row>
    <row r="33" spans="1:3">
      <c r="A33" s="115"/>
      <c r="B33" s="212"/>
      <c r="C33" s="144"/>
    </row>
    <row r="34" spans="1:3">
      <c r="A34" s="115"/>
      <c r="B34" s="212"/>
      <c r="C34" s="144"/>
    </row>
    <row r="35" spans="1:3">
      <c r="A35" s="115"/>
      <c r="B35" s="212"/>
      <c r="C35" s="144"/>
    </row>
    <row r="36" spans="1:3">
      <c r="A36" s="214"/>
      <c r="B36" s="212"/>
      <c r="C36" s="144"/>
    </row>
    <row r="37" spans="1:3">
      <c r="A37" s="214"/>
      <c r="B37" s="212"/>
      <c r="C37" s="212"/>
    </row>
    <row r="38" spans="1:3">
      <c r="A38" s="214"/>
      <c r="B38" s="212"/>
      <c r="C38" s="212"/>
    </row>
    <row r="39" spans="1:3">
      <c r="A39" s="214"/>
      <c r="B39" s="212"/>
      <c r="C39" s="212"/>
    </row>
    <row r="40" spans="1:3">
      <c r="A40" s="214"/>
      <c r="B40" s="212"/>
      <c r="C40" s="212"/>
    </row>
    <row r="41" spans="1:3">
      <c r="A41" s="214"/>
      <c r="B41" s="212"/>
      <c r="C41" s="212"/>
    </row>
    <row r="42" spans="1:3">
      <c r="A42" s="214"/>
      <c r="B42" s="212"/>
      <c r="C42" s="212"/>
    </row>
    <row r="43" spans="1:3">
      <c r="A43" s="214"/>
      <c r="B43" s="212"/>
      <c r="C43" s="212"/>
    </row>
    <row r="44" spans="1:3">
      <c r="A44" s="214"/>
      <c r="B44" s="212"/>
      <c r="C44" s="212"/>
    </row>
    <row r="45" spans="1:3">
      <c r="A45" s="214"/>
      <c r="B45" s="212"/>
      <c r="C45" s="212"/>
    </row>
    <row r="46" spans="1:3">
      <c r="A46" s="214"/>
      <c r="B46" s="212"/>
      <c r="C46" s="212"/>
    </row>
    <row r="47" spans="1:3">
      <c r="A47" s="214"/>
      <c r="B47" s="212"/>
      <c r="C47" s="212"/>
    </row>
    <row r="48" spans="1:3">
      <c r="A48" s="214"/>
      <c r="B48" s="212"/>
      <c r="C48" s="212"/>
    </row>
    <row r="49" spans="1:3">
      <c r="A49" s="214"/>
      <c r="B49" s="212"/>
      <c r="C49" s="212"/>
    </row>
    <row r="50" spans="1:3">
      <c r="A50" s="214"/>
      <c r="B50" s="212"/>
      <c r="C50" s="212"/>
    </row>
    <row r="51" spans="1:3">
      <c r="A51" s="214"/>
      <c r="B51" s="212"/>
      <c r="C51" s="212"/>
    </row>
    <row r="52" spans="1:3">
      <c r="A52" s="214"/>
      <c r="B52" s="212"/>
      <c r="C52" s="212"/>
    </row>
    <row r="53" spans="1:3">
      <c r="A53" s="214"/>
      <c r="B53" s="212"/>
      <c r="C53" s="212"/>
    </row>
    <row r="54" spans="1:3">
      <c r="A54" s="214"/>
      <c r="B54" s="212"/>
      <c r="C54" s="212"/>
    </row>
    <row r="55" spans="1:3">
      <c r="A55" s="214"/>
      <c r="B55" s="212"/>
      <c r="C55" s="212"/>
    </row>
    <row r="56" spans="1:3">
      <c r="A56" s="214"/>
      <c r="B56" s="212"/>
      <c r="C56" s="212"/>
    </row>
    <row r="57" spans="1:3">
      <c r="A57" s="114"/>
      <c r="B57" s="212"/>
      <c r="C57" s="212"/>
    </row>
    <row r="58" spans="1:3">
      <c r="A58" s="114"/>
      <c r="B58" s="212"/>
      <c r="C58" s="212"/>
    </row>
    <row r="59" spans="1:3">
      <c r="A59" s="114"/>
      <c r="B59" s="212"/>
      <c r="C59" s="212"/>
    </row>
    <row r="60" spans="1:3">
      <c r="A60" s="114"/>
      <c r="B60" s="212"/>
      <c r="C60" s="212"/>
    </row>
    <row r="61" spans="1:3">
      <c r="A61" s="114"/>
      <c r="B61" s="212"/>
      <c r="C61" s="212"/>
    </row>
    <row r="62" spans="1:3">
      <c r="A62" s="114"/>
      <c r="B62" s="212"/>
      <c r="C62" s="212"/>
    </row>
    <row r="63" spans="1:3">
      <c r="A63" s="114"/>
      <c r="B63" s="212"/>
      <c r="C63" s="212"/>
    </row>
    <row r="64" spans="1:3">
      <c r="A64" s="114"/>
      <c r="B64" s="212"/>
      <c r="C64" s="212"/>
    </row>
    <row r="65" spans="1:2">
      <c r="A65" s="114"/>
      <c r="B65" s="212"/>
    </row>
    <row r="66" spans="1:2">
      <c r="A66" s="114"/>
      <c r="B66" s="212"/>
    </row>
    <row r="67" spans="1:2">
      <c r="A67" s="114"/>
      <c r="B67" s="212"/>
    </row>
    <row r="68" spans="1:2">
      <c r="A68" s="114"/>
      <c r="B68" s="212"/>
    </row>
    <row r="69" spans="1:2">
      <c r="B69" s="212"/>
    </row>
  </sheetData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21</vt:i4>
      </vt:variant>
      <vt:variant>
        <vt:lpstr>Pomenované rozsahy</vt:lpstr>
      </vt:variant>
      <vt:variant>
        <vt:i4>2</vt:i4>
      </vt:variant>
    </vt:vector>
  </HeadingPairs>
  <TitlesOfParts>
    <vt:vector size="23" baseType="lpstr">
      <vt:lpstr>Graf_1</vt:lpstr>
      <vt:lpstr>Graf_2</vt:lpstr>
      <vt:lpstr>Graf_3</vt:lpstr>
      <vt:lpstr>Graf_4</vt:lpstr>
      <vt:lpstr>Graf_5</vt:lpstr>
      <vt:lpstr>Graf_6</vt:lpstr>
      <vt:lpstr>Graf_7</vt:lpstr>
      <vt:lpstr>Graf_8</vt:lpstr>
      <vt:lpstr>Graf_9</vt:lpstr>
      <vt:lpstr>Graf_10</vt:lpstr>
      <vt:lpstr>Graf_11</vt:lpstr>
      <vt:lpstr>Graf_12</vt:lpstr>
      <vt:lpstr>Graf_13</vt:lpstr>
      <vt:lpstr>Graf_A</vt:lpstr>
      <vt:lpstr>Graf_B</vt:lpstr>
      <vt:lpstr>Graf_C</vt:lpstr>
      <vt:lpstr>Graf_D</vt:lpstr>
      <vt:lpstr>Legislativa</vt:lpstr>
      <vt:lpstr>DANE_ESA2010</vt:lpstr>
      <vt:lpstr>DANE_CASH</vt:lpstr>
      <vt:lpstr>DANE_FAKTORY</vt:lpstr>
      <vt:lpstr>Graf_C!_ftn1</vt:lpstr>
      <vt:lpstr>Graf_C!_ftnref1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Paur Dusan</cp:lastModifiedBy>
  <cp:lastPrinted>2017-09-26T16:32:07Z</cp:lastPrinted>
  <dcterms:created xsi:type="dcterms:W3CDTF">2015-11-02T12:32:05Z</dcterms:created>
  <dcterms:modified xsi:type="dcterms:W3CDTF">2021-04-06T08:53:07Z</dcterms:modified>
</cp:coreProperties>
</file>